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Two\Estudios\Ingenieria de Sistemas\Metodos Numericos - Operacional y Numericos\"/>
    </mc:Choice>
  </mc:AlternateContent>
  <xr:revisionPtr revIDLastSave="0" documentId="13_ncr:1_{3C9F5B62-586F-4ECF-B005-8D3E691BA1DF}" xr6:coauthVersionLast="47" xr6:coauthVersionMax="47" xr10:uidLastSave="{00000000-0000-0000-0000-000000000000}"/>
  <bookViews>
    <workbookView xWindow="-120" yWindow="330" windowWidth="29040" windowHeight="15990" activeTab="3" xr2:uid="{AE03E744-CA10-4A34-89EC-DD44D1F1B55F}"/>
  </bookViews>
  <sheets>
    <sheet name="ejercicio 1" sheetId="1" r:id="rId1"/>
    <sheet name="ejercicio 2" sheetId="2" r:id="rId2"/>
    <sheet name="ejercicio 3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4" l="1"/>
  <c r="F12" i="4"/>
  <c r="L9" i="4" s="1"/>
  <c r="G2" i="4"/>
  <c r="G14" i="4" s="1"/>
  <c r="F14" i="4"/>
  <c r="E14" i="4"/>
  <c r="E12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H14" i="4" s="1"/>
  <c r="F16" i="3"/>
  <c r="E16" i="3"/>
  <c r="F14" i="3"/>
  <c r="L11" i="3" s="1"/>
  <c r="E14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H14" i="3" s="1"/>
  <c r="G2" i="3"/>
  <c r="G16" i="3" s="1"/>
  <c r="L4" i="2"/>
  <c r="L5" i="2"/>
  <c r="L2" i="2"/>
  <c r="F15" i="2"/>
  <c r="E15" i="2"/>
  <c r="F13" i="2"/>
  <c r="L6" i="2" s="1"/>
  <c r="E13" i="2"/>
  <c r="H3" i="2"/>
  <c r="H4" i="2"/>
  <c r="H5" i="2"/>
  <c r="H15" i="2" s="1"/>
  <c r="H6" i="2"/>
  <c r="H7" i="2"/>
  <c r="H8" i="2"/>
  <c r="H9" i="2"/>
  <c r="H13" i="2" s="1"/>
  <c r="H10" i="2"/>
  <c r="H11" i="2"/>
  <c r="H2" i="2"/>
  <c r="G3" i="2"/>
  <c r="G4" i="2"/>
  <c r="G5" i="2"/>
  <c r="G6" i="2"/>
  <c r="G13" i="2" s="1"/>
  <c r="E17" i="2" s="1"/>
  <c r="G7" i="2"/>
  <c r="G8" i="2"/>
  <c r="G9" i="2"/>
  <c r="G10" i="2"/>
  <c r="G11" i="2"/>
  <c r="G2" i="2"/>
  <c r="G15" i="2" s="1"/>
  <c r="H3" i="1"/>
  <c r="H10" i="1" s="1"/>
  <c r="H4" i="1"/>
  <c r="H12" i="1" s="1"/>
  <c r="H5" i="1"/>
  <c r="H6" i="1"/>
  <c r="H7" i="1"/>
  <c r="H8" i="1"/>
  <c r="H2" i="1"/>
  <c r="F10" i="1"/>
  <c r="E10" i="1"/>
  <c r="G3" i="1"/>
  <c r="G4" i="1"/>
  <c r="G5" i="1"/>
  <c r="G6" i="1"/>
  <c r="G7" i="1"/>
  <c r="G8" i="1"/>
  <c r="G2" i="1"/>
  <c r="F12" i="1"/>
  <c r="L3" i="1" s="1"/>
  <c r="E12" i="1"/>
  <c r="E18" i="2" l="1"/>
  <c r="I6" i="2"/>
  <c r="I3" i="2"/>
  <c r="I4" i="2"/>
  <c r="I5" i="2"/>
  <c r="I9" i="2"/>
  <c r="I10" i="2"/>
  <c r="I11" i="2"/>
  <c r="I2" i="2"/>
  <c r="G14" i="3"/>
  <c r="E18" i="3" s="1"/>
  <c r="E19" i="3" s="1"/>
  <c r="L12" i="3"/>
  <c r="L11" i="2"/>
  <c r="L3" i="2"/>
  <c r="L13" i="2" s="1"/>
  <c r="N2" i="2" s="1"/>
  <c r="O2" i="2" s="1"/>
  <c r="L10" i="2"/>
  <c r="L5" i="4"/>
  <c r="G10" i="1"/>
  <c r="E16" i="1" s="1"/>
  <c r="I6" i="1" s="1"/>
  <c r="L9" i="2"/>
  <c r="H16" i="3"/>
  <c r="G12" i="1"/>
  <c r="L8" i="2"/>
  <c r="H12" i="4"/>
  <c r="E16" i="4" s="1"/>
  <c r="L7" i="2"/>
  <c r="L2" i="4"/>
  <c r="L10" i="4"/>
  <c r="L8" i="4"/>
  <c r="L6" i="4"/>
  <c r="L3" i="4"/>
  <c r="L4" i="4"/>
  <c r="L7" i="4"/>
  <c r="L4" i="3"/>
  <c r="L2" i="3"/>
  <c r="L5" i="3"/>
  <c r="L8" i="3"/>
  <c r="L10" i="3"/>
  <c r="L3" i="3"/>
  <c r="L6" i="3"/>
  <c r="L9" i="3"/>
  <c r="L7" i="3"/>
  <c r="K7" i="2"/>
  <c r="J11" i="2"/>
  <c r="K6" i="2"/>
  <c r="I8" i="2"/>
  <c r="J10" i="2"/>
  <c r="K2" i="2"/>
  <c r="K4" i="2"/>
  <c r="J2" i="2"/>
  <c r="J4" i="2"/>
  <c r="J3" i="2"/>
  <c r="I7" i="2"/>
  <c r="J9" i="2"/>
  <c r="K11" i="2"/>
  <c r="K3" i="2"/>
  <c r="J5" i="2"/>
  <c r="K5" i="2"/>
  <c r="J8" i="2"/>
  <c r="K10" i="2"/>
  <c r="J7" i="2"/>
  <c r="I4" i="1"/>
  <c r="I5" i="1"/>
  <c r="I8" i="1"/>
  <c r="L2" i="1"/>
  <c r="E18" i="1"/>
  <c r="L8" i="1"/>
  <c r="L7" i="1"/>
  <c r="L6" i="1"/>
  <c r="L5" i="1"/>
  <c r="L4" i="1"/>
  <c r="E17" i="4" l="1"/>
  <c r="I2" i="4"/>
  <c r="L10" i="1"/>
  <c r="O2" i="1" s="1"/>
  <c r="L12" i="1"/>
  <c r="I3" i="1"/>
  <c r="I15" i="2"/>
  <c r="I2" i="1"/>
  <c r="I12" i="1" s="1"/>
  <c r="L14" i="3"/>
  <c r="N2" i="3" s="1"/>
  <c r="O2" i="3" s="1"/>
  <c r="L16" i="3"/>
  <c r="I7" i="1"/>
  <c r="I12" i="3"/>
  <c r="L15" i="2"/>
  <c r="L12" i="4"/>
  <c r="N2" i="4" s="1"/>
  <c r="O2" i="4" s="1"/>
  <c r="K9" i="2"/>
  <c r="J6" i="2"/>
  <c r="J13" i="2" s="1"/>
  <c r="K8" i="2"/>
  <c r="K13" i="2" s="1"/>
  <c r="M2" i="2" s="1"/>
  <c r="L14" i="4"/>
  <c r="I8" i="3"/>
  <c r="I7" i="3"/>
  <c r="I13" i="2"/>
  <c r="J15" i="2"/>
  <c r="K3" i="1"/>
  <c r="J4" i="1"/>
  <c r="E24" i="1"/>
  <c r="J3" i="1"/>
  <c r="K4" i="1"/>
  <c r="J5" i="1"/>
  <c r="E25" i="1"/>
  <c r="K5" i="1"/>
  <c r="J6" i="1"/>
  <c r="E26" i="1"/>
  <c r="K6" i="1"/>
  <c r="J7" i="1"/>
  <c r="E27" i="1"/>
  <c r="K7" i="1"/>
  <c r="J8" i="1"/>
  <c r="E21" i="1"/>
  <c r="E22" i="1"/>
  <c r="K8" i="1"/>
  <c r="K2" i="1"/>
  <c r="E23" i="1"/>
  <c r="K12" i="1" l="1"/>
  <c r="K15" i="2"/>
  <c r="J2" i="1"/>
  <c r="J12" i="1" s="1"/>
  <c r="I10" i="1"/>
  <c r="N2" i="1"/>
  <c r="J2" i="4"/>
  <c r="K2" i="4"/>
  <c r="K8" i="4"/>
  <c r="K10" i="4"/>
  <c r="K3" i="4"/>
  <c r="K5" i="4"/>
  <c r="K4" i="4"/>
  <c r="K9" i="4"/>
  <c r="K6" i="4"/>
  <c r="K7" i="4"/>
  <c r="I10" i="4"/>
  <c r="I6" i="4"/>
  <c r="I7" i="4"/>
  <c r="I3" i="4"/>
  <c r="I8" i="4"/>
  <c r="I4" i="4"/>
  <c r="I9" i="4"/>
  <c r="I5" i="4"/>
  <c r="I3" i="3"/>
  <c r="I11" i="3"/>
  <c r="I6" i="3"/>
  <c r="I10" i="3"/>
  <c r="I5" i="3"/>
  <c r="K8" i="3"/>
  <c r="I2" i="3"/>
  <c r="I4" i="3"/>
  <c r="I9" i="3"/>
  <c r="R2" i="2"/>
  <c r="S2" i="2" s="1"/>
  <c r="P2" i="2"/>
  <c r="Q2" i="2" s="1"/>
  <c r="J10" i="1"/>
  <c r="K10" i="1"/>
  <c r="K12" i="4" l="1"/>
  <c r="M2" i="4" s="1"/>
  <c r="I12" i="4"/>
  <c r="I14" i="4"/>
  <c r="J3" i="4"/>
  <c r="J12" i="4" s="1"/>
  <c r="J7" i="4"/>
  <c r="J4" i="4"/>
  <c r="J8" i="4"/>
  <c r="J6" i="4"/>
  <c r="J9" i="4"/>
  <c r="J5" i="4"/>
  <c r="J10" i="4"/>
  <c r="I16" i="3"/>
  <c r="I14" i="3"/>
  <c r="J6" i="3"/>
  <c r="J12" i="3"/>
  <c r="K12" i="3"/>
  <c r="J3" i="3"/>
  <c r="K5" i="3"/>
  <c r="J11" i="3"/>
  <c r="J7" i="3"/>
  <c r="J10" i="3"/>
  <c r="J2" i="3"/>
  <c r="K6" i="3"/>
  <c r="K9" i="3"/>
  <c r="K10" i="3"/>
  <c r="K2" i="3"/>
  <c r="J5" i="3"/>
  <c r="K3" i="3"/>
  <c r="J4" i="3"/>
  <c r="K7" i="3"/>
  <c r="J9" i="3"/>
  <c r="J8" i="3"/>
  <c r="K11" i="3"/>
  <c r="K4" i="3"/>
  <c r="R2" i="1"/>
  <c r="S2" i="1" s="1"/>
  <c r="P2" i="1"/>
  <c r="M2" i="1"/>
  <c r="J14" i="4" l="1"/>
  <c r="K14" i="4"/>
  <c r="J16" i="3"/>
  <c r="K16" i="3"/>
  <c r="K14" i="3"/>
  <c r="M2" i="3" s="1"/>
  <c r="J14" i="3"/>
  <c r="P2" i="4" l="1"/>
  <c r="Q2" i="4" s="1"/>
  <c r="R2" i="4"/>
  <c r="S2" i="4" s="1"/>
  <c r="P2" i="3"/>
  <c r="Q2" i="3" s="1"/>
  <c r="R2" i="3"/>
  <c r="S2" i="3" s="1"/>
</calcChain>
</file>

<file path=xl/sharedStrings.xml><?xml version="1.0" encoding="utf-8"?>
<sst xmlns="http://schemas.openxmlformats.org/spreadsheetml/2006/main" count="126" uniqueCount="41">
  <si>
    <t>Xi</t>
  </si>
  <si>
    <t>Yi</t>
  </si>
  <si>
    <t>∑</t>
  </si>
  <si>
    <t>iteracion</t>
  </si>
  <si>
    <t>yi</t>
  </si>
  <si>
    <t>promedios</t>
  </si>
  <si>
    <t>numero de puntos (n)</t>
  </si>
  <si>
    <t>Xi*Yi</t>
  </si>
  <si>
    <t>a1</t>
  </si>
  <si>
    <t>a0</t>
  </si>
  <si>
    <t>Esta es la pendiente</t>
  </si>
  <si>
    <t>Esta es la interseccion con el eje Y</t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</si>
  <si>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</si>
  <si>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Esta es la ecuacion de la recta, donde se aproximara los valores</t>
  </si>
  <si>
    <t>X</t>
  </si>
  <si>
    <t>Y = 0,07142857  +   0,83928571 X</t>
  </si>
  <si>
    <t>a1*Xi</t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</si>
  <si>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</si>
  <si>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Y</t>
  </si>
  <si>
    <t>Sr</t>
  </si>
  <si>
    <t>St</t>
  </si>
  <si>
    <r>
      <t>(yi - Yi prom.)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</si>
  <si>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Sy</t>
  </si>
  <si>
    <t>Sy/x</t>
  </si>
  <si>
    <t>Sy/x &lt; Sy ?</t>
  </si>
  <si>
    <t>Modelo Adecuado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</si>
  <si>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</si>
  <si>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</t>
  </si>
  <si>
    <t>n</t>
  </si>
  <si>
    <t>Promedios</t>
  </si>
  <si>
    <t>Grado de dispersion</t>
  </si>
  <si>
    <t>Error Estadar estimado</t>
  </si>
  <si>
    <t>Ver si el modleo es adecuado</t>
  </si>
  <si>
    <t>Coeficiente de determinacion</t>
  </si>
  <si>
    <t>coeficiente de correlacion</t>
  </si>
  <si>
    <r>
      <t>X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</si>
  <si>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e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</si>
  <si>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(yi - Yi prom.)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</si>
  <si>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r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</si>
  <si>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Desviacion, que tan dispersos son los valores</t>
  </si>
  <si>
    <t>Suma de Errores al cuadrado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</si>
</sst>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5" fillId="2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CC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yi (puntos en dispercion dados)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'ejercicio 1'!$F$1</c:f>
              <c:strCache>
                <c:ptCount val="1"/>
                <c:pt idx="0">
                  <c:v>yi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'ejercicio 1'!$E$2:$E$8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'ejercicio 1'!$F$2:$F$8</c:f>
              <c:numCache>
                <c:formatCode>General</c:formatCode>
                <c:ptCount val="7"/>
                <c:pt idx="0">
                  <c:v>0.5</c:v>
                </c:pt>
                <c:pt idx="1">
                  <c:v>2.5</c:v>
                </c:pt>
                <c:pt idx="2">
                  <c:v>2</c:v>
                </c:pt>
                <c:pt idx="3">
                  <c:v>4</c:v>
                </c:pt>
                <c:pt idx="4">
                  <c:v>3.5</c:v>
                </c:pt>
                <c:pt idx="5">
                  <c:v>6</c:v>
                </c:pt>
                <c:pt idx="6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3-4B5C-B3E2-AFE3AD25D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319712"/>
        <c:axId val="1781319296"/>
      </c:scatterChart>
      <c:valAx>
        <c:axId val="178131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Xi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1319296"/>
        <c:crosses val="autoZero"/>
        <c:crossBetween val="midCat"/>
      </c:valAx>
      <c:valAx>
        <c:axId val="178131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Yi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131971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Y (modelo-calculada)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'ejercicio 1'!$J$1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'ejercicio 1'!$E$2:$E$8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'ejercicio 1'!$J$2:$J$8</c:f>
              <c:numCache>
                <c:formatCode>General</c:formatCode>
                <c:ptCount val="7"/>
                <c:pt idx="0">
                  <c:v>0.91071428571428548</c:v>
                </c:pt>
                <c:pt idx="1">
                  <c:v>1.7499999999999998</c:v>
                </c:pt>
                <c:pt idx="2">
                  <c:v>2.589285714285714</c:v>
                </c:pt>
                <c:pt idx="3">
                  <c:v>3.4285714285714284</c:v>
                </c:pt>
                <c:pt idx="4">
                  <c:v>4.2678571428571423</c:v>
                </c:pt>
                <c:pt idx="5">
                  <c:v>5.1071428571428568</c:v>
                </c:pt>
                <c:pt idx="6">
                  <c:v>5.9464285714285712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F-4B5C-B1B8-71D63B50F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8231104"/>
        <c:axId val="1128229024"/>
      </c:lineChart>
      <c:catAx>
        <c:axId val="112823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Xi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8229024"/>
        <c:crosses val="autoZero"/>
        <c:auto val="1"/>
        <c:lblAlgn val="ctr"/>
        <c:lblOffset val="100"/>
        <c:noMultiLvlLbl val="0"/>
      </c:catAx>
      <c:valAx>
        <c:axId val="11282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82311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Yi Vs Y modelo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'ejercicio 2'!$J$1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'ejercicio 2'!$E$2:$E$11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</c:numCache>
            </c:numRef>
          </c:cat>
          <c:val>
            <c:numRef>
              <c:f>'ejercicio 2'!$J$2:$J$11</c:f>
              <c:numCache>
                <c:formatCode>General</c:formatCode>
                <c:ptCount val="10"/>
                <c:pt idx="0">
                  <c:v>4.8515353805073422</c:v>
                </c:pt>
                <c:pt idx="1">
                  <c:v>5.5564753004005336</c:v>
                </c:pt>
                <c:pt idx="2">
                  <c:v>6.2614152202937241</c:v>
                </c:pt>
                <c:pt idx="3">
                  <c:v>6.9663551401869146</c:v>
                </c:pt>
                <c:pt idx="4">
                  <c:v>8.0237650200267012</c:v>
                </c:pt>
                <c:pt idx="5">
                  <c:v>8.7287049399198935</c:v>
                </c:pt>
                <c:pt idx="6">
                  <c:v>9.0811748998664878</c:v>
                </c:pt>
                <c:pt idx="7">
                  <c:v>10.138584779706274</c:v>
                </c:pt>
                <c:pt idx="8">
                  <c:v>10.843524699599465</c:v>
                </c:pt>
                <c:pt idx="9">
                  <c:v>11.548464619492655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FC-437C-8ED6-B6C1A6BE2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126864"/>
        <c:axId val="1777127280"/>
      </c:lineChart>
      <c:scatterChart>
        <c:scatterStyle val="lineMarker"/>
        <c:varyColors val="0"/>
        <c:ser>
          <c:idx val="0"/>
          <c:order val="0"/>
          <c:tx>
            <c:strRef>
              <c:f>'ejercicio 2'!$F$1</c:f>
              <c:strCache>
                <c:ptCount val="1"/>
                <c:pt idx="0">
                  <c:v>Yi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'ejercicio 2'!$E$2:$E$11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</c:numCache>
            </c:numRef>
          </c:xVal>
          <c:yVal>
            <c:numRef>
              <c:f>'ejercicio 2'!$F$2:$F$11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FC-437C-8ED6-B6C1A6BE2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59824"/>
        <c:axId val="1918597392"/>
      </c:scatterChart>
      <c:catAx>
        <c:axId val="17771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7127280"/>
        <c:crosses val="autoZero"/>
        <c:auto val="1"/>
        <c:lblAlgn val="ctr"/>
        <c:lblOffset val="100"/>
        <c:noMultiLvlLbl val="1"/>
      </c:catAx>
      <c:valAx>
        <c:axId val="17771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7126864"/>
        <c:crosses val="autoZero"/>
        <c:crossBetween val="between"/>
      </c:valAx>
      <c:valAx>
        <c:axId val="191859739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0759824"/>
        <c:crosses val="max"/>
        <c:crossBetween val="midCat"/>
      </c:valAx>
      <c:valAx>
        <c:axId val="1920759824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18597392"/>
        <c:crosses val="max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Yi medido</a:t>
            </a:r>
            <a:r>
              <a:rPr lang="es-CO" baseline="0"/>
              <a:t> Vs Y modelo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'ejercicio 3'!$J$1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'ejercicio 3'!$E$2:$E$12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11</c:v>
                </c:pt>
                <c:pt idx="3">
                  <c:v>15</c:v>
                </c:pt>
                <c:pt idx="4">
                  <c:v>17</c:v>
                </c:pt>
                <c:pt idx="5">
                  <c:v>21</c:v>
                </c:pt>
                <c:pt idx="6">
                  <c:v>23</c:v>
                </c:pt>
                <c:pt idx="7">
                  <c:v>29</c:v>
                </c:pt>
                <c:pt idx="8">
                  <c:v>29</c:v>
                </c:pt>
                <c:pt idx="9">
                  <c:v>37</c:v>
                </c:pt>
                <c:pt idx="10">
                  <c:v>39</c:v>
                </c:pt>
              </c:numCache>
            </c:numRef>
          </c:xVal>
          <c:yVal>
            <c:numRef>
              <c:f>'ejercicio 3'!$J$2:$J$12</c:f>
              <c:numCache>
                <c:formatCode>General</c:formatCode>
                <c:ptCount val="11"/>
                <c:pt idx="0">
                  <c:v>26.37561942517344</c:v>
                </c:pt>
                <c:pt idx="1">
                  <c:v>25.595072915191842</c:v>
                </c:pt>
                <c:pt idx="2">
                  <c:v>22.472886875265466</c:v>
                </c:pt>
                <c:pt idx="3">
                  <c:v>19.35070083533909</c:v>
                </c:pt>
                <c:pt idx="4">
                  <c:v>17.789607815375902</c:v>
                </c:pt>
                <c:pt idx="5">
                  <c:v>14.667421775449526</c:v>
                </c:pt>
                <c:pt idx="6">
                  <c:v>13.106328755486338</c:v>
                </c:pt>
                <c:pt idx="7">
                  <c:v>8.4230496955967702</c:v>
                </c:pt>
                <c:pt idx="8">
                  <c:v>8.4230496955967702</c:v>
                </c:pt>
                <c:pt idx="9">
                  <c:v>2.178677615744018</c:v>
                </c:pt>
                <c:pt idx="10">
                  <c:v>0.61758459578082991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E90-4F56-8029-393B10A13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095119"/>
        <c:axId val="1443095535"/>
      </c:scatterChart>
      <c:scatterChart>
        <c:scatterStyle val="lineMarker"/>
        <c:varyColors val="0"/>
        <c:ser>
          <c:idx val="0"/>
          <c:order val="0"/>
          <c:tx>
            <c:strRef>
              <c:f>'ejercicio 3'!$F$1</c:f>
              <c:strCache>
                <c:ptCount val="1"/>
                <c:pt idx="0">
                  <c:v>Yi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'ejercicio 3'!$E$2:$E$12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11</c:v>
                </c:pt>
                <c:pt idx="3">
                  <c:v>15</c:v>
                </c:pt>
                <c:pt idx="4">
                  <c:v>17</c:v>
                </c:pt>
                <c:pt idx="5">
                  <c:v>21</c:v>
                </c:pt>
                <c:pt idx="6">
                  <c:v>23</c:v>
                </c:pt>
                <c:pt idx="7">
                  <c:v>29</c:v>
                </c:pt>
                <c:pt idx="8">
                  <c:v>29</c:v>
                </c:pt>
                <c:pt idx="9">
                  <c:v>37</c:v>
                </c:pt>
                <c:pt idx="10">
                  <c:v>39</c:v>
                </c:pt>
              </c:numCache>
            </c:numRef>
          </c:xVal>
          <c:yVal>
            <c:numRef>
              <c:f>'ejercicio 3'!$F$2:$F$12</c:f>
              <c:numCache>
                <c:formatCode>General</c:formatCode>
                <c:ptCount val="11"/>
                <c:pt idx="0">
                  <c:v>29</c:v>
                </c:pt>
                <c:pt idx="1">
                  <c:v>21</c:v>
                </c:pt>
                <c:pt idx="2">
                  <c:v>29</c:v>
                </c:pt>
                <c:pt idx="3">
                  <c:v>14</c:v>
                </c:pt>
                <c:pt idx="4">
                  <c:v>21</c:v>
                </c:pt>
                <c:pt idx="5">
                  <c:v>15</c:v>
                </c:pt>
                <c:pt idx="6">
                  <c:v>7</c:v>
                </c:pt>
                <c:pt idx="7">
                  <c:v>7</c:v>
                </c:pt>
                <c:pt idx="8">
                  <c:v>13</c:v>
                </c:pt>
                <c:pt idx="9">
                  <c:v>0</c:v>
                </c:pt>
                <c:pt idx="1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90-4F56-8029-393B10A13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783247"/>
        <c:axId val="1449782415"/>
      </c:scatterChart>
      <c:valAx>
        <c:axId val="144309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43095535"/>
        <c:crosses val="autoZero"/>
        <c:crossBetween val="midCat"/>
      </c:valAx>
      <c:valAx>
        <c:axId val="144309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43095119"/>
        <c:crosses val="autoZero"/>
        <c:crossBetween val="midCat"/>
      </c:valAx>
      <c:valAx>
        <c:axId val="144978241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49783247"/>
        <c:crosses val="max"/>
        <c:crossBetween val="midCat"/>
      </c:valAx>
      <c:valAx>
        <c:axId val="144978324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49782415"/>
        <c:crosses val="max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Yi medido</a:t>
            </a:r>
            <a:r>
              <a:rPr lang="es-CO" baseline="0"/>
              <a:t> Vs Y modelo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Hoja1!$J$1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Hoja1!$E$2:$E$10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15</c:v>
                </c:pt>
                <c:pt idx="4">
                  <c:v>21</c:v>
                </c:pt>
                <c:pt idx="5">
                  <c:v>29</c:v>
                </c:pt>
                <c:pt idx="6">
                  <c:v>36</c:v>
                </c:pt>
                <c:pt idx="7">
                  <c:v>51</c:v>
                </c:pt>
                <c:pt idx="8">
                  <c:v>68</c:v>
                </c:pt>
              </c:numCache>
            </c:numRef>
          </c:xVal>
          <c:yVal>
            <c:numRef>
              <c:f>Hoja1!$J$2:$J$10</c:f>
              <c:numCache>
                <c:formatCode>General</c:formatCode>
                <c:ptCount val="9"/>
                <c:pt idx="0">
                  <c:v>67.503984674329487</c:v>
                </c:pt>
                <c:pt idx="1">
                  <c:v>70.992260536398462</c:v>
                </c:pt>
                <c:pt idx="2">
                  <c:v>76.224674329501909</c:v>
                </c:pt>
                <c:pt idx="3">
                  <c:v>80.585019157088112</c:v>
                </c:pt>
                <c:pt idx="4">
                  <c:v>85.817432950191574</c:v>
                </c:pt>
                <c:pt idx="5">
                  <c:v>92.793984674329508</c:v>
                </c:pt>
                <c:pt idx="6">
                  <c:v>98.898467432950198</c:v>
                </c:pt>
                <c:pt idx="7">
                  <c:v>111.97950191570882</c:v>
                </c:pt>
                <c:pt idx="8">
                  <c:v>126.80467432950195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92E-4AF0-8D14-0713DFA62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095119"/>
        <c:axId val="1443095535"/>
      </c:scatterChart>
      <c:scatterChart>
        <c:scatterStyle val="lineMarker"/>
        <c:varyColors val="0"/>
        <c:ser>
          <c:idx val="0"/>
          <c:order val="0"/>
          <c:tx>
            <c:strRef>
              <c:f>Hoja1!$F$1</c:f>
              <c:strCache>
                <c:ptCount val="1"/>
                <c:pt idx="0">
                  <c:v>Yi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Hoja1!$E$2:$E$10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15</c:v>
                </c:pt>
                <c:pt idx="4">
                  <c:v>21</c:v>
                </c:pt>
                <c:pt idx="5">
                  <c:v>29</c:v>
                </c:pt>
                <c:pt idx="6">
                  <c:v>36</c:v>
                </c:pt>
                <c:pt idx="7">
                  <c:v>51</c:v>
                </c:pt>
                <c:pt idx="8">
                  <c:v>68</c:v>
                </c:pt>
              </c:numCache>
            </c:numRef>
          </c:xVal>
          <c:yVal>
            <c:numRef>
              <c:f>Hoja1!$F$2:$F$10</c:f>
              <c:numCache>
                <c:formatCode>General</c:formatCode>
                <c:ptCount val="9"/>
                <c:pt idx="0">
                  <c:v>66.7</c:v>
                </c:pt>
                <c:pt idx="1">
                  <c:v>71</c:v>
                </c:pt>
                <c:pt idx="2">
                  <c:v>76.3</c:v>
                </c:pt>
                <c:pt idx="3">
                  <c:v>80.599999999999994</c:v>
                </c:pt>
                <c:pt idx="4">
                  <c:v>85.7</c:v>
                </c:pt>
                <c:pt idx="5">
                  <c:v>92.9</c:v>
                </c:pt>
                <c:pt idx="6">
                  <c:v>99.4</c:v>
                </c:pt>
                <c:pt idx="7">
                  <c:v>114</c:v>
                </c:pt>
                <c:pt idx="8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2E-4AF0-8D14-0713DFA62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064287"/>
        <c:axId val="1897063871"/>
      </c:scatterChart>
      <c:valAx>
        <c:axId val="144309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43095535"/>
        <c:crosses val="autoZero"/>
        <c:crossBetween val="midCat"/>
      </c:valAx>
      <c:valAx>
        <c:axId val="144309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43095119"/>
        <c:crosses val="autoZero"/>
        <c:crossBetween val="midCat"/>
      </c:valAx>
      <c:valAx>
        <c:axId val="18970638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97064287"/>
        <c:crosses val="max"/>
        <c:crossBetween val="midCat"/>
      </c:valAx>
      <c:valAx>
        <c:axId val="1897064287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97063871"/>
        <c:crosses val="max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hart" Target="../charts/chart1.xml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chart" Target="../charts/chart2.xml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7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image" Target="../media/image7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7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85726</xdr:rowOff>
    </xdr:from>
    <xdr:to>
      <xdr:col>2</xdr:col>
      <xdr:colOff>781050</xdr:colOff>
      <xdr:row>18</xdr:row>
      <xdr:rowOff>6381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932E6E-3E98-4952-97C1-E856F8501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0301"/>
          <a:ext cx="2305050" cy="1254155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19</xdr:row>
      <xdr:rowOff>9525</xdr:rowOff>
    </xdr:from>
    <xdr:to>
      <xdr:col>2</xdr:col>
      <xdr:colOff>314151</xdr:colOff>
      <xdr:row>21</xdr:row>
      <xdr:rowOff>76144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4643B8E-FC79-46EF-94E1-616621C39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" y="3848100"/>
          <a:ext cx="1390476" cy="447619"/>
        </a:xfrm>
        <a:prstGeom prst="rect">
          <a:avLst/>
        </a:prstGeom>
      </xdr:spPr>
    </xdr:pic>
    <xdr:clientData/>
  </xdr:twoCellAnchor>
  <xdr:twoCellAnchor>
    <xdr:from>
      <xdr:col>9</xdr:col>
      <xdr:colOff>123825</xdr:colOff>
      <xdr:row>21</xdr:row>
      <xdr:rowOff>33337</xdr:rowOff>
    </xdr:from>
    <xdr:to>
      <xdr:col>13</xdr:col>
      <xdr:colOff>381000</xdr:colOff>
      <xdr:row>35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CEBFA37-1C13-471A-8C05-5587E22E5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447675</xdr:colOff>
      <xdr:row>21</xdr:row>
      <xdr:rowOff>14287</xdr:rowOff>
    </xdr:from>
    <xdr:to>
      <xdr:col>18</xdr:col>
      <xdr:colOff>28575</xdr:colOff>
      <xdr:row>35</xdr:row>
      <xdr:rowOff>90487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3194C1-4D59-4042-B0F9-2AD8AD5F7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381000</xdr:colOff>
      <xdr:row>22</xdr:row>
      <xdr:rowOff>19050</xdr:rowOff>
    </xdr:from>
    <xdr:to>
      <xdr:col>2</xdr:col>
      <xdr:colOff>257000</xdr:colOff>
      <xdr:row>26</xdr:row>
      <xdr:rowOff>9431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7685320-B971-471B-8990-877A65BAB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4429125"/>
          <a:ext cx="1400000" cy="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26</xdr:row>
      <xdr:rowOff>85725</xdr:rowOff>
    </xdr:from>
    <xdr:to>
      <xdr:col>2</xdr:col>
      <xdr:colOff>171296</xdr:colOff>
      <xdr:row>30</xdr:row>
      <xdr:rowOff>66582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CF27146-1394-4696-8137-B9D46DB35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6725" y="5257800"/>
          <a:ext cx="1228571" cy="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30</xdr:row>
      <xdr:rowOff>171450</xdr:rowOff>
    </xdr:from>
    <xdr:to>
      <xdr:col>2</xdr:col>
      <xdr:colOff>399851</xdr:colOff>
      <xdr:row>33</xdr:row>
      <xdr:rowOff>114236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7EB2EE1-63C7-4C4C-A627-F338B3467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3375" y="6105525"/>
          <a:ext cx="1590476" cy="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704850</xdr:colOff>
      <xdr:row>28</xdr:row>
      <xdr:rowOff>28575</xdr:rowOff>
    </xdr:from>
    <xdr:to>
      <xdr:col>4</xdr:col>
      <xdr:colOff>571317</xdr:colOff>
      <xdr:row>32</xdr:row>
      <xdr:rowOff>95146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E582EDE-C7F2-48CF-A35F-525F5CFE6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28850" y="5581650"/>
          <a:ext cx="1466667" cy="8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295274</xdr:colOff>
      <xdr:row>32</xdr:row>
      <xdr:rowOff>113131</xdr:rowOff>
    </xdr:from>
    <xdr:to>
      <xdr:col>8</xdr:col>
      <xdr:colOff>761136</xdr:colOff>
      <xdr:row>35</xdr:row>
      <xdr:rowOff>28477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717F44E-D7BB-46F9-AE60-137A0EECE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57474" y="6428206"/>
          <a:ext cx="4304437" cy="4868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152401</xdr:rowOff>
    </xdr:from>
    <xdr:to>
      <xdr:col>2</xdr:col>
      <xdr:colOff>751818</xdr:colOff>
      <xdr:row>20</xdr:row>
      <xdr:rowOff>57151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CDFF86-1694-42B0-BA17-D20A1A650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57476"/>
          <a:ext cx="2275818" cy="123825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20</xdr:row>
      <xdr:rowOff>171450</xdr:rowOff>
    </xdr:from>
    <xdr:to>
      <xdr:col>2</xdr:col>
      <xdr:colOff>161751</xdr:colOff>
      <xdr:row>23</xdr:row>
      <xdr:rowOff>47569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F77AD8-2A74-45BE-BF9F-07CA36696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4010025"/>
          <a:ext cx="1390476" cy="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24</xdr:row>
      <xdr:rowOff>85725</xdr:rowOff>
    </xdr:from>
    <xdr:to>
      <xdr:col>5</xdr:col>
      <xdr:colOff>703987</xdr:colOff>
      <xdr:row>27</xdr:row>
      <xdr:rowOff>1071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C546067-1EEF-4A72-BAF9-F518244B9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" y="4686300"/>
          <a:ext cx="4304437" cy="486846"/>
        </a:xfrm>
        <a:prstGeom prst="rect">
          <a:avLst/>
        </a:prstGeom>
      </xdr:spPr>
    </xdr:pic>
    <xdr:clientData/>
  </xdr:twoCellAnchor>
  <xdr:twoCellAnchor>
    <xdr:from>
      <xdr:col>15</xdr:col>
      <xdr:colOff>352425</xdr:colOff>
      <xdr:row>8</xdr:row>
      <xdr:rowOff>138111</xdr:rowOff>
    </xdr:from>
    <xdr:to>
      <xdr:col>21</xdr:col>
      <xdr:colOff>352425</xdr:colOff>
      <xdr:row>27</xdr:row>
      <xdr:rowOff>66674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C535327-25BB-4AEA-9840-5C9BD7C41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276225</xdr:colOff>
      <xdr:row>23</xdr:row>
      <xdr:rowOff>133350</xdr:rowOff>
    </xdr:from>
    <xdr:to>
      <xdr:col>11</xdr:col>
      <xdr:colOff>914225</xdr:colOff>
      <xdr:row>27</xdr:row>
      <xdr:rowOff>123731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48852A8-86D7-4B34-A10B-7262ABBDE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96225" y="4543425"/>
          <a:ext cx="1400000" cy="7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23</xdr:row>
      <xdr:rowOff>123825</xdr:rowOff>
    </xdr:from>
    <xdr:to>
      <xdr:col>10</xdr:col>
      <xdr:colOff>9371</xdr:colOff>
      <xdr:row>27</xdr:row>
      <xdr:rowOff>104682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E911F67-D511-44B5-B114-DF67B616B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00800" y="4533900"/>
          <a:ext cx="1228571" cy="7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24</xdr:row>
      <xdr:rowOff>28575</xdr:rowOff>
    </xdr:from>
    <xdr:to>
      <xdr:col>8</xdr:col>
      <xdr:colOff>209351</xdr:colOff>
      <xdr:row>26</xdr:row>
      <xdr:rowOff>161861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51B25A2-A6F0-4DD8-97FC-9086946C2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14875" y="4629150"/>
          <a:ext cx="1590476" cy="5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1104900</xdr:colOff>
      <xdr:row>23</xdr:row>
      <xdr:rowOff>152400</xdr:rowOff>
    </xdr:from>
    <xdr:to>
      <xdr:col>13</xdr:col>
      <xdr:colOff>580842</xdr:colOff>
      <xdr:row>28</xdr:row>
      <xdr:rowOff>28471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3CC6FA7-9270-42D0-AFEE-D6DB4D76E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86900" y="4562475"/>
          <a:ext cx="1466667" cy="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152401</xdr:rowOff>
    </xdr:from>
    <xdr:to>
      <xdr:col>2</xdr:col>
      <xdr:colOff>751818</xdr:colOff>
      <xdr:row>21</xdr:row>
      <xdr:rowOff>57151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08B138-8082-4338-B237-97C6093A3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76526"/>
          <a:ext cx="2275818" cy="123825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21</xdr:row>
      <xdr:rowOff>171450</xdr:rowOff>
    </xdr:from>
    <xdr:to>
      <xdr:col>2</xdr:col>
      <xdr:colOff>161751</xdr:colOff>
      <xdr:row>24</xdr:row>
      <xdr:rowOff>47569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F33F75-463A-4ED6-B5DD-A5A3DF983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4029075"/>
          <a:ext cx="1390476" cy="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25</xdr:row>
      <xdr:rowOff>85725</xdr:rowOff>
    </xdr:from>
    <xdr:to>
      <xdr:col>5</xdr:col>
      <xdr:colOff>703987</xdr:colOff>
      <xdr:row>28</xdr:row>
      <xdr:rowOff>1071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F85AC7-CABF-4EF6-A03B-0BD9C764A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" y="4705350"/>
          <a:ext cx="4304437" cy="486846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24</xdr:row>
      <xdr:rowOff>133350</xdr:rowOff>
    </xdr:from>
    <xdr:to>
      <xdr:col>11</xdr:col>
      <xdr:colOff>914225</xdr:colOff>
      <xdr:row>28</xdr:row>
      <xdr:rowOff>123731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923D36A-B3F7-49A4-9138-8EEC11A26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6225" y="4562475"/>
          <a:ext cx="1400000" cy="7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24</xdr:row>
      <xdr:rowOff>123825</xdr:rowOff>
    </xdr:from>
    <xdr:to>
      <xdr:col>10</xdr:col>
      <xdr:colOff>9371</xdr:colOff>
      <xdr:row>28</xdr:row>
      <xdr:rowOff>104682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0CA1E9D-C228-4524-B718-0CEA2C435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00" y="4552950"/>
          <a:ext cx="1228571" cy="7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25</xdr:row>
      <xdr:rowOff>28575</xdr:rowOff>
    </xdr:from>
    <xdr:to>
      <xdr:col>8</xdr:col>
      <xdr:colOff>209351</xdr:colOff>
      <xdr:row>27</xdr:row>
      <xdr:rowOff>161861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ECDEB36-CB5F-4B05-89F9-B3659824C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14875" y="4648200"/>
          <a:ext cx="1590476" cy="5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1104900</xdr:colOff>
      <xdr:row>24</xdr:row>
      <xdr:rowOff>152400</xdr:rowOff>
    </xdr:from>
    <xdr:to>
      <xdr:col>13</xdr:col>
      <xdr:colOff>580842</xdr:colOff>
      <xdr:row>29</xdr:row>
      <xdr:rowOff>28471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E71C156-124F-4FE6-A0EB-B573374A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86900" y="4581525"/>
          <a:ext cx="1466667" cy="828571"/>
        </a:xfrm>
        <a:prstGeom prst="rect">
          <a:avLst/>
        </a:prstGeom>
      </xdr:spPr>
    </xdr:pic>
    <xdr:clientData/>
  </xdr:twoCellAnchor>
  <xdr:twoCellAnchor>
    <xdr:from>
      <xdr:col>14</xdr:col>
      <xdr:colOff>123825</xdr:colOff>
      <xdr:row>14</xdr:row>
      <xdr:rowOff>147637</xdr:rowOff>
    </xdr:from>
    <xdr:to>
      <xdr:col>22</xdr:col>
      <xdr:colOff>38100</xdr:colOff>
      <xdr:row>33</xdr:row>
      <xdr:rowOff>47625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405A109-844C-44CD-8CE1-593F91DE3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152401</xdr:rowOff>
    </xdr:from>
    <xdr:to>
      <xdr:col>2</xdr:col>
      <xdr:colOff>751818</xdr:colOff>
      <xdr:row>19</xdr:row>
      <xdr:rowOff>57151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E59EFE-D596-4CF3-A990-053FAC6CC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67026"/>
          <a:ext cx="2275818" cy="123825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19</xdr:row>
      <xdr:rowOff>171450</xdr:rowOff>
    </xdr:from>
    <xdr:to>
      <xdr:col>2</xdr:col>
      <xdr:colOff>161751</xdr:colOff>
      <xdr:row>22</xdr:row>
      <xdr:rowOff>47569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A4713-900F-44EC-8B90-811E877D2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4219575"/>
          <a:ext cx="1390476" cy="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23</xdr:row>
      <xdr:rowOff>85725</xdr:rowOff>
    </xdr:from>
    <xdr:to>
      <xdr:col>5</xdr:col>
      <xdr:colOff>703987</xdr:colOff>
      <xdr:row>26</xdr:row>
      <xdr:rowOff>1071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5F3F36C-3E3B-4E30-B897-168249098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" y="4895850"/>
          <a:ext cx="4304437" cy="486846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22</xdr:row>
      <xdr:rowOff>133350</xdr:rowOff>
    </xdr:from>
    <xdr:to>
      <xdr:col>11</xdr:col>
      <xdr:colOff>914225</xdr:colOff>
      <xdr:row>26</xdr:row>
      <xdr:rowOff>123731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AB8F0E2-6F23-48A9-A247-F5A80F465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6225" y="4752975"/>
          <a:ext cx="1400000" cy="7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22</xdr:row>
      <xdr:rowOff>123825</xdr:rowOff>
    </xdr:from>
    <xdr:to>
      <xdr:col>10</xdr:col>
      <xdr:colOff>9371</xdr:colOff>
      <xdr:row>26</xdr:row>
      <xdr:rowOff>104682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0D978E5-EBBF-4416-A569-8E0AEEB63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00" y="4743450"/>
          <a:ext cx="1228571" cy="7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23</xdr:row>
      <xdr:rowOff>28575</xdr:rowOff>
    </xdr:from>
    <xdr:to>
      <xdr:col>8</xdr:col>
      <xdr:colOff>209351</xdr:colOff>
      <xdr:row>25</xdr:row>
      <xdr:rowOff>161861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B09BD56-D49B-4EED-B07F-48F88347A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14875" y="4838700"/>
          <a:ext cx="1590476" cy="5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1104900</xdr:colOff>
      <xdr:row>22</xdr:row>
      <xdr:rowOff>152400</xdr:rowOff>
    </xdr:from>
    <xdr:to>
      <xdr:col>13</xdr:col>
      <xdr:colOff>580842</xdr:colOff>
      <xdr:row>27</xdr:row>
      <xdr:rowOff>28471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43B0EA9-8EFE-4F49-9BFE-8FFFEF601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86900" y="4772025"/>
          <a:ext cx="1466667" cy="828571"/>
        </a:xfrm>
        <a:prstGeom prst="rect">
          <a:avLst/>
        </a:prstGeom>
      </xdr:spPr>
    </xdr:pic>
    <xdr:clientData/>
  </xdr:twoCellAnchor>
  <xdr:twoCellAnchor>
    <xdr:from>
      <xdr:col>14</xdr:col>
      <xdr:colOff>114300</xdr:colOff>
      <xdr:row>10</xdr:row>
      <xdr:rowOff>147637</xdr:rowOff>
    </xdr:from>
    <xdr:to>
      <xdr:col>21</xdr:col>
      <xdr:colOff>676275</xdr:colOff>
      <xdr:row>29</xdr:row>
      <xdr:rowOff>47625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8A2A3F2-2558-442A-A293-32DD04F9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7EC8-E0F3-4DFC-84E7-5B585BD39140}">
  <dimension ref="A1:S27"/>
  <sheetViews>
    <sheetView workbookViewId="0">
      <selection activeCell="F16" sqref="F16:H16"/>
    </sheetView>
  </sheetViews>
  <sheetFormatPr baseColWidth="10" defaultRowHeight="15" x14ac:dyDescent="0.25"/>
  <cols>
    <col min="3" max="3" width="12.5703125" customWidth="1"/>
    <col min="7" max="7" width="11.85546875" bestFit="1" customWidth="1"/>
    <col min="12" max="12" width="17.5703125" customWidth="1"/>
    <col min="13" max="13" width="14" customWidth="1"/>
    <col min="14" max="14" width="12.85546875" customWidth="1"/>
  </cols>
  <sheetData>
    <row r="1" spans="1:19" ht="17.25" x14ac:dyDescent="0.25">
      <c r="A1" s="3" t="s">
        <v>0</v>
      </c>
      <c r="B1" s="3" t="s">
        <v>1</v>
      </c>
      <c r="D1" s="11" t="s">
        <v>3</v>
      </c>
      <c r="E1" s="11" t="s">
        <v>0</v>
      </c>
      <c r="F1" s="11" t="s">
        <v>4</v>
      </c>
      <c r="G1" s="11" t="s">
        <v>7</v>
      </c>
      <c r="H1" s="11" t="s">
        <v>12</v>
      </c>
      <c r="I1" s="11" t="s">
        <v>16</v>
      </c>
      <c r="J1" s="11" t="s">
        <v>18</v>
      </c>
      <c r="K1" s="11" t="s">
        <v>17</v>
      </c>
      <c r="L1" s="11" t="s">
        <v>21</v>
      </c>
      <c r="M1" s="12" t="s">
        <v>19</v>
      </c>
      <c r="N1" s="13" t="s">
        <v>20</v>
      </c>
      <c r="O1" s="13" t="s">
        <v>22</v>
      </c>
      <c r="P1" s="15" t="s">
        <v>23</v>
      </c>
      <c r="Q1" s="13" t="s">
        <v>24</v>
      </c>
      <c r="R1" s="13" t="s">
        <v>26</v>
      </c>
      <c r="S1" s="13" t="s">
        <v>27</v>
      </c>
    </row>
    <row r="2" spans="1:19" x14ac:dyDescent="0.25">
      <c r="A2" s="1">
        <v>1</v>
      </c>
      <c r="B2" s="1">
        <v>0.5</v>
      </c>
      <c r="D2" s="8">
        <v>1</v>
      </c>
      <c r="E2" s="4">
        <v>1</v>
      </c>
      <c r="F2" s="4">
        <v>0.5</v>
      </c>
      <c r="G2" s="4">
        <f>E2*F2</f>
        <v>0.5</v>
      </c>
      <c r="H2" s="4">
        <f>POWER(E2,2)</f>
        <v>1</v>
      </c>
      <c r="I2" s="1">
        <f t="shared" ref="I2:I8" si="0">$E$16*E2</f>
        <v>0.8392857142857143</v>
      </c>
      <c r="J2" s="1">
        <f>$E$18+I2</f>
        <v>0.91071428571428548</v>
      </c>
      <c r="K2" s="1">
        <f t="shared" ref="K2:K8" si="1">POWER((F2-$E$18-I2),2)</f>
        <v>0.16868622448979573</v>
      </c>
      <c r="L2" s="1">
        <f t="shared" ref="L2:L8" si="2">POWER((F2-$F$12),2)</f>
        <v>8.5765306122448965</v>
      </c>
      <c r="M2" s="1">
        <f>K10</f>
        <v>2.9910714285714279</v>
      </c>
      <c r="N2" s="1">
        <f>L10</f>
        <v>22.714285714285715</v>
      </c>
      <c r="O2" s="14">
        <f>SQRT(L10/(F14-1))</f>
        <v>1.9456912102680337</v>
      </c>
      <c r="P2" s="16">
        <f>SQRT(K10/(F14-2))</f>
        <v>0.7734431367038469</v>
      </c>
      <c r="Q2" s="41" t="s">
        <v>25</v>
      </c>
      <c r="R2" s="4">
        <f>(L10-K10)/L10</f>
        <v>0.86831761006289321</v>
      </c>
      <c r="S2" s="1">
        <f>SQRT(R2)</f>
        <v>0.93183561321881936</v>
      </c>
    </row>
    <row r="3" spans="1:19" x14ac:dyDescent="0.25">
      <c r="A3" s="1">
        <v>2</v>
      </c>
      <c r="B3" s="1">
        <v>2.5</v>
      </c>
      <c r="D3" s="8">
        <v>2</v>
      </c>
      <c r="E3" s="4">
        <v>2</v>
      </c>
      <c r="F3" s="4">
        <v>2.5</v>
      </c>
      <c r="G3" s="4">
        <f t="shared" ref="G3:G8" si="3">E3*F3</f>
        <v>5</v>
      </c>
      <c r="H3" s="4">
        <f t="shared" ref="H3:H8" si="4">POWER(E3,2)</f>
        <v>4</v>
      </c>
      <c r="I3" s="1">
        <f t="shared" si="0"/>
        <v>1.6785714285714286</v>
      </c>
      <c r="J3" s="1">
        <f t="shared" ref="J3:J8" si="5">$E$18+I3</f>
        <v>1.7499999999999998</v>
      </c>
      <c r="K3" s="1">
        <f t="shared" si="1"/>
        <v>0.56250000000000033</v>
      </c>
      <c r="L3" s="1">
        <f t="shared" si="2"/>
        <v>0.86224489795918335</v>
      </c>
      <c r="Q3" s="41"/>
    </row>
    <row r="4" spans="1:19" x14ac:dyDescent="0.25">
      <c r="A4" s="1">
        <v>3</v>
      </c>
      <c r="B4" s="1">
        <v>2</v>
      </c>
      <c r="D4" s="8">
        <v>3</v>
      </c>
      <c r="E4" s="4">
        <v>3</v>
      </c>
      <c r="F4" s="4">
        <v>2</v>
      </c>
      <c r="G4" s="4">
        <f t="shared" si="3"/>
        <v>6</v>
      </c>
      <c r="H4" s="4">
        <f t="shared" si="4"/>
        <v>9</v>
      </c>
      <c r="I4" s="1">
        <f t="shared" si="0"/>
        <v>2.5178571428571428</v>
      </c>
      <c r="J4" s="1">
        <f t="shared" si="5"/>
        <v>2.589285714285714</v>
      </c>
      <c r="K4" s="1">
        <f t="shared" si="1"/>
        <v>0.34725765306122414</v>
      </c>
      <c r="L4" s="1">
        <f t="shared" si="2"/>
        <v>2.0408163265306118</v>
      </c>
    </row>
    <row r="5" spans="1:19" x14ac:dyDescent="0.25">
      <c r="A5" s="1">
        <v>4</v>
      </c>
      <c r="B5" s="1">
        <v>4</v>
      </c>
      <c r="D5" s="8">
        <v>4</v>
      </c>
      <c r="E5" s="4">
        <v>4</v>
      </c>
      <c r="F5" s="4">
        <v>4</v>
      </c>
      <c r="G5" s="4">
        <f t="shared" si="3"/>
        <v>16</v>
      </c>
      <c r="H5" s="4">
        <f t="shared" si="4"/>
        <v>16</v>
      </c>
      <c r="I5" s="1">
        <f t="shared" si="0"/>
        <v>3.3571428571428572</v>
      </c>
      <c r="J5" s="1">
        <f t="shared" si="5"/>
        <v>3.4285714285714284</v>
      </c>
      <c r="K5" s="1">
        <f t="shared" si="1"/>
        <v>0.32653061224489816</v>
      </c>
      <c r="L5" s="1">
        <f t="shared" si="2"/>
        <v>0.32653061224489816</v>
      </c>
    </row>
    <row r="6" spans="1:19" x14ac:dyDescent="0.25">
      <c r="A6" s="1">
        <v>5</v>
      </c>
      <c r="B6" s="1">
        <v>3.5</v>
      </c>
      <c r="D6" s="8">
        <v>5</v>
      </c>
      <c r="E6" s="4">
        <v>5</v>
      </c>
      <c r="F6" s="4">
        <v>3.5</v>
      </c>
      <c r="G6" s="4">
        <f t="shared" si="3"/>
        <v>17.5</v>
      </c>
      <c r="H6" s="4">
        <f t="shared" si="4"/>
        <v>25</v>
      </c>
      <c r="I6" s="1">
        <f t="shared" si="0"/>
        <v>4.1964285714285712</v>
      </c>
      <c r="J6" s="1">
        <f t="shared" si="5"/>
        <v>4.2678571428571423</v>
      </c>
      <c r="K6" s="1">
        <f t="shared" si="1"/>
        <v>0.58960459183673386</v>
      </c>
      <c r="L6" s="1">
        <f t="shared" si="2"/>
        <v>5.102040816326558E-3</v>
      </c>
    </row>
    <row r="7" spans="1:19" x14ac:dyDescent="0.25">
      <c r="A7" s="1">
        <v>6</v>
      </c>
      <c r="B7" s="1">
        <v>6</v>
      </c>
      <c r="D7" s="8">
        <v>6</v>
      </c>
      <c r="E7" s="4">
        <v>6</v>
      </c>
      <c r="F7" s="4">
        <v>6</v>
      </c>
      <c r="G7" s="4">
        <f t="shared" si="3"/>
        <v>36</v>
      </c>
      <c r="H7" s="4">
        <f t="shared" si="4"/>
        <v>36</v>
      </c>
      <c r="I7" s="1">
        <f t="shared" si="0"/>
        <v>5.0357142857142856</v>
      </c>
      <c r="J7" s="1">
        <f t="shared" si="5"/>
        <v>5.1071428571428568</v>
      </c>
      <c r="K7" s="1">
        <f t="shared" si="1"/>
        <v>0.79719387755102111</v>
      </c>
      <c r="L7" s="1">
        <f t="shared" si="2"/>
        <v>6.6122448979591848</v>
      </c>
    </row>
    <row r="8" spans="1:19" x14ac:dyDescent="0.25">
      <c r="A8" s="1">
        <v>7</v>
      </c>
      <c r="B8" s="1">
        <v>5.5</v>
      </c>
      <c r="D8" s="8">
        <v>7</v>
      </c>
      <c r="E8" s="4">
        <v>7</v>
      </c>
      <c r="F8" s="4">
        <v>5.5</v>
      </c>
      <c r="G8" s="4">
        <f t="shared" si="3"/>
        <v>38.5</v>
      </c>
      <c r="H8" s="4">
        <f t="shared" si="4"/>
        <v>49</v>
      </c>
      <c r="I8" s="1">
        <f t="shared" si="0"/>
        <v>5.875</v>
      </c>
      <c r="J8" s="1">
        <f t="shared" si="5"/>
        <v>5.9464285714285712</v>
      </c>
      <c r="K8" s="1">
        <f t="shared" si="1"/>
        <v>0.19929846938775486</v>
      </c>
      <c r="L8" s="1">
        <f t="shared" si="2"/>
        <v>4.2908163265306127</v>
      </c>
    </row>
    <row r="9" spans="1:19" x14ac:dyDescent="0.25">
      <c r="A9" s="2" t="s">
        <v>2</v>
      </c>
      <c r="B9" s="1">
        <v>24</v>
      </c>
      <c r="D9" s="5"/>
      <c r="E9" s="5"/>
      <c r="F9" s="5"/>
      <c r="G9" s="5"/>
      <c r="H9" s="5"/>
    </row>
    <row r="10" spans="1:19" x14ac:dyDescent="0.25">
      <c r="D10" s="10" t="s">
        <v>2</v>
      </c>
      <c r="E10" s="6">
        <f t="shared" ref="E10:L10" si="6">SUM(E2:E8)</f>
        <v>28</v>
      </c>
      <c r="F10" s="6">
        <f t="shared" si="6"/>
        <v>24</v>
      </c>
      <c r="G10" s="4">
        <f t="shared" si="6"/>
        <v>119.5</v>
      </c>
      <c r="H10" s="4">
        <f t="shared" si="6"/>
        <v>140</v>
      </c>
      <c r="I10" s="14">
        <f t="shared" si="6"/>
        <v>23.5</v>
      </c>
      <c r="J10" s="14">
        <f t="shared" si="6"/>
        <v>24</v>
      </c>
      <c r="K10" s="1">
        <f t="shared" si="6"/>
        <v>2.9910714285714279</v>
      </c>
      <c r="L10" s="4">
        <f t="shared" si="6"/>
        <v>22.714285714285715</v>
      </c>
    </row>
    <row r="11" spans="1:19" x14ac:dyDescent="0.25">
      <c r="D11" s="5"/>
      <c r="E11" s="5"/>
      <c r="F11" s="5"/>
      <c r="G11" s="5"/>
      <c r="H11" s="5"/>
    </row>
    <row r="12" spans="1:19" x14ac:dyDescent="0.25">
      <c r="D12" s="9" t="s">
        <v>5</v>
      </c>
      <c r="E12" s="4">
        <f>AVERAGE(E2:E8)</f>
        <v>4</v>
      </c>
      <c r="F12" s="4">
        <f>AVERAGE(F2:F8)</f>
        <v>3.4285714285714284</v>
      </c>
      <c r="G12" s="4">
        <f>AVERAGE(G2:G8)</f>
        <v>17.071428571428573</v>
      </c>
      <c r="H12" s="4">
        <f t="shared" ref="H12:L12" si="7">AVERAGE(H2:H8)</f>
        <v>20</v>
      </c>
      <c r="I12" s="4">
        <f t="shared" si="7"/>
        <v>3.3571428571428572</v>
      </c>
      <c r="J12" s="4">
        <f t="shared" si="7"/>
        <v>3.4285714285714284</v>
      </c>
      <c r="K12" s="4">
        <f t="shared" si="7"/>
        <v>0.42729591836734687</v>
      </c>
      <c r="L12" s="4">
        <f t="shared" si="7"/>
        <v>3.2448979591836737</v>
      </c>
    </row>
    <row r="13" spans="1:19" x14ac:dyDescent="0.25">
      <c r="D13" s="5"/>
      <c r="E13" s="5"/>
      <c r="F13" s="5"/>
      <c r="G13" s="5"/>
      <c r="H13" s="5"/>
    </row>
    <row r="14" spans="1:19" ht="30" customHeight="1" x14ac:dyDescent="0.25">
      <c r="D14" s="42" t="s">
        <v>6</v>
      </c>
      <c r="E14" s="43"/>
      <c r="F14" s="4">
        <v>7</v>
      </c>
      <c r="G14" s="5"/>
      <c r="H14" s="5"/>
    </row>
    <row r="16" spans="1:19" x14ac:dyDescent="0.25">
      <c r="D16" s="7" t="s">
        <v>8</v>
      </c>
      <c r="E16" s="1">
        <f>(F14*G10-E10*F10)/(F14*H10-POWER(E10,2))</f>
        <v>0.8392857142857143</v>
      </c>
      <c r="F16" s="40" t="s">
        <v>10</v>
      </c>
      <c r="G16" s="40"/>
      <c r="H16" s="40"/>
    </row>
    <row r="18" spans="4:14" x14ac:dyDescent="0.25">
      <c r="D18" s="7" t="s">
        <v>9</v>
      </c>
      <c r="E18" s="1">
        <f>F12-E16*E12</f>
        <v>7.1428571428571175E-2</v>
      </c>
      <c r="F18" s="40" t="s">
        <v>11</v>
      </c>
      <c r="G18" s="40"/>
      <c r="H18" s="40"/>
    </row>
    <row r="20" spans="4:14" x14ac:dyDescent="0.25">
      <c r="D20" s="3" t="s">
        <v>14</v>
      </c>
      <c r="E20" s="44" t="s">
        <v>15</v>
      </c>
      <c r="F20" s="44"/>
      <c r="G20" s="44"/>
      <c r="H20" s="40" t="s">
        <v>13</v>
      </c>
      <c r="I20" s="40"/>
      <c r="J20" s="40"/>
      <c r="K20" s="40"/>
      <c r="L20" s="40"/>
      <c r="M20" s="40"/>
      <c r="N20" s="40"/>
    </row>
    <row r="21" spans="4:14" x14ac:dyDescent="0.25">
      <c r="D21" s="1">
        <v>1</v>
      </c>
      <c r="E21" s="40">
        <f>$E$18+$E$16*D21</f>
        <v>0.91071428571428548</v>
      </c>
      <c r="F21" s="40"/>
      <c r="G21" s="40"/>
    </row>
    <row r="22" spans="4:14" x14ac:dyDescent="0.25">
      <c r="D22" s="1">
        <v>2</v>
      </c>
      <c r="E22" s="40">
        <f t="shared" ref="E22:E27" si="8">$E$18+$E$16*D22</f>
        <v>1.7499999999999998</v>
      </c>
      <c r="F22" s="40"/>
      <c r="G22" s="40"/>
    </row>
    <row r="23" spans="4:14" x14ac:dyDescent="0.25">
      <c r="D23" s="1">
        <v>3</v>
      </c>
      <c r="E23" s="40">
        <f t="shared" si="8"/>
        <v>2.589285714285714</v>
      </c>
      <c r="F23" s="40"/>
      <c r="G23" s="40"/>
    </row>
    <row r="24" spans="4:14" x14ac:dyDescent="0.25">
      <c r="D24" s="1">
        <v>4</v>
      </c>
      <c r="E24" s="40">
        <f t="shared" si="8"/>
        <v>3.4285714285714284</v>
      </c>
      <c r="F24" s="40"/>
      <c r="G24" s="40"/>
    </row>
    <row r="25" spans="4:14" x14ac:dyDescent="0.25">
      <c r="D25" s="1">
        <v>5</v>
      </c>
      <c r="E25" s="40">
        <f t="shared" si="8"/>
        <v>4.2678571428571423</v>
      </c>
      <c r="F25" s="40"/>
      <c r="G25" s="40"/>
    </row>
    <row r="26" spans="4:14" x14ac:dyDescent="0.25">
      <c r="D26" s="1">
        <v>6</v>
      </c>
      <c r="E26" s="40">
        <f t="shared" si="8"/>
        <v>5.1071428571428568</v>
      </c>
      <c r="F26" s="40"/>
      <c r="G26" s="40"/>
    </row>
    <row r="27" spans="4:14" x14ac:dyDescent="0.25">
      <c r="D27" s="1">
        <v>7</v>
      </c>
      <c r="E27" s="40">
        <f t="shared" si="8"/>
        <v>5.9464285714285712</v>
      </c>
      <c r="F27" s="40"/>
      <c r="G27" s="40"/>
    </row>
  </sheetData>
  <mergeCells count="13">
    <mergeCell ref="E23:G23"/>
    <mergeCell ref="E24:G24"/>
    <mergeCell ref="E25:G25"/>
    <mergeCell ref="E26:G26"/>
    <mergeCell ref="E27:G27"/>
    <mergeCell ref="E21:G21"/>
    <mergeCell ref="E22:G22"/>
    <mergeCell ref="Q2:Q3"/>
    <mergeCell ref="D14:E14"/>
    <mergeCell ref="F16:H16"/>
    <mergeCell ref="F18:H18"/>
    <mergeCell ref="E20:G20"/>
    <mergeCell ref="H20:N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EB2C-FEE9-4664-8E4A-0975864D82CB}">
  <dimension ref="A1:S18"/>
  <sheetViews>
    <sheetView workbookViewId="0">
      <selection activeCell="E35" sqref="E35"/>
    </sheetView>
  </sheetViews>
  <sheetFormatPr baseColWidth="10" defaultRowHeight="15" x14ac:dyDescent="0.25"/>
  <cols>
    <col min="12" max="12" width="18.42578125" customWidth="1"/>
    <col min="17" max="17" width="11.85546875" bestFit="1" customWidth="1"/>
    <col min="18" max="18" width="14.42578125" customWidth="1"/>
  </cols>
  <sheetData>
    <row r="1" spans="1:19" ht="18" x14ac:dyDescent="0.25">
      <c r="A1" s="24" t="s">
        <v>0</v>
      </c>
      <c r="B1" s="24" t="s">
        <v>1</v>
      </c>
      <c r="C1" s="25" t="s">
        <v>28</v>
      </c>
      <c r="D1" s="26" t="s">
        <v>3</v>
      </c>
      <c r="E1" s="27" t="s">
        <v>0</v>
      </c>
      <c r="F1" s="27" t="s">
        <v>1</v>
      </c>
      <c r="G1" s="27" t="s">
        <v>7</v>
      </c>
      <c r="H1" s="27" t="s">
        <v>35</v>
      </c>
      <c r="I1" s="27" t="s">
        <v>16</v>
      </c>
      <c r="J1" s="28" t="s">
        <v>18</v>
      </c>
      <c r="K1" s="28" t="s">
        <v>36</v>
      </c>
      <c r="L1" s="27" t="s">
        <v>37</v>
      </c>
      <c r="M1" s="29" t="s">
        <v>19</v>
      </c>
      <c r="N1" s="30" t="s">
        <v>20</v>
      </c>
      <c r="O1" s="30" t="s">
        <v>22</v>
      </c>
      <c r="P1" s="31" t="s">
        <v>23</v>
      </c>
      <c r="Q1" s="30" t="s">
        <v>24</v>
      </c>
      <c r="R1" s="30" t="s">
        <v>38</v>
      </c>
      <c r="S1" s="30" t="s">
        <v>27</v>
      </c>
    </row>
    <row r="2" spans="1:19" ht="15.75" x14ac:dyDescent="0.25">
      <c r="A2" s="4">
        <v>0</v>
      </c>
      <c r="B2" s="4">
        <v>5</v>
      </c>
      <c r="C2" s="18">
        <v>10</v>
      </c>
      <c r="D2" s="19">
        <v>1</v>
      </c>
      <c r="E2" s="4">
        <v>0</v>
      </c>
      <c r="F2" s="4">
        <v>5</v>
      </c>
      <c r="G2" s="17">
        <f>E2*F2</f>
        <v>0</v>
      </c>
      <c r="H2" s="17">
        <f>POWER(E2,2)</f>
        <v>0</v>
      </c>
      <c r="I2" s="1">
        <f>$E$17*E2</f>
        <v>0</v>
      </c>
      <c r="J2" s="1">
        <f>$E$18+$E$17*E2</f>
        <v>4.8515353805073422</v>
      </c>
      <c r="K2" s="1">
        <f>POWER((F2-$E$18-$E$17*E2),2)</f>
        <v>2.2041743241099657E-2</v>
      </c>
      <c r="L2" s="1">
        <f>POWER((F2-$F$13),2)</f>
        <v>5929</v>
      </c>
      <c r="M2" s="1">
        <f>K13</f>
        <v>9.0739652870494005</v>
      </c>
      <c r="N2" s="1">
        <f>L13</f>
        <v>54520</v>
      </c>
      <c r="O2" s="1">
        <f>SQRT(N2/(C2-1))</f>
        <v>77.83172732104677</v>
      </c>
      <c r="P2" s="1">
        <f>(M2/(C2-2))</f>
        <v>1.1342456608811751</v>
      </c>
      <c r="Q2" s="32" t="str">
        <f>IF(P2&lt;O2,"SIRVE","NO SIRVE")</f>
        <v>SIRVE</v>
      </c>
      <c r="R2" s="1">
        <f>(N2-M2)/N2</f>
        <v>0.99983356630067777</v>
      </c>
      <c r="S2" s="1">
        <f>SQRT(R2)</f>
        <v>0.99991677968752868</v>
      </c>
    </row>
    <row r="3" spans="1:19" ht="15" customHeight="1" x14ac:dyDescent="0.25">
      <c r="A3" s="4">
        <v>2</v>
      </c>
      <c r="B3" s="4">
        <v>6</v>
      </c>
      <c r="D3" s="19">
        <v>2</v>
      </c>
      <c r="E3" s="4">
        <v>2</v>
      </c>
      <c r="F3" s="4">
        <v>6</v>
      </c>
      <c r="G3" s="17">
        <f t="shared" ref="G3:G11" si="0">E3*F3</f>
        <v>12</v>
      </c>
      <c r="H3" s="17">
        <f t="shared" ref="H3:H11" si="1">POWER(E3,2)</f>
        <v>4</v>
      </c>
      <c r="I3" s="1">
        <f t="shared" ref="I3:I11" si="2">$E$17*E3</f>
        <v>0.70493991989319094</v>
      </c>
      <c r="J3" s="1">
        <f t="shared" ref="J3:J11" si="3">$E$18+$E$17*E3</f>
        <v>5.5564753004005336</v>
      </c>
      <c r="K3" s="1">
        <f t="shared" ref="K3:K11" si="4">POWER((F3-$E$18-$E$17*E3),2)</f>
        <v>0.19671415915479729</v>
      </c>
      <c r="L3" s="1">
        <f t="shared" ref="L3:L11" si="5">POWER((F3-$F$13),2)</f>
        <v>5776</v>
      </c>
      <c r="N3" s="46" t="s">
        <v>39</v>
      </c>
      <c r="O3" s="47" t="s">
        <v>30</v>
      </c>
      <c r="P3" s="47" t="s">
        <v>31</v>
      </c>
      <c r="Q3" s="47" t="s">
        <v>32</v>
      </c>
      <c r="R3" s="47" t="s">
        <v>33</v>
      </c>
      <c r="S3" s="47" t="s">
        <v>34</v>
      </c>
    </row>
    <row r="4" spans="1:19" x14ac:dyDescent="0.25">
      <c r="A4" s="4">
        <v>4</v>
      </c>
      <c r="B4" s="4">
        <v>7</v>
      </c>
      <c r="D4" s="19">
        <v>3</v>
      </c>
      <c r="E4" s="4">
        <v>4</v>
      </c>
      <c r="F4" s="4">
        <v>7</v>
      </c>
      <c r="G4" s="17">
        <f t="shared" si="0"/>
        <v>28</v>
      </c>
      <c r="H4" s="17">
        <f t="shared" si="1"/>
        <v>16</v>
      </c>
      <c r="I4" s="1">
        <f t="shared" si="2"/>
        <v>1.4098798397863819</v>
      </c>
      <c r="J4" s="1">
        <f t="shared" si="3"/>
        <v>6.2614152202937241</v>
      </c>
      <c r="K4" s="1">
        <f t="shared" si="4"/>
        <v>0.5455074768137681</v>
      </c>
      <c r="L4" s="1">
        <f t="shared" si="5"/>
        <v>5625</v>
      </c>
      <c r="N4" s="46"/>
      <c r="O4" s="47"/>
      <c r="P4" s="47"/>
      <c r="Q4" s="47"/>
      <c r="R4" s="47"/>
      <c r="S4" s="47"/>
    </row>
    <row r="5" spans="1:19" x14ac:dyDescent="0.25">
      <c r="A5" s="4">
        <v>6</v>
      </c>
      <c r="B5" s="4">
        <v>6</v>
      </c>
      <c r="D5" s="19">
        <v>4</v>
      </c>
      <c r="E5" s="4">
        <v>6</v>
      </c>
      <c r="F5" s="4">
        <v>6</v>
      </c>
      <c r="G5" s="17">
        <f t="shared" si="0"/>
        <v>36</v>
      </c>
      <c r="H5" s="17">
        <f t="shared" si="1"/>
        <v>36</v>
      </c>
      <c r="I5" s="1">
        <f t="shared" si="2"/>
        <v>2.1148197596795728</v>
      </c>
      <c r="J5" s="1">
        <f t="shared" si="3"/>
        <v>6.9663551401869146</v>
      </c>
      <c r="K5" s="1">
        <f t="shared" si="4"/>
        <v>0.93384225696567225</v>
      </c>
      <c r="L5" s="1">
        <f t="shared" si="5"/>
        <v>5776</v>
      </c>
      <c r="N5" s="46"/>
      <c r="O5" s="47"/>
      <c r="P5" s="47"/>
      <c r="Q5" s="47"/>
      <c r="R5" s="47"/>
      <c r="S5" s="47"/>
    </row>
    <row r="6" spans="1:19" x14ac:dyDescent="0.25">
      <c r="A6" s="4">
        <v>9</v>
      </c>
      <c r="B6" s="4">
        <v>9</v>
      </c>
      <c r="D6" s="19">
        <v>5</v>
      </c>
      <c r="E6" s="4">
        <v>9</v>
      </c>
      <c r="F6" s="4">
        <v>9</v>
      </c>
      <c r="G6" s="17">
        <f t="shared" si="0"/>
        <v>81</v>
      </c>
      <c r="H6" s="17">
        <f t="shared" si="1"/>
        <v>81</v>
      </c>
      <c r="I6" s="1">
        <f t="shared" si="2"/>
        <v>3.172229639519359</v>
      </c>
      <c r="J6" s="1">
        <f t="shared" si="3"/>
        <v>8.0237650200267012</v>
      </c>
      <c r="K6" s="1">
        <f t="shared" si="4"/>
        <v>0.95303473612346712</v>
      </c>
      <c r="L6" s="1">
        <f t="shared" si="5"/>
        <v>5329</v>
      </c>
      <c r="N6" s="46"/>
      <c r="O6" s="47"/>
      <c r="P6" s="47"/>
      <c r="Q6" s="47"/>
      <c r="R6" s="47"/>
      <c r="S6" s="47"/>
    </row>
    <row r="7" spans="1:19" x14ac:dyDescent="0.25">
      <c r="A7" s="4">
        <v>11</v>
      </c>
      <c r="B7" s="4">
        <v>8</v>
      </c>
      <c r="D7" s="19">
        <v>6</v>
      </c>
      <c r="E7" s="4">
        <v>11</v>
      </c>
      <c r="F7" s="4">
        <v>8</v>
      </c>
      <c r="G7" s="17">
        <f t="shared" si="0"/>
        <v>88</v>
      </c>
      <c r="H7" s="17">
        <f t="shared" si="1"/>
        <v>121</v>
      </c>
      <c r="I7" s="1">
        <f t="shared" si="2"/>
        <v>3.8771695594125504</v>
      </c>
      <c r="J7" s="1">
        <f t="shared" si="3"/>
        <v>8.7287049399198935</v>
      </c>
      <c r="K7" s="1">
        <f t="shared" si="4"/>
        <v>0.53101088946365427</v>
      </c>
      <c r="L7" s="1">
        <f t="shared" si="5"/>
        <v>5476</v>
      </c>
      <c r="N7" s="46"/>
      <c r="O7" s="47"/>
      <c r="P7" s="47"/>
      <c r="Q7" s="47"/>
      <c r="R7" s="47"/>
      <c r="S7" s="47"/>
    </row>
    <row r="8" spans="1:19" x14ac:dyDescent="0.25">
      <c r="A8" s="4">
        <v>12</v>
      </c>
      <c r="B8" s="4">
        <v>7</v>
      </c>
      <c r="D8" s="19">
        <v>7</v>
      </c>
      <c r="E8" s="4">
        <v>12</v>
      </c>
      <c r="F8" s="4">
        <v>7</v>
      </c>
      <c r="G8" s="17">
        <f t="shared" si="0"/>
        <v>84</v>
      </c>
      <c r="H8" s="17">
        <f t="shared" si="1"/>
        <v>144</v>
      </c>
      <c r="I8" s="1">
        <f t="shared" si="2"/>
        <v>4.2296395193591456</v>
      </c>
      <c r="J8" s="1">
        <f t="shared" si="3"/>
        <v>9.0811748998664878</v>
      </c>
      <c r="K8" s="1">
        <f t="shared" si="4"/>
        <v>4.331288963834286</v>
      </c>
      <c r="L8" s="1">
        <f t="shared" si="5"/>
        <v>5625</v>
      </c>
      <c r="O8" s="23"/>
    </row>
    <row r="9" spans="1:19" x14ac:dyDescent="0.25">
      <c r="A9" s="4">
        <v>15</v>
      </c>
      <c r="B9" s="4">
        <v>10</v>
      </c>
      <c r="D9" s="19">
        <v>8</v>
      </c>
      <c r="E9" s="4">
        <v>15</v>
      </c>
      <c r="F9" s="4">
        <v>10</v>
      </c>
      <c r="G9" s="17">
        <f t="shared" si="0"/>
        <v>150</v>
      </c>
      <c r="H9" s="17">
        <f t="shared" si="1"/>
        <v>225</v>
      </c>
      <c r="I9" s="1">
        <f t="shared" si="2"/>
        <v>5.2870493991989322</v>
      </c>
      <c r="J9" s="1">
        <f t="shared" si="3"/>
        <v>10.138584779706274</v>
      </c>
      <c r="K9" s="1">
        <f t="shared" si="4"/>
        <v>1.9205741166236627E-2</v>
      </c>
      <c r="L9" s="1">
        <f t="shared" si="5"/>
        <v>5184</v>
      </c>
      <c r="O9" s="23"/>
    </row>
    <row r="10" spans="1:19" x14ac:dyDescent="0.25">
      <c r="A10" s="4">
        <v>17</v>
      </c>
      <c r="B10" s="4">
        <v>12</v>
      </c>
      <c r="D10" s="19">
        <v>9</v>
      </c>
      <c r="E10" s="4">
        <v>17</v>
      </c>
      <c r="F10" s="4">
        <v>12</v>
      </c>
      <c r="G10" s="17">
        <f t="shared" si="0"/>
        <v>204</v>
      </c>
      <c r="H10" s="17">
        <f t="shared" si="1"/>
        <v>289</v>
      </c>
      <c r="I10" s="1">
        <f t="shared" si="2"/>
        <v>5.9919893190921227</v>
      </c>
      <c r="J10" s="1">
        <f t="shared" si="3"/>
        <v>10.843524699599465</v>
      </c>
      <c r="K10" s="1">
        <f t="shared" si="4"/>
        <v>1.3374351204365078</v>
      </c>
      <c r="L10" s="1">
        <f t="shared" si="5"/>
        <v>4900</v>
      </c>
      <c r="O10" s="23"/>
    </row>
    <row r="11" spans="1:19" x14ac:dyDescent="0.25">
      <c r="A11" s="4">
        <v>19</v>
      </c>
      <c r="B11" s="4">
        <v>12</v>
      </c>
      <c r="D11" s="19">
        <v>10</v>
      </c>
      <c r="E11" s="4">
        <v>19</v>
      </c>
      <c r="F11" s="4">
        <v>12</v>
      </c>
      <c r="G11" s="17">
        <f t="shared" si="0"/>
        <v>228</v>
      </c>
      <c r="H11" s="17">
        <f t="shared" si="1"/>
        <v>361</v>
      </c>
      <c r="I11" s="1">
        <f t="shared" si="2"/>
        <v>6.6969292389853141</v>
      </c>
      <c r="J11" s="1">
        <f t="shared" si="3"/>
        <v>11.548464619492655</v>
      </c>
      <c r="K11" s="1">
        <f t="shared" si="4"/>
        <v>0.20388419984991163</v>
      </c>
      <c r="L11" s="1">
        <f t="shared" si="5"/>
        <v>4900</v>
      </c>
      <c r="O11" s="23"/>
    </row>
    <row r="13" spans="1:19" x14ac:dyDescent="0.25">
      <c r="D13" s="20" t="s">
        <v>2</v>
      </c>
      <c r="E13" s="17">
        <f>SUM(E2:E11)</f>
        <v>95</v>
      </c>
      <c r="F13" s="17">
        <f t="shared" ref="F13:L13" si="6">SUM(F2:F11)</f>
        <v>82</v>
      </c>
      <c r="G13" s="17">
        <f t="shared" si="6"/>
        <v>911</v>
      </c>
      <c r="H13" s="17">
        <f t="shared" si="6"/>
        <v>1277</v>
      </c>
      <c r="I13" s="17">
        <f t="shared" si="6"/>
        <v>33.484646194926569</v>
      </c>
      <c r="J13" s="17">
        <f t="shared" si="6"/>
        <v>82</v>
      </c>
      <c r="K13" s="17">
        <f t="shared" si="6"/>
        <v>9.0739652870494005</v>
      </c>
      <c r="L13" s="17">
        <f t="shared" si="6"/>
        <v>54520</v>
      </c>
    </row>
    <row r="15" spans="1:19" x14ac:dyDescent="0.25">
      <c r="D15" s="21" t="s">
        <v>29</v>
      </c>
      <c r="E15" s="17">
        <f>AVERAGE(E2:E11)</f>
        <v>9.5</v>
      </c>
      <c r="F15" s="17">
        <f t="shared" ref="F15:L15" si="7">AVERAGE(F2:F11)</f>
        <v>8.1999999999999993</v>
      </c>
      <c r="G15" s="17">
        <f t="shared" si="7"/>
        <v>91.1</v>
      </c>
      <c r="H15" s="17">
        <f t="shared" si="7"/>
        <v>127.7</v>
      </c>
      <c r="I15" s="17">
        <f t="shared" si="7"/>
        <v>3.3484646194926571</v>
      </c>
      <c r="J15" s="17">
        <f t="shared" si="7"/>
        <v>8.1999999999999993</v>
      </c>
      <c r="K15" s="17">
        <f t="shared" si="7"/>
        <v>0.90739652870494003</v>
      </c>
      <c r="L15" s="17">
        <f t="shared" si="7"/>
        <v>5452</v>
      </c>
    </row>
    <row r="17" spans="4:8" x14ac:dyDescent="0.25">
      <c r="D17" s="7" t="s">
        <v>8</v>
      </c>
      <c r="E17" s="1">
        <f>(C2*G13-E13*F13)/(C2*H13-POWER(E13,2))</f>
        <v>0.35246995994659547</v>
      </c>
      <c r="F17" s="45" t="s">
        <v>10</v>
      </c>
      <c r="G17" s="45"/>
      <c r="H17" s="45"/>
    </row>
    <row r="18" spans="4:8" x14ac:dyDescent="0.25">
      <c r="D18" s="7" t="s">
        <v>9</v>
      </c>
      <c r="E18" s="1">
        <f>F15-E17*E15</f>
        <v>4.8515353805073422</v>
      </c>
      <c r="F18" s="45" t="s">
        <v>11</v>
      </c>
      <c r="G18" s="45"/>
      <c r="H18" s="45"/>
    </row>
  </sheetData>
  <mergeCells count="8">
    <mergeCell ref="F18:H18"/>
    <mergeCell ref="F17:H17"/>
    <mergeCell ref="N3:N7"/>
    <mergeCell ref="S3:S7"/>
    <mergeCell ref="P3:P7"/>
    <mergeCell ref="O3:O7"/>
    <mergeCell ref="R3:R7"/>
    <mergeCell ref="Q3:Q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3DF1-F069-44CD-9387-55644D21709B}">
  <dimension ref="A1:S19"/>
  <sheetViews>
    <sheetView workbookViewId="0">
      <selection activeCell="J20" sqref="J20"/>
    </sheetView>
  </sheetViews>
  <sheetFormatPr baseColWidth="10" defaultRowHeight="15" x14ac:dyDescent="0.25"/>
  <cols>
    <col min="12" max="12" width="18.42578125" customWidth="1"/>
    <col min="17" max="17" width="11.85546875" bestFit="1" customWidth="1"/>
    <col min="18" max="18" width="14.42578125" customWidth="1"/>
  </cols>
  <sheetData>
    <row r="1" spans="1:19" ht="18" x14ac:dyDescent="0.25">
      <c r="A1" s="24" t="s">
        <v>0</v>
      </c>
      <c r="B1" s="24" t="s">
        <v>1</v>
      </c>
      <c r="C1" s="25" t="s">
        <v>28</v>
      </c>
      <c r="D1" s="26" t="s">
        <v>3</v>
      </c>
      <c r="E1" s="35" t="s">
        <v>0</v>
      </c>
      <c r="F1" s="35" t="s">
        <v>1</v>
      </c>
      <c r="G1" s="27" t="s">
        <v>7</v>
      </c>
      <c r="H1" s="27" t="s">
        <v>35</v>
      </c>
      <c r="I1" s="27" t="s">
        <v>16</v>
      </c>
      <c r="J1" s="37" t="s">
        <v>18</v>
      </c>
      <c r="K1" s="28" t="s">
        <v>36</v>
      </c>
      <c r="L1" s="27" t="s">
        <v>37</v>
      </c>
      <c r="M1" s="29" t="s">
        <v>19</v>
      </c>
      <c r="N1" s="30" t="s">
        <v>20</v>
      </c>
      <c r="O1" s="30" t="s">
        <v>22</v>
      </c>
      <c r="P1" s="31" t="s">
        <v>23</v>
      </c>
      <c r="Q1" s="30" t="s">
        <v>24</v>
      </c>
      <c r="R1" s="30" t="s">
        <v>38</v>
      </c>
      <c r="S1" s="30" t="s">
        <v>27</v>
      </c>
    </row>
    <row r="2" spans="1:19" ht="15.75" x14ac:dyDescent="0.25">
      <c r="A2" s="22">
        <v>6</v>
      </c>
      <c r="B2" s="22">
        <v>29</v>
      </c>
      <c r="C2" s="18">
        <v>11</v>
      </c>
      <c r="D2" s="19">
        <v>1</v>
      </c>
      <c r="E2" s="36">
        <v>6</v>
      </c>
      <c r="F2" s="36">
        <v>29</v>
      </c>
      <c r="G2" s="17">
        <f>E2*F2</f>
        <v>174</v>
      </c>
      <c r="H2" s="17">
        <f>POWER(E2,2)</f>
        <v>36</v>
      </c>
      <c r="I2" s="1">
        <f>$E$18*E2</f>
        <v>-4.6832790598895659</v>
      </c>
      <c r="J2" s="7">
        <f>$E$19+$E$18*E2</f>
        <v>26.37561942517344</v>
      </c>
      <c r="K2" s="1">
        <f>POWER((F2-$E$19-$E$18*E2),2)</f>
        <v>6.887373401526995</v>
      </c>
      <c r="L2" s="1">
        <f>POWER((F2-$F$14),2)</f>
        <v>16900</v>
      </c>
      <c r="M2" s="1">
        <f>K14</f>
        <v>180.33583463117654</v>
      </c>
      <c r="N2" s="1">
        <f>L14</f>
        <v>230790</v>
      </c>
      <c r="O2" s="1">
        <f>SQRT(N2/(C2-1))</f>
        <v>151.91774089947495</v>
      </c>
      <c r="P2" s="1">
        <f>(M2/(C2-2))</f>
        <v>20.037314959019614</v>
      </c>
      <c r="Q2" s="32" t="str">
        <f>IF(P2&lt;O2,"SIRVE","NO SIRVE")</f>
        <v>SIRVE</v>
      </c>
      <c r="R2" s="1">
        <f>(N2-M2)/N2</f>
        <v>0.99921861504124454</v>
      </c>
      <c r="S2" s="1">
        <f>SQRT(R2)</f>
        <v>0.99960923117048317</v>
      </c>
    </row>
    <row r="3" spans="1:19" ht="15" customHeight="1" x14ac:dyDescent="0.25">
      <c r="A3" s="22">
        <v>7</v>
      </c>
      <c r="B3" s="22">
        <v>21</v>
      </c>
      <c r="D3" s="19">
        <v>2</v>
      </c>
      <c r="E3" s="36">
        <v>7</v>
      </c>
      <c r="F3" s="36">
        <v>21</v>
      </c>
      <c r="G3" s="17">
        <f t="shared" ref="G3:G12" si="0">E3*F3</f>
        <v>147</v>
      </c>
      <c r="H3" s="17">
        <f t="shared" ref="H3:H12" si="1">POWER(E3,2)</f>
        <v>49</v>
      </c>
      <c r="I3" s="1">
        <f t="shared" ref="I3:I11" si="2">$E$18*E3</f>
        <v>-5.46382556987116</v>
      </c>
      <c r="J3" s="7">
        <f t="shared" ref="J3:J11" si="3">$E$19+$E$18*E3</f>
        <v>25.595072915191842</v>
      </c>
      <c r="K3" s="1">
        <f t="shared" ref="K3:K11" si="4">POWER((F3-$E$19-$E$18*E3),2)</f>
        <v>21.114695095929672</v>
      </c>
      <c r="L3" s="1">
        <f t="shared" ref="L3:L11" si="5">POWER((F3-$F$14),2)</f>
        <v>19044</v>
      </c>
      <c r="M3" s="46" t="s">
        <v>40</v>
      </c>
      <c r="N3" s="46" t="s">
        <v>39</v>
      </c>
      <c r="O3" s="47" t="s">
        <v>30</v>
      </c>
      <c r="P3" s="47" t="s">
        <v>31</v>
      </c>
      <c r="Q3" s="47" t="s">
        <v>32</v>
      </c>
      <c r="R3" s="47" t="s">
        <v>33</v>
      </c>
      <c r="S3" s="47" t="s">
        <v>34</v>
      </c>
    </row>
    <row r="4" spans="1:19" x14ac:dyDescent="0.25">
      <c r="A4" s="22">
        <v>11</v>
      </c>
      <c r="B4" s="22">
        <v>29</v>
      </c>
      <c r="D4" s="19">
        <v>3</v>
      </c>
      <c r="E4" s="36">
        <v>11</v>
      </c>
      <c r="F4" s="36">
        <v>29</v>
      </c>
      <c r="G4" s="17">
        <f t="shared" si="0"/>
        <v>319</v>
      </c>
      <c r="H4" s="17">
        <f t="shared" si="1"/>
        <v>121</v>
      </c>
      <c r="I4" s="1">
        <f t="shared" si="2"/>
        <v>-8.5860116097975361</v>
      </c>
      <c r="J4" s="7">
        <f t="shared" si="3"/>
        <v>22.472886875265466</v>
      </c>
      <c r="K4" s="1">
        <f t="shared" si="4"/>
        <v>42.603205743081787</v>
      </c>
      <c r="L4" s="1">
        <f t="shared" si="5"/>
        <v>16900</v>
      </c>
      <c r="M4" s="46"/>
      <c r="N4" s="46"/>
      <c r="O4" s="47"/>
      <c r="P4" s="47"/>
      <c r="Q4" s="47"/>
      <c r="R4" s="47"/>
      <c r="S4" s="47"/>
    </row>
    <row r="5" spans="1:19" x14ac:dyDescent="0.25">
      <c r="A5" s="22">
        <v>15</v>
      </c>
      <c r="B5" s="22">
        <v>14</v>
      </c>
      <c r="D5" s="19">
        <v>4</v>
      </c>
      <c r="E5" s="36">
        <v>15</v>
      </c>
      <c r="F5" s="36">
        <v>14</v>
      </c>
      <c r="G5" s="17">
        <f t="shared" si="0"/>
        <v>210</v>
      </c>
      <c r="H5" s="17">
        <f t="shared" si="1"/>
        <v>225</v>
      </c>
      <c r="I5" s="1">
        <f t="shared" si="2"/>
        <v>-11.708197649723914</v>
      </c>
      <c r="J5" s="7">
        <f t="shared" si="3"/>
        <v>19.35070083533909</v>
      </c>
      <c r="K5" s="1">
        <f t="shared" si="4"/>
        <v>28.629999429298437</v>
      </c>
      <c r="L5" s="1">
        <f t="shared" si="5"/>
        <v>21025</v>
      </c>
      <c r="M5" s="46"/>
      <c r="N5" s="46"/>
      <c r="O5" s="47"/>
      <c r="P5" s="47"/>
      <c r="Q5" s="47"/>
      <c r="R5" s="47"/>
      <c r="S5" s="47"/>
    </row>
    <row r="6" spans="1:19" x14ac:dyDescent="0.25">
      <c r="A6" s="22">
        <v>17</v>
      </c>
      <c r="B6" s="22">
        <v>21</v>
      </c>
      <c r="D6" s="19">
        <v>5</v>
      </c>
      <c r="E6" s="36">
        <v>17</v>
      </c>
      <c r="F6" s="36">
        <v>21</v>
      </c>
      <c r="G6" s="17">
        <f t="shared" si="0"/>
        <v>357</v>
      </c>
      <c r="H6" s="17">
        <f t="shared" si="1"/>
        <v>289</v>
      </c>
      <c r="I6" s="1">
        <f t="shared" si="2"/>
        <v>-13.269290669687102</v>
      </c>
      <c r="J6" s="7">
        <f t="shared" si="3"/>
        <v>17.789607815375902</v>
      </c>
      <c r="K6" s="1">
        <f t="shared" si="4"/>
        <v>10.306617979095488</v>
      </c>
      <c r="L6" s="1">
        <f t="shared" si="5"/>
        <v>19044</v>
      </c>
      <c r="M6" s="46"/>
      <c r="N6" s="46"/>
      <c r="O6" s="47"/>
      <c r="P6" s="47"/>
      <c r="Q6" s="47"/>
      <c r="R6" s="47"/>
      <c r="S6" s="47"/>
    </row>
    <row r="7" spans="1:19" x14ac:dyDescent="0.25">
      <c r="A7" s="22">
        <v>21</v>
      </c>
      <c r="B7" s="22">
        <v>15</v>
      </c>
      <c r="D7" s="19">
        <v>6</v>
      </c>
      <c r="E7" s="36">
        <v>21</v>
      </c>
      <c r="F7" s="36">
        <v>15</v>
      </c>
      <c r="G7" s="17">
        <f t="shared" si="0"/>
        <v>315</v>
      </c>
      <c r="H7" s="17">
        <f t="shared" si="1"/>
        <v>441</v>
      </c>
      <c r="I7" s="1">
        <f t="shared" si="2"/>
        <v>-16.391476709613478</v>
      </c>
      <c r="J7" s="7">
        <f t="shared" si="3"/>
        <v>14.667421775449526</v>
      </c>
      <c r="K7" s="1">
        <f t="shared" si="4"/>
        <v>0.11060827544514552</v>
      </c>
      <c r="L7" s="1">
        <f t="shared" si="5"/>
        <v>20736</v>
      </c>
      <c r="M7" s="46"/>
      <c r="N7" s="46"/>
      <c r="O7" s="47"/>
      <c r="P7" s="47"/>
      <c r="Q7" s="47"/>
      <c r="R7" s="47"/>
      <c r="S7" s="47"/>
    </row>
    <row r="8" spans="1:19" x14ac:dyDescent="0.25">
      <c r="A8" s="22">
        <v>23</v>
      </c>
      <c r="B8" s="22">
        <v>7</v>
      </c>
      <c r="D8" s="19">
        <v>7</v>
      </c>
      <c r="E8" s="36">
        <v>23</v>
      </c>
      <c r="F8" s="36">
        <v>7</v>
      </c>
      <c r="G8" s="17">
        <f t="shared" si="0"/>
        <v>161</v>
      </c>
      <c r="H8" s="17">
        <f t="shared" si="1"/>
        <v>529</v>
      </c>
      <c r="I8" s="1">
        <f t="shared" si="2"/>
        <v>-17.952569729576666</v>
      </c>
      <c r="J8" s="7">
        <f t="shared" si="3"/>
        <v>13.106328755486338</v>
      </c>
      <c r="K8" s="1">
        <f t="shared" si="4"/>
        <v>37.287250870079326</v>
      </c>
      <c r="L8" s="1">
        <f t="shared" si="5"/>
        <v>23104</v>
      </c>
      <c r="O8" s="23"/>
    </row>
    <row r="9" spans="1:19" x14ac:dyDescent="0.25">
      <c r="A9" s="22">
        <v>29</v>
      </c>
      <c r="B9" s="22">
        <v>7</v>
      </c>
      <c r="D9" s="19">
        <v>8</v>
      </c>
      <c r="E9" s="36">
        <v>29</v>
      </c>
      <c r="F9" s="36">
        <v>7</v>
      </c>
      <c r="G9" s="17">
        <f t="shared" si="0"/>
        <v>203</v>
      </c>
      <c r="H9" s="17">
        <f t="shared" si="1"/>
        <v>841</v>
      </c>
      <c r="I9" s="1">
        <f t="shared" si="2"/>
        <v>-22.635848789466234</v>
      </c>
      <c r="J9" s="7">
        <f t="shared" si="3"/>
        <v>8.4230496955967702</v>
      </c>
      <c r="K9" s="1">
        <f t="shared" si="4"/>
        <v>2.0250704361380603</v>
      </c>
      <c r="L9" s="1">
        <f t="shared" si="5"/>
        <v>23104</v>
      </c>
      <c r="O9" s="23"/>
    </row>
    <row r="10" spans="1:19" x14ac:dyDescent="0.25">
      <c r="A10" s="22">
        <v>29</v>
      </c>
      <c r="B10" s="22">
        <v>13</v>
      </c>
      <c r="D10" s="19">
        <v>9</v>
      </c>
      <c r="E10" s="36">
        <v>29</v>
      </c>
      <c r="F10" s="36">
        <v>13</v>
      </c>
      <c r="G10" s="17">
        <f t="shared" si="0"/>
        <v>377</v>
      </c>
      <c r="H10" s="17">
        <f t="shared" si="1"/>
        <v>841</v>
      </c>
      <c r="I10" s="1">
        <f t="shared" si="2"/>
        <v>-22.635848789466234</v>
      </c>
      <c r="J10" s="7">
        <f t="shared" si="3"/>
        <v>8.4230496955967702</v>
      </c>
      <c r="K10" s="1">
        <f t="shared" si="4"/>
        <v>20.94847408897682</v>
      </c>
      <c r="L10" s="1">
        <f t="shared" si="5"/>
        <v>21316</v>
      </c>
      <c r="O10" s="23"/>
    </row>
    <row r="11" spans="1:19" x14ac:dyDescent="0.25">
      <c r="A11" s="22">
        <v>37</v>
      </c>
      <c r="B11" s="22">
        <v>0</v>
      </c>
      <c r="D11" s="19">
        <v>10</v>
      </c>
      <c r="E11" s="36">
        <v>37</v>
      </c>
      <c r="F11" s="36">
        <v>0</v>
      </c>
      <c r="G11" s="17">
        <f t="shared" si="0"/>
        <v>0</v>
      </c>
      <c r="H11" s="17">
        <f t="shared" si="1"/>
        <v>1369</v>
      </c>
      <c r="I11" s="1">
        <f t="shared" si="2"/>
        <v>-28.880220869318986</v>
      </c>
      <c r="J11" s="7">
        <f t="shared" si="3"/>
        <v>2.178677615744018</v>
      </c>
      <c r="K11" s="1">
        <f t="shared" si="4"/>
        <v>4.7466361533440384</v>
      </c>
      <c r="L11" s="1">
        <f t="shared" si="5"/>
        <v>25281</v>
      </c>
      <c r="O11" s="23"/>
    </row>
    <row r="12" spans="1:19" x14ac:dyDescent="0.25">
      <c r="A12" s="22">
        <v>39</v>
      </c>
      <c r="B12" s="22">
        <v>3</v>
      </c>
      <c r="D12" s="38">
        <v>11</v>
      </c>
      <c r="E12" s="39">
        <v>39</v>
      </c>
      <c r="F12" s="39">
        <v>3</v>
      </c>
      <c r="G12" s="17">
        <f t="shared" si="0"/>
        <v>117</v>
      </c>
      <c r="H12" s="17">
        <f t="shared" si="1"/>
        <v>1521</v>
      </c>
      <c r="I12" s="1">
        <f t="shared" ref="I12" si="6">$E$18*E12</f>
        <v>-30.441313889282174</v>
      </c>
      <c r="J12" s="7">
        <f t="shared" ref="J12" si="7">$E$19+$E$18*E12</f>
        <v>0.61758459578082991</v>
      </c>
      <c r="K12" s="1">
        <f t="shared" ref="K12" si="8">POWER((F12-$E$19-$E$18*E12),2)</f>
        <v>5.6759031582607919</v>
      </c>
      <c r="L12" s="1">
        <f>POWER((F12-$F$14),2)</f>
        <v>24336</v>
      </c>
      <c r="O12" s="23"/>
    </row>
    <row r="14" spans="1:19" x14ac:dyDescent="0.25">
      <c r="D14" s="20" t="s">
        <v>2</v>
      </c>
      <c r="E14" s="17">
        <f>SUM(E2:E12)</f>
        <v>234</v>
      </c>
      <c r="F14" s="17">
        <f t="shared" ref="F14:L14" si="9">SUM(F2:F12)</f>
        <v>159</v>
      </c>
      <c r="G14" s="17">
        <f t="shared" si="9"/>
        <v>2380</v>
      </c>
      <c r="H14" s="17">
        <f t="shared" si="9"/>
        <v>6262</v>
      </c>
      <c r="I14" s="17">
        <f t="shared" si="9"/>
        <v>-182.64788333569305</v>
      </c>
      <c r="J14" s="17">
        <f t="shared" si="9"/>
        <v>159</v>
      </c>
      <c r="K14" s="17">
        <f t="shared" si="9"/>
        <v>180.33583463117654</v>
      </c>
      <c r="L14" s="17">
        <f t="shared" si="9"/>
        <v>230790</v>
      </c>
    </row>
    <row r="16" spans="1:19" x14ac:dyDescent="0.25">
      <c r="D16" s="21" t="s">
        <v>29</v>
      </c>
      <c r="E16" s="17">
        <f>AVERAGE(E2:E12)</f>
        <v>21.272727272727273</v>
      </c>
      <c r="F16" s="17">
        <f t="shared" ref="F16:L16" si="10">AVERAGE(F2:F12)</f>
        <v>14.454545454545455</v>
      </c>
      <c r="G16" s="17">
        <f t="shared" si="10"/>
        <v>216.36363636363637</v>
      </c>
      <c r="H16" s="17">
        <f t="shared" si="10"/>
        <v>569.27272727272725</v>
      </c>
      <c r="I16" s="17">
        <f t="shared" si="10"/>
        <v>-16.604353030517551</v>
      </c>
      <c r="J16" s="17">
        <f t="shared" si="10"/>
        <v>14.454545454545455</v>
      </c>
      <c r="K16" s="17">
        <f t="shared" si="10"/>
        <v>16.394166784652413</v>
      </c>
      <c r="L16" s="17">
        <f t="shared" si="10"/>
        <v>20980.909090909092</v>
      </c>
    </row>
    <row r="18" spans="4:8" x14ac:dyDescent="0.25">
      <c r="D18" s="34" t="s">
        <v>8</v>
      </c>
      <c r="E18" s="1">
        <f>(C2*G14-E14*F14)/(C2*H14-POWER(E14,2))</f>
        <v>-0.78054650998159425</v>
      </c>
      <c r="F18" s="48" t="s">
        <v>10</v>
      </c>
      <c r="G18" s="48"/>
      <c r="H18" s="48"/>
    </row>
    <row r="19" spans="4:8" x14ac:dyDescent="0.25">
      <c r="D19" s="34" t="s">
        <v>9</v>
      </c>
      <c r="E19" s="1">
        <f>F16-E18*E16</f>
        <v>31.058898485063004</v>
      </c>
      <c r="F19" s="48" t="s">
        <v>11</v>
      </c>
      <c r="G19" s="48"/>
      <c r="H19" s="48"/>
    </row>
  </sheetData>
  <mergeCells count="9">
    <mergeCell ref="Q3:Q7"/>
    <mergeCell ref="R3:R7"/>
    <mergeCell ref="S3:S7"/>
    <mergeCell ref="F18:H18"/>
    <mergeCell ref="F19:H19"/>
    <mergeCell ref="M3:M7"/>
    <mergeCell ref="N3:N7"/>
    <mergeCell ref="O3:O7"/>
    <mergeCell ref="P3:P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A420-FF1A-41FA-A2F6-95E3D0D2BA57}">
  <dimension ref="A1:S19"/>
  <sheetViews>
    <sheetView tabSelected="1" topLeftCell="D1" workbookViewId="0">
      <selection activeCell="I32" sqref="I32"/>
    </sheetView>
  </sheetViews>
  <sheetFormatPr baseColWidth="10" defaultRowHeight="15" x14ac:dyDescent="0.25"/>
  <cols>
    <col min="12" max="12" width="18.42578125" customWidth="1"/>
    <col min="17" max="17" width="11.85546875" bestFit="1" customWidth="1"/>
    <col min="18" max="18" width="14.42578125" customWidth="1"/>
  </cols>
  <sheetData>
    <row r="1" spans="1:19" ht="18" x14ac:dyDescent="0.25">
      <c r="A1" s="24" t="s">
        <v>0</v>
      </c>
      <c r="B1" s="24" t="s">
        <v>1</v>
      </c>
      <c r="C1" s="25" t="s">
        <v>28</v>
      </c>
      <c r="D1" s="26" t="s">
        <v>3</v>
      </c>
      <c r="E1" s="35" t="s">
        <v>0</v>
      </c>
      <c r="F1" s="35" t="s">
        <v>1</v>
      </c>
      <c r="G1" s="27" t="s">
        <v>7</v>
      </c>
      <c r="H1" s="27" t="s">
        <v>35</v>
      </c>
      <c r="I1" s="27" t="s">
        <v>16</v>
      </c>
      <c r="J1" s="37" t="s">
        <v>18</v>
      </c>
      <c r="K1" s="28" t="s">
        <v>36</v>
      </c>
      <c r="L1" s="27" t="s">
        <v>37</v>
      </c>
      <c r="M1" s="29" t="s">
        <v>19</v>
      </c>
      <c r="N1" s="30" t="s">
        <v>20</v>
      </c>
      <c r="O1" s="30" t="s">
        <v>22</v>
      </c>
      <c r="P1" s="31" t="s">
        <v>23</v>
      </c>
      <c r="Q1" s="30" t="s">
        <v>24</v>
      </c>
      <c r="R1" s="30" t="s">
        <v>38</v>
      </c>
      <c r="S1" s="30" t="s">
        <v>27</v>
      </c>
    </row>
    <row r="2" spans="1:19" ht="15.75" x14ac:dyDescent="0.25">
      <c r="A2" s="33">
        <v>0</v>
      </c>
      <c r="B2" s="33">
        <v>66.7</v>
      </c>
      <c r="C2" s="18">
        <v>9</v>
      </c>
      <c r="D2" s="19">
        <v>1</v>
      </c>
      <c r="E2" s="36">
        <v>0</v>
      </c>
      <c r="F2" s="36">
        <v>66.7</v>
      </c>
      <c r="G2" s="17">
        <f>E2*F2</f>
        <v>0</v>
      </c>
      <c r="H2" s="17">
        <f>POWER(E2,2)</f>
        <v>0</v>
      </c>
      <c r="I2" s="1">
        <f t="shared" ref="I2:I10" si="0">$E$16*E2</f>
        <v>0</v>
      </c>
      <c r="J2" s="7">
        <f>$E$17+$E$16*E2</f>
        <v>67.503984674329487</v>
      </c>
      <c r="K2" s="1">
        <f>POWER((F2-$E$17-$E$16*E2),2)</f>
        <v>0.64639135655668722</v>
      </c>
      <c r="L2" s="1">
        <f t="shared" ref="L2:L10" si="1">POWER((F2-$F$12),2)</f>
        <v>554876.01</v>
      </c>
      <c r="M2" s="1">
        <f>K12</f>
        <v>8.2681762452107215</v>
      </c>
      <c r="N2" s="1">
        <f>L12</f>
        <v>4687146.1199999992</v>
      </c>
      <c r="O2" s="1">
        <f>SQRT(N2/(C2-1))</f>
        <v>765.43664989337947</v>
      </c>
      <c r="P2" s="1">
        <f>(M2/(C2-2))</f>
        <v>1.181168035030103</v>
      </c>
      <c r="Q2" s="32" t="str">
        <f>IF(P2&lt;O2,"SIRVE","NO SIRVE")</f>
        <v>SIRVE</v>
      </c>
      <c r="R2" s="1">
        <f>(N2-M2)/N2</f>
        <v>0.99999823598922799</v>
      </c>
      <c r="S2" s="1">
        <f>SQRT(R2)</f>
        <v>0.99999911799422503</v>
      </c>
    </row>
    <row r="3" spans="1:19" ht="15" customHeight="1" x14ac:dyDescent="0.25">
      <c r="A3" s="33">
        <v>4</v>
      </c>
      <c r="B3" s="33">
        <v>71</v>
      </c>
      <c r="D3" s="19">
        <v>2</v>
      </c>
      <c r="E3" s="36">
        <v>4</v>
      </c>
      <c r="F3" s="36">
        <v>71</v>
      </c>
      <c r="G3" s="17">
        <f t="shared" ref="G3:G10" si="2">E3*F3</f>
        <v>284</v>
      </c>
      <c r="H3" s="17">
        <f t="shared" ref="H3:H10" si="3">POWER(E3,2)</f>
        <v>16</v>
      </c>
      <c r="I3" s="1">
        <f t="shared" si="0"/>
        <v>3.488275862068968</v>
      </c>
      <c r="J3" s="7">
        <f t="shared" ref="J3:J10" si="4">$E$17+$E$16*E3</f>
        <v>70.992260536398462</v>
      </c>
      <c r="K3" s="1">
        <f t="shared" ref="K3:K10" si="5">POWER((F3-$E$17-$E$16*E3),2)</f>
        <v>5.9899296839634474E-5</v>
      </c>
      <c r="L3" s="1">
        <f t="shared" si="1"/>
        <v>548488.36</v>
      </c>
      <c r="M3" s="46" t="s">
        <v>40</v>
      </c>
      <c r="N3" s="46" t="s">
        <v>39</v>
      </c>
      <c r="O3" s="47" t="s">
        <v>30</v>
      </c>
      <c r="P3" s="47" t="s">
        <v>31</v>
      </c>
      <c r="Q3" s="47" t="s">
        <v>32</v>
      </c>
      <c r="R3" s="47" t="s">
        <v>33</v>
      </c>
      <c r="S3" s="47" t="s">
        <v>34</v>
      </c>
    </row>
    <row r="4" spans="1:19" x14ac:dyDescent="0.25">
      <c r="A4" s="33">
        <v>10</v>
      </c>
      <c r="B4" s="33">
        <v>76.3</v>
      </c>
      <c r="D4" s="19">
        <v>3</v>
      </c>
      <c r="E4" s="36">
        <v>10</v>
      </c>
      <c r="F4" s="36">
        <v>76.3</v>
      </c>
      <c r="G4" s="17">
        <f t="shared" si="2"/>
        <v>763</v>
      </c>
      <c r="H4" s="17">
        <f t="shared" si="3"/>
        <v>100</v>
      </c>
      <c r="I4" s="1">
        <f t="shared" si="0"/>
        <v>8.7206896551724196</v>
      </c>
      <c r="J4" s="7">
        <f t="shared" si="4"/>
        <v>76.224674329501909</v>
      </c>
      <c r="K4" s="1">
        <f t="shared" si="5"/>
        <v>5.673956635986863E-3</v>
      </c>
      <c r="L4" s="1">
        <f t="shared" si="1"/>
        <v>540666.09000000008</v>
      </c>
      <c r="M4" s="46"/>
      <c r="N4" s="46"/>
      <c r="O4" s="47"/>
      <c r="P4" s="47"/>
      <c r="Q4" s="47"/>
      <c r="R4" s="47"/>
      <c r="S4" s="47"/>
    </row>
    <row r="5" spans="1:19" x14ac:dyDescent="0.25">
      <c r="A5" s="33">
        <v>15</v>
      </c>
      <c r="B5" s="33">
        <v>80.599999999999994</v>
      </c>
      <c r="D5" s="19">
        <v>4</v>
      </c>
      <c r="E5" s="36">
        <v>15</v>
      </c>
      <c r="F5" s="36">
        <v>80.599999999999994</v>
      </c>
      <c r="G5" s="17">
        <f t="shared" si="2"/>
        <v>1209</v>
      </c>
      <c r="H5" s="17">
        <f t="shared" si="3"/>
        <v>225</v>
      </c>
      <c r="I5" s="1">
        <f t="shared" si="0"/>
        <v>13.08103448275863</v>
      </c>
      <c r="J5" s="7">
        <f t="shared" si="4"/>
        <v>80.585019157088112</v>
      </c>
      <c r="K5" s="1">
        <f t="shared" si="5"/>
        <v>2.2442565435032742E-4</v>
      </c>
      <c r="L5" s="1">
        <f t="shared" si="1"/>
        <v>534361</v>
      </c>
      <c r="M5" s="46"/>
      <c r="N5" s="46"/>
      <c r="O5" s="47"/>
      <c r="P5" s="47"/>
      <c r="Q5" s="47"/>
      <c r="R5" s="47"/>
      <c r="S5" s="47"/>
    </row>
    <row r="6" spans="1:19" x14ac:dyDescent="0.25">
      <c r="A6" s="33">
        <v>21</v>
      </c>
      <c r="B6" s="33">
        <v>85.7</v>
      </c>
      <c r="D6" s="19">
        <v>5</v>
      </c>
      <c r="E6" s="36">
        <v>21</v>
      </c>
      <c r="F6" s="36">
        <v>85.7</v>
      </c>
      <c r="G6" s="17">
        <f t="shared" si="2"/>
        <v>1799.7</v>
      </c>
      <c r="H6" s="17">
        <f t="shared" si="3"/>
        <v>441</v>
      </c>
      <c r="I6" s="1">
        <f t="shared" si="0"/>
        <v>18.313448275862083</v>
      </c>
      <c r="J6" s="7">
        <f t="shared" si="4"/>
        <v>85.817432950191574</v>
      </c>
      <c r="K6" s="1">
        <f t="shared" si="5"/>
        <v>1.37904977906951E-2</v>
      </c>
      <c r="L6" s="1">
        <f t="shared" si="1"/>
        <v>526930.80999999994</v>
      </c>
      <c r="M6" s="46"/>
      <c r="N6" s="46"/>
      <c r="O6" s="47"/>
      <c r="P6" s="47"/>
      <c r="Q6" s="47"/>
      <c r="R6" s="47"/>
      <c r="S6" s="47"/>
    </row>
    <row r="7" spans="1:19" x14ac:dyDescent="0.25">
      <c r="A7" s="33">
        <v>29</v>
      </c>
      <c r="B7" s="33">
        <v>92.9</v>
      </c>
      <c r="D7" s="19">
        <v>6</v>
      </c>
      <c r="E7" s="36">
        <v>29</v>
      </c>
      <c r="F7" s="36">
        <v>92.9</v>
      </c>
      <c r="G7" s="17">
        <f t="shared" si="2"/>
        <v>2694.1000000000004</v>
      </c>
      <c r="H7" s="17">
        <f t="shared" si="3"/>
        <v>841</v>
      </c>
      <c r="I7" s="1">
        <f t="shared" si="0"/>
        <v>25.290000000000017</v>
      </c>
      <c r="J7" s="7">
        <f t="shared" si="4"/>
        <v>92.793984674329508</v>
      </c>
      <c r="K7" s="1">
        <f t="shared" si="5"/>
        <v>1.1239249277022479E-2</v>
      </c>
      <c r="L7" s="1">
        <f t="shared" si="1"/>
        <v>516529.69000000006</v>
      </c>
      <c r="M7" s="46"/>
      <c r="N7" s="46"/>
      <c r="O7" s="47"/>
      <c r="P7" s="47"/>
      <c r="Q7" s="47"/>
      <c r="R7" s="47"/>
      <c r="S7" s="47"/>
    </row>
    <row r="8" spans="1:19" x14ac:dyDescent="0.25">
      <c r="A8" s="33">
        <v>36</v>
      </c>
      <c r="B8" s="33">
        <v>99.4</v>
      </c>
      <c r="D8" s="19">
        <v>7</v>
      </c>
      <c r="E8" s="36">
        <v>36</v>
      </c>
      <c r="F8" s="36">
        <v>99.4</v>
      </c>
      <c r="G8" s="17">
        <f t="shared" si="2"/>
        <v>3578.4</v>
      </c>
      <c r="H8" s="17">
        <f t="shared" si="3"/>
        <v>1296</v>
      </c>
      <c r="I8" s="1">
        <f t="shared" si="0"/>
        <v>31.394482758620711</v>
      </c>
      <c r="J8" s="7">
        <f t="shared" si="4"/>
        <v>98.898467432950198</v>
      </c>
      <c r="K8" s="1">
        <f t="shared" si="5"/>
        <v>0.25153491581156934</v>
      </c>
      <c r="L8" s="1">
        <f t="shared" si="1"/>
        <v>507228.84000000008</v>
      </c>
      <c r="O8" s="23"/>
    </row>
    <row r="9" spans="1:19" x14ac:dyDescent="0.25">
      <c r="A9" s="33">
        <v>51</v>
      </c>
      <c r="B9" s="33">
        <v>114</v>
      </c>
      <c r="D9" s="19">
        <v>8</v>
      </c>
      <c r="E9" s="36">
        <v>51</v>
      </c>
      <c r="F9" s="36">
        <v>114</v>
      </c>
      <c r="G9" s="17">
        <f t="shared" si="2"/>
        <v>5814</v>
      </c>
      <c r="H9" s="17">
        <f t="shared" si="3"/>
        <v>2601</v>
      </c>
      <c r="I9" s="1">
        <f t="shared" si="0"/>
        <v>44.475517241379343</v>
      </c>
      <c r="J9" s="7">
        <f t="shared" si="4"/>
        <v>111.97950191570882</v>
      </c>
      <c r="K9" s="1">
        <f t="shared" si="5"/>
        <v>4.0824125086242855</v>
      </c>
      <c r="L9" s="1">
        <f t="shared" si="1"/>
        <v>486645.76000000001</v>
      </c>
      <c r="O9" s="23"/>
    </row>
    <row r="10" spans="1:19" x14ac:dyDescent="0.25">
      <c r="A10" s="33">
        <v>68</v>
      </c>
      <c r="B10" s="33">
        <v>125</v>
      </c>
      <c r="D10" s="19">
        <v>9</v>
      </c>
      <c r="E10" s="36">
        <v>68</v>
      </c>
      <c r="F10" s="36">
        <v>125</v>
      </c>
      <c r="G10" s="17">
        <f t="shared" si="2"/>
        <v>8500</v>
      </c>
      <c r="H10" s="17">
        <f t="shared" si="3"/>
        <v>4624</v>
      </c>
      <c r="I10" s="1">
        <f t="shared" si="0"/>
        <v>59.300689655172455</v>
      </c>
      <c r="J10" s="7">
        <f t="shared" si="4"/>
        <v>126.80467432950195</v>
      </c>
      <c r="K10" s="1">
        <f t="shared" si="5"/>
        <v>3.2568494355632858</v>
      </c>
      <c r="L10" s="1">
        <f t="shared" si="1"/>
        <v>471419.56000000006</v>
      </c>
      <c r="O10" s="23"/>
    </row>
    <row r="12" spans="1:19" x14ac:dyDescent="0.25">
      <c r="D12" s="20" t="s">
        <v>2</v>
      </c>
      <c r="E12" s="17">
        <f>SUM(E2:E10)</f>
        <v>234</v>
      </c>
      <c r="F12" s="17">
        <f>SUM(F2:F10)</f>
        <v>811.6</v>
      </c>
      <c r="G12" s="17">
        <f>SUM(G2:G10)</f>
        <v>24642.2</v>
      </c>
      <c r="H12" s="17">
        <f t="shared" ref="H12:L12" si="6">SUM(H2:H10)</f>
        <v>10144</v>
      </c>
      <c r="I12" s="17">
        <f t="shared" si="6"/>
        <v>204.06413793103462</v>
      </c>
      <c r="J12" s="17">
        <f>SUM(J2:J10)</f>
        <v>811.6</v>
      </c>
      <c r="K12" s="17">
        <f>SUM(K2:K10)</f>
        <v>8.2681762452107215</v>
      </c>
      <c r="L12" s="17">
        <f t="shared" si="6"/>
        <v>4687146.1199999992</v>
      </c>
    </row>
    <row r="14" spans="1:19" x14ac:dyDescent="0.25">
      <c r="D14" s="21" t="s">
        <v>29</v>
      </c>
      <c r="E14" s="17">
        <f>AVERAGE(E2:E10)</f>
        <v>26</v>
      </c>
      <c r="F14" s="17">
        <f t="shared" ref="F14:L14" si="7">AVERAGE(F2:F10)</f>
        <v>90.177777777777777</v>
      </c>
      <c r="G14" s="17">
        <f t="shared" si="7"/>
        <v>2738.0222222222224</v>
      </c>
      <c r="H14" s="17">
        <f t="shared" si="7"/>
        <v>1127.1111111111111</v>
      </c>
      <c r="I14" s="17">
        <f t="shared" si="7"/>
        <v>22.67379310344829</v>
      </c>
      <c r="J14" s="17">
        <f t="shared" si="7"/>
        <v>90.177777777777777</v>
      </c>
      <c r="K14" s="17">
        <f t="shared" si="7"/>
        <v>0.91868624946785793</v>
      </c>
      <c r="L14" s="17">
        <f t="shared" si="7"/>
        <v>520794.01333333325</v>
      </c>
    </row>
    <row r="16" spans="1:19" x14ac:dyDescent="0.25">
      <c r="D16" s="34" t="s">
        <v>8</v>
      </c>
      <c r="E16" s="1">
        <f>(C2*G12-E12*F12)/(C2*H12-POWER(E12,2))</f>
        <v>0.872068965517242</v>
      </c>
      <c r="F16" s="48" t="s">
        <v>10</v>
      </c>
      <c r="G16" s="48"/>
      <c r="H16" s="48"/>
    </row>
    <row r="17" spans="4:9" x14ac:dyDescent="0.25">
      <c r="D17" s="34" t="s">
        <v>9</v>
      </c>
      <c r="E17" s="1">
        <f>F14-E16*E14</f>
        <v>67.503984674329487</v>
      </c>
      <c r="F17" s="48" t="s">
        <v>11</v>
      </c>
      <c r="G17" s="48"/>
      <c r="H17" s="48"/>
    </row>
    <row r="19" spans="4:9" x14ac:dyDescent="0.25">
      <c r="I19" t="s">
        <v>28</v>
      </c>
    </row>
  </sheetData>
  <mergeCells count="9">
    <mergeCell ref="S3:S7"/>
    <mergeCell ref="F16:H16"/>
    <mergeCell ref="F17:H17"/>
    <mergeCell ref="M3:M7"/>
    <mergeCell ref="N3:N7"/>
    <mergeCell ref="O3:O7"/>
    <mergeCell ref="P3:P7"/>
    <mergeCell ref="Q3:Q7"/>
    <mergeCell ref="R3:R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1</vt:lpstr>
      <vt:lpstr>ejercicio 2</vt:lpstr>
      <vt:lpstr>ejercicio 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2021-09-28T13:23:50Z</dcterms:created>
  <dcterms:modified xsi:type="dcterms:W3CDTF">2021-12-08T23:51:08Z</dcterms:modified>
</cp:coreProperties>
</file>