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Two\Estudios\Ingenieria de Sistemas\Metodos Numericos - Operacional y Numericos\"/>
    </mc:Choice>
  </mc:AlternateContent>
  <xr:revisionPtr revIDLastSave="0" documentId="13_ncr:1_{9F5984D7-E137-49E2-836F-AFD703A3B19D}" xr6:coauthVersionLast="47" xr6:coauthVersionMax="47" xr10:uidLastSave="{00000000-0000-0000-0000-000000000000}"/>
  <bookViews>
    <workbookView xWindow="-120" yWindow="330" windowWidth="29040" windowHeight="15990" activeTab="1" xr2:uid="{895E30B5-D134-4C4A-8261-B191BE7F9FA3}"/>
  </bookViews>
  <sheets>
    <sheet name="regrecionPolinomial" sheetId="1" r:id="rId1"/>
    <sheet name="regrecionPolinomial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2" l="1"/>
  <c r="H29" i="2"/>
  <c r="G29" i="2"/>
  <c r="F29" i="2"/>
  <c r="E29" i="2"/>
  <c r="D29" i="2"/>
  <c r="C29" i="2"/>
  <c r="B29" i="2"/>
  <c r="M3" i="2"/>
  <c r="M4" i="2"/>
  <c r="M5" i="2"/>
  <c r="M6" i="2"/>
  <c r="M7" i="2"/>
  <c r="M8" i="2"/>
  <c r="M2" i="2"/>
  <c r="M10" i="2" s="1"/>
  <c r="L3" i="2"/>
  <c r="L4" i="2"/>
  <c r="L5" i="2"/>
  <c r="L6" i="2"/>
  <c r="L7" i="2"/>
  <c r="L11" i="2" s="1"/>
  <c r="L8" i="2"/>
  <c r="L2" i="2"/>
  <c r="K3" i="2"/>
  <c r="K4" i="2"/>
  <c r="K5" i="2"/>
  <c r="K6" i="2"/>
  <c r="K7" i="2"/>
  <c r="K8" i="2"/>
  <c r="K10" i="2" s="1"/>
  <c r="K2" i="2"/>
  <c r="I17" i="2" a="1"/>
  <c r="I17" i="2" s="1"/>
  <c r="L15" i="2"/>
  <c r="L14" i="2"/>
  <c r="L13" i="2"/>
  <c r="J15" i="2"/>
  <c r="I15" i="2"/>
  <c r="H15" i="2"/>
  <c r="J14" i="2"/>
  <c r="I14" i="2"/>
  <c r="H14" i="2"/>
  <c r="J13" i="2"/>
  <c r="I13" i="2"/>
  <c r="H13" i="2"/>
  <c r="C11" i="2"/>
  <c r="F11" i="2"/>
  <c r="G11" i="2"/>
  <c r="H11" i="2"/>
  <c r="I11" i="2"/>
  <c r="J11" i="2"/>
  <c r="K11" i="2"/>
  <c r="B11" i="2"/>
  <c r="C10" i="2"/>
  <c r="F10" i="2"/>
  <c r="G10" i="2"/>
  <c r="H10" i="2"/>
  <c r="I10" i="2"/>
  <c r="J10" i="2"/>
  <c r="B10" i="2"/>
  <c r="J3" i="2"/>
  <c r="J4" i="2"/>
  <c r="J5" i="2"/>
  <c r="J6" i="2"/>
  <c r="J7" i="2"/>
  <c r="J8" i="2"/>
  <c r="J2" i="2"/>
  <c r="I3" i="2"/>
  <c r="I4" i="2"/>
  <c r="I5" i="2"/>
  <c r="I6" i="2"/>
  <c r="I7" i="2"/>
  <c r="I8" i="2"/>
  <c r="I2" i="2"/>
  <c r="H3" i="2"/>
  <c r="H4" i="2"/>
  <c r="H5" i="2"/>
  <c r="H6" i="2"/>
  <c r="H7" i="2"/>
  <c r="H8" i="2"/>
  <c r="H2" i="2"/>
  <c r="G3" i="2"/>
  <c r="G4" i="2"/>
  <c r="G5" i="2"/>
  <c r="G6" i="2"/>
  <c r="G7" i="2"/>
  <c r="G8" i="2"/>
  <c r="G2" i="2"/>
  <c r="F3" i="2"/>
  <c r="F4" i="2"/>
  <c r="F5" i="2"/>
  <c r="F6" i="2"/>
  <c r="F7" i="2"/>
  <c r="F8" i="2"/>
  <c r="F2" i="2"/>
  <c r="E2" i="2"/>
  <c r="Q27" i="1"/>
  <c r="P27" i="1"/>
  <c r="O27" i="1"/>
  <c r="N27" i="1"/>
  <c r="M27" i="1"/>
  <c r="L27" i="1"/>
  <c r="K27" i="1"/>
  <c r="J27" i="1"/>
  <c r="P3" i="1"/>
  <c r="P4" i="1"/>
  <c r="P5" i="1"/>
  <c r="P6" i="1"/>
  <c r="P7" i="1"/>
  <c r="P2" i="1"/>
  <c r="P11" i="1" s="1"/>
  <c r="Q11" i="1"/>
  <c r="Q9" i="1"/>
  <c r="Q3" i="1"/>
  <c r="Q4" i="1"/>
  <c r="Q5" i="1"/>
  <c r="Q6" i="1"/>
  <c r="Q7" i="1"/>
  <c r="Q2" i="1"/>
  <c r="M11" i="2" l="1"/>
  <c r="L10" i="2"/>
  <c r="I19" i="2"/>
  <c r="I18" i="2"/>
  <c r="P9" i="1"/>
  <c r="O11" i="1" l="1"/>
  <c r="O9" i="1"/>
  <c r="O3" i="1"/>
  <c r="O4" i="1"/>
  <c r="O5" i="1"/>
  <c r="O6" i="1"/>
  <c r="O7" i="1"/>
  <c r="O2" i="1"/>
  <c r="G15" i="1"/>
  <c r="H19" i="1" a="1"/>
  <c r="H21" i="1" s="1"/>
  <c r="K17" i="1"/>
  <c r="K16" i="1"/>
  <c r="K15" i="1"/>
  <c r="I17" i="1"/>
  <c r="H17" i="1"/>
  <c r="G17" i="1"/>
  <c r="I16" i="1"/>
  <c r="H16" i="1"/>
  <c r="G16" i="1"/>
  <c r="I15" i="1"/>
  <c r="H15" i="1"/>
  <c r="I2" i="1"/>
  <c r="G11" i="1"/>
  <c r="J11" i="1"/>
  <c r="K11" i="1"/>
  <c r="L11" i="1"/>
  <c r="M11" i="1"/>
  <c r="N11" i="1"/>
  <c r="F11" i="1"/>
  <c r="M9" i="1"/>
  <c r="N9" i="1"/>
  <c r="N3" i="1"/>
  <c r="N4" i="1"/>
  <c r="N5" i="1"/>
  <c r="N6" i="1"/>
  <c r="N7" i="1"/>
  <c r="N2" i="1"/>
  <c r="M3" i="1"/>
  <c r="M4" i="1"/>
  <c r="M5" i="1"/>
  <c r="M6" i="1"/>
  <c r="M7" i="1"/>
  <c r="M2" i="1"/>
  <c r="K9" i="1"/>
  <c r="L9" i="1"/>
  <c r="L3" i="1"/>
  <c r="L4" i="1"/>
  <c r="L5" i="1"/>
  <c r="L6" i="1"/>
  <c r="L7" i="1"/>
  <c r="L2" i="1"/>
  <c r="K3" i="1"/>
  <c r="K4" i="1"/>
  <c r="K5" i="1"/>
  <c r="K6" i="1"/>
  <c r="K7" i="1"/>
  <c r="K2" i="1"/>
  <c r="G9" i="1"/>
  <c r="J9" i="1"/>
  <c r="F9" i="1"/>
  <c r="J3" i="1"/>
  <c r="J4" i="1"/>
  <c r="J5" i="1"/>
  <c r="J6" i="1"/>
  <c r="J7" i="1"/>
  <c r="J2" i="1"/>
  <c r="H20" i="1" l="1"/>
  <c r="H19" i="1"/>
</calcChain>
</file>

<file path=xl/sharedStrings.xml><?xml version="1.0" encoding="utf-8"?>
<sst xmlns="http://schemas.openxmlformats.org/spreadsheetml/2006/main" count="81" uniqueCount="42">
  <si>
    <t>m</t>
  </si>
  <si>
    <t>n</t>
  </si>
  <si>
    <t>Xi</t>
  </si>
  <si>
    <t>yi</t>
  </si>
  <si>
    <t>Sumatorias</t>
  </si>
  <si>
    <t>XiYi</t>
  </si>
  <si>
    <t>promedios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</si>
  <si>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</si>
  <si>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</si>
  <si>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</si>
  <si>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Xi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Yi</t>
    </r>
  </si>
  <si>
    <t>La matriz esta dada para una de grado 3 pero trabajaremos hasta grado 2</t>
  </si>
  <si>
    <t>a0</t>
  </si>
  <si>
    <t>a1</t>
  </si>
  <si>
    <t>a2</t>
  </si>
  <si>
    <t>AX=B</t>
  </si>
  <si>
    <r>
      <t>X=A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B</t>
    </r>
  </si>
  <si>
    <t>Y</t>
  </si>
  <si>
    <t>No olvidar seleccionar la columa de datos y dar la combinacion de teclas CTRL+SHIFT+ENTER</t>
  </si>
  <si>
    <r>
      <t>Y = 2,47 + 2,35X + 1,86X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</si>
  <si>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(yi - yipromedio)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</si>
  <si>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(yi-a0-a1Xi-a2X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</si>
  <si>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St</t>
  </si>
  <si>
    <t>Sr</t>
  </si>
  <si>
    <t>Sy</t>
  </si>
  <si>
    <t>Sy/x</t>
  </si>
  <si>
    <t>r2</t>
  </si>
  <si>
    <t>r</t>
  </si>
  <si>
    <t>Sy/x &lt; Sy</t>
  </si>
  <si>
    <t>%</t>
  </si>
  <si>
    <t>Suma de Errores al cuadrado</t>
  </si>
  <si>
    <t>Desviacion, que tan dispersos son los valores</t>
  </si>
  <si>
    <t>Grado de dispersion</t>
  </si>
  <si>
    <t>Error Estadar estimado</t>
  </si>
  <si>
    <t>Ver si el modleo es adecuado</t>
  </si>
  <si>
    <t>Coeficiente de determinacion</t>
  </si>
  <si>
    <t>coeficiente de correlacion</t>
  </si>
  <si>
    <t>Las ecuaciones cambian ligeramente comparado con minimos cuadrados por regresion lineal u exponencial, como se suguiere en la tabla</t>
  </si>
  <si>
    <t>Yi</t>
  </si>
  <si>
    <t>∑ sumatoria</t>
  </si>
  <si>
    <t>promedio</t>
  </si>
  <si>
    <r>
      <t>Y = 12,04 + 7,22X + -2,35X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</si>
</sst>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8" borderId="0" xfId="0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5" borderId="3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8" borderId="0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66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Yi medida Vs Y calculada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regrecionPolinomial!$O$1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regrecionPolinomial!$F$2:$F$7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regrecionPolinomial!$O$2:$O$7</c:f>
              <c:numCache>
                <c:formatCode>General</c:formatCode>
                <c:ptCount val="6"/>
                <c:pt idx="0">
                  <c:v>2.4785714285713709</c:v>
                </c:pt>
                <c:pt idx="1">
                  <c:v>6.6985714285715261</c:v>
                </c:pt>
                <c:pt idx="2">
                  <c:v>14.640000000000242</c:v>
                </c:pt>
                <c:pt idx="3">
                  <c:v>26.302857142857519</c:v>
                </c:pt>
                <c:pt idx="4">
                  <c:v>41.687142857143357</c:v>
                </c:pt>
                <c:pt idx="5">
                  <c:v>60.792857142857756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BB-4CCA-B7E3-98555F284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01520"/>
        <c:axId val="1649903184"/>
      </c:scatterChart>
      <c:scatterChart>
        <c:scatterStyle val="lineMarker"/>
        <c:varyColors val="0"/>
        <c:ser>
          <c:idx val="0"/>
          <c:order val="0"/>
          <c:tx>
            <c:strRef>
              <c:f>regrecionPolinomial!$G$1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regrecionPolinomial!$F$2:$F$7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regrecionPolinomial!$G$2:$G$7</c:f>
              <c:numCache>
                <c:formatCode>General</c:formatCode>
                <c:ptCount val="6"/>
                <c:pt idx="0">
                  <c:v>2.1</c:v>
                </c:pt>
                <c:pt idx="1">
                  <c:v>7.7</c:v>
                </c:pt>
                <c:pt idx="2">
                  <c:v>13.6</c:v>
                </c:pt>
                <c:pt idx="3">
                  <c:v>27.2</c:v>
                </c:pt>
                <c:pt idx="4">
                  <c:v>40.9</c:v>
                </c:pt>
                <c:pt idx="5">
                  <c:v>61.1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B-4CCA-B7E3-98555F284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351216"/>
        <c:axId val="1310352048"/>
      </c:scatterChart>
      <c:valAx>
        <c:axId val="16499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9903184"/>
        <c:crosses val="autoZero"/>
        <c:crossBetween val="midCat"/>
      </c:valAx>
      <c:valAx>
        <c:axId val="16499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9901520"/>
        <c:crosses val="autoZero"/>
        <c:crossBetween val="midCat"/>
      </c:valAx>
      <c:valAx>
        <c:axId val="13103520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10351216"/>
        <c:crosses val="max"/>
        <c:crossBetween val="midCat"/>
      </c:valAx>
      <c:valAx>
        <c:axId val="131035121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10352048"/>
        <c:crosses val="max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Yi medida vs Y calculada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regrecionPolinomial2!$K$1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regrecionPolinomial2!$B$2:$B$8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regrecionPolinomial2!$K$2:$K$8</c:f>
              <c:numCache>
                <c:formatCode>General</c:formatCode>
                <c:ptCount val="7"/>
                <c:pt idx="0">
                  <c:v>16.90305655717755</c:v>
                </c:pt>
                <c:pt idx="1">
                  <c:v>17.04822012252334</c:v>
                </c:pt>
                <c:pt idx="2">
                  <c:v>15.351766497219192</c:v>
                </c:pt>
                <c:pt idx="3">
                  <c:v>12.47595593326368</c:v>
                </c:pt>
                <c:pt idx="4">
                  <c:v>3.1862639893985616</c:v>
                </c:pt>
                <c:pt idx="5">
                  <c:v>-3.2276173905110497</c:v>
                </c:pt>
                <c:pt idx="6">
                  <c:v>-10.820855709072013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E2-43E9-A56A-B756C04D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744495"/>
        <c:axId val="835722863"/>
      </c:scatterChart>
      <c:scatterChart>
        <c:scatterStyle val="lineMarker"/>
        <c:varyColors val="0"/>
        <c:ser>
          <c:idx val="0"/>
          <c:order val="0"/>
          <c:tx>
            <c:strRef>
              <c:f>regrecionPolinomial2!$C$1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regrecionPolinomial2!$B$2:$B$8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regrecionPolinomial2!$C$2:$C$8</c:f>
              <c:numCache>
                <c:formatCode>General</c:formatCode>
                <c:ptCount val="7"/>
                <c:pt idx="0">
                  <c:v>16.7209</c:v>
                </c:pt>
                <c:pt idx="1">
                  <c:v>17.559200000000001</c:v>
                </c:pt>
                <c:pt idx="2">
                  <c:v>14.920400000000001</c:v>
                </c:pt>
                <c:pt idx="3">
                  <c:v>12.8401</c:v>
                </c:pt>
                <c:pt idx="4">
                  <c:v>2.75075</c:v>
                </c:pt>
                <c:pt idx="5">
                  <c:v>-3.2649599999999999</c:v>
                </c:pt>
                <c:pt idx="6">
                  <c:v>-10.6096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2-43E9-A56A-B756C04D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727439"/>
        <c:axId val="835726607"/>
      </c:scatterChart>
      <c:valAx>
        <c:axId val="83574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722863"/>
        <c:crosses val="autoZero"/>
        <c:crossBetween val="midCat"/>
      </c:valAx>
      <c:valAx>
        <c:axId val="83572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744495"/>
        <c:crosses val="autoZero"/>
        <c:crossBetween val="midCat"/>
      </c:valAx>
      <c:valAx>
        <c:axId val="83572660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727439"/>
        <c:crosses val="max"/>
        <c:crossBetween val="midCat"/>
      </c:valAx>
      <c:valAx>
        <c:axId val="83572743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726607"/>
        <c:crosses val="max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chart" Target="../charts/chart1.xml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123826</xdr:rowOff>
    </xdr:from>
    <xdr:to>
      <xdr:col>4</xdr:col>
      <xdr:colOff>596</xdr:colOff>
      <xdr:row>11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37D9C1-7EEF-4C4B-8921-67311C0E0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104901"/>
          <a:ext cx="2962871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</xdr:row>
      <xdr:rowOff>86609</xdr:rowOff>
    </xdr:from>
    <xdr:to>
      <xdr:col>3</xdr:col>
      <xdr:colOff>715877</xdr:colOff>
      <xdr:row>4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0A328-F06C-4845-B781-8A6B25E6D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05684"/>
          <a:ext cx="2916152" cy="55156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38101</xdr:rowOff>
    </xdr:from>
    <xdr:to>
      <xdr:col>4</xdr:col>
      <xdr:colOff>755475</xdr:colOff>
      <xdr:row>25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5E14A5-6FBF-4B35-8944-66E216CC8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733676"/>
          <a:ext cx="3803474" cy="2171700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26</xdr:row>
      <xdr:rowOff>28575</xdr:rowOff>
    </xdr:from>
    <xdr:to>
      <xdr:col>8</xdr:col>
      <xdr:colOff>9525</xdr:colOff>
      <xdr:row>40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C1F60B4-2890-4533-B23D-9518928BE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28575</xdr:colOff>
      <xdr:row>12</xdr:row>
      <xdr:rowOff>57150</xdr:rowOff>
    </xdr:from>
    <xdr:to>
      <xdr:col>19</xdr:col>
      <xdr:colOff>332512</xdr:colOff>
      <xdr:row>14</xdr:row>
      <xdr:rowOff>162996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D2ACB7A-5283-4868-A26E-8F96E07DE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2371725"/>
          <a:ext cx="4304437" cy="486846"/>
        </a:xfrm>
        <a:prstGeom prst="rect">
          <a:avLst/>
        </a:prstGeom>
      </xdr:spPr>
    </xdr:pic>
    <xdr:clientData/>
  </xdr:twoCellAnchor>
  <xdr:twoCellAnchor editAs="oneCell">
    <xdr:from>
      <xdr:col>14</xdr:col>
      <xdr:colOff>752475</xdr:colOff>
      <xdr:row>15</xdr:row>
      <xdr:rowOff>133350</xdr:rowOff>
    </xdr:from>
    <xdr:to>
      <xdr:col>16</xdr:col>
      <xdr:colOff>333176</xdr:colOff>
      <xdr:row>18</xdr:row>
      <xdr:rowOff>47561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201EB10-CDF2-4255-87CA-4347E947B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20475" y="3019425"/>
          <a:ext cx="1590476" cy="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29</xdr:row>
      <xdr:rowOff>180975</xdr:rowOff>
    </xdr:from>
    <xdr:to>
      <xdr:col>10</xdr:col>
      <xdr:colOff>485621</xdr:colOff>
      <xdr:row>33</xdr:row>
      <xdr:rowOff>161832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7220329-3FE1-48DC-93CD-D81C44BFA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7050" y="6553200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30</xdr:row>
      <xdr:rowOff>9525</xdr:rowOff>
    </xdr:from>
    <xdr:to>
      <xdr:col>12</xdr:col>
      <xdr:colOff>676100</xdr:colOff>
      <xdr:row>33</xdr:row>
      <xdr:rowOff>190406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C82DE7-3DE3-4731-A671-4FD89A01C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20100" y="6572250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30</xdr:row>
      <xdr:rowOff>28575</xdr:rowOff>
    </xdr:from>
    <xdr:to>
      <xdr:col>14</xdr:col>
      <xdr:colOff>733242</xdr:colOff>
      <xdr:row>34</xdr:row>
      <xdr:rowOff>95146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53F9531-753A-4B0A-BF6F-D7158EE53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34575" y="6591300"/>
          <a:ext cx="1466667" cy="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22</xdr:row>
      <xdr:rowOff>9525</xdr:rowOff>
    </xdr:from>
    <xdr:to>
      <xdr:col>10</xdr:col>
      <xdr:colOff>696827</xdr:colOff>
      <xdr:row>24</xdr:row>
      <xdr:rowOff>151516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E8E2B-62A6-4145-9087-09D9E2D4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4257675"/>
          <a:ext cx="2916152" cy="551566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</xdr:row>
      <xdr:rowOff>28574</xdr:rowOff>
    </xdr:from>
    <xdr:to>
      <xdr:col>18</xdr:col>
      <xdr:colOff>739032</xdr:colOff>
      <xdr:row>8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6A58BF-807F-4A9B-ACEB-0A0F4F7A6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438149"/>
          <a:ext cx="3758457" cy="1304925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13</xdr:row>
      <xdr:rowOff>47625</xdr:rowOff>
    </xdr:from>
    <xdr:to>
      <xdr:col>5</xdr:col>
      <xdr:colOff>403049</xdr:colOff>
      <xdr:row>24</xdr:row>
      <xdr:rowOff>66675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709E97-E573-484A-A0FD-2B297DE9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2552700"/>
          <a:ext cx="3803474" cy="217170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11</xdr:row>
      <xdr:rowOff>1</xdr:rowOff>
    </xdr:from>
    <xdr:to>
      <xdr:col>20</xdr:col>
      <xdr:colOff>352425</xdr:colOff>
      <xdr:row>27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BF4DAB-B332-41DD-8386-36AE753D4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466571</xdr:colOff>
      <xdr:row>34</xdr:row>
      <xdr:rowOff>171357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5871A5B-D2DE-4157-97C7-EBAED06C1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6753225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31</xdr:row>
      <xdr:rowOff>19050</xdr:rowOff>
    </xdr:from>
    <xdr:to>
      <xdr:col>4</xdr:col>
      <xdr:colOff>657050</xdr:colOff>
      <xdr:row>35</xdr:row>
      <xdr:rowOff>9431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ECC3FEE-6790-44B1-8AA2-2AF271DFF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6772275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31</xdr:row>
      <xdr:rowOff>38100</xdr:rowOff>
    </xdr:from>
    <xdr:to>
      <xdr:col>6</xdr:col>
      <xdr:colOff>714192</xdr:colOff>
      <xdr:row>35</xdr:row>
      <xdr:rowOff>104671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E5BF2CC-49B1-4829-8FC2-45AA9799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9525" y="6791325"/>
          <a:ext cx="1466667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2BBD-F6AE-468B-BBBF-12552957AD1B}">
  <dimension ref="A1:V28"/>
  <sheetViews>
    <sheetView topLeftCell="A2" workbookViewId="0">
      <selection activeCell="J27" sqref="J27"/>
    </sheetView>
  </sheetViews>
  <sheetFormatPr baseColWidth="10" defaultRowHeight="15" x14ac:dyDescent="0.25"/>
  <cols>
    <col min="16" max="16" width="18.7109375" customWidth="1"/>
    <col min="17" max="17" width="18.42578125" customWidth="1"/>
  </cols>
  <sheetData>
    <row r="1" spans="1:22" ht="17.25" x14ac:dyDescent="0.25">
      <c r="F1" s="7" t="s">
        <v>2</v>
      </c>
      <c r="G1" s="7" t="s">
        <v>3</v>
      </c>
      <c r="H1" s="8" t="s">
        <v>0</v>
      </c>
      <c r="I1" s="9" t="s">
        <v>1</v>
      </c>
      <c r="J1" s="10" t="s">
        <v>7</v>
      </c>
      <c r="K1" s="10" t="s">
        <v>8</v>
      </c>
      <c r="L1" s="10" t="s">
        <v>9</v>
      </c>
      <c r="M1" s="10" t="s">
        <v>5</v>
      </c>
      <c r="N1" s="10" t="s">
        <v>10</v>
      </c>
      <c r="O1" s="7" t="s">
        <v>17</v>
      </c>
      <c r="P1" s="20" t="s">
        <v>20</v>
      </c>
      <c r="Q1" s="10" t="s">
        <v>21</v>
      </c>
    </row>
    <row r="2" spans="1:22" x14ac:dyDescent="0.25">
      <c r="F2" s="2">
        <v>0</v>
      </c>
      <c r="G2" s="2">
        <v>2.1</v>
      </c>
      <c r="H2" s="3">
        <v>2</v>
      </c>
      <c r="I2" s="4">
        <f>COUNT(F2:F7)</f>
        <v>6</v>
      </c>
      <c r="J2" s="6">
        <f>POWER(F2,2)</f>
        <v>0</v>
      </c>
      <c r="K2" s="6">
        <f>POWER(F2,3)</f>
        <v>0</v>
      </c>
      <c r="L2" s="6">
        <f>POWER(F2,4)</f>
        <v>0</v>
      </c>
      <c r="M2" s="6">
        <f>F2*G2</f>
        <v>0</v>
      </c>
      <c r="N2" s="6">
        <f>J2*G2</f>
        <v>0</v>
      </c>
      <c r="O2" s="16">
        <f>$H$19+$H$20*F2+$H$21*J2</f>
        <v>2.4785714285713709</v>
      </c>
      <c r="P2" s="15">
        <f>POWER((G2-$G$11),2)</f>
        <v>544.44444444444434</v>
      </c>
      <c r="Q2" s="15">
        <f>POWER((G2-$H$19-$H$20*F2-$H$21*J2),2)</f>
        <v>0.14331632653056853</v>
      </c>
    </row>
    <row r="3" spans="1:22" x14ac:dyDescent="0.25">
      <c r="F3" s="2">
        <v>1</v>
      </c>
      <c r="G3" s="2">
        <v>7.7</v>
      </c>
      <c r="H3" s="1"/>
      <c r="I3" s="1"/>
      <c r="J3" s="6">
        <f t="shared" ref="J3:J7" si="0">POWER(F3,2)</f>
        <v>1</v>
      </c>
      <c r="K3" s="6">
        <f t="shared" ref="K3:K7" si="1">POWER(F3,3)</f>
        <v>1</v>
      </c>
      <c r="L3" s="6">
        <f t="shared" ref="L3:L7" si="2">POWER(F3,4)</f>
        <v>1</v>
      </c>
      <c r="M3" s="6">
        <f t="shared" ref="M3:M7" si="3">F3*G3</f>
        <v>7.7</v>
      </c>
      <c r="N3" s="6">
        <f t="shared" ref="N3:N7" si="4">J3*G3</f>
        <v>7.7</v>
      </c>
      <c r="O3" s="16">
        <f t="shared" ref="O3:O7" si="5">$H$19+$H$20*F3+$H$21*J3</f>
        <v>6.6985714285715261</v>
      </c>
      <c r="P3" s="15">
        <f t="shared" ref="P3:P7" si="6">POWER((G3-$G$11),2)</f>
        <v>314.47111111111116</v>
      </c>
      <c r="Q3" s="15">
        <f t="shared" ref="Q3:Q7" si="7">POWER((G3-$H$19-$H$20*F3-$H$21*J3),2)</f>
        <v>1.0028591836732743</v>
      </c>
    </row>
    <row r="4" spans="1:22" x14ac:dyDescent="0.25">
      <c r="F4" s="2">
        <v>2</v>
      </c>
      <c r="G4" s="2">
        <v>13.6</v>
      </c>
      <c r="H4" s="1"/>
      <c r="I4" s="1"/>
      <c r="J4" s="6">
        <f t="shared" si="0"/>
        <v>4</v>
      </c>
      <c r="K4" s="6">
        <f t="shared" si="1"/>
        <v>8</v>
      </c>
      <c r="L4" s="6">
        <f t="shared" si="2"/>
        <v>16</v>
      </c>
      <c r="M4" s="6">
        <f t="shared" si="3"/>
        <v>27.2</v>
      </c>
      <c r="N4" s="6">
        <f t="shared" si="4"/>
        <v>54.4</v>
      </c>
      <c r="O4" s="16">
        <f t="shared" si="5"/>
        <v>14.640000000000242</v>
      </c>
      <c r="P4" s="15">
        <f t="shared" si="6"/>
        <v>140.0277777777778</v>
      </c>
      <c r="Q4" s="15">
        <f t="shared" si="7"/>
        <v>1.0816000000005044</v>
      </c>
    </row>
    <row r="5" spans="1:22" x14ac:dyDescent="0.25">
      <c r="F5" s="2">
        <v>3</v>
      </c>
      <c r="G5" s="2">
        <v>27.2</v>
      </c>
      <c r="H5" s="1"/>
      <c r="I5" s="1"/>
      <c r="J5" s="6">
        <f t="shared" si="0"/>
        <v>9</v>
      </c>
      <c r="K5" s="6">
        <f t="shared" si="1"/>
        <v>27</v>
      </c>
      <c r="L5" s="6">
        <f t="shared" si="2"/>
        <v>81</v>
      </c>
      <c r="M5" s="6">
        <f t="shared" si="3"/>
        <v>81.599999999999994</v>
      </c>
      <c r="N5" s="6">
        <f t="shared" si="4"/>
        <v>244.79999999999998</v>
      </c>
      <c r="O5" s="16">
        <f t="shared" si="5"/>
        <v>26.302857142857519</v>
      </c>
      <c r="P5" s="15">
        <f t="shared" si="6"/>
        <v>3.1211111111111078</v>
      </c>
      <c r="Q5" s="15">
        <f t="shared" si="7"/>
        <v>0.80486530612177265</v>
      </c>
    </row>
    <row r="6" spans="1:22" x14ac:dyDescent="0.25">
      <c r="F6" s="2">
        <v>4</v>
      </c>
      <c r="G6" s="2">
        <v>40.9</v>
      </c>
      <c r="H6" s="1"/>
      <c r="I6" s="1"/>
      <c r="J6" s="6">
        <f t="shared" si="0"/>
        <v>16</v>
      </c>
      <c r="K6" s="6">
        <f t="shared" si="1"/>
        <v>64</v>
      </c>
      <c r="L6" s="6">
        <f t="shared" si="2"/>
        <v>256</v>
      </c>
      <c r="M6" s="6">
        <f t="shared" si="3"/>
        <v>163.6</v>
      </c>
      <c r="N6" s="6">
        <f t="shared" si="4"/>
        <v>654.4</v>
      </c>
      <c r="O6" s="16">
        <f t="shared" si="5"/>
        <v>41.687142857143357</v>
      </c>
      <c r="P6" s="15">
        <f t="shared" si="6"/>
        <v>239.21777777777771</v>
      </c>
      <c r="Q6" s="15">
        <f t="shared" si="7"/>
        <v>0.61959387755180939</v>
      </c>
    </row>
    <row r="7" spans="1:22" x14ac:dyDescent="0.25">
      <c r="F7" s="2">
        <v>5</v>
      </c>
      <c r="G7" s="2">
        <v>61.1</v>
      </c>
      <c r="H7" s="1"/>
      <c r="I7" s="1"/>
      <c r="J7" s="6">
        <f t="shared" si="0"/>
        <v>25</v>
      </c>
      <c r="K7" s="6">
        <f t="shared" si="1"/>
        <v>125</v>
      </c>
      <c r="L7" s="6">
        <f t="shared" si="2"/>
        <v>625</v>
      </c>
      <c r="M7" s="6">
        <f t="shared" si="3"/>
        <v>305.5</v>
      </c>
      <c r="N7" s="6">
        <f t="shared" si="4"/>
        <v>1527.5</v>
      </c>
      <c r="O7" s="16">
        <f t="shared" si="5"/>
        <v>60.792857142857756</v>
      </c>
      <c r="P7" s="15">
        <f t="shared" si="6"/>
        <v>1272.1111111111115</v>
      </c>
      <c r="Q7" s="15">
        <f t="shared" si="7"/>
        <v>9.4336734693502053E-2</v>
      </c>
    </row>
    <row r="8" spans="1:22" x14ac:dyDescent="0.25">
      <c r="F8" s="1"/>
      <c r="G8" s="1"/>
      <c r="H8" s="1"/>
      <c r="I8" s="1"/>
      <c r="J8" s="1"/>
      <c r="K8" s="1"/>
      <c r="L8" s="1"/>
      <c r="M8" s="1"/>
      <c r="N8" s="1"/>
    </row>
    <row r="9" spans="1:22" x14ac:dyDescent="0.25">
      <c r="E9" s="11" t="s">
        <v>4</v>
      </c>
      <c r="F9" s="12">
        <f>SUM(F2:F7)</f>
        <v>15</v>
      </c>
      <c r="G9" s="12">
        <f t="shared" ref="G9:Q9" si="8">SUM(G2:G7)</f>
        <v>152.6</v>
      </c>
      <c r="H9" s="23"/>
      <c r="I9" s="23"/>
      <c r="J9" s="12">
        <f t="shared" si="8"/>
        <v>55</v>
      </c>
      <c r="K9" s="12">
        <f t="shared" si="8"/>
        <v>225</v>
      </c>
      <c r="L9" s="12">
        <f t="shared" si="8"/>
        <v>979</v>
      </c>
      <c r="M9" s="12">
        <f t="shared" si="8"/>
        <v>585.6</v>
      </c>
      <c r="N9" s="12">
        <f t="shared" si="8"/>
        <v>2488.8000000000002</v>
      </c>
      <c r="O9" s="12">
        <f t="shared" si="8"/>
        <v>152.60000000000178</v>
      </c>
      <c r="P9" s="19">
        <f t="shared" si="8"/>
        <v>2513.3933333333334</v>
      </c>
      <c r="Q9" s="19">
        <f t="shared" si="8"/>
        <v>3.746571428571432</v>
      </c>
    </row>
    <row r="10" spans="1:22" x14ac:dyDescent="0.25">
      <c r="F10" s="1"/>
      <c r="G10" s="1"/>
      <c r="H10" s="23"/>
      <c r="I10" s="23"/>
      <c r="J10" s="1"/>
      <c r="K10" s="1"/>
      <c r="L10" s="1"/>
      <c r="M10" s="1"/>
      <c r="N10" s="1"/>
    </row>
    <row r="11" spans="1:22" x14ac:dyDescent="0.25">
      <c r="E11" s="13" t="s">
        <v>6</v>
      </c>
      <c r="F11" s="14">
        <f>AVERAGE(F2:F7)</f>
        <v>2.5</v>
      </c>
      <c r="G11" s="14">
        <f t="shared" ref="G11:Q11" si="9">AVERAGE(G2:G7)</f>
        <v>25.433333333333334</v>
      </c>
      <c r="H11" s="23"/>
      <c r="I11" s="23"/>
      <c r="J11" s="14">
        <f t="shared" si="9"/>
        <v>9.1666666666666661</v>
      </c>
      <c r="K11" s="14">
        <f t="shared" si="9"/>
        <v>37.5</v>
      </c>
      <c r="L11" s="14">
        <f t="shared" si="9"/>
        <v>163.16666666666666</v>
      </c>
      <c r="M11" s="14">
        <f t="shared" si="9"/>
        <v>97.600000000000009</v>
      </c>
      <c r="N11" s="14">
        <f t="shared" si="9"/>
        <v>414.8</v>
      </c>
      <c r="O11" s="14">
        <f t="shared" si="9"/>
        <v>25.433333333333632</v>
      </c>
      <c r="P11" s="14">
        <f t="shared" si="9"/>
        <v>418.89888888888891</v>
      </c>
      <c r="Q11" s="14">
        <f t="shared" si="9"/>
        <v>0.624428571428572</v>
      </c>
    </row>
    <row r="14" spans="1:22" x14ac:dyDescent="0.25">
      <c r="A14" t="s">
        <v>11</v>
      </c>
    </row>
    <row r="15" spans="1:22" x14ac:dyDescent="0.25">
      <c r="G15" s="5">
        <f>I2</f>
        <v>6</v>
      </c>
      <c r="H15" s="5">
        <f>F9</f>
        <v>15</v>
      </c>
      <c r="I15" s="5">
        <f>J9</f>
        <v>55</v>
      </c>
      <c r="J15" s="17" t="s">
        <v>12</v>
      </c>
      <c r="K15" s="5">
        <f>G9</f>
        <v>152.6</v>
      </c>
    </row>
    <row r="16" spans="1:22" x14ac:dyDescent="0.25">
      <c r="G16" s="5">
        <f>F9</f>
        <v>15</v>
      </c>
      <c r="H16" s="5">
        <f>J9</f>
        <v>55</v>
      </c>
      <c r="I16" s="5">
        <f>K9</f>
        <v>225</v>
      </c>
      <c r="J16" s="17" t="s">
        <v>13</v>
      </c>
      <c r="K16" s="5">
        <f>M9</f>
        <v>585.6</v>
      </c>
      <c r="M16" t="s">
        <v>15</v>
      </c>
      <c r="R16" s="35" t="s">
        <v>37</v>
      </c>
      <c r="S16" s="35"/>
      <c r="T16" s="35"/>
      <c r="U16" s="35"/>
      <c r="V16" s="35"/>
    </row>
    <row r="17" spans="7:22" ht="17.25" customHeight="1" x14ac:dyDescent="0.25">
      <c r="G17" s="5">
        <f>J9</f>
        <v>55</v>
      </c>
      <c r="H17" s="5">
        <f>K9</f>
        <v>225</v>
      </c>
      <c r="I17" s="5">
        <f>L9</f>
        <v>979</v>
      </c>
      <c r="J17" s="17" t="s">
        <v>14</v>
      </c>
      <c r="K17" s="5">
        <f>N9</f>
        <v>2488.8000000000002</v>
      </c>
      <c r="M17" t="s">
        <v>16</v>
      </c>
      <c r="R17" s="35"/>
      <c r="S17" s="35"/>
      <c r="T17" s="35"/>
      <c r="U17" s="35"/>
      <c r="V17" s="35"/>
    </row>
    <row r="18" spans="7:22" x14ac:dyDescent="0.25">
      <c r="G18" s="1"/>
      <c r="H18" s="1"/>
      <c r="I18" s="1"/>
      <c r="J18" s="1"/>
      <c r="K18" s="1"/>
      <c r="R18" s="35"/>
      <c r="S18" s="35"/>
      <c r="T18" s="35"/>
      <c r="U18" s="35"/>
      <c r="V18" s="35"/>
    </row>
    <row r="19" spans="7:22" x14ac:dyDescent="0.25">
      <c r="G19" s="17" t="s">
        <v>12</v>
      </c>
      <c r="H19" s="6">
        <f t="array" ref="H19:H21">MMULT(MINVERSE(G15:I17),(K15:K17))</f>
        <v>2.4785714285713709</v>
      </c>
      <c r="I19" s="1"/>
      <c r="J19" s="1"/>
      <c r="K19" s="1"/>
    </row>
    <row r="20" spans="7:22" x14ac:dyDescent="0.25">
      <c r="G20" s="17" t="s">
        <v>13</v>
      </c>
      <c r="H20" s="6">
        <v>2.3592857142858747</v>
      </c>
      <c r="I20" s="1"/>
      <c r="J20" s="1"/>
      <c r="K20" s="1"/>
    </row>
    <row r="21" spans="7:22" x14ac:dyDescent="0.25">
      <c r="G21" s="17" t="s">
        <v>14</v>
      </c>
      <c r="H21" s="6">
        <v>1.8607142857142804</v>
      </c>
      <c r="I21" s="1"/>
      <c r="J21" s="1"/>
      <c r="K21" s="1"/>
    </row>
    <row r="22" spans="7:22" x14ac:dyDescent="0.25">
      <c r="G22" s="18" t="s">
        <v>18</v>
      </c>
    </row>
    <row r="24" spans="7:22" ht="17.25" x14ac:dyDescent="0.25">
      <c r="G24" s="33" t="s">
        <v>19</v>
      </c>
      <c r="H24" s="33"/>
      <c r="I24" s="33"/>
    </row>
    <row r="26" spans="7:22" x14ac:dyDescent="0.25">
      <c r="J26" s="21" t="s">
        <v>22</v>
      </c>
      <c r="K26" s="21" t="s">
        <v>23</v>
      </c>
      <c r="L26" s="21" t="s">
        <v>24</v>
      </c>
      <c r="M26" s="21" t="s">
        <v>25</v>
      </c>
      <c r="N26" s="21" t="s">
        <v>28</v>
      </c>
      <c r="O26" s="21" t="s">
        <v>26</v>
      </c>
      <c r="P26" s="21" t="s">
        <v>27</v>
      </c>
      <c r="Q26" s="21" t="s">
        <v>29</v>
      </c>
    </row>
    <row r="27" spans="7:22" x14ac:dyDescent="0.25">
      <c r="J27" s="6">
        <f>P9</f>
        <v>2513.3933333333334</v>
      </c>
      <c r="K27" s="6">
        <f>Q9</f>
        <v>3.746571428571432</v>
      </c>
      <c r="L27" s="6">
        <f>SQRT(J27/(I2-1))</f>
        <v>22.42049657493488</v>
      </c>
      <c r="M27" s="6">
        <f>SQRT(K27/(I2-2))</f>
        <v>0.96780310866563035</v>
      </c>
      <c r="N27" s="6" t="str">
        <f>IF(M27&lt;L27,"SIRVE","NO SIRVE")</f>
        <v>SIRVE</v>
      </c>
      <c r="O27" s="6">
        <f>(J27-K27)/J27</f>
        <v>0.99850935729840484</v>
      </c>
      <c r="P27" s="6">
        <f>SQRT(O27)</f>
        <v>0.9992544006900369</v>
      </c>
      <c r="Q27" s="6">
        <f>P27*100</f>
        <v>99.925440069003685</v>
      </c>
    </row>
    <row r="28" spans="7:22" ht="75" x14ac:dyDescent="0.25">
      <c r="J28" s="21" t="s">
        <v>31</v>
      </c>
      <c r="K28" s="21" t="s">
        <v>30</v>
      </c>
      <c r="L28" s="21" t="s">
        <v>32</v>
      </c>
      <c r="M28" s="21" t="s">
        <v>33</v>
      </c>
      <c r="N28" s="21" t="s">
        <v>34</v>
      </c>
      <c r="O28" s="21" t="s">
        <v>35</v>
      </c>
      <c r="P28" s="34" t="s">
        <v>36</v>
      </c>
      <c r="Q28" s="34"/>
    </row>
  </sheetData>
  <mergeCells count="3">
    <mergeCell ref="G24:I24"/>
    <mergeCell ref="P28:Q28"/>
    <mergeCell ref="R16:V1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7368-D26E-4873-9E83-1A95D988B05D}">
  <dimension ref="A1:M30"/>
  <sheetViews>
    <sheetView tabSelected="1" workbookViewId="0">
      <selection activeCell="M12" sqref="M12"/>
    </sheetView>
  </sheetViews>
  <sheetFormatPr baseColWidth="10" defaultRowHeight="15" x14ac:dyDescent="0.25"/>
  <cols>
    <col min="12" max="12" width="16.7109375" bestFit="1" customWidth="1"/>
    <col min="13" max="13" width="20" customWidth="1"/>
  </cols>
  <sheetData>
    <row r="1" spans="1:13" ht="17.25" x14ac:dyDescent="0.25">
      <c r="B1" s="2" t="s">
        <v>2</v>
      </c>
      <c r="C1" s="2" t="s">
        <v>38</v>
      </c>
      <c r="D1" s="26" t="s">
        <v>0</v>
      </c>
      <c r="E1" s="27" t="s">
        <v>1</v>
      </c>
      <c r="F1" s="25" t="s">
        <v>7</v>
      </c>
      <c r="G1" s="10" t="s">
        <v>8</v>
      </c>
      <c r="H1" s="10" t="s">
        <v>9</v>
      </c>
      <c r="I1" s="10" t="s">
        <v>5</v>
      </c>
      <c r="J1" s="10" t="s">
        <v>10</v>
      </c>
      <c r="K1" s="7" t="s">
        <v>17</v>
      </c>
      <c r="L1" s="10" t="s">
        <v>20</v>
      </c>
      <c r="M1" s="10" t="s">
        <v>21</v>
      </c>
    </row>
    <row r="2" spans="1:13" x14ac:dyDescent="0.25">
      <c r="B2" s="2">
        <v>1</v>
      </c>
      <c r="C2" s="2">
        <v>16.7209</v>
      </c>
      <c r="D2" s="26">
        <v>2</v>
      </c>
      <c r="E2" s="4">
        <f>COUNT(B2:B8)</f>
        <v>7</v>
      </c>
      <c r="F2" s="6">
        <f>POWER(B2,2)</f>
        <v>1</v>
      </c>
      <c r="G2" s="6">
        <f>POWER(B2,3)</f>
        <v>1</v>
      </c>
      <c r="H2" s="6">
        <f>POWER(B2,4)</f>
        <v>1</v>
      </c>
      <c r="I2" s="6">
        <f>B2*C2</f>
        <v>16.7209</v>
      </c>
      <c r="J2" s="6">
        <f>F2*C2</f>
        <v>16.7209</v>
      </c>
      <c r="K2" s="6">
        <f>$I$17+$I$18*B2+$I$19*F2</f>
        <v>16.90305655717755</v>
      </c>
      <c r="L2" s="6">
        <f>POWER((C2-C11),2)</f>
        <v>89.247185568165293</v>
      </c>
      <c r="M2" s="6">
        <f>POWER((C2-$I$17-$I$18*B2-$I$19*F2),2)</f>
        <v>3.3181011322777343E-2</v>
      </c>
    </row>
    <row r="3" spans="1:13" x14ac:dyDescent="0.25">
      <c r="B3" s="2">
        <v>2</v>
      </c>
      <c r="C3" s="2">
        <v>17.559200000000001</v>
      </c>
      <c r="D3" s="1"/>
      <c r="E3" s="1"/>
      <c r="F3" s="6">
        <f t="shared" ref="F3:F8" si="0">POWER(B3,2)</f>
        <v>4</v>
      </c>
      <c r="G3" s="6">
        <f t="shared" ref="G3:G8" si="1">POWER(B3,3)</f>
        <v>8</v>
      </c>
      <c r="H3" s="6">
        <f t="shared" ref="H3:H8" si="2">POWER(B3,4)</f>
        <v>16</v>
      </c>
      <c r="I3" s="6">
        <f t="shared" ref="I3:I8" si="3">B3*C3</f>
        <v>35.118400000000001</v>
      </c>
      <c r="J3" s="6">
        <f t="shared" ref="J3:J8" si="4">F3*C3</f>
        <v>70.236800000000002</v>
      </c>
      <c r="K3" s="6">
        <f t="shared" ref="K3:K8" si="5">$I$17+$I$18*B3+$I$19*F3</f>
        <v>17.04822012252334</v>
      </c>
      <c r="L3" s="6">
        <f t="shared" ref="L3:L8" si="6">POWER((C3-C12),2)</f>
        <v>308.32550464000002</v>
      </c>
      <c r="M3" s="6">
        <f t="shared" ref="M3:M8" si="7">POWER((C3-$I$17-$I$18*B3-$I$19*F3),2)</f>
        <v>0.26110043518606163</v>
      </c>
    </row>
    <row r="4" spans="1:13" x14ac:dyDescent="0.25">
      <c r="B4" s="2">
        <v>2.5</v>
      </c>
      <c r="C4" s="2">
        <v>14.920400000000001</v>
      </c>
      <c r="D4" s="1"/>
      <c r="E4" s="1"/>
      <c r="F4" s="6">
        <f t="shared" si="0"/>
        <v>6.25</v>
      </c>
      <c r="G4" s="6">
        <f t="shared" si="1"/>
        <v>15.625</v>
      </c>
      <c r="H4" s="6">
        <f t="shared" si="2"/>
        <v>39.0625</v>
      </c>
      <c r="I4" s="6">
        <f t="shared" si="3"/>
        <v>37.301000000000002</v>
      </c>
      <c r="J4" s="6">
        <f t="shared" si="4"/>
        <v>93.252499999999998</v>
      </c>
      <c r="K4" s="6">
        <f t="shared" si="5"/>
        <v>15.351766497219192</v>
      </c>
      <c r="L4" s="6">
        <f t="shared" si="6"/>
        <v>222.61833616000001</v>
      </c>
      <c r="M4" s="6">
        <f t="shared" si="7"/>
        <v>0.18607705492315418</v>
      </c>
    </row>
    <row r="5" spans="1:13" x14ac:dyDescent="0.25">
      <c r="B5" s="2">
        <v>3</v>
      </c>
      <c r="C5" s="2">
        <v>12.8401</v>
      </c>
      <c r="D5" s="1"/>
      <c r="E5" s="1"/>
      <c r="F5" s="6">
        <f t="shared" si="0"/>
        <v>9</v>
      </c>
      <c r="G5" s="6">
        <f t="shared" si="1"/>
        <v>27</v>
      </c>
      <c r="H5" s="6">
        <f t="shared" si="2"/>
        <v>81</v>
      </c>
      <c r="I5" s="6">
        <f t="shared" si="3"/>
        <v>38.520299999999999</v>
      </c>
      <c r="J5" s="6">
        <f t="shared" si="4"/>
        <v>115.5609</v>
      </c>
      <c r="K5" s="6">
        <f t="shared" si="5"/>
        <v>12.47595593326368</v>
      </c>
      <c r="L5" s="6">
        <f t="shared" si="6"/>
        <v>164.86816800999998</v>
      </c>
      <c r="M5" s="6">
        <f t="shared" si="7"/>
        <v>0.13260090133926486</v>
      </c>
    </row>
    <row r="6" spans="1:13" x14ac:dyDescent="0.25">
      <c r="B6" s="2">
        <v>4</v>
      </c>
      <c r="C6" s="2">
        <v>2.75075</v>
      </c>
      <c r="D6" s="1"/>
      <c r="E6" s="1"/>
      <c r="F6" s="6">
        <f t="shared" si="0"/>
        <v>16</v>
      </c>
      <c r="G6" s="6">
        <f t="shared" si="1"/>
        <v>64</v>
      </c>
      <c r="H6" s="6">
        <f t="shared" si="2"/>
        <v>256</v>
      </c>
      <c r="I6" s="6">
        <f t="shared" si="3"/>
        <v>11.003</v>
      </c>
      <c r="J6" s="6">
        <f t="shared" si="4"/>
        <v>44.012</v>
      </c>
      <c r="K6" s="6">
        <f t="shared" si="5"/>
        <v>3.1862639893985616</v>
      </c>
      <c r="L6" s="6">
        <f t="shared" si="6"/>
        <v>7.5666255625000005</v>
      </c>
      <c r="M6" s="6">
        <f t="shared" si="7"/>
        <v>0.18967243496185349</v>
      </c>
    </row>
    <row r="7" spans="1:13" x14ac:dyDescent="0.25">
      <c r="B7" s="2">
        <v>4.5</v>
      </c>
      <c r="C7" s="2">
        <v>-3.2649599999999999</v>
      </c>
      <c r="D7" s="1"/>
      <c r="E7" s="1"/>
      <c r="F7" s="6">
        <f t="shared" si="0"/>
        <v>20.25</v>
      </c>
      <c r="G7" s="6">
        <f t="shared" si="1"/>
        <v>91.125</v>
      </c>
      <c r="H7" s="6">
        <f t="shared" si="2"/>
        <v>410.0625</v>
      </c>
      <c r="I7" s="6">
        <f t="shared" si="3"/>
        <v>-14.692319999999999</v>
      </c>
      <c r="J7" s="6">
        <f t="shared" si="4"/>
        <v>-66.115439999999992</v>
      </c>
      <c r="K7" s="6">
        <f t="shared" si="5"/>
        <v>-3.2276173905110497</v>
      </c>
      <c r="L7" s="6">
        <f t="shared" si="6"/>
        <v>10.659963801599998</v>
      </c>
      <c r="M7" s="6">
        <f t="shared" si="7"/>
        <v>1.3944704834443983E-3</v>
      </c>
    </row>
    <row r="8" spans="1:13" x14ac:dyDescent="0.25">
      <c r="B8" s="2">
        <v>5</v>
      </c>
      <c r="C8" s="2">
        <v>-10.6096</v>
      </c>
      <c r="D8" s="1"/>
      <c r="E8" s="1"/>
      <c r="F8" s="6">
        <f t="shared" si="0"/>
        <v>25</v>
      </c>
      <c r="G8" s="6">
        <f t="shared" si="1"/>
        <v>125</v>
      </c>
      <c r="H8" s="6">
        <f t="shared" si="2"/>
        <v>625</v>
      </c>
      <c r="I8" s="6">
        <f t="shared" si="3"/>
        <v>-53.048000000000002</v>
      </c>
      <c r="J8" s="6">
        <f t="shared" si="4"/>
        <v>-265.24</v>
      </c>
      <c r="K8" s="6">
        <f t="shared" si="5"/>
        <v>-10.820855709072013</v>
      </c>
      <c r="L8" s="6">
        <f t="shared" si="6"/>
        <v>112.56361216000001</v>
      </c>
      <c r="M8" s="6">
        <f t="shared" si="7"/>
        <v>4.4628974615519026E-2</v>
      </c>
    </row>
    <row r="10" spans="1:13" x14ac:dyDescent="0.25">
      <c r="A10" s="28" t="s">
        <v>39</v>
      </c>
      <c r="B10" s="29">
        <f>SUM(B2:B8)</f>
        <v>22</v>
      </c>
      <c r="C10" s="29">
        <f t="shared" ref="C10:M10" si="8">SUM(C2:C8)</f>
        <v>50.916790000000006</v>
      </c>
      <c r="D10" s="24"/>
      <c r="E10" s="24"/>
      <c r="F10" s="29">
        <f t="shared" si="8"/>
        <v>81.5</v>
      </c>
      <c r="G10" s="29">
        <f t="shared" si="8"/>
        <v>331.75</v>
      </c>
      <c r="H10" s="29">
        <f t="shared" si="8"/>
        <v>1428.125</v>
      </c>
      <c r="I10" s="29">
        <f t="shared" si="8"/>
        <v>70.923279999999977</v>
      </c>
      <c r="J10" s="29">
        <f t="shared" si="8"/>
        <v>8.427660000000003</v>
      </c>
      <c r="K10" s="29">
        <f t="shared" si="8"/>
        <v>50.916789999999267</v>
      </c>
      <c r="L10" s="31">
        <f t="shared" si="8"/>
        <v>915.84939590226543</v>
      </c>
      <c r="M10" s="31">
        <f t="shared" si="8"/>
        <v>0.84865528283207503</v>
      </c>
    </row>
    <row r="11" spans="1:13" x14ac:dyDescent="0.25">
      <c r="A11" s="30" t="s">
        <v>40</v>
      </c>
      <c r="B11" s="30">
        <f>AVERAGE(B2:B8)</f>
        <v>3.1428571428571428</v>
      </c>
      <c r="C11" s="30">
        <f t="shared" ref="C11:M11" si="9">AVERAGE(C2:C8)</f>
        <v>7.2738271428571437</v>
      </c>
      <c r="D11" s="24"/>
      <c r="E11" s="24"/>
      <c r="F11" s="30">
        <f t="shared" si="9"/>
        <v>11.642857142857142</v>
      </c>
      <c r="G11" s="30">
        <f t="shared" si="9"/>
        <v>47.392857142857146</v>
      </c>
      <c r="H11" s="30">
        <f t="shared" si="9"/>
        <v>204.01785714285714</v>
      </c>
      <c r="I11" s="30">
        <f t="shared" si="9"/>
        <v>10.13189714285714</v>
      </c>
      <c r="J11" s="30">
        <f t="shared" si="9"/>
        <v>1.203951428571429</v>
      </c>
      <c r="K11" s="30">
        <f t="shared" si="9"/>
        <v>7.273827142857038</v>
      </c>
      <c r="L11" s="30">
        <f t="shared" si="9"/>
        <v>130.83562798603791</v>
      </c>
      <c r="M11" s="30">
        <f t="shared" si="9"/>
        <v>0.12123646897601072</v>
      </c>
    </row>
    <row r="13" spans="1:13" x14ac:dyDescent="0.25">
      <c r="A13" s="36" t="s">
        <v>11</v>
      </c>
      <c r="B13" s="36"/>
      <c r="C13" s="36"/>
      <c r="D13" s="36"/>
      <c r="E13" s="36"/>
      <c r="F13" s="36"/>
      <c r="H13" s="5">
        <f>E2</f>
        <v>7</v>
      </c>
      <c r="I13" s="5">
        <f>B10</f>
        <v>22</v>
      </c>
      <c r="J13" s="5">
        <f>F10</f>
        <v>81.5</v>
      </c>
      <c r="K13" s="17" t="s">
        <v>12</v>
      </c>
      <c r="L13" s="5">
        <f>C10</f>
        <v>50.916790000000006</v>
      </c>
    </row>
    <row r="14" spans="1:13" x14ac:dyDescent="0.25">
      <c r="A14" s="36"/>
      <c r="B14" s="36"/>
      <c r="C14" s="36"/>
      <c r="D14" s="36"/>
      <c r="E14" s="36"/>
      <c r="F14" s="36"/>
      <c r="H14" s="5">
        <f>B10</f>
        <v>22</v>
      </c>
      <c r="I14" s="5">
        <f>F10</f>
        <v>81.5</v>
      </c>
      <c r="J14" s="5">
        <f>G10</f>
        <v>331.75</v>
      </c>
      <c r="K14" s="17" t="s">
        <v>13</v>
      </c>
      <c r="L14" s="5">
        <f>I10</f>
        <v>70.923279999999977</v>
      </c>
    </row>
    <row r="15" spans="1:13" x14ac:dyDescent="0.25">
      <c r="A15" s="36"/>
      <c r="B15" s="36"/>
      <c r="C15" s="36"/>
      <c r="D15" s="36"/>
      <c r="E15" s="36"/>
      <c r="F15" s="36"/>
      <c r="H15" s="5">
        <f>F10</f>
        <v>81.5</v>
      </c>
      <c r="I15" s="5">
        <f>G10</f>
        <v>331.75</v>
      </c>
      <c r="J15" s="5">
        <f>H10</f>
        <v>1428.125</v>
      </c>
      <c r="K15" s="17" t="s">
        <v>14</v>
      </c>
      <c r="L15" s="5">
        <f>J10</f>
        <v>8.427660000000003</v>
      </c>
    </row>
    <row r="16" spans="1:13" x14ac:dyDescent="0.25">
      <c r="A16" s="36"/>
      <c r="B16" s="36"/>
      <c r="C16" s="36"/>
      <c r="D16" s="36"/>
      <c r="E16" s="36"/>
      <c r="F16" s="36"/>
    </row>
    <row r="17" spans="1:13" x14ac:dyDescent="0.25">
      <c r="A17" s="36"/>
      <c r="B17" s="36"/>
      <c r="C17" s="36"/>
      <c r="D17" s="36"/>
      <c r="E17" s="36"/>
      <c r="F17" s="36"/>
      <c r="H17" s="17" t="s">
        <v>12</v>
      </c>
      <c r="I17" s="15">
        <f t="array" ref="I17:I19">MMULT(MINVERSE(H13:J15),(L13:L15))</f>
        <v>12.0404652372263</v>
      </c>
      <c r="K17" t="s">
        <v>15</v>
      </c>
    </row>
    <row r="18" spans="1:13" ht="17.25" x14ac:dyDescent="0.25">
      <c r="A18" s="36"/>
      <c r="B18" s="36"/>
      <c r="C18" s="36"/>
      <c r="D18" s="36"/>
      <c r="E18" s="36"/>
      <c r="F18" s="36"/>
      <c r="H18" s="17" t="s">
        <v>13</v>
      </c>
      <c r="I18" s="15">
        <v>7.2213051972539759</v>
      </c>
      <c r="K18" t="s">
        <v>16</v>
      </c>
    </row>
    <row r="19" spans="1:13" ht="15" customHeight="1" x14ac:dyDescent="0.25">
      <c r="A19" s="36"/>
      <c r="B19" s="36"/>
      <c r="C19" s="36"/>
      <c r="D19" s="36"/>
      <c r="E19" s="36"/>
      <c r="F19" s="36"/>
      <c r="H19" s="17" t="s">
        <v>14</v>
      </c>
      <c r="I19" s="15">
        <v>-2.3587138773027276</v>
      </c>
      <c r="J19" s="37" t="s">
        <v>18</v>
      </c>
      <c r="K19" s="37"/>
      <c r="L19" s="37"/>
    </row>
    <row r="20" spans="1:13" x14ac:dyDescent="0.25">
      <c r="A20" s="36"/>
      <c r="B20" s="36"/>
      <c r="C20" s="36"/>
      <c r="D20" s="36"/>
      <c r="E20" s="36"/>
      <c r="F20" s="36"/>
      <c r="J20" s="37"/>
      <c r="K20" s="37"/>
      <c r="L20" s="37"/>
    </row>
    <row r="21" spans="1:13" x14ac:dyDescent="0.25">
      <c r="A21" s="36"/>
      <c r="B21" s="36"/>
      <c r="C21" s="36"/>
      <c r="D21" s="36"/>
      <c r="E21" s="36"/>
      <c r="F21" s="36"/>
      <c r="J21" s="37"/>
      <c r="K21" s="37"/>
      <c r="L21" s="37"/>
    </row>
    <row r="22" spans="1:13" x14ac:dyDescent="0.25">
      <c r="A22" s="36"/>
      <c r="B22" s="36"/>
      <c r="C22" s="36"/>
      <c r="D22" s="36"/>
      <c r="E22" s="36"/>
      <c r="F22" s="36"/>
    </row>
    <row r="23" spans="1:13" x14ac:dyDescent="0.25">
      <c r="A23" s="36"/>
      <c r="B23" s="36"/>
      <c r="C23" s="36"/>
      <c r="D23" s="36"/>
      <c r="E23" s="36"/>
      <c r="F23" s="36"/>
    </row>
    <row r="24" spans="1:13" ht="17.25" x14ac:dyDescent="0.25">
      <c r="A24" s="36"/>
      <c r="B24" s="36"/>
      <c r="C24" s="36"/>
      <c r="D24" s="36"/>
      <c r="E24" s="36"/>
      <c r="F24" s="36"/>
      <c r="L24" s="38" t="s">
        <v>41</v>
      </c>
      <c r="M24" s="38"/>
    </row>
    <row r="25" spans="1:13" x14ac:dyDescent="0.25">
      <c r="A25" s="36"/>
      <c r="B25" s="36"/>
      <c r="C25" s="36"/>
      <c r="D25" s="36"/>
      <c r="E25" s="36"/>
      <c r="F25" s="36"/>
    </row>
    <row r="28" spans="1:13" x14ac:dyDescent="0.25">
      <c r="B28" s="22" t="s">
        <v>22</v>
      </c>
      <c r="C28" s="22" t="s">
        <v>23</v>
      </c>
      <c r="D28" s="22" t="s">
        <v>24</v>
      </c>
      <c r="E28" s="22" t="s">
        <v>25</v>
      </c>
      <c r="F28" s="22" t="s">
        <v>28</v>
      </c>
      <c r="G28" s="22" t="s">
        <v>26</v>
      </c>
      <c r="H28" s="22" t="s">
        <v>27</v>
      </c>
      <c r="I28" s="22" t="s">
        <v>29</v>
      </c>
    </row>
    <row r="29" spans="1:13" x14ac:dyDescent="0.25">
      <c r="B29" s="15">
        <f>L10</f>
        <v>915.84939590226543</v>
      </c>
      <c r="C29" s="15">
        <f>M10</f>
        <v>0.84865528283207503</v>
      </c>
      <c r="D29" s="15">
        <f>SQRT(B29/(E2-1))</f>
        <v>12.354819544765148</v>
      </c>
      <c r="E29" s="15">
        <f>SQRT(C29/(E2-2))</f>
        <v>0.41198429165007616</v>
      </c>
      <c r="F29" s="32" t="str">
        <f>IF((E29 &lt; D29),"SIRVE","NO SIRVE")</f>
        <v>SIRVE</v>
      </c>
      <c r="G29" s="15">
        <f>(B29-C29)/B29</f>
        <v>0.99907336808144531</v>
      </c>
      <c r="H29" s="15">
        <f>SQRT(G29)</f>
        <v>0.99953657666012674</v>
      </c>
      <c r="I29" s="15">
        <f>H29*100</f>
        <v>99.953657666012674</v>
      </c>
    </row>
    <row r="30" spans="1:13" ht="75" x14ac:dyDescent="0.25">
      <c r="B30" s="22" t="s">
        <v>31</v>
      </c>
      <c r="C30" s="22" t="s">
        <v>30</v>
      </c>
      <c r="D30" s="22" t="s">
        <v>32</v>
      </c>
      <c r="E30" s="22" t="s">
        <v>33</v>
      </c>
      <c r="F30" s="22" t="s">
        <v>34</v>
      </c>
      <c r="G30" s="22" t="s">
        <v>35</v>
      </c>
      <c r="H30" s="34" t="s">
        <v>36</v>
      </c>
      <c r="I30" s="34"/>
    </row>
  </sheetData>
  <mergeCells count="5">
    <mergeCell ref="A13:F13"/>
    <mergeCell ref="A14:F25"/>
    <mergeCell ref="J19:L21"/>
    <mergeCell ref="L24:M24"/>
    <mergeCell ref="H30:I3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D6B7-FBD2-4E3E-8CC7-58ED52423C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regrecionPolinomial</vt:lpstr>
      <vt:lpstr>regrecionPolinomial2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2021-10-26T12:31:16Z</dcterms:created>
  <dcterms:modified xsi:type="dcterms:W3CDTF">2021-11-26T17:33:01Z</dcterms:modified>
</cp:coreProperties>
</file>