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Two\Estudios\Ingenieria de Sistemas\Metodos Numericos - Operacional y Numericos\Examen 2b Intermedio Segundo Corte [Luis Felipe Narvaez Gomez - 2312660]\"/>
    </mc:Choice>
  </mc:AlternateContent>
  <xr:revisionPtr revIDLastSave="0" documentId="13_ncr:1_{52060993-C956-47BD-A490-F6135090C1D1}" xr6:coauthVersionLast="47" xr6:coauthVersionMax="47" xr10:uidLastSave="{00000000-0000-0000-0000-000000000000}"/>
  <bookViews>
    <workbookView xWindow="-120" yWindow="330" windowWidth="29040" windowHeight="15990" xr2:uid="{891D8C1F-1B7C-4093-8081-17898436BDA8}"/>
  </bookViews>
  <sheets>
    <sheet name="ejercicio 2 MinCua.RegreLine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I25" i="2"/>
  <c r="H25" i="2"/>
  <c r="G25" i="2"/>
  <c r="F25" i="2"/>
  <c r="E25" i="2"/>
  <c r="D25" i="2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15" i="2" s="1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I15" i="2" s="1"/>
  <c r="E18" i="2"/>
  <c r="E17" i="2"/>
  <c r="F15" i="2"/>
  <c r="G15" i="2"/>
  <c r="H15" i="2"/>
  <c r="E15" i="2"/>
  <c r="F13" i="2"/>
  <c r="G13" i="2"/>
  <c r="H13" i="2"/>
  <c r="E13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F2" i="2"/>
  <c r="E2" i="2"/>
  <c r="C2" i="2"/>
  <c r="L13" i="2" l="1"/>
  <c r="L15" i="2"/>
  <c r="K13" i="2"/>
  <c r="K15" i="2"/>
  <c r="J13" i="2"/>
  <c r="I13" i="2"/>
</calcChain>
</file>

<file path=xl/sharedStrings.xml><?xml version="1.0" encoding="utf-8"?>
<sst xmlns="http://schemas.openxmlformats.org/spreadsheetml/2006/main" count="34" uniqueCount="31">
  <si>
    <t>Xi</t>
  </si>
  <si>
    <t>Yi</t>
  </si>
  <si>
    <t>n</t>
  </si>
  <si>
    <t>Xi*Yi</t>
  </si>
  <si>
    <r>
      <t>X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</si>
  <si>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a1*Xi</t>
  </si>
  <si>
    <t>Y</t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</si>
  <si>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</si>
  <si>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(yi-Yiprom)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</si>
  <si>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∑</t>
  </si>
  <si>
    <t>prom</t>
  </si>
  <si>
    <t>a1</t>
  </si>
  <si>
    <t>Esta es el valor de la pendiente</t>
  </si>
  <si>
    <t>a0</t>
  </si>
  <si>
    <t>Esta es la interseccion con el ejer Y</t>
  </si>
  <si>
    <t>Suma de Errores al cuadrado</t>
  </si>
  <si>
    <t>Desviacion, que tan dispersos son los valores</t>
  </si>
  <si>
    <t>Grado de dispersion</t>
  </si>
  <si>
    <t>Error Estadar estimado</t>
  </si>
  <si>
    <t>Ver si el modleo es adecuado</t>
  </si>
  <si>
    <t>Coeficiente de determinacion</t>
  </si>
  <si>
    <t>coeficiente de correlacion</t>
  </si>
  <si>
    <t>Sr</t>
  </si>
  <si>
    <t>St</t>
  </si>
  <si>
    <t>Sy</t>
  </si>
  <si>
    <t>Sy/x</t>
  </si>
  <si>
    <t>Sy/x &lt; Sy ?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</si>
  <si>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</si>
  <si>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r</t>
  </si>
  <si>
    <t>iteraciones</t>
  </si>
  <si>
    <t xml:space="preserve">pendiente = -582,400 + 6,2937*X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</si>
</sst>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Yi medida VS Y calculada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'ejercicio 2 MinCua.RegreLineal'!$J$1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'ejercicio 2 MinCua.RegreLineal'!$E$2:$E$11</c:f>
              <c:numCache>
                <c:formatCode>General</c:formatCode>
                <c:ptCount val="10"/>
                <c:pt idx="0">
                  <c:v>176</c:v>
                </c:pt>
                <c:pt idx="1">
                  <c:v>168</c:v>
                </c:pt>
                <c:pt idx="2">
                  <c:v>202</c:v>
                </c:pt>
                <c:pt idx="3">
                  <c:v>138</c:v>
                </c:pt>
                <c:pt idx="4">
                  <c:v>213</c:v>
                </c:pt>
                <c:pt idx="5">
                  <c:v>159</c:v>
                </c:pt>
                <c:pt idx="6">
                  <c:v>193</c:v>
                </c:pt>
                <c:pt idx="7">
                  <c:v>122</c:v>
                </c:pt>
                <c:pt idx="8">
                  <c:v>185</c:v>
                </c:pt>
                <c:pt idx="9">
                  <c:v>153</c:v>
                </c:pt>
              </c:numCache>
            </c:numRef>
          </c:xVal>
          <c:yVal>
            <c:numRef>
              <c:f>'ejercicio 2 MinCua.RegreLineal'!$J$2:$J$11</c:f>
              <c:numCache>
                <c:formatCode>General</c:formatCode>
                <c:ptCount val="10"/>
                <c:pt idx="0">
                  <c:v>525.29809785180282</c:v>
                </c:pt>
                <c:pt idx="1">
                  <c:v>474.94814043721021</c:v>
                </c:pt>
                <c:pt idx="2">
                  <c:v>688.9354594492288</c:v>
                </c:pt>
                <c:pt idx="3">
                  <c:v>286.13580013248804</c:v>
                </c:pt>
                <c:pt idx="4">
                  <c:v>758.16665089429375</c:v>
                </c:pt>
                <c:pt idx="5">
                  <c:v>418.30443834579364</c:v>
                </c:pt>
                <c:pt idx="6">
                  <c:v>632.29175735781223</c:v>
                </c:pt>
                <c:pt idx="7">
                  <c:v>185.43588530330283</c:v>
                </c:pt>
                <c:pt idx="8">
                  <c:v>581.94179994321962</c:v>
                </c:pt>
                <c:pt idx="9">
                  <c:v>380.54197028484919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D6-40FD-96D8-BFDB223A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14079"/>
        <c:axId val="2044010335"/>
      </c:scatterChart>
      <c:scatterChart>
        <c:scatterStyle val="lineMarker"/>
        <c:varyColors val="0"/>
        <c:ser>
          <c:idx val="0"/>
          <c:order val="0"/>
          <c:tx>
            <c:strRef>
              <c:f>'ejercicio 2 MinCua.RegreLineal'!$F$1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'ejercicio 2 MinCua.RegreLineal'!$E$2:$E$11</c:f>
              <c:numCache>
                <c:formatCode>General</c:formatCode>
                <c:ptCount val="10"/>
                <c:pt idx="0">
                  <c:v>176</c:v>
                </c:pt>
                <c:pt idx="1">
                  <c:v>168</c:v>
                </c:pt>
                <c:pt idx="2">
                  <c:v>202</c:v>
                </c:pt>
                <c:pt idx="3">
                  <c:v>138</c:v>
                </c:pt>
                <c:pt idx="4">
                  <c:v>213</c:v>
                </c:pt>
                <c:pt idx="5">
                  <c:v>159</c:v>
                </c:pt>
                <c:pt idx="6">
                  <c:v>193</c:v>
                </c:pt>
                <c:pt idx="7">
                  <c:v>122</c:v>
                </c:pt>
                <c:pt idx="8">
                  <c:v>185</c:v>
                </c:pt>
                <c:pt idx="9">
                  <c:v>153</c:v>
                </c:pt>
              </c:numCache>
            </c:numRef>
          </c:xVal>
          <c:yVal>
            <c:numRef>
              <c:f>'ejercicio 2 MinCua.RegreLineal'!$F$2:$F$11</c:f>
              <c:numCache>
                <c:formatCode>General</c:formatCode>
                <c:ptCount val="10"/>
                <c:pt idx="0">
                  <c:v>448</c:v>
                </c:pt>
                <c:pt idx="1">
                  <c:v>556</c:v>
                </c:pt>
                <c:pt idx="2">
                  <c:v>844</c:v>
                </c:pt>
                <c:pt idx="3">
                  <c:v>427</c:v>
                </c:pt>
                <c:pt idx="4">
                  <c:v>811</c:v>
                </c:pt>
                <c:pt idx="5">
                  <c:v>398</c:v>
                </c:pt>
                <c:pt idx="6">
                  <c:v>447</c:v>
                </c:pt>
                <c:pt idx="7">
                  <c:v>154</c:v>
                </c:pt>
                <c:pt idx="8">
                  <c:v>534</c:v>
                </c:pt>
                <c:pt idx="9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6-40FD-96D8-BFDB223A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3807"/>
        <c:axId val="204698815"/>
      </c:scatterChart>
      <c:valAx>
        <c:axId val="20440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10335"/>
        <c:crosses val="autoZero"/>
        <c:crossBetween val="midCat"/>
      </c:valAx>
      <c:valAx>
        <c:axId val="20440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4014079"/>
        <c:crosses val="autoZero"/>
        <c:crossBetween val="midCat"/>
      </c:valAx>
      <c:valAx>
        <c:axId val="2046988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703807"/>
        <c:crosses val="max"/>
        <c:crossBetween val="midCat"/>
      </c:valAx>
      <c:valAx>
        <c:axId val="20470380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698815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1304925</xdr:colOff>
      <xdr:row>15</xdr:row>
      <xdr:rowOff>95250</xdr:rowOff>
    </xdr:from>
    <xdr:to>
      <xdr:col>14</xdr:col>
      <xdr:colOff>723243</xdr:colOff>
      <xdr:row>22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E96A62-EAFD-4A34-B052-DE57C7D53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981325"/>
          <a:ext cx="2275818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752475</xdr:colOff>
      <xdr:row>0</xdr:row>
      <xdr:rowOff>85725</xdr:rowOff>
    </xdr:from>
    <xdr:to>
      <xdr:col>14</xdr:col>
      <xdr:colOff>618951</xdr:colOff>
      <xdr:row>2</xdr:row>
      <xdr:rowOff>123769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7A3B12-6D36-4C3C-A2D1-5B718537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6550" y="85725"/>
          <a:ext cx="1390476" cy="4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338</xdr:colOff>
      <xdr:row>2</xdr:row>
      <xdr:rowOff>171115</xdr:rowOff>
    </xdr:from>
    <xdr:to>
      <xdr:col>14</xdr:col>
      <xdr:colOff>651835</xdr:colOff>
      <xdr:row>5</xdr:row>
      <xdr:rowOff>110847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C215C6-74F2-45BF-8F87-CD2179A7C0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5057" t="-11739"/>
        <a:stretch/>
      </xdr:blipFill>
      <xdr:spPr>
        <a:xfrm>
          <a:off x="10506413" y="580690"/>
          <a:ext cx="1413497" cy="5112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22</xdr:row>
      <xdr:rowOff>171450</xdr:rowOff>
    </xdr:from>
    <xdr:to>
      <xdr:col>17</xdr:col>
      <xdr:colOff>627787</xdr:colOff>
      <xdr:row>22</xdr:row>
      <xdr:rowOff>658296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7E7CE67-49A2-4DD8-AAD7-B3C61598C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7425" y="4391025"/>
          <a:ext cx="4304437" cy="486846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47624</xdr:colOff>
      <xdr:row>6</xdr:row>
      <xdr:rowOff>57150</xdr:rowOff>
    </xdr:from>
    <xdr:to>
      <xdr:col>14</xdr:col>
      <xdr:colOff>352225</xdr:colOff>
      <xdr:row>8</xdr:row>
      <xdr:rowOff>180975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A0609-7309-46AA-8996-A3AF8CDBA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938" b="1839"/>
        <a:stretch/>
      </xdr:blipFill>
      <xdr:spPr>
        <a:xfrm>
          <a:off x="10553699" y="1228725"/>
          <a:ext cx="1066601" cy="504825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</xdr:colOff>
      <xdr:row>22</xdr:row>
      <xdr:rowOff>733425</xdr:rowOff>
    </xdr:from>
    <xdr:to>
      <xdr:col>14</xdr:col>
      <xdr:colOff>114101</xdr:colOff>
      <xdr:row>24</xdr:row>
      <xdr:rowOff>66611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E1863BA-A3D5-4207-BF38-E02A2E622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4953000"/>
          <a:ext cx="1590476" cy="5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25</xdr:row>
      <xdr:rowOff>85725</xdr:rowOff>
    </xdr:from>
    <xdr:to>
      <xdr:col>13</xdr:col>
      <xdr:colOff>504671</xdr:colOff>
      <xdr:row>29</xdr:row>
      <xdr:rowOff>66582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8B4F8D4-0585-4A11-BD2F-20E916FC0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82175" y="5676900"/>
          <a:ext cx="1228571" cy="742857"/>
        </a:xfrm>
        <a:prstGeom prst="rect">
          <a:avLst/>
        </a:prstGeom>
      </xdr:spPr>
    </xdr:pic>
    <xdr:clientData/>
  </xdr:twoCellAnchor>
  <xdr:twoCellAnchor editAs="oneCell">
    <xdr:from>
      <xdr:col>13</xdr:col>
      <xdr:colOff>647700</xdr:colOff>
      <xdr:row>25</xdr:row>
      <xdr:rowOff>76200</xdr:rowOff>
    </xdr:from>
    <xdr:to>
      <xdr:col>15</xdr:col>
      <xdr:colOff>523700</xdr:colOff>
      <xdr:row>29</xdr:row>
      <xdr:rowOff>66581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B018D04-4601-4E39-B267-2000D084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53775" y="5667375"/>
          <a:ext cx="1400000" cy="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742950</xdr:colOff>
      <xdr:row>25</xdr:row>
      <xdr:rowOff>85725</xdr:rowOff>
    </xdr:from>
    <xdr:to>
      <xdr:col>17</xdr:col>
      <xdr:colOff>685617</xdr:colOff>
      <xdr:row>29</xdr:row>
      <xdr:rowOff>152296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6669E19-8581-4518-B2EE-0F3B1B967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73025" y="5676900"/>
          <a:ext cx="1466667" cy="828571"/>
        </a:xfrm>
        <a:prstGeom prst="rect">
          <a:avLst/>
        </a:prstGeom>
      </xdr:spPr>
    </xdr:pic>
    <xdr:clientData/>
  </xdr:twoCellAnchor>
  <xdr:twoCellAnchor>
    <xdr:from>
      <xdr:col>2</xdr:col>
      <xdr:colOff>762000</xdr:colOff>
      <xdr:row>25</xdr:row>
      <xdr:rowOff>161924</xdr:rowOff>
    </xdr:from>
    <xdr:to>
      <xdr:col>10</xdr:col>
      <xdr:colOff>752475</xdr:colOff>
      <xdr:row>40</xdr:row>
      <xdr:rowOff>190499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0F4EF0-492C-4C94-BED2-661871F67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1666-CE3C-43DA-9706-609E6FEBD10E}">
  <dimension ref="A1:L25"/>
  <sheetViews>
    <sheetView tabSelected="1" workbookViewId="0">
      <selection activeCell="S10" sqref="S10"/>
    </sheetView>
  </sheetViews>
  <sheetFormatPr baseColWidth="10" defaultRowHeight="15" x14ac:dyDescent="0.25"/>
  <cols>
    <col min="3" max="3" width="11.85546875" bestFit="1" customWidth="1"/>
    <col min="12" max="12" width="20" customWidth="1"/>
  </cols>
  <sheetData>
    <row r="1" spans="1:12" ht="17.25" x14ac:dyDescent="0.25">
      <c r="A1" s="16" t="s">
        <v>0</v>
      </c>
      <c r="B1" s="16" t="s">
        <v>1</v>
      </c>
      <c r="C1" s="15" t="s">
        <v>2</v>
      </c>
      <c r="D1" s="2" t="s">
        <v>29</v>
      </c>
      <c r="E1" s="6" t="s">
        <v>0</v>
      </c>
      <c r="F1" s="6" t="s">
        <v>1</v>
      </c>
      <c r="G1" s="2" t="s">
        <v>3</v>
      </c>
      <c r="H1" s="2" t="s">
        <v>4</v>
      </c>
      <c r="I1" s="2" t="s">
        <v>5</v>
      </c>
      <c r="J1" s="3" t="s">
        <v>6</v>
      </c>
      <c r="K1" s="2" t="s">
        <v>7</v>
      </c>
      <c r="L1" s="2" t="s">
        <v>8</v>
      </c>
    </row>
    <row r="2" spans="1:12" x14ac:dyDescent="0.25">
      <c r="A2" s="16">
        <v>176</v>
      </c>
      <c r="B2" s="16">
        <v>448</v>
      </c>
      <c r="C2" s="15">
        <f>COUNT(A2:A11)</f>
        <v>10</v>
      </c>
      <c r="D2" s="5">
        <v>1</v>
      </c>
      <c r="E2" s="6">
        <f>A2</f>
        <v>176</v>
      </c>
      <c r="F2" s="6">
        <f>B2</f>
        <v>448</v>
      </c>
      <c r="G2" s="4">
        <f>E2*F2</f>
        <v>78848</v>
      </c>
      <c r="H2" s="4">
        <f>POWER(E2,2)</f>
        <v>30976</v>
      </c>
      <c r="I2" s="4">
        <f>$E$17*E2</f>
        <v>1107.6990631210372</v>
      </c>
      <c r="J2" s="6">
        <f>$E$18+$E$17*E2</f>
        <v>525.29809785180282</v>
      </c>
      <c r="K2" s="4">
        <f>POWER((F2-$E$18-$E$17*E2),2)</f>
        <v>5974.9959315068845</v>
      </c>
      <c r="L2" s="4">
        <f>POWER((F2-$F$15),2)</f>
        <v>2043.0399999999991</v>
      </c>
    </row>
    <row r="3" spans="1:12" x14ac:dyDescent="0.25">
      <c r="A3" s="16">
        <v>168</v>
      </c>
      <c r="B3" s="16">
        <v>556</v>
      </c>
      <c r="C3" s="7"/>
      <c r="D3" s="5">
        <v>2</v>
      </c>
      <c r="E3" s="6">
        <f t="shared" ref="E3:E11" si="0">A3</f>
        <v>168</v>
      </c>
      <c r="F3" s="6">
        <f t="shared" ref="F3:F11" si="1">B3</f>
        <v>556</v>
      </c>
      <c r="G3" s="4">
        <f>E3*F3</f>
        <v>93408</v>
      </c>
      <c r="H3" s="4">
        <f t="shared" ref="H3:H11" si="2">POWER(E3,2)</f>
        <v>28224</v>
      </c>
      <c r="I3" s="4">
        <f t="shared" ref="I3:I11" si="3">$E$17*E3</f>
        <v>1057.3491057064446</v>
      </c>
      <c r="J3" s="6">
        <f t="shared" ref="J3:J11" si="4">$E$18+$E$17*E3</f>
        <v>474.94814043721021</v>
      </c>
      <c r="K3" s="4">
        <f t="shared" ref="K3:K11" si="5">POWER((F3-$E$18-$E$17*E3),2)</f>
        <v>6569.4039385861979</v>
      </c>
      <c r="L3" s="4">
        <f t="shared" ref="L3:L11" si="6">POWER((F3-$F$15),2)</f>
        <v>3943.8400000000015</v>
      </c>
    </row>
    <row r="4" spans="1:12" x14ac:dyDescent="0.25">
      <c r="A4" s="16">
        <v>202</v>
      </c>
      <c r="B4" s="16">
        <v>844</v>
      </c>
      <c r="C4" s="7"/>
      <c r="D4" s="5">
        <v>3</v>
      </c>
      <c r="E4" s="6">
        <f t="shared" si="0"/>
        <v>202</v>
      </c>
      <c r="F4" s="6">
        <f t="shared" si="1"/>
        <v>844</v>
      </c>
      <c r="G4" s="4">
        <f t="shared" ref="G4:G11" si="7">E4*F4</f>
        <v>170488</v>
      </c>
      <c r="H4" s="4">
        <f t="shared" si="2"/>
        <v>40804</v>
      </c>
      <c r="I4" s="4">
        <f t="shared" si="3"/>
        <v>1271.3364247184631</v>
      </c>
      <c r="J4" s="6">
        <f t="shared" si="4"/>
        <v>688.9354594492288</v>
      </c>
      <c r="K4" s="4">
        <f t="shared" si="5"/>
        <v>24045.011736221764</v>
      </c>
      <c r="L4" s="4">
        <f t="shared" si="6"/>
        <v>123060.64000000001</v>
      </c>
    </row>
    <row r="5" spans="1:12" x14ac:dyDescent="0.25">
      <c r="A5" s="16">
        <v>138</v>
      </c>
      <c r="B5" s="16">
        <v>427</v>
      </c>
      <c r="C5" s="7"/>
      <c r="D5" s="5">
        <v>4</v>
      </c>
      <c r="E5" s="6">
        <f t="shared" si="0"/>
        <v>138</v>
      </c>
      <c r="F5" s="6">
        <f t="shared" si="1"/>
        <v>427</v>
      </c>
      <c r="G5" s="4">
        <f t="shared" si="7"/>
        <v>58926</v>
      </c>
      <c r="H5" s="4">
        <f t="shared" si="2"/>
        <v>19044</v>
      </c>
      <c r="I5" s="4">
        <f t="shared" si="3"/>
        <v>868.53676540172239</v>
      </c>
      <c r="J5" s="6">
        <f t="shared" si="4"/>
        <v>286.13580013248804</v>
      </c>
      <c r="K5" s="4">
        <f t="shared" si="5"/>
        <v>19842.722804314355</v>
      </c>
      <c r="L5" s="4">
        <f t="shared" si="6"/>
        <v>4382.4399999999987</v>
      </c>
    </row>
    <row r="6" spans="1:12" x14ac:dyDescent="0.25">
      <c r="A6" s="16">
        <v>213</v>
      </c>
      <c r="B6" s="16">
        <v>811</v>
      </c>
      <c r="C6" s="7"/>
      <c r="D6" s="5">
        <v>5</v>
      </c>
      <c r="E6" s="6">
        <f t="shared" si="0"/>
        <v>213</v>
      </c>
      <c r="F6" s="6">
        <f t="shared" si="1"/>
        <v>811</v>
      </c>
      <c r="G6" s="4">
        <f t="shared" si="7"/>
        <v>172743</v>
      </c>
      <c r="H6" s="4">
        <f t="shared" si="2"/>
        <v>45369</v>
      </c>
      <c r="I6" s="4">
        <f t="shared" si="3"/>
        <v>1340.5676161635281</v>
      </c>
      <c r="J6" s="6">
        <f t="shared" si="4"/>
        <v>758.16665089429375</v>
      </c>
      <c r="K6" s="4">
        <f t="shared" si="5"/>
        <v>2791.362777725431</v>
      </c>
      <c r="L6" s="4">
        <f t="shared" si="6"/>
        <v>100996.84000000001</v>
      </c>
    </row>
    <row r="7" spans="1:12" x14ac:dyDescent="0.25">
      <c r="A7" s="16">
        <v>159</v>
      </c>
      <c r="B7" s="16">
        <v>398</v>
      </c>
      <c r="C7" s="7"/>
      <c r="D7" s="5">
        <v>6</v>
      </c>
      <c r="E7" s="6">
        <f t="shared" si="0"/>
        <v>159</v>
      </c>
      <c r="F7" s="6">
        <f t="shared" si="1"/>
        <v>398</v>
      </c>
      <c r="G7" s="4">
        <f t="shared" si="7"/>
        <v>63282</v>
      </c>
      <c r="H7" s="4">
        <f t="shared" si="2"/>
        <v>25281</v>
      </c>
      <c r="I7" s="4">
        <f t="shared" si="3"/>
        <v>1000.705403615028</v>
      </c>
      <c r="J7" s="6">
        <f t="shared" si="4"/>
        <v>418.30443834579364</v>
      </c>
      <c r="K7" s="4">
        <f t="shared" si="5"/>
        <v>412.27021653813523</v>
      </c>
      <c r="L7" s="4">
        <f t="shared" si="6"/>
        <v>9063.0399999999972</v>
      </c>
    </row>
    <row r="8" spans="1:12" x14ac:dyDescent="0.25">
      <c r="A8" s="16">
        <v>193</v>
      </c>
      <c r="B8" s="16">
        <v>447</v>
      </c>
      <c r="C8" s="7"/>
      <c r="D8" s="5">
        <v>7</v>
      </c>
      <c r="E8" s="6">
        <f t="shared" si="0"/>
        <v>193</v>
      </c>
      <c r="F8" s="6">
        <f t="shared" si="1"/>
        <v>447</v>
      </c>
      <c r="G8" s="4">
        <f t="shared" si="7"/>
        <v>86271</v>
      </c>
      <c r="H8" s="4">
        <f t="shared" si="2"/>
        <v>37249</v>
      </c>
      <c r="I8" s="4">
        <f t="shared" si="3"/>
        <v>1214.6927226270466</v>
      </c>
      <c r="J8" s="6">
        <f t="shared" si="4"/>
        <v>632.29175735781223</v>
      </c>
      <c r="K8" s="4">
        <f t="shared" si="5"/>
        <v>34333.035344746364</v>
      </c>
      <c r="L8" s="4">
        <f t="shared" si="6"/>
        <v>2134.4399999999991</v>
      </c>
    </row>
    <row r="9" spans="1:12" x14ac:dyDescent="0.25">
      <c r="A9" s="16">
        <v>122</v>
      </c>
      <c r="B9" s="16">
        <v>154</v>
      </c>
      <c r="C9" s="7"/>
      <c r="D9" s="5">
        <v>8</v>
      </c>
      <c r="E9" s="6">
        <f t="shared" si="0"/>
        <v>122</v>
      </c>
      <c r="F9" s="6">
        <f t="shared" si="1"/>
        <v>154</v>
      </c>
      <c r="G9" s="4">
        <f t="shared" si="7"/>
        <v>18788</v>
      </c>
      <c r="H9" s="4">
        <f t="shared" si="2"/>
        <v>14884</v>
      </c>
      <c r="I9" s="4">
        <f t="shared" si="3"/>
        <v>767.83685057253717</v>
      </c>
      <c r="J9" s="6">
        <f t="shared" si="4"/>
        <v>185.43588530330283</v>
      </c>
      <c r="K9" s="4">
        <f t="shared" si="5"/>
        <v>988.21488480241055</v>
      </c>
      <c r="L9" s="4">
        <f t="shared" si="6"/>
        <v>115056.64</v>
      </c>
    </row>
    <row r="10" spans="1:12" x14ac:dyDescent="0.25">
      <c r="A10" s="16">
        <v>185</v>
      </c>
      <c r="B10" s="16">
        <v>534</v>
      </c>
      <c r="C10" s="7"/>
      <c r="D10" s="5">
        <v>9</v>
      </c>
      <c r="E10" s="6">
        <f t="shared" si="0"/>
        <v>185</v>
      </c>
      <c r="F10" s="6">
        <f t="shared" si="1"/>
        <v>534</v>
      </c>
      <c r="G10" s="4">
        <f t="shared" si="7"/>
        <v>98790</v>
      </c>
      <c r="H10" s="4">
        <f t="shared" si="2"/>
        <v>34225</v>
      </c>
      <c r="I10" s="4">
        <f t="shared" si="3"/>
        <v>1164.342765212454</v>
      </c>
      <c r="J10" s="6">
        <f t="shared" si="4"/>
        <v>581.94179994321962</v>
      </c>
      <c r="K10" s="4">
        <f t="shared" si="5"/>
        <v>2298.4161817956929</v>
      </c>
      <c r="L10" s="4">
        <f t="shared" si="6"/>
        <v>1664.640000000001</v>
      </c>
    </row>
    <row r="11" spans="1:12" x14ac:dyDescent="0.25">
      <c r="A11" s="16">
        <v>153</v>
      </c>
      <c r="B11" s="16">
        <v>313</v>
      </c>
      <c r="C11" s="7"/>
      <c r="D11" s="5">
        <v>10</v>
      </c>
      <c r="E11" s="6">
        <f t="shared" si="0"/>
        <v>153</v>
      </c>
      <c r="F11" s="6">
        <f t="shared" si="1"/>
        <v>313</v>
      </c>
      <c r="G11" s="4">
        <f t="shared" si="7"/>
        <v>47889</v>
      </c>
      <c r="H11" s="4">
        <f t="shared" si="2"/>
        <v>23409</v>
      </c>
      <c r="I11" s="4">
        <f t="shared" si="3"/>
        <v>962.94293555408353</v>
      </c>
      <c r="J11" s="6">
        <f t="shared" si="4"/>
        <v>380.54197028484919</v>
      </c>
      <c r="K11" s="4">
        <f t="shared" si="5"/>
        <v>4561.9177499594507</v>
      </c>
      <c r="L11" s="4">
        <f t="shared" si="6"/>
        <v>32472.039999999997</v>
      </c>
    </row>
    <row r="13" spans="1:12" x14ac:dyDescent="0.25">
      <c r="D13" s="8" t="s">
        <v>9</v>
      </c>
      <c r="E13" s="17">
        <f>SUM(E2:E11)</f>
        <v>1709</v>
      </c>
      <c r="F13" s="17">
        <f t="shared" ref="F13:L13" si="8">SUM(F2:F11)</f>
        <v>4932</v>
      </c>
      <c r="G13" s="17">
        <f t="shared" si="8"/>
        <v>889433</v>
      </c>
      <c r="H13" s="17">
        <f t="shared" si="8"/>
        <v>299465</v>
      </c>
      <c r="I13" s="17">
        <f t="shared" si="8"/>
        <v>10756.009652692344</v>
      </c>
      <c r="J13" s="17">
        <f t="shared" si="8"/>
        <v>4932.0000000000018</v>
      </c>
      <c r="K13" s="17">
        <f t="shared" si="8"/>
        <v>101817.35156619668</v>
      </c>
      <c r="L13" s="17">
        <f t="shared" si="8"/>
        <v>394817.60000000003</v>
      </c>
    </row>
    <row r="15" spans="1:12" x14ac:dyDescent="0.25">
      <c r="D15" s="9" t="s">
        <v>10</v>
      </c>
      <c r="E15" s="10">
        <f>AVERAGE(E2:E11)</f>
        <v>170.9</v>
      </c>
      <c r="F15" s="10">
        <f t="shared" ref="F15:L15" si="9">AVERAGE(F2:F11)</f>
        <v>493.2</v>
      </c>
      <c r="G15" s="10">
        <f t="shared" si="9"/>
        <v>88943.3</v>
      </c>
      <c r="H15" s="10">
        <f t="shared" si="9"/>
        <v>29946.5</v>
      </c>
      <c r="I15" s="10">
        <f t="shared" si="9"/>
        <v>1075.6009652692344</v>
      </c>
      <c r="J15" s="10">
        <f t="shared" si="9"/>
        <v>493.20000000000016</v>
      </c>
      <c r="K15" s="10">
        <f t="shared" si="9"/>
        <v>10181.735156619668</v>
      </c>
      <c r="L15" s="10">
        <f t="shared" si="9"/>
        <v>39481.760000000002</v>
      </c>
    </row>
    <row r="17" spans="4:10" x14ac:dyDescent="0.25">
      <c r="D17" s="11" t="s">
        <v>11</v>
      </c>
      <c r="E17">
        <f>(C2*G13-E13*F13)/(C2*H13-POWER(E13,2))</f>
        <v>6.2937446768240752</v>
      </c>
      <c r="F17" s="19" t="s">
        <v>12</v>
      </c>
      <c r="G17" s="19"/>
      <c r="H17" s="19"/>
      <c r="I17" s="19"/>
    </row>
    <row r="18" spans="4:10" x14ac:dyDescent="0.25">
      <c r="D18" s="11" t="s">
        <v>13</v>
      </c>
      <c r="E18">
        <f>F15-E17*E15</f>
        <v>-582.40096526923435</v>
      </c>
      <c r="F18" s="19" t="s">
        <v>14</v>
      </c>
      <c r="G18" s="19"/>
      <c r="H18" s="19"/>
      <c r="I18" s="19"/>
    </row>
    <row r="21" spans="4:10" x14ac:dyDescent="0.25">
      <c r="D21" s="11" t="s">
        <v>6</v>
      </c>
      <c r="E21" s="18" t="s">
        <v>30</v>
      </c>
      <c r="F21" s="18"/>
      <c r="G21" s="18"/>
    </row>
    <row r="23" spans="4:10" ht="75" x14ac:dyDescent="0.25">
      <c r="D23" s="1" t="s">
        <v>15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J23" s="1" t="s">
        <v>21</v>
      </c>
    </row>
    <row r="24" spans="4:10" ht="18" x14ac:dyDescent="0.25">
      <c r="D24" s="12" t="s">
        <v>22</v>
      </c>
      <c r="E24" s="13" t="s">
        <v>23</v>
      </c>
      <c r="F24" s="13" t="s">
        <v>24</v>
      </c>
      <c r="G24" s="14" t="s">
        <v>25</v>
      </c>
      <c r="H24" s="13" t="s">
        <v>26</v>
      </c>
      <c r="I24" s="13" t="s">
        <v>27</v>
      </c>
      <c r="J24" s="13" t="s">
        <v>28</v>
      </c>
    </row>
    <row r="25" spans="4:10" x14ac:dyDescent="0.25">
      <c r="D25" s="10">
        <f>K13</f>
        <v>101817.35156619668</v>
      </c>
      <c r="E25" s="10">
        <f>L13</f>
        <v>394817.60000000003</v>
      </c>
      <c r="F25" s="10">
        <f>SQRT(E25/(C2-1))</f>
        <v>209.44837603147519</v>
      </c>
      <c r="G25" s="10">
        <f>SQRT(D25/(C2-2))</f>
        <v>112.81475500028613</v>
      </c>
      <c r="H25" s="10" t="str">
        <f>IF((G25&lt;F25),"SIRVE","NO SIRVE")</f>
        <v>SIRVE</v>
      </c>
      <c r="I25" s="10">
        <f>(E25-D25)/(E25)</f>
        <v>0.74211546910219628</v>
      </c>
      <c r="J25" s="10">
        <f>SQRT(I25)</f>
        <v>0.86146124062675988</v>
      </c>
    </row>
  </sheetData>
  <mergeCells count="3">
    <mergeCell ref="F18:I18"/>
    <mergeCell ref="F17:I17"/>
    <mergeCell ref="E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 MinCua.RegreLineal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2021-10-23T12:16:17Z</dcterms:created>
  <dcterms:modified xsi:type="dcterms:W3CDTF">2021-12-09T00:07:37Z</dcterms:modified>
</cp:coreProperties>
</file>