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coshot github\NCC-Profile-Importer\surrogate-data-generator\"/>
    </mc:Choice>
  </mc:AlternateContent>
  <xr:revisionPtr revIDLastSave="0" documentId="13_ncr:1_{0184E9C5-AD6A-4406-A419-717EBE3BB9F3}" xr6:coauthVersionLast="47" xr6:coauthVersionMax="47" xr10:uidLastSave="{00000000-0000-0000-0000-000000000000}"/>
  <bookViews>
    <workbookView xWindow="-120" yWindow="-120" windowWidth="29040" windowHeight="15840" xr2:uid="{76736A3C-A7C7-4E47-A5D4-EB88037AC2C0}"/>
  </bookViews>
  <sheets>
    <sheet name="Source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1" l="1"/>
  <c r="K24" i="1"/>
  <c r="J24" i="1"/>
  <c r="I24" i="1"/>
  <c r="H24" i="1"/>
  <c r="L13" i="1"/>
  <c r="K13" i="1"/>
  <c r="J13" i="1"/>
  <c r="I13" i="1"/>
  <c r="H13" i="1"/>
  <c r="S24" i="1"/>
  <c r="R24" i="1"/>
  <c r="Q24" i="1"/>
  <c r="P24" i="1"/>
  <c r="O24" i="1"/>
  <c r="N24" i="1"/>
  <c r="M24" i="1"/>
  <c r="S13" i="1"/>
  <c r="R13" i="1"/>
  <c r="Q13" i="1"/>
  <c r="P13" i="1"/>
  <c r="O13" i="1"/>
  <c r="N13" i="1"/>
  <c r="M13" i="1"/>
  <c r="K23" i="1"/>
  <c r="J23" i="1"/>
  <c r="I23" i="1"/>
  <c r="H23" i="1"/>
  <c r="K22" i="1"/>
  <c r="J22" i="1"/>
  <c r="I22" i="1"/>
  <c r="H22" i="1"/>
  <c r="K21" i="1"/>
  <c r="J21" i="1"/>
  <c r="I21" i="1"/>
  <c r="H21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K12" i="1"/>
  <c r="J12" i="1"/>
  <c r="I12" i="1"/>
  <c r="H12" i="1"/>
  <c r="K10" i="1"/>
  <c r="J10" i="1"/>
  <c r="I10" i="1"/>
  <c r="H10" i="1"/>
  <c r="K9" i="1"/>
  <c r="J9" i="1"/>
  <c r="I9" i="1"/>
  <c r="H9" i="1"/>
  <c r="K6" i="1"/>
  <c r="J6" i="1"/>
  <c r="I6" i="1"/>
  <c r="H6" i="1"/>
  <c r="K5" i="1"/>
  <c r="J5" i="1"/>
  <c r="I5" i="1"/>
  <c r="H5" i="1"/>
  <c r="K4" i="1"/>
  <c r="J4" i="1"/>
  <c r="I4" i="1"/>
  <c r="H4" i="1"/>
  <c r="K3" i="1"/>
  <c r="L20" i="1"/>
  <c r="L19" i="1"/>
  <c r="L11" i="1"/>
  <c r="L8" i="1"/>
  <c r="L7" i="1"/>
  <c r="H14" i="1"/>
  <c r="I14" i="1"/>
  <c r="J14" i="1"/>
  <c r="I3" i="1"/>
  <c r="J3" i="1"/>
  <c r="H3" i="1"/>
  <c r="C24" i="1"/>
  <c r="C13" i="1"/>
</calcChain>
</file>

<file path=xl/sharedStrings.xml><?xml version="1.0" encoding="utf-8"?>
<sst xmlns="http://schemas.openxmlformats.org/spreadsheetml/2006/main" count="66" uniqueCount="40">
  <si>
    <t>Gender</t>
  </si>
  <si>
    <t>Colon &amp; rectum</t>
  </si>
  <si>
    <t>Male</t>
  </si>
  <si>
    <t>Prostate</t>
  </si>
  <si>
    <t>Lung</t>
  </si>
  <si>
    <t>Liver</t>
  </si>
  <si>
    <t>Lymphoid neoplasms</t>
  </si>
  <si>
    <t>Non-melanoma skin</t>
  </si>
  <si>
    <t>Stomach</t>
  </si>
  <si>
    <t>Kidney</t>
  </si>
  <si>
    <t>Myeloid neoplasms</t>
  </si>
  <si>
    <t>Pancreas</t>
  </si>
  <si>
    <t>Female</t>
  </si>
  <si>
    <t>Female breast</t>
  </si>
  <si>
    <t>Uterus</t>
  </si>
  <si>
    <t>Ovary</t>
  </si>
  <si>
    <t>Thyroid</t>
  </si>
  <si>
    <t>Cervix</t>
  </si>
  <si>
    <t>No</t>
  </si>
  <si>
    <t>Cancer</t>
  </si>
  <si>
    <t>Source: Table 1.1.3 Ten most frequent incident cancers and cancer deaths by gender, 2014-2018</t>
  </si>
  <si>
    <t>Other</t>
  </si>
  <si>
    <t>Stage I %</t>
  </si>
  <si>
    <t>Stage II %</t>
  </si>
  <si>
    <t>Stage III %</t>
  </si>
  <si>
    <t>Stage IV %</t>
  </si>
  <si>
    <t>Source: Table 3.2(a) Stage distribution (%) of selected cancers in males, 2009-2018; and Table 3.2(b) Stage distribution (%) of selected cancers in females, 2009-2018</t>
  </si>
  <si>
    <t>0-29 years</t>
  </si>
  <si>
    <t>30-39 years</t>
  </si>
  <si>
    <t>40-49 years</t>
  </si>
  <si>
    <t>50-59 years</t>
  </si>
  <si>
    <t>60-69 years</t>
  </si>
  <si>
    <t>70-79 years</t>
  </si>
  <si>
    <t>80+ years</t>
  </si>
  <si>
    <t>Source: Table 1.3.3 Ten most frequent incident cancers by gender and age group, 2014-2018</t>
  </si>
  <si>
    <t>Stage I</t>
  </si>
  <si>
    <t>Stage II</t>
  </si>
  <si>
    <t>Stage III</t>
  </si>
  <si>
    <t>Stage IV</t>
  </si>
  <si>
    <t>Stage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</si>
</sst>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10" xfId="0" applyFill="1" applyBorder="1"/>
    <xf numFmtId="0" fontId="1" fillId="3" borderId="6" xfId="0" applyFont="1" applyFill="1" applyBorder="1"/>
    <xf numFmtId="0" fontId="1" fillId="3" borderId="9" xfId="0" applyFont="1" applyFill="1" applyBorder="1"/>
    <xf numFmtId="0" fontId="1" fillId="3" borderId="8" xfId="0" applyFont="1" applyFill="1" applyBorder="1"/>
    <xf numFmtId="0" fontId="0" fillId="4" borderId="2" xfId="0" applyFill="1" applyBorder="1"/>
    <xf numFmtId="0" fontId="0" fillId="4" borderId="10" xfId="0" applyFill="1" applyBorder="1"/>
    <xf numFmtId="0" fontId="0" fillId="4" borderId="3" xfId="0" applyFill="1" applyBorder="1"/>
    <xf numFmtId="0" fontId="0" fillId="4" borderId="0" xfId="0" applyFill="1"/>
    <xf numFmtId="0" fontId="0" fillId="4" borderId="4" xfId="0" applyFill="1" applyBorder="1"/>
    <xf numFmtId="0" fontId="0" fillId="4" borderId="11" xfId="0" applyFill="1" applyBorder="1"/>
    <xf numFmtId="0" fontId="0" fillId="4" borderId="5" xfId="0" applyFill="1" applyBorder="1"/>
    <xf numFmtId="0" fontId="1" fillId="0" borderId="6" xfId="0" applyFont="1" applyBorder="1"/>
    <xf numFmtId="0" fontId="1" fillId="0" borderId="12" xfId="0" applyFont="1" applyBorder="1"/>
    <xf numFmtId="0" fontId="0" fillId="2" borderId="13" xfId="0" applyFill="1" applyBorder="1"/>
    <xf numFmtId="0" fontId="0" fillId="4" borderId="13" xfId="0" applyFill="1" applyBorder="1"/>
    <xf numFmtId="0" fontId="0" fillId="4" borderId="14" xfId="0" applyFill="1" applyBorder="1"/>
    <xf numFmtId="0" fontId="1" fillId="0" borderId="15" xfId="0" applyFont="1" applyBorder="1"/>
    <xf numFmtId="0" fontId="0" fillId="2" borderId="16" xfId="0" applyFill="1" applyBorder="1"/>
    <xf numFmtId="0" fontId="0" fillId="4" borderId="16" xfId="0" applyFill="1" applyBorder="1"/>
    <xf numFmtId="0" fontId="0" fillId="4" borderId="17" xfId="0" applyFill="1" applyBorder="1"/>
    <xf numFmtId="0" fontId="0" fillId="2" borderId="1" xfId="0" applyFill="1" applyBorder="1"/>
    <xf numFmtId="0" fontId="0" fillId="2" borderId="18" xfId="0" applyFill="1" applyBorder="1"/>
    <xf numFmtId="0" fontId="0" fillId="2" borderId="19" xfId="0" applyFill="1" applyBorder="1"/>
    <xf numFmtId="1" fontId="0" fillId="2" borderId="1" xfId="0" applyNumberFormat="1" applyFill="1" applyBorder="1"/>
    <xf numFmtId="1" fontId="0" fillId="2" borderId="18" xfId="0" applyNumberFormat="1" applyFill="1" applyBorder="1"/>
    <xf numFmtId="1" fontId="0" fillId="2" borderId="19" xfId="0" applyNumberFormat="1" applyFill="1" applyBorder="1"/>
    <xf numFmtId="1" fontId="0" fillId="2" borderId="2" xfId="0" applyNumberFormat="1" applyFill="1" applyBorder="1"/>
    <xf numFmtId="1" fontId="0" fillId="2" borderId="13" xfId="0" applyNumberFormat="1" applyFill="1" applyBorder="1"/>
    <xf numFmtId="1" fontId="0" fillId="2" borderId="16" xfId="0" applyNumberFormat="1" applyFill="1" applyBorder="1"/>
    <xf numFmtId="1" fontId="0" fillId="4" borderId="2" xfId="0" applyNumberFormat="1" applyFill="1" applyBorder="1"/>
    <xf numFmtId="1" fontId="0" fillId="4" borderId="13" xfId="0" applyNumberFormat="1" applyFill="1" applyBorder="1"/>
    <xf numFmtId="1" fontId="0" fillId="4" borderId="16" xfId="0" applyNumberFormat="1" applyFill="1" applyBorder="1"/>
    <xf numFmtId="1" fontId="0" fillId="4" borderId="4" xfId="0" applyNumberFormat="1" applyFill="1" applyBorder="1"/>
    <xf numFmtId="1" fontId="0" fillId="4" borderId="14" xfId="0" applyNumberFormat="1" applyFill="1" applyBorder="1"/>
    <xf numFmtId="1" fontId="0" fillId="4" borderId="17" xfId="0" applyNumberFormat="1" applyFill="1" applyBorder="1"/>
    <xf numFmtId="1" fontId="0" fillId="5" borderId="13" xfId="0" applyNumberFormat="1" applyFill="1" applyBorder="1"/>
    <xf numFmtId="1" fontId="0" fillId="5" borderId="16" xfId="0" applyNumberFormat="1" applyFill="1" applyBorder="1"/>
    <xf numFmtId="1" fontId="0" fillId="6" borderId="2" xfId="0" applyNumberFormat="1" applyFill="1" applyBorder="1"/>
    <xf numFmtId="1" fontId="0" fillId="6" borderId="13" xfId="0" applyNumberFormat="1" applyFill="1" applyBorder="1"/>
    <xf numFmtId="1" fontId="0" fillId="6" borderId="16" xfId="0" applyNumberFormat="1" applyFill="1" applyBorder="1"/>
    <xf numFmtId="0" fontId="0" fillId="6" borderId="2" xfId="0" applyFill="1" applyBorder="1"/>
    <xf numFmtId="0" fontId="0" fillId="6" borderId="13" xfId="0" applyFill="1" applyBorder="1"/>
    <xf numFmtId="0" fontId="0" fillId="6" borderId="16" xfId="0" applyFill="1" applyBorder="1"/>
    <xf numFmtId="0" fontId="1" fillId="0" borderId="8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9" xfId="0" applyFont="1" applyBorder="1"/>
    <xf numFmtId="1" fontId="0" fillId="2" borderId="2" xfId="1" applyNumberFormat="1" applyFont="1" applyFill="1" applyBorder="1"/>
    <xf numFmtId="1" fontId="0" fillId="2" borderId="13" xfId="1" applyNumberFormat="1" applyFont="1" applyFill="1" applyBorder="1"/>
    <xf numFmtId="1" fontId="0" fillId="2" borderId="16" xfId="1" applyNumberFormat="1" applyFont="1" applyFill="1" applyBorder="1"/>
    <xf numFmtId="0" fontId="0" fillId="3" borderId="6" xfId="0" applyFont="1" applyFill="1" applyBorder="1" applyAlignment="1">
      <alignment horizontal="center" wrapText="1"/>
    </xf>
    <xf numFmtId="0" fontId="0" fillId="3" borderId="7" xfId="0" applyFont="1" applyFill="1" applyBorder="1" applyAlignment="1">
      <alignment horizontal="center" wrapText="1"/>
    </xf>
    <xf numFmtId="0" fontId="0" fillId="3" borderId="8" xfId="0" applyFont="1" applyFill="1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4931-E72A-4988-890C-A0BDCB24DC15}">
  <dimension ref="A1:S26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U13" sqref="U13"/>
    </sheetView>
  </sheetViews>
  <sheetFormatPr defaultRowHeight="15" x14ac:dyDescent="0.25"/>
  <cols>
    <col min="2" max="2" width="20" bestFit="1" customWidth="1"/>
    <col min="4" max="4" width="8.85546875" bestFit="1" customWidth="1"/>
    <col min="5" max="5" width="9.42578125" bestFit="1" customWidth="1"/>
    <col min="6" max="6" width="10" bestFit="1" customWidth="1"/>
    <col min="7" max="7" width="10.140625" bestFit="1" customWidth="1"/>
    <col min="8" max="8" width="9.85546875" bestFit="1" customWidth="1"/>
    <col min="9" max="9" width="10.42578125" bestFit="1" customWidth="1"/>
    <col min="10" max="10" width="11" bestFit="1" customWidth="1"/>
    <col min="11" max="11" width="11" customWidth="1"/>
    <col min="12" max="12" width="12" bestFit="1" customWidth="1"/>
    <col min="13" max="13" width="9.85546875" bestFit="1" customWidth="1"/>
    <col min="14" max="18" width="10.85546875" bestFit="1" customWidth="1"/>
    <col min="19" max="19" width="9.140625" bestFit="1" customWidth="1"/>
  </cols>
  <sheetData>
    <row r="1" spans="1:19" ht="66.75" customHeight="1" thickBot="1" x14ac:dyDescent="0.3">
      <c r="A1" s="55" t="s">
        <v>20</v>
      </c>
      <c r="B1" s="56"/>
      <c r="C1" s="57"/>
      <c r="D1" s="58" t="s">
        <v>26</v>
      </c>
      <c r="E1" s="59"/>
      <c r="F1" s="59"/>
      <c r="G1" s="60"/>
      <c r="H1" s="58"/>
      <c r="I1" s="59"/>
      <c r="J1" s="59"/>
      <c r="K1" s="59"/>
      <c r="L1" s="60"/>
      <c r="M1" s="61" t="s">
        <v>34</v>
      </c>
      <c r="N1" s="62"/>
      <c r="O1" s="62"/>
      <c r="P1" s="62"/>
      <c r="Q1" s="62"/>
      <c r="R1" s="62"/>
      <c r="S1" s="63"/>
    </row>
    <row r="2" spans="1:19" s="1" customFormat="1" ht="15.75" thickBot="1" x14ac:dyDescent="0.3">
      <c r="A2" s="6" t="s">
        <v>0</v>
      </c>
      <c r="B2" s="7" t="s">
        <v>19</v>
      </c>
      <c r="C2" s="8" t="s">
        <v>18</v>
      </c>
      <c r="D2" s="16" t="s">
        <v>22</v>
      </c>
      <c r="E2" s="17" t="s">
        <v>23</v>
      </c>
      <c r="F2" s="17" t="s">
        <v>24</v>
      </c>
      <c r="G2" s="21" t="s">
        <v>25</v>
      </c>
      <c r="H2" s="16" t="s">
        <v>35</v>
      </c>
      <c r="I2" s="17" t="s">
        <v>36</v>
      </c>
      <c r="J2" s="17" t="s">
        <v>37</v>
      </c>
      <c r="K2" s="17" t="s">
        <v>38</v>
      </c>
      <c r="L2" s="17" t="s">
        <v>39</v>
      </c>
      <c r="M2" s="50" t="s">
        <v>27</v>
      </c>
      <c r="N2" s="49" t="s">
        <v>28</v>
      </c>
      <c r="O2" s="51" t="s">
        <v>29</v>
      </c>
      <c r="P2" s="51" t="s">
        <v>30</v>
      </c>
      <c r="Q2" s="51" t="s">
        <v>31</v>
      </c>
      <c r="R2" s="51" t="s">
        <v>32</v>
      </c>
      <c r="S2" s="48" t="s">
        <v>33</v>
      </c>
    </row>
    <row r="3" spans="1:19" s="2" customFormat="1" x14ac:dyDescent="0.25">
      <c r="A3" s="3" t="s">
        <v>2</v>
      </c>
      <c r="B3" s="5" t="s">
        <v>1</v>
      </c>
      <c r="C3" s="4">
        <v>6129</v>
      </c>
      <c r="D3" s="25">
        <v>20.2</v>
      </c>
      <c r="E3" s="26">
        <v>23.3</v>
      </c>
      <c r="F3" s="26">
        <v>30.7</v>
      </c>
      <c r="G3" s="27">
        <v>25.7</v>
      </c>
      <c r="H3" s="28">
        <f>$C3*D3/100</f>
        <v>1238.058</v>
      </c>
      <c r="I3" s="29">
        <f t="shared" ref="I3:J3" si="0">$C3*E3/100</f>
        <v>1428.057</v>
      </c>
      <c r="J3" s="29">
        <f t="shared" si="0"/>
        <v>1881.6029999999998</v>
      </c>
      <c r="K3" s="29">
        <f>$C3*G3/100</f>
        <v>1575.1529999999998</v>
      </c>
      <c r="L3" s="30"/>
      <c r="M3" s="52">
        <v>31</v>
      </c>
      <c r="N3" s="53">
        <v>92</v>
      </c>
      <c r="O3" s="53">
        <v>349</v>
      </c>
      <c r="P3" s="53">
        <v>1181</v>
      </c>
      <c r="Q3" s="53">
        <v>2090</v>
      </c>
      <c r="R3" s="53">
        <v>1537</v>
      </c>
      <c r="S3" s="54">
        <v>849</v>
      </c>
    </row>
    <row r="4" spans="1:19" s="2" customFormat="1" x14ac:dyDescent="0.25">
      <c r="A4" s="3" t="s">
        <v>2</v>
      </c>
      <c r="B4" s="5" t="s">
        <v>3</v>
      </c>
      <c r="C4" s="4">
        <v>5368</v>
      </c>
      <c r="D4" s="3">
        <v>13.2</v>
      </c>
      <c r="E4" s="18">
        <v>26.2</v>
      </c>
      <c r="F4" s="18">
        <v>29.5</v>
      </c>
      <c r="G4" s="22">
        <v>31.1</v>
      </c>
      <c r="H4" s="31">
        <f t="shared" ref="H4:H6" si="1">$C4*D4/100</f>
        <v>708.57599999999991</v>
      </c>
      <c r="I4" s="32">
        <f t="shared" ref="I4:I6" si="2">$C4*E4/100</f>
        <v>1406.4160000000002</v>
      </c>
      <c r="J4" s="32">
        <f t="shared" ref="J4:J6" si="3">$C4*F4/100</f>
        <v>1583.56</v>
      </c>
      <c r="K4" s="32">
        <f t="shared" ref="K4:K6" si="4">$C4*G4/100</f>
        <v>1669.4480000000001</v>
      </c>
      <c r="L4" s="33"/>
      <c r="M4" s="52"/>
      <c r="N4" s="53"/>
      <c r="O4" s="53"/>
      <c r="P4" s="53">
        <v>487</v>
      </c>
      <c r="Q4" s="53">
        <v>2052</v>
      </c>
      <c r="R4" s="53">
        <v>2024</v>
      </c>
      <c r="S4" s="54">
        <v>767</v>
      </c>
    </row>
    <row r="5" spans="1:19" s="2" customFormat="1" x14ac:dyDescent="0.25">
      <c r="A5" s="3" t="s">
        <v>2</v>
      </c>
      <c r="B5" s="5" t="s">
        <v>4</v>
      </c>
      <c r="C5" s="4">
        <v>5083</v>
      </c>
      <c r="D5" s="3">
        <v>13.6</v>
      </c>
      <c r="E5" s="18">
        <v>5.9</v>
      </c>
      <c r="F5" s="18">
        <v>17.8</v>
      </c>
      <c r="G5" s="22">
        <v>62.7</v>
      </c>
      <c r="H5" s="31">
        <f t="shared" si="1"/>
        <v>691.28800000000001</v>
      </c>
      <c r="I5" s="32">
        <f t="shared" si="2"/>
        <v>299.89699999999999</v>
      </c>
      <c r="J5" s="32">
        <f t="shared" si="3"/>
        <v>904.77400000000011</v>
      </c>
      <c r="K5" s="32">
        <f t="shared" si="4"/>
        <v>3187.0410000000002</v>
      </c>
      <c r="L5" s="33"/>
      <c r="M5" s="52"/>
      <c r="N5" s="53">
        <v>32</v>
      </c>
      <c r="O5" s="53">
        <v>175</v>
      </c>
      <c r="P5" s="53">
        <v>713</v>
      </c>
      <c r="Q5" s="53">
        <v>1541</v>
      </c>
      <c r="R5" s="53">
        <v>1641</v>
      </c>
      <c r="S5" s="54">
        <v>976</v>
      </c>
    </row>
    <row r="6" spans="1:19" s="2" customFormat="1" x14ac:dyDescent="0.25">
      <c r="A6" s="3" t="s">
        <v>2</v>
      </c>
      <c r="B6" s="5" t="s">
        <v>5</v>
      </c>
      <c r="C6" s="4">
        <v>2758</v>
      </c>
      <c r="D6" s="3">
        <v>35.6</v>
      </c>
      <c r="E6" s="18">
        <v>13.7</v>
      </c>
      <c r="F6" s="18">
        <v>27.2</v>
      </c>
      <c r="G6" s="22">
        <v>23.5</v>
      </c>
      <c r="H6" s="31">
        <f t="shared" si="1"/>
        <v>981.84800000000007</v>
      </c>
      <c r="I6" s="32">
        <f t="shared" si="2"/>
        <v>377.846</v>
      </c>
      <c r="J6" s="32">
        <f t="shared" si="3"/>
        <v>750.17599999999993</v>
      </c>
      <c r="K6" s="32">
        <f t="shared" si="4"/>
        <v>648.13</v>
      </c>
      <c r="L6" s="33"/>
      <c r="M6" s="52"/>
      <c r="N6" s="53"/>
      <c r="O6" s="53">
        <v>127</v>
      </c>
      <c r="P6" s="53">
        <v>509</v>
      </c>
      <c r="Q6" s="53">
        <v>931</v>
      </c>
      <c r="R6" s="53">
        <v>763</v>
      </c>
      <c r="S6" s="54">
        <v>407</v>
      </c>
    </row>
    <row r="7" spans="1:19" s="2" customFormat="1" x14ac:dyDescent="0.25">
      <c r="A7" s="3" t="s">
        <v>2</v>
      </c>
      <c r="B7" s="5" t="s">
        <v>6</v>
      </c>
      <c r="C7" s="4">
        <v>2358</v>
      </c>
      <c r="D7" s="3"/>
      <c r="E7" s="18"/>
      <c r="F7" s="18"/>
      <c r="G7" s="22"/>
      <c r="H7" s="31"/>
      <c r="I7" s="32"/>
      <c r="J7" s="32"/>
      <c r="K7" s="32"/>
      <c r="L7" s="33">
        <f>C7</f>
        <v>2358</v>
      </c>
      <c r="M7" s="52">
        <v>266</v>
      </c>
      <c r="N7" s="53">
        <v>108</v>
      </c>
      <c r="O7" s="53">
        <v>213</v>
      </c>
      <c r="P7" s="53">
        <v>403</v>
      </c>
      <c r="Q7" s="53">
        <v>611</v>
      </c>
      <c r="R7" s="53">
        <v>511</v>
      </c>
      <c r="S7" s="54">
        <v>246</v>
      </c>
    </row>
    <row r="8" spans="1:19" s="2" customFormat="1" x14ac:dyDescent="0.25">
      <c r="A8" s="3" t="s">
        <v>2</v>
      </c>
      <c r="B8" s="5" t="s">
        <v>7</v>
      </c>
      <c r="C8" s="4">
        <v>1975</v>
      </c>
      <c r="D8" s="45"/>
      <c r="E8" s="46"/>
      <c r="F8" s="46"/>
      <c r="G8" s="47"/>
      <c r="H8" s="42"/>
      <c r="I8" s="40"/>
      <c r="J8" s="40"/>
      <c r="K8" s="40"/>
      <c r="L8" s="41">
        <f>C8</f>
        <v>1975</v>
      </c>
      <c r="M8" s="52"/>
      <c r="N8" s="53">
        <v>45</v>
      </c>
      <c r="O8" s="53">
        <v>159</v>
      </c>
      <c r="P8" s="53">
        <v>288</v>
      </c>
      <c r="Q8" s="53">
        <v>469</v>
      </c>
      <c r="R8" s="53">
        <v>507</v>
      </c>
      <c r="S8" s="54">
        <v>499</v>
      </c>
    </row>
    <row r="9" spans="1:19" s="2" customFormat="1" x14ac:dyDescent="0.25">
      <c r="A9" s="3" t="s">
        <v>2</v>
      </c>
      <c r="B9" s="5" t="s">
        <v>8</v>
      </c>
      <c r="C9" s="4">
        <v>1605</v>
      </c>
      <c r="D9" s="3">
        <v>26.1</v>
      </c>
      <c r="E9" s="18">
        <v>9.8000000000000007</v>
      </c>
      <c r="F9" s="18">
        <v>22</v>
      </c>
      <c r="G9" s="22">
        <v>42</v>
      </c>
      <c r="H9" s="31">
        <f t="shared" ref="H9:H10" si="5">$C9*D9/100</f>
        <v>418.90499999999997</v>
      </c>
      <c r="I9" s="32">
        <f t="shared" ref="I9:I10" si="6">$C9*E9/100</f>
        <v>157.29000000000002</v>
      </c>
      <c r="J9" s="32">
        <f t="shared" ref="J9:J10" si="7">$C9*F9/100</f>
        <v>353.1</v>
      </c>
      <c r="K9" s="32">
        <f t="shared" ref="K9:K10" si="8">$C9*G9/100</f>
        <v>674.1</v>
      </c>
      <c r="L9" s="33"/>
      <c r="M9" s="52"/>
      <c r="N9" s="53"/>
      <c r="O9" s="53">
        <v>78</v>
      </c>
      <c r="P9" s="53">
        <v>264</v>
      </c>
      <c r="Q9" s="53">
        <v>438</v>
      </c>
      <c r="R9" s="53">
        <v>470</v>
      </c>
      <c r="S9" s="54">
        <v>326</v>
      </c>
    </row>
    <row r="10" spans="1:19" s="2" customFormat="1" x14ac:dyDescent="0.25">
      <c r="A10" s="3" t="s">
        <v>2</v>
      </c>
      <c r="B10" s="5" t="s">
        <v>9</v>
      </c>
      <c r="C10" s="4">
        <v>1494</v>
      </c>
      <c r="D10" s="3">
        <v>37.200000000000003</v>
      </c>
      <c r="E10" s="18">
        <v>10.3</v>
      </c>
      <c r="F10" s="18">
        <v>16.7</v>
      </c>
      <c r="G10" s="22">
        <v>35.9</v>
      </c>
      <c r="H10" s="31">
        <f t="shared" si="5"/>
        <v>555.76800000000003</v>
      </c>
      <c r="I10" s="32">
        <f t="shared" si="6"/>
        <v>153.88200000000001</v>
      </c>
      <c r="J10" s="32">
        <f t="shared" si="7"/>
        <v>249.49799999999999</v>
      </c>
      <c r="K10" s="32">
        <f t="shared" si="8"/>
        <v>536.346</v>
      </c>
      <c r="L10" s="33"/>
      <c r="M10" s="52"/>
      <c r="N10" s="53">
        <v>41</v>
      </c>
      <c r="O10" s="53">
        <v>167</v>
      </c>
      <c r="P10" s="53">
        <v>342</v>
      </c>
      <c r="Q10" s="53">
        <v>480</v>
      </c>
      <c r="R10" s="53">
        <v>302</v>
      </c>
      <c r="S10" s="54"/>
    </row>
    <row r="11" spans="1:19" s="2" customFormat="1" x14ac:dyDescent="0.25">
      <c r="A11" s="3" t="s">
        <v>2</v>
      </c>
      <c r="B11" s="5" t="s">
        <v>10</v>
      </c>
      <c r="C11" s="4">
        <v>1232</v>
      </c>
      <c r="D11" s="3"/>
      <c r="E11" s="18"/>
      <c r="F11" s="18"/>
      <c r="G11" s="22"/>
      <c r="H11" s="31"/>
      <c r="I11" s="32"/>
      <c r="J11" s="32"/>
      <c r="K11" s="32"/>
      <c r="L11" s="33">
        <f>C11</f>
        <v>1232</v>
      </c>
      <c r="M11" s="52">
        <v>65</v>
      </c>
      <c r="N11" s="53">
        <v>58</v>
      </c>
      <c r="O11" s="53">
        <v>100</v>
      </c>
      <c r="P11" s="53">
        <v>222</v>
      </c>
      <c r="Q11" s="53">
        <v>308</v>
      </c>
      <c r="R11" s="53">
        <v>297</v>
      </c>
      <c r="S11" s="54">
        <v>182</v>
      </c>
    </row>
    <row r="12" spans="1:19" s="2" customFormat="1" x14ac:dyDescent="0.25">
      <c r="A12" s="3" t="s">
        <v>2</v>
      </c>
      <c r="B12" s="5" t="s">
        <v>11</v>
      </c>
      <c r="C12" s="4">
        <v>1119</v>
      </c>
      <c r="D12" s="3">
        <v>4.0999999999999996</v>
      </c>
      <c r="E12" s="18">
        <v>11</v>
      </c>
      <c r="F12" s="18">
        <v>12.3</v>
      </c>
      <c r="G12" s="22">
        <v>72.599999999999994</v>
      </c>
      <c r="H12" s="31">
        <f t="shared" ref="H12" si="9">$C12*D12/100</f>
        <v>45.878999999999998</v>
      </c>
      <c r="I12" s="32">
        <f t="shared" ref="I12" si="10">$C12*E12/100</f>
        <v>123.09</v>
      </c>
      <c r="J12" s="32">
        <f t="shared" ref="J12" si="11">$C12*F12/100</f>
        <v>137.637</v>
      </c>
      <c r="K12" s="32">
        <f t="shared" ref="K12" si="12">$C12*G12/100</f>
        <v>812.39399999999989</v>
      </c>
      <c r="L12" s="33"/>
      <c r="M12" s="52"/>
      <c r="N12" s="53"/>
      <c r="O12" s="53"/>
      <c r="P12" s="53"/>
      <c r="Q12" s="53">
        <v>355</v>
      </c>
      <c r="R12" s="53">
        <v>343</v>
      </c>
      <c r="S12" s="54">
        <v>154</v>
      </c>
    </row>
    <row r="13" spans="1:19" s="2" customFormat="1" x14ac:dyDescent="0.25">
      <c r="A13" s="3" t="s">
        <v>2</v>
      </c>
      <c r="B13" s="5" t="s">
        <v>21</v>
      </c>
      <c r="C13" s="4">
        <f>36187-SUM(C3:C12)</f>
        <v>7066</v>
      </c>
      <c r="D13" s="3"/>
      <c r="E13" s="18"/>
      <c r="F13" s="18"/>
      <c r="G13" s="22"/>
      <c r="H13" s="31">
        <f>$C13*SUM(H3:H12)/SUM($H$3:$L$12)</f>
        <v>1126.1818834158344</v>
      </c>
      <c r="I13" s="32">
        <f>$C13*SUM(I3:I12)/SUM($H$3:$L$12)</f>
        <v>957.78957298634782</v>
      </c>
      <c r="J13" s="32">
        <f>$C13*SUM(J3:J12)/SUM($H$3:$L$12)</f>
        <v>1422.2758136422897</v>
      </c>
      <c r="K13" s="32">
        <f>$C13*SUM(K3:K12)/SUM($H$3:$L$12)</f>
        <v>2209.1563314277705</v>
      </c>
      <c r="L13" s="32">
        <f>$C13*SUM(L3:L12)/SUM($H$3:$L$12)</f>
        <v>1350.5963985277569</v>
      </c>
      <c r="M13" s="52">
        <f>799-SUM(M3:M12)</f>
        <v>437</v>
      </c>
      <c r="N13" s="53">
        <f>820-SUM(N3:N12)</f>
        <v>444</v>
      </c>
      <c r="O13" s="53">
        <f>2185-SUM(O3:O12)</f>
        <v>817</v>
      </c>
      <c r="P13" s="53">
        <f>6101-SUM(P3:P12)</f>
        <v>1692</v>
      </c>
      <c r="Q13" s="53">
        <f>11237-SUM(Q3:Q12)</f>
        <v>1962</v>
      </c>
      <c r="R13" s="53">
        <f>9728-SUM(R3:R12)</f>
        <v>1333</v>
      </c>
      <c r="S13" s="54">
        <f>5317-SUM(S3:S12)</f>
        <v>911</v>
      </c>
    </row>
    <row r="14" spans="1:19" s="12" customFormat="1" x14ac:dyDescent="0.25">
      <c r="A14" s="9" t="s">
        <v>12</v>
      </c>
      <c r="B14" s="10" t="s">
        <v>13</v>
      </c>
      <c r="C14" s="11">
        <v>11232</v>
      </c>
      <c r="D14" s="9">
        <v>55.5</v>
      </c>
      <c r="E14" s="19">
        <v>19.399999999999999</v>
      </c>
      <c r="F14" s="19">
        <v>13.8</v>
      </c>
      <c r="G14" s="23">
        <v>11.2</v>
      </c>
      <c r="H14" s="34">
        <f t="shared" ref="H14" si="13">$C14*D14/100</f>
        <v>6233.76</v>
      </c>
      <c r="I14" s="35">
        <f t="shared" ref="I14" si="14">$C14*E14/100</f>
        <v>2179.0079999999998</v>
      </c>
      <c r="J14" s="35">
        <f t="shared" ref="J14" si="15">$C14*F14/100</f>
        <v>1550.0160000000001</v>
      </c>
      <c r="K14" s="35">
        <f>$C14*G14/100</f>
        <v>1257.9839999999999</v>
      </c>
      <c r="L14" s="36"/>
      <c r="M14" s="34">
        <v>82</v>
      </c>
      <c r="N14" s="35">
        <v>658</v>
      </c>
      <c r="O14" s="35">
        <v>2460</v>
      </c>
      <c r="P14" s="35">
        <v>3100</v>
      </c>
      <c r="Q14" s="35">
        <v>2847</v>
      </c>
      <c r="R14" s="35">
        <v>1409</v>
      </c>
      <c r="S14" s="36">
        <v>676</v>
      </c>
    </row>
    <row r="15" spans="1:19" s="12" customFormat="1" x14ac:dyDescent="0.25">
      <c r="A15" s="9" t="s">
        <v>12</v>
      </c>
      <c r="B15" s="10" t="s">
        <v>1</v>
      </c>
      <c r="C15" s="11">
        <v>5109</v>
      </c>
      <c r="D15" s="9">
        <v>18.600000000000001</v>
      </c>
      <c r="E15" s="19">
        <v>24.8</v>
      </c>
      <c r="F15" s="19">
        <v>29.3</v>
      </c>
      <c r="G15" s="23">
        <v>27.4</v>
      </c>
      <c r="H15" s="34">
        <f t="shared" ref="H15:H18" si="16">$C15*D15/100</f>
        <v>950.27400000000011</v>
      </c>
      <c r="I15" s="35">
        <f t="shared" ref="I15:I18" si="17">$C15*E15/100</f>
        <v>1267.0319999999999</v>
      </c>
      <c r="J15" s="35">
        <f t="shared" ref="J15:J18" si="18">$C15*F15/100</f>
        <v>1496.9370000000001</v>
      </c>
      <c r="K15" s="35">
        <f t="shared" ref="K15:K18" si="19">$C15*G15/100</f>
        <v>1399.866</v>
      </c>
      <c r="L15" s="36"/>
      <c r="M15" s="34">
        <v>20</v>
      </c>
      <c r="N15" s="35">
        <v>88</v>
      </c>
      <c r="O15" s="35">
        <v>318</v>
      </c>
      <c r="P15" s="35">
        <v>954</v>
      </c>
      <c r="Q15" s="35">
        <v>1368</v>
      </c>
      <c r="R15" s="35">
        <v>1220</v>
      </c>
      <c r="S15" s="36">
        <v>1141</v>
      </c>
    </row>
    <row r="16" spans="1:19" s="12" customFormat="1" x14ac:dyDescent="0.25">
      <c r="A16" s="9" t="s">
        <v>12</v>
      </c>
      <c r="B16" s="10" t="s">
        <v>4</v>
      </c>
      <c r="C16" s="11">
        <v>2862</v>
      </c>
      <c r="D16" s="9">
        <v>23.7</v>
      </c>
      <c r="E16" s="19">
        <v>4.7</v>
      </c>
      <c r="F16" s="19">
        <v>11.3</v>
      </c>
      <c r="G16" s="23">
        <v>60.2</v>
      </c>
      <c r="H16" s="34">
        <f t="shared" si="16"/>
        <v>678.29399999999998</v>
      </c>
      <c r="I16" s="35">
        <f t="shared" si="17"/>
        <v>134.51400000000001</v>
      </c>
      <c r="J16" s="35">
        <f t="shared" si="18"/>
        <v>323.40600000000001</v>
      </c>
      <c r="K16" s="35">
        <f t="shared" si="19"/>
        <v>1722.924</v>
      </c>
      <c r="L16" s="36"/>
      <c r="M16" s="34"/>
      <c r="N16" s="35">
        <v>37</v>
      </c>
      <c r="O16" s="35">
        <v>163</v>
      </c>
      <c r="P16" s="35">
        <v>457</v>
      </c>
      <c r="Q16" s="35">
        <v>772</v>
      </c>
      <c r="R16" s="35">
        <v>754</v>
      </c>
      <c r="S16" s="36">
        <v>676</v>
      </c>
    </row>
    <row r="17" spans="1:19" s="12" customFormat="1" x14ac:dyDescent="0.25">
      <c r="A17" s="9" t="s">
        <v>12</v>
      </c>
      <c r="B17" s="10" t="s">
        <v>14</v>
      </c>
      <c r="C17" s="11">
        <v>2769</v>
      </c>
      <c r="D17" s="9">
        <v>65.099999999999994</v>
      </c>
      <c r="E17" s="19">
        <v>7.2</v>
      </c>
      <c r="F17" s="19">
        <v>16.7</v>
      </c>
      <c r="G17" s="23">
        <v>11</v>
      </c>
      <c r="H17" s="34">
        <f t="shared" si="16"/>
        <v>1802.6189999999999</v>
      </c>
      <c r="I17" s="35">
        <f t="shared" si="17"/>
        <v>199.36799999999999</v>
      </c>
      <c r="J17" s="35">
        <f t="shared" si="18"/>
        <v>462.42299999999994</v>
      </c>
      <c r="K17" s="35">
        <f t="shared" si="19"/>
        <v>304.58999999999997</v>
      </c>
      <c r="L17" s="36"/>
      <c r="M17" s="34">
        <v>32</v>
      </c>
      <c r="N17" s="35">
        <v>176</v>
      </c>
      <c r="O17" s="35">
        <v>496</v>
      </c>
      <c r="P17" s="35">
        <v>958</v>
      </c>
      <c r="Q17" s="35">
        <v>693</v>
      </c>
      <c r="R17" s="35">
        <v>303</v>
      </c>
      <c r="S17" s="36">
        <v>111</v>
      </c>
    </row>
    <row r="18" spans="1:19" s="12" customFormat="1" x14ac:dyDescent="0.25">
      <c r="A18" s="9" t="s">
        <v>12</v>
      </c>
      <c r="B18" s="10" t="s">
        <v>15</v>
      </c>
      <c r="C18" s="11">
        <v>1897</v>
      </c>
      <c r="D18" s="9">
        <v>44.6</v>
      </c>
      <c r="E18" s="19">
        <v>5</v>
      </c>
      <c r="F18" s="19">
        <v>29.5</v>
      </c>
      <c r="G18" s="23">
        <v>20.9</v>
      </c>
      <c r="H18" s="34">
        <f t="shared" si="16"/>
        <v>846.06200000000001</v>
      </c>
      <c r="I18" s="35">
        <f t="shared" si="17"/>
        <v>94.85</v>
      </c>
      <c r="J18" s="35">
        <f t="shared" si="18"/>
        <v>559.61500000000001</v>
      </c>
      <c r="K18" s="35">
        <f t="shared" si="19"/>
        <v>396.47299999999996</v>
      </c>
      <c r="L18" s="36"/>
      <c r="M18" s="34">
        <v>149</v>
      </c>
      <c r="N18" s="35">
        <v>145</v>
      </c>
      <c r="O18" s="35">
        <v>343</v>
      </c>
      <c r="P18" s="35">
        <v>569</v>
      </c>
      <c r="Q18" s="35">
        <v>421</v>
      </c>
      <c r="R18" s="35"/>
      <c r="S18" s="36"/>
    </row>
    <row r="19" spans="1:19" s="12" customFormat="1" x14ac:dyDescent="0.25">
      <c r="A19" s="9" t="s">
        <v>12</v>
      </c>
      <c r="B19" s="10" t="s">
        <v>6</v>
      </c>
      <c r="C19" s="11">
        <v>1809</v>
      </c>
      <c r="D19" s="9"/>
      <c r="E19" s="19"/>
      <c r="F19" s="19"/>
      <c r="G19" s="23"/>
      <c r="H19" s="34"/>
      <c r="I19" s="35"/>
      <c r="J19" s="35"/>
      <c r="K19" s="35"/>
      <c r="L19" s="36">
        <f>C19</f>
        <v>1809</v>
      </c>
      <c r="M19" s="34">
        <v>188</v>
      </c>
      <c r="N19" s="35">
        <v>94</v>
      </c>
      <c r="O19" s="35">
        <v>148</v>
      </c>
      <c r="P19" s="35">
        <v>307</v>
      </c>
      <c r="Q19" s="35">
        <v>452</v>
      </c>
      <c r="R19" s="35">
        <v>378</v>
      </c>
      <c r="S19" s="36">
        <v>242</v>
      </c>
    </row>
    <row r="20" spans="1:19" s="12" customFormat="1" x14ac:dyDescent="0.25">
      <c r="A20" s="9" t="s">
        <v>12</v>
      </c>
      <c r="B20" s="10" t="s">
        <v>7</v>
      </c>
      <c r="C20" s="11">
        <v>1568</v>
      </c>
      <c r="D20" s="45"/>
      <c r="E20" s="46"/>
      <c r="F20" s="46"/>
      <c r="G20" s="47"/>
      <c r="H20" s="42"/>
      <c r="I20" s="43"/>
      <c r="J20" s="43"/>
      <c r="K20" s="43"/>
      <c r="L20" s="44">
        <f>C20</f>
        <v>1568</v>
      </c>
      <c r="M20" s="34"/>
      <c r="N20" s="35"/>
      <c r="O20" s="35"/>
      <c r="P20" s="35"/>
      <c r="Q20" s="35">
        <v>302</v>
      </c>
      <c r="R20" s="35">
        <v>411</v>
      </c>
      <c r="S20" s="36">
        <v>595</v>
      </c>
    </row>
    <row r="21" spans="1:19" s="12" customFormat="1" x14ac:dyDescent="0.25">
      <c r="A21" s="9" t="s">
        <v>12</v>
      </c>
      <c r="B21" s="10" t="s">
        <v>16</v>
      </c>
      <c r="C21" s="11">
        <v>1483</v>
      </c>
      <c r="D21" s="9">
        <v>73</v>
      </c>
      <c r="E21" s="19">
        <v>17.7</v>
      </c>
      <c r="F21" s="19">
        <v>2.8</v>
      </c>
      <c r="G21" s="23">
        <v>6.5</v>
      </c>
      <c r="H21" s="34">
        <f t="shared" ref="H21:H23" si="20">$C21*D21/100</f>
        <v>1082.5899999999999</v>
      </c>
      <c r="I21" s="35">
        <f t="shared" ref="I21:I23" si="21">$C21*E21/100</f>
        <v>262.49099999999999</v>
      </c>
      <c r="J21" s="35">
        <f t="shared" ref="J21:J23" si="22">$C21*F21/100</f>
        <v>41.523999999999994</v>
      </c>
      <c r="K21" s="35">
        <f t="shared" ref="K21:K23" si="23">$C21*G21/100</f>
        <v>96.394999999999996</v>
      </c>
      <c r="L21" s="36"/>
      <c r="M21" s="34">
        <v>125</v>
      </c>
      <c r="N21" s="35">
        <v>236</v>
      </c>
      <c r="O21" s="35">
        <v>348</v>
      </c>
      <c r="P21" s="35">
        <v>339</v>
      </c>
      <c r="Q21" s="35">
        <v>250</v>
      </c>
      <c r="R21" s="35"/>
      <c r="S21" s="36"/>
    </row>
    <row r="22" spans="1:19" s="12" customFormat="1" x14ac:dyDescent="0.25">
      <c r="A22" s="9" t="s">
        <v>12</v>
      </c>
      <c r="B22" s="10" t="s">
        <v>8</v>
      </c>
      <c r="C22" s="11">
        <v>1160</v>
      </c>
      <c r="D22" s="9">
        <v>23.7</v>
      </c>
      <c r="E22" s="19">
        <v>10.1</v>
      </c>
      <c r="F22" s="19">
        <v>14.8</v>
      </c>
      <c r="G22" s="23">
        <v>51.5</v>
      </c>
      <c r="H22" s="34">
        <f t="shared" si="20"/>
        <v>274.92</v>
      </c>
      <c r="I22" s="35">
        <f t="shared" si="21"/>
        <v>117.16</v>
      </c>
      <c r="J22" s="35">
        <f t="shared" si="22"/>
        <v>171.68</v>
      </c>
      <c r="K22" s="35">
        <f t="shared" si="23"/>
        <v>597.4</v>
      </c>
      <c r="L22" s="36"/>
      <c r="M22" s="34"/>
      <c r="N22" s="35"/>
      <c r="O22" s="35"/>
      <c r="P22" s="35">
        <v>169</v>
      </c>
      <c r="Q22" s="35">
        <v>263</v>
      </c>
      <c r="R22" s="35">
        <v>315</v>
      </c>
      <c r="S22" s="36">
        <v>329</v>
      </c>
    </row>
    <row r="23" spans="1:19" s="12" customFormat="1" x14ac:dyDescent="0.25">
      <c r="A23" s="9" t="s">
        <v>12</v>
      </c>
      <c r="B23" s="10" t="s">
        <v>17</v>
      </c>
      <c r="C23" s="11">
        <v>1088</v>
      </c>
      <c r="D23" s="9">
        <v>38.6</v>
      </c>
      <c r="E23" s="19">
        <v>35.9</v>
      </c>
      <c r="F23" s="19">
        <v>10.3</v>
      </c>
      <c r="G23" s="23">
        <v>15.2</v>
      </c>
      <c r="H23" s="34">
        <f t="shared" si="20"/>
        <v>419.96800000000002</v>
      </c>
      <c r="I23" s="35">
        <f t="shared" si="21"/>
        <v>390.59199999999998</v>
      </c>
      <c r="J23" s="35">
        <f t="shared" si="22"/>
        <v>112.06400000000002</v>
      </c>
      <c r="K23" s="35">
        <f t="shared" si="23"/>
        <v>165.37599999999998</v>
      </c>
      <c r="L23" s="36"/>
      <c r="M23" s="34"/>
      <c r="N23" s="35">
        <v>142</v>
      </c>
      <c r="O23" s="35">
        <v>240</v>
      </c>
      <c r="P23" s="35">
        <v>274</v>
      </c>
      <c r="Q23" s="35"/>
      <c r="R23" s="35"/>
      <c r="S23" s="36"/>
    </row>
    <row r="24" spans="1:19" s="12" customFormat="1" ht="15.75" thickBot="1" x14ac:dyDescent="0.3">
      <c r="A24" s="13" t="s">
        <v>12</v>
      </c>
      <c r="B24" s="14" t="s">
        <v>21</v>
      </c>
      <c r="C24" s="15">
        <f>38349-SUM(C14:C23)</f>
        <v>7372</v>
      </c>
      <c r="D24" s="13"/>
      <c r="E24" s="20"/>
      <c r="F24" s="20"/>
      <c r="G24" s="24"/>
      <c r="H24" s="37">
        <f>$C24*SUM(H14:H23)/SUM($H$14:$L$23)</f>
        <v>2925.1901661571555</v>
      </c>
      <c r="I24" s="38">
        <f t="shared" ref="I24:L24" si="24">$C24*SUM(I14:I23)/SUM($H$14:$L$23)</f>
        <v>1105.7140069117115</v>
      </c>
      <c r="J24" s="38">
        <f t="shared" si="24"/>
        <v>1123.0078418298201</v>
      </c>
      <c r="K24" s="38">
        <f t="shared" si="24"/>
        <v>1414.2162642692292</v>
      </c>
      <c r="L24" s="39">
        <f t="shared" si="24"/>
        <v>803.87172083208566</v>
      </c>
      <c r="M24" s="37">
        <f>943-SUM(M14:M23)</f>
        <v>347</v>
      </c>
      <c r="N24" s="38">
        <f>1942-SUM(N14:N23)</f>
        <v>366</v>
      </c>
      <c r="O24" s="38">
        <f>5280-SUM(O14:O23)</f>
        <v>764</v>
      </c>
      <c r="P24" s="38">
        <f>8529-SUM(P14:P23)</f>
        <v>1402</v>
      </c>
      <c r="Q24" s="38">
        <f>9266-SUM(Q14:Q23)</f>
        <v>1898</v>
      </c>
      <c r="R24" s="38">
        <f>6894-SUM(R14:R23)</f>
        <v>2104</v>
      </c>
      <c r="S24" s="39">
        <f>5495-SUM(S14:S23)</f>
        <v>1725</v>
      </c>
    </row>
    <row r="26" spans="1:19" s="1" customFormat="1" x14ac:dyDescent="0.25"/>
  </sheetData>
  <mergeCells count="4">
    <mergeCell ref="A1:C1"/>
    <mergeCell ref="D1:G1"/>
    <mergeCell ref="H1:L1"/>
    <mergeCell ref="M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Enikeev</dc:creator>
  <cp:lastModifiedBy>Ruslan Enikeev</cp:lastModifiedBy>
  <dcterms:created xsi:type="dcterms:W3CDTF">2021-07-26T09:58:45Z</dcterms:created>
  <dcterms:modified xsi:type="dcterms:W3CDTF">2021-07-29T09:09:29Z</dcterms:modified>
</cp:coreProperties>
</file>