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3"/>
  </bookViews>
  <sheets>
    <sheet name="Payroll" sheetId="1" r:id="rId1"/>
    <sheet name="Gradebook" sheetId="2" r:id="rId2"/>
    <sheet name="Career Decisions" sheetId="3" r:id="rId3"/>
    <sheet name="Pivot Tables" sheetId="5" r:id="rId4"/>
    <sheet name="Sales Report" sheetId="4" r:id="rId5"/>
  </sheets>
  <definedNames>
    <definedName name="_xlnm._FilterDatabase" localSheetId="4" hidden="1">'Sales Report'!$A$2:$K$153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F157" i="4" l="1"/>
  <c r="F156" i="4"/>
  <c r="F155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2" i="4"/>
  <c r="H2" i="4" s="1"/>
  <c r="L6" i="3" l="1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 l="1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2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X4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4" i="1"/>
  <c r="U3" i="1"/>
  <c r="V3" i="1" s="1"/>
  <c r="W3" i="1" s="1"/>
  <c r="T3" i="1"/>
  <c r="Q4" i="1"/>
  <c r="P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4" i="1"/>
  <c r="P3" i="1"/>
  <c r="Q3" i="1" s="1"/>
  <c r="R3" i="1" s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S5" i="1" s="1"/>
  <c r="I6" i="1"/>
  <c r="I7" i="1"/>
  <c r="S7" i="1" s="1"/>
  <c r="I8" i="1"/>
  <c r="S8" i="1" s="1"/>
  <c r="I9" i="1"/>
  <c r="S9" i="1" s="1"/>
  <c r="I10" i="1"/>
  <c r="I11" i="1"/>
  <c r="S11" i="1" s="1"/>
  <c r="I12" i="1"/>
  <c r="S12" i="1" s="1"/>
  <c r="I13" i="1"/>
  <c r="S13" i="1" s="1"/>
  <c r="I14" i="1"/>
  <c r="I15" i="1"/>
  <c r="S15" i="1" s="1"/>
  <c r="I16" i="1"/>
  <c r="S16" i="1" s="1"/>
  <c r="I17" i="1"/>
  <c r="S17" i="1" s="1"/>
  <c r="I18" i="1"/>
  <c r="S18" i="1" s="1"/>
  <c r="I19" i="1"/>
  <c r="S19" i="1" s="1"/>
  <c r="J3" i="1"/>
  <c r="K3" i="1" s="1"/>
  <c r="L3" i="1" s="1"/>
  <c r="M3" i="1" s="1"/>
  <c r="E3" i="1"/>
  <c r="F3" i="1" s="1"/>
  <c r="G3" i="1" s="1"/>
  <c r="H3" i="1" s="1"/>
  <c r="S6" i="1"/>
  <c r="S10" i="1"/>
  <c r="S14" i="1"/>
  <c r="I4" i="1"/>
  <c r="I20" i="1"/>
  <c r="S20" i="1" s="1"/>
  <c r="D25" i="1"/>
  <c r="D23" i="1"/>
  <c r="D24" i="1"/>
  <c r="D22" i="1"/>
  <c r="C24" i="1"/>
  <c r="C23" i="1"/>
  <c r="C22" i="1"/>
  <c r="N12" i="1"/>
  <c r="N13" i="1"/>
  <c r="N14" i="1"/>
  <c r="X14" i="1" s="1"/>
  <c r="N15" i="1"/>
  <c r="N16" i="1"/>
  <c r="N17" i="1"/>
  <c r="N18" i="1"/>
  <c r="N19" i="1"/>
  <c r="N20" i="1"/>
  <c r="X20" i="1" s="1"/>
  <c r="N6" i="1"/>
  <c r="N7" i="1"/>
  <c r="N8" i="1"/>
  <c r="N9" i="1"/>
  <c r="N10" i="1"/>
  <c r="N11" i="1"/>
  <c r="N5" i="1"/>
  <c r="X19" i="1" l="1"/>
  <c r="X17" i="1"/>
  <c r="X13" i="1"/>
  <c r="N25" i="1"/>
  <c r="X15" i="1"/>
  <c r="X12" i="1"/>
  <c r="X6" i="1"/>
  <c r="X5" i="1"/>
  <c r="X10" i="1"/>
  <c r="X9" i="1"/>
  <c r="X16" i="1"/>
  <c r="X11" i="1"/>
  <c r="X7" i="1"/>
  <c r="X18" i="1"/>
  <c r="X8" i="1"/>
  <c r="N23" i="1"/>
  <c r="N22" i="1"/>
  <c r="N24" i="1"/>
</calcChain>
</file>

<file path=xl/sharedStrings.xml><?xml version="1.0" encoding="utf-8"?>
<sst xmlns="http://schemas.openxmlformats.org/spreadsheetml/2006/main" count="905" uniqueCount="155">
  <si>
    <t>Employee Payroll</t>
  </si>
  <si>
    <t>First name</t>
  </si>
  <si>
    <t>Hourly wage</t>
  </si>
  <si>
    <t>Last Name</t>
  </si>
  <si>
    <t>Hilario</t>
  </si>
  <si>
    <t>Obiang</t>
  </si>
  <si>
    <t>Damaris</t>
  </si>
  <si>
    <t>Nchama</t>
  </si>
  <si>
    <t xml:space="preserve">Santiago </t>
  </si>
  <si>
    <t>Ondo</t>
  </si>
  <si>
    <t xml:space="preserve">Benito </t>
  </si>
  <si>
    <t>Sima</t>
  </si>
  <si>
    <t xml:space="preserve">Salvador </t>
  </si>
  <si>
    <t>Edu</t>
  </si>
  <si>
    <t xml:space="preserve">Franciso </t>
  </si>
  <si>
    <t>Javier</t>
  </si>
  <si>
    <t xml:space="preserve">Eulalia </t>
  </si>
  <si>
    <t>Nfono</t>
  </si>
  <si>
    <t>Mercedes</t>
  </si>
  <si>
    <t xml:space="preserve"> Angunu</t>
  </si>
  <si>
    <t xml:space="preserve">Eleutorio </t>
  </si>
  <si>
    <t>Esono</t>
  </si>
  <si>
    <t>Armando</t>
  </si>
  <si>
    <t>Nsue</t>
  </si>
  <si>
    <t>Trifonia</t>
  </si>
  <si>
    <t xml:space="preserve"> Medja</t>
  </si>
  <si>
    <t xml:space="preserve">Lourdes </t>
  </si>
  <si>
    <t>Epifanio</t>
  </si>
  <si>
    <t>Ncogo</t>
  </si>
  <si>
    <t>Robustiano</t>
  </si>
  <si>
    <t xml:space="preserve"> Ndong</t>
  </si>
  <si>
    <t>Reginaldo</t>
  </si>
  <si>
    <t>Eluperi</t>
  </si>
  <si>
    <t>Pastor</t>
  </si>
  <si>
    <t>Torao</t>
  </si>
  <si>
    <t>Ernesto</t>
  </si>
  <si>
    <t>Depriso</t>
  </si>
  <si>
    <t>House worked</t>
  </si>
  <si>
    <t>Pay</t>
  </si>
  <si>
    <t>Max</t>
  </si>
  <si>
    <t>Min</t>
  </si>
  <si>
    <t>Average</t>
  </si>
  <si>
    <t>Total</t>
  </si>
  <si>
    <t>Overtime hours</t>
  </si>
  <si>
    <t>Overtime Bonus</t>
  </si>
  <si>
    <t>January Pay</t>
  </si>
  <si>
    <t>Gradebook</t>
  </si>
  <si>
    <t>Last name</t>
  </si>
  <si>
    <t>First Name</t>
  </si>
  <si>
    <t>Osuan</t>
  </si>
  <si>
    <t>Edita</t>
  </si>
  <si>
    <t>Benjamin</t>
  </si>
  <si>
    <t>Casiano</t>
  </si>
  <si>
    <t>Ndemesogo</t>
  </si>
  <si>
    <t>Santiago</t>
  </si>
  <si>
    <t>Abia</t>
  </si>
  <si>
    <t>Tomás</t>
  </si>
  <si>
    <t>Jaime</t>
  </si>
  <si>
    <t>Eyama</t>
  </si>
  <si>
    <t>Lamberto</t>
  </si>
  <si>
    <t>Bisa</t>
  </si>
  <si>
    <t>María</t>
  </si>
  <si>
    <t>Enama</t>
  </si>
  <si>
    <t>Justo</t>
  </si>
  <si>
    <t>Mbasago</t>
  </si>
  <si>
    <t>Claudina</t>
  </si>
  <si>
    <t>Botey</t>
  </si>
  <si>
    <t>Sopale</t>
  </si>
  <si>
    <t>Shakur</t>
  </si>
  <si>
    <t>Tupac</t>
  </si>
  <si>
    <t>Miguel</t>
  </si>
  <si>
    <t>Ntutumu</t>
  </si>
  <si>
    <t>Braulio</t>
  </si>
  <si>
    <t>Bikie</t>
  </si>
  <si>
    <t>Clara</t>
  </si>
  <si>
    <t>Safety Test</t>
  </si>
  <si>
    <t>Drug Test</t>
  </si>
  <si>
    <t>Company Philosophy Test</t>
  </si>
  <si>
    <t>Financial Skill Test</t>
  </si>
  <si>
    <t>Points Possible</t>
  </si>
  <si>
    <t>Fire employee?</t>
  </si>
  <si>
    <t>Career Decisions</t>
  </si>
  <si>
    <t>Job</t>
  </si>
  <si>
    <t>MacDonalds Manager</t>
  </si>
  <si>
    <t>Doctor</t>
  </si>
  <si>
    <t>NFL</t>
  </si>
  <si>
    <t>Engineer</t>
  </si>
  <si>
    <t>Truck Driver</t>
  </si>
  <si>
    <t>Enjoyment</t>
  </si>
  <si>
    <t>My Talent</t>
  </si>
  <si>
    <t>Schooling</t>
  </si>
  <si>
    <t>Job market</t>
  </si>
  <si>
    <t>Mr. Armando O</t>
  </si>
  <si>
    <t>Month</t>
  </si>
  <si>
    <t>Product Code</t>
  </si>
  <si>
    <t>Product description</t>
  </si>
  <si>
    <t>Store Cost</t>
  </si>
  <si>
    <t>Sale Price</t>
  </si>
  <si>
    <t>Profit</t>
  </si>
  <si>
    <t>Jan</t>
  </si>
  <si>
    <t>Feb</t>
  </si>
  <si>
    <t>Pool Cover</t>
  </si>
  <si>
    <t>Sales Location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</si>
  <si>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</si>
  <si>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</si>
  <si>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</si>
  <si>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</si>
  <si>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</si>
  <si>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</si>
  <si>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</si>
  <si>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</si>
  <si>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</si>
  <si>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</si>
  <si>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AutoVac</t>
  </si>
  <si>
    <t>NW</t>
  </si>
  <si>
    <t>NV</t>
  </si>
  <si>
    <t>UT</t>
  </si>
  <si>
    <t>Mar</t>
  </si>
  <si>
    <t>April</t>
  </si>
  <si>
    <t>May</t>
  </si>
  <si>
    <t>Jun</t>
  </si>
  <si>
    <t>Jul</t>
  </si>
  <si>
    <t>August</t>
  </si>
  <si>
    <t>Sep</t>
  </si>
  <si>
    <t>Oct</t>
  </si>
  <si>
    <t>Nov</t>
  </si>
  <si>
    <t>Dec</t>
  </si>
  <si>
    <t>if</t>
  </si>
  <si>
    <t>sumif</t>
  </si>
  <si>
    <t>sort</t>
  </si>
  <si>
    <t>filter</t>
  </si>
  <si>
    <t>pivot tables</t>
  </si>
  <si>
    <t>pie chart</t>
  </si>
  <si>
    <t>Commision10% for items less than $50.20% for items more than $50</t>
  </si>
  <si>
    <t>Transaction Number</t>
  </si>
  <si>
    <t>Charlie</t>
  </si>
  <si>
    <t>Barns</t>
  </si>
  <si>
    <t>Juan</t>
  </si>
  <si>
    <t>Hernandez</t>
  </si>
  <si>
    <t>Doug</t>
  </si>
  <si>
    <t>Smith</t>
  </si>
  <si>
    <t>Sebastian</t>
  </si>
  <si>
    <t>Mbo</t>
  </si>
  <si>
    <t>Elena</t>
  </si>
  <si>
    <t>Osie</t>
  </si>
  <si>
    <t>Fernando</t>
  </si>
  <si>
    <t>Luís</t>
  </si>
  <si>
    <t>Bacale</t>
  </si>
  <si>
    <t>Efa</t>
  </si>
  <si>
    <t>Sum of all items</t>
  </si>
  <si>
    <t>Sum of items valued at more than $50</t>
  </si>
  <si>
    <t>Sum of items valued at $50 or less</t>
  </si>
  <si>
    <t>Suma de Sale Price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</si>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</sst>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XAF]\ * #,##0.00_);_([$XAF]\ * \(#,##0.00\);_([$XAF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2" fillId="0" borderId="0" xfId="0" applyFont="1" applyAlignment="1">
      <alignment textRotation="90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7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2" borderId="0" xfId="0" applyFont="1" applyFill="1"/>
    <xf numFmtId="3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Gradebook!$A$4:$A$20</c:f>
              <c:strCache>
                <c:ptCount val="17"/>
                <c:pt idx="0">
                  <c:v>Osuan</c:v>
                </c:pt>
                <c:pt idx="1">
                  <c:v>Esono</c:v>
                </c:pt>
                <c:pt idx="2">
                  <c:v>Edu</c:v>
                </c:pt>
                <c:pt idx="3">
                  <c:v>Ndemesogo</c:v>
                </c:pt>
                <c:pt idx="4">
                  <c:v>Abia</c:v>
                </c:pt>
                <c:pt idx="5">
                  <c:v>Ondo</c:v>
                </c:pt>
                <c:pt idx="6">
                  <c:v>Eyama</c:v>
                </c:pt>
                <c:pt idx="7">
                  <c:v>Edu</c:v>
                </c:pt>
                <c:pt idx="8">
                  <c:v>Nchama</c:v>
                </c:pt>
                <c:pt idx="9">
                  <c:v>Bisa</c:v>
                </c:pt>
                <c:pt idx="10">
                  <c:v>Enama</c:v>
                </c:pt>
                <c:pt idx="11">
                  <c:v>Mbasago</c:v>
                </c:pt>
                <c:pt idx="12">
                  <c:v>Botey</c:v>
                </c:pt>
                <c:pt idx="13">
                  <c:v>Shakur</c:v>
                </c:pt>
                <c:pt idx="14">
                  <c:v>Obiang</c:v>
                </c:pt>
                <c:pt idx="15">
                  <c:v>Ntutumu</c:v>
                </c:pt>
                <c:pt idx="16">
                  <c:v>Bikie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84832"/>
        <c:axId val="202586368"/>
      </c:barChart>
      <c:catAx>
        <c:axId val="2025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86368"/>
        <c:crosses val="autoZero"/>
        <c:auto val="1"/>
        <c:lblAlgn val="ctr"/>
        <c:lblOffset val="100"/>
        <c:noMultiLvlLbl val="0"/>
      </c:catAx>
      <c:valAx>
        <c:axId val="2025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8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Gradebook!$A$4:$A$20</c:f>
              <c:strCache>
                <c:ptCount val="17"/>
                <c:pt idx="0">
                  <c:v>Osuan</c:v>
                </c:pt>
                <c:pt idx="1">
                  <c:v>Esono</c:v>
                </c:pt>
                <c:pt idx="2">
                  <c:v>Edu</c:v>
                </c:pt>
                <c:pt idx="3">
                  <c:v>Ndemesogo</c:v>
                </c:pt>
                <c:pt idx="4">
                  <c:v>Abia</c:v>
                </c:pt>
                <c:pt idx="5">
                  <c:v>Ondo</c:v>
                </c:pt>
                <c:pt idx="6">
                  <c:v>Eyama</c:v>
                </c:pt>
                <c:pt idx="7">
                  <c:v>Edu</c:v>
                </c:pt>
                <c:pt idx="8">
                  <c:v>Nchama</c:v>
                </c:pt>
                <c:pt idx="9">
                  <c:v>Bisa</c:v>
                </c:pt>
                <c:pt idx="10">
                  <c:v>Enama</c:v>
                </c:pt>
                <c:pt idx="11">
                  <c:v>Mbasago</c:v>
                </c:pt>
                <c:pt idx="12">
                  <c:v>Botey</c:v>
                </c:pt>
                <c:pt idx="13">
                  <c:v>Shakur</c:v>
                </c:pt>
                <c:pt idx="14">
                  <c:v>Obiang</c:v>
                </c:pt>
                <c:pt idx="15">
                  <c:v>Ntutumu</c:v>
                </c:pt>
                <c:pt idx="16">
                  <c:v>Bikie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06848"/>
        <c:axId val="202620928"/>
      </c:barChart>
      <c:catAx>
        <c:axId val="2026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20928"/>
        <c:crosses val="autoZero"/>
        <c:auto val="1"/>
        <c:lblAlgn val="ctr"/>
        <c:lblOffset val="100"/>
        <c:noMultiLvlLbl val="0"/>
      </c:catAx>
      <c:valAx>
        <c:axId val="2026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0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Gradebook!$A$4:$A$20</c:f>
              <c:strCache>
                <c:ptCount val="17"/>
                <c:pt idx="0">
                  <c:v>Osuan</c:v>
                </c:pt>
                <c:pt idx="1">
                  <c:v>Esono</c:v>
                </c:pt>
                <c:pt idx="2">
                  <c:v>Edu</c:v>
                </c:pt>
                <c:pt idx="3">
                  <c:v>Ndemesogo</c:v>
                </c:pt>
                <c:pt idx="4">
                  <c:v>Abia</c:v>
                </c:pt>
                <c:pt idx="5">
                  <c:v>Ondo</c:v>
                </c:pt>
                <c:pt idx="6">
                  <c:v>Eyama</c:v>
                </c:pt>
                <c:pt idx="7">
                  <c:v>Edu</c:v>
                </c:pt>
                <c:pt idx="8">
                  <c:v>Nchama</c:v>
                </c:pt>
                <c:pt idx="9">
                  <c:v>Bisa</c:v>
                </c:pt>
                <c:pt idx="10">
                  <c:v>Enama</c:v>
                </c:pt>
                <c:pt idx="11">
                  <c:v>Mbasago</c:v>
                </c:pt>
                <c:pt idx="12">
                  <c:v>Botey</c:v>
                </c:pt>
                <c:pt idx="13">
                  <c:v>Shakur</c:v>
                </c:pt>
                <c:pt idx="14">
                  <c:v>Obiang</c:v>
                </c:pt>
                <c:pt idx="15">
                  <c:v>Ntutumu</c:v>
                </c:pt>
                <c:pt idx="16">
                  <c:v>Bikie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30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36672"/>
        <c:axId val="203101312"/>
      </c:barChart>
      <c:catAx>
        <c:axId val="2026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01312"/>
        <c:crosses val="autoZero"/>
        <c:auto val="1"/>
        <c:lblAlgn val="ctr"/>
        <c:lblOffset val="100"/>
        <c:noMultiLvlLbl val="0"/>
      </c:catAx>
      <c:valAx>
        <c:axId val="2031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[DataViz &amp; Analysis.xlsx]Pivot Tables!Tabla dinámica1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Tables'!$A$4:$A$12</c:f>
              <c:strCache>
                <c:ptCount val="8"/>
                <c:pt idx="0">
                  <c:v>Bacale</c:v>
                </c:pt>
                <c:pt idx="1">
                  <c:v>Barns</c:v>
                </c:pt>
                <c:pt idx="2">
                  <c:v>Efa</c:v>
                </c:pt>
                <c:pt idx="3">
                  <c:v>Eyama</c:v>
                </c:pt>
                <c:pt idx="4">
                  <c:v>Hernandez</c:v>
                </c:pt>
                <c:pt idx="5">
                  <c:v>Mbo</c:v>
                </c:pt>
                <c:pt idx="6">
                  <c:v>Osie</c:v>
                </c:pt>
                <c:pt idx="7">
                  <c:v>Smith</c:v>
                </c:pt>
              </c:strCache>
            </c:strRef>
          </c:cat>
          <c:val>
            <c:numRef>
              <c:f>'Pivot Tables'!$B$4:$B$12</c:f>
              <c:numCache>
                <c:formatCode>_("$"* #,##0.00_);_("$"* \(#,##0.00\);_("$"* "-"??_);_(@_)</c:formatCode>
                <c:ptCount val="8"/>
                <c:pt idx="0">
                  <c:v>113.4</c:v>
                </c:pt>
                <c:pt idx="1">
                  <c:v>827.19999999999993</c:v>
                </c:pt>
                <c:pt idx="2">
                  <c:v>3635.5</c:v>
                </c:pt>
                <c:pt idx="3">
                  <c:v>609</c:v>
                </c:pt>
                <c:pt idx="4">
                  <c:v>423.30000000000018</c:v>
                </c:pt>
                <c:pt idx="5">
                  <c:v>4050</c:v>
                </c:pt>
                <c:pt idx="6">
                  <c:v>216.10000000000002</c:v>
                </c:pt>
                <c:pt idx="7">
                  <c:v>979.29999999999984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8</xdr:row>
      <xdr:rowOff>171450</xdr:rowOff>
    </xdr:from>
    <xdr:to>
      <xdr:col>19</xdr:col>
      <xdr:colOff>295275</xdr:colOff>
      <xdr:row>23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180975</xdr:rowOff>
    </xdr:from>
    <xdr:to>
      <xdr:col>19</xdr:col>
      <xdr:colOff>285750</xdr:colOff>
      <xdr:row>8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24</xdr:row>
      <xdr:rowOff>47625</xdr:rowOff>
    </xdr:from>
    <xdr:to>
      <xdr:col>19</xdr:col>
      <xdr:colOff>323850</xdr:colOff>
      <xdr:row>38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0.41458</cdr:x>
      <cdr:y>0.03472</cdr:y>
    </cdr:from>
    <cdr:to>
      <cdr:x>0.61458</cdr:x>
      <cdr:y>0.36806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95475" y="95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Company Philosophy Test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0.41667</cdr:x>
      <cdr:y>0.03472</cdr:y>
    </cdr:from>
    <cdr:to>
      <cdr:x>0.61667</cdr:x>
      <cdr:y>0.36806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5000" y="95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Safety Test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0.43125</cdr:x>
      <cdr:y>0.03472</cdr:y>
    </cdr:from>
    <cdr:to>
      <cdr:x>0.63125</cdr:x>
      <cdr:y>0.36806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71675" y="95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Financial Skill</a:t>
          </a:r>
          <a:r>
            <a:rPr lang="en-US" sz="1100" b="1" baseline="0"/>
            <a:t> Test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76200</xdr:rowOff>
    </xdr:from>
    <xdr:to>
      <xdr:col>9</xdr:col>
      <xdr:colOff>657224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DO NSUE AS" refreshedDate="45073.585632291666" createdVersion="4" refreshedVersion="4" minRefreshableVersion="3" recordCount="152">
  <cacheSource type="worksheet">
    <worksheetSource ref="A1:K153" sheet="Sales Report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52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8">
        <n v="98.4"/>
        <n v="16.3"/>
        <n v="9.1999999999999993"/>
        <n v="502"/>
        <n v="8"/>
        <n v="87"/>
        <n v="7"/>
        <n v="124"/>
      </sharedItems>
    </cacheField>
    <cacheField name="Profit" numFmtId="44">
      <sharedItems containsSemiMixedTypes="0" containsString="0" containsNumber="1" minValue="2.9999999999999991" maxValue="158"/>
    </cacheField>
    <cacheField name="Commision10% for items less than $50.20% for items more than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8">
        <s v="Barns"/>
        <s v="Hernandez"/>
        <s v="Smith"/>
        <s v="Mbo"/>
        <s v="Osie"/>
        <s v="Eyama"/>
        <s v="Bacale"/>
        <s v="Efa"/>
      </sharedItems>
    </cacheField>
    <cacheField name="Sales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Jan"/>
    <n v="1001"/>
    <n v="9822"/>
    <s v="Pool Cover"/>
    <n v="58.3"/>
    <x v="0"/>
    <n v="40.100000000000009"/>
    <n v="8.0200000000000014"/>
    <s v="Char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Sebastian"/>
    <x v="3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Elena"/>
    <x v="4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Fernando"/>
    <x v="5"/>
    <s v="NM"/>
  </r>
  <r>
    <s v="Jan"/>
    <n v="1013"/>
    <n v="9212"/>
    <s v="1 Gal Muratic Acid"/>
    <n v="4"/>
    <x v="6"/>
    <n v="3"/>
    <n v="0.30000000000000004"/>
    <s v="Luís"/>
    <x v="6"/>
    <s v="CO"/>
  </r>
  <r>
    <s v="Jan"/>
    <n v="1014"/>
    <n v="8722"/>
    <s v="water Pump"/>
    <n v="344"/>
    <x v="3"/>
    <n v="158"/>
    <n v="31.6"/>
    <s v="Shakur"/>
    <x v="7"/>
    <s v="AZ"/>
  </r>
  <r>
    <s v="Jan"/>
    <n v="1015"/>
    <n v="2877"/>
    <s v="Net"/>
    <n v="11.4"/>
    <x v="1"/>
    <n v="4.9000000000000004"/>
    <n v="0.49000000000000005"/>
    <s v="Elena"/>
    <x v="4"/>
    <s v="AZ"/>
  </r>
  <r>
    <s v="Jan"/>
    <n v="1016"/>
    <n v="2499"/>
    <s v="8 ft hose"/>
    <n v="6.2"/>
    <x v="2"/>
    <n v="2.9999999999999991"/>
    <n v="0.29999999999999993"/>
    <s v="Luís"/>
    <x v="6"/>
    <s v="CO"/>
  </r>
  <r>
    <s v="Feb"/>
    <n v="1017"/>
    <n v="2242"/>
    <s v="AutoVac"/>
    <n v="60"/>
    <x v="7"/>
    <n v="64"/>
    <n v="12.8"/>
    <s v="Sebastian"/>
    <x v="3"/>
    <s v="NW"/>
  </r>
  <r>
    <s v="Feb"/>
    <n v="1018"/>
    <n v="1109"/>
    <s v="Chlorine Test Kit"/>
    <n v="3"/>
    <x v="4"/>
    <n v="5"/>
    <n v="0.5"/>
    <s v="Charlie"/>
    <x v="0"/>
    <s v="CA"/>
  </r>
  <r>
    <s v="Feb"/>
    <n v="1019"/>
    <n v="2499"/>
    <s v="8 ft hose"/>
    <n v="6.2"/>
    <x v="2"/>
    <n v="2.9999999999999991"/>
    <n v="0.29999999999999993"/>
    <s v="Elena"/>
    <x v="4"/>
    <s v="CO"/>
  </r>
  <r>
    <s v="Feb"/>
    <n v="1020"/>
    <n v="2499"/>
    <s v="8 ft hose"/>
    <n v="6.2"/>
    <x v="2"/>
    <n v="2.9999999999999991"/>
    <n v="0.29999999999999993"/>
    <s v="Juan"/>
    <x v="1"/>
    <s v="NV"/>
  </r>
  <r>
    <s v="Feb"/>
    <n v="1021"/>
    <n v="1109"/>
    <s v="Chlorine Test Kit"/>
    <n v="3"/>
    <x v="4"/>
    <n v="5"/>
    <n v="0.5"/>
    <s v="Shakur"/>
    <x v="7"/>
    <s v="CO"/>
  </r>
  <r>
    <s v="Feb"/>
    <n v="1022"/>
    <n v="2877"/>
    <s v="Net"/>
    <n v="11.4"/>
    <x v="1"/>
    <n v="4.9000000000000004"/>
    <n v="0.49000000000000005"/>
    <s v="Shakur"/>
    <x v="7"/>
    <s v="UT"/>
  </r>
  <r>
    <s v="Feb"/>
    <n v="1023"/>
    <n v="1109"/>
    <s v="Chlorine Test Kit"/>
    <n v="3"/>
    <x v="4"/>
    <n v="5"/>
    <n v="0.5"/>
    <s v="Sebastia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Mar"/>
    <n v="1025"/>
    <n v="2242"/>
    <s v="AutoVac"/>
    <n v="60"/>
    <x v="7"/>
    <n v="64"/>
    <n v="12.8"/>
    <s v="Sebastian"/>
    <x v="3"/>
    <s v="NW"/>
  </r>
  <r>
    <s v="Mar"/>
    <n v="1026"/>
    <n v="1109"/>
    <s v="Chlorine Test Kit"/>
    <n v="3"/>
    <x v="4"/>
    <n v="5"/>
    <n v="0.5"/>
    <s v="Charlie"/>
    <x v="0"/>
    <s v="CA"/>
  </r>
  <r>
    <s v="Mar"/>
    <n v="1027"/>
    <n v="2499"/>
    <s v="8 ft hose"/>
    <n v="6.2"/>
    <x v="2"/>
    <n v="2.9999999999999991"/>
    <n v="0.29999999999999993"/>
    <s v="Elena"/>
    <x v="4"/>
    <s v="CO"/>
  </r>
  <r>
    <s v="Mar"/>
    <n v="1028"/>
    <n v="2499"/>
    <s v="8 ft hose"/>
    <n v="6.2"/>
    <x v="2"/>
    <n v="2.9999999999999991"/>
    <n v="0.29999999999999993"/>
    <s v="Juan"/>
    <x v="1"/>
    <s v="NV"/>
  </r>
  <r>
    <s v="Mar"/>
    <n v="1029"/>
    <n v="1109"/>
    <s v="Chlorine Test Kit"/>
    <n v="3"/>
    <x v="4"/>
    <n v="5"/>
    <n v="0.5"/>
    <s v="Shakur"/>
    <x v="7"/>
    <s v="CO"/>
  </r>
  <r>
    <s v="Mar"/>
    <n v="1030"/>
    <n v="2877"/>
    <s v="Net"/>
    <n v="11.4"/>
    <x v="1"/>
    <n v="4.9000000000000004"/>
    <n v="0.49000000000000005"/>
    <s v="Shakur"/>
    <x v="7"/>
    <s v="UT"/>
  </r>
  <r>
    <s v="Mar"/>
    <n v="1031"/>
    <n v="1109"/>
    <s v="Chlorine Test Kit"/>
    <n v="3"/>
    <x v="4"/>
    <n v="5"/>
    <n v="0.5"/>
    <s v="Sebastian"/>
    <x v="3"/>
    <s v="NM"/>
  </r>
  <r>
    <s v="Mar"/>
    <n v="1032"/>
    <n v="9212"/>
    <s v="1 Gal Muratic Acid"/>
    <n v="4"/>
    <x v="6"/>
    <n v="3"/>
    <n v="0.30000000000000004"/>
    <s v="Juan"/>
    <x v="1"/>
    <s v="UT"/>
  </r>
  <r>
    <s v="April"/>
    <n v="1033"/>
    <n v="2242"/>
    <s v="AutoVac"/>
    <n v="60"/>
    <x v="7"/>
    <n v="64"/>
    <n v="12.8"/>
    <s v="Sebastian"/>
    <x v="3"/>
    <s v="NW"/>
  </r>
  <r>
    <s v="April"/>
    <n v="1034"/>
    <n v="1109"/>
    <s v="Chlorine Test Kit"/>
    <n v="3"/>
    <x v="4"/>
    <n v="5"/>
    <n v="0.5"/>
    <s v="Charlie"/>
    <x v="0"/>
    <s v="CA"/>
  </r>
  <r>
    <s v="April"/>
    <n v="1035"/>
    <n v="2499"/>
    <s v="8 ft hose"/>
    <n v="6.2"/>
    <x v="2"/>
    <n v="2.9999999999999991"/>
    <n v="0.29999999999999993"/>
    <s v="Elena"/>
    <x v="4"/>
    <s v="CO"/>
  </r>
  <r>
    <s v="April"/>
    <n v="1036"/>
    <n v="2499"/>
    <s v="8 ft hose"/>
    <n v="6.2"/>
    <x v="2"/>
    <n v="2.9999999999999991"/>
    <n v="0.29999999999999993"/>
    <s v="Juan"/>
    <x v="1"/>
    <s v="NV"/>
  </r>
  <r>
    <s v="April"/>
    <n v="1037"/>
    <n v="1109"/>
    <s v="Chlorine Test Kit"/>
    <n v="3"/>
    <x v="4"/>
    <n v="5"/>
    <n v="0.5"/>
    <s v="Shakur"/>
    <x v="7"/>
    <s v="CO"/>
  </r>
  <r>
    <s v="April"/>
    <n v="1038"/>
    <n v="2877"/>
    <s v="Net"/>
    <n v="11.4"/>
    <x v="1"/>
    <n v="4.9000000000000004"/>
    <n v="0.49000000000000005"/>
    <s v="Shakur"/>
    <x v="7"/>
    <s v="UT"/>
  </r>
  <r>
    <s v="April"/>
    <n v="1039"/>
    <n v="1109"/>
    <s v="Chlorine Test Kit"/>
    <n v="3"/>
    <x v="4"/>
    <n v="5"/>
    <n v="0.5"/>
    <s v="Sebastian"/>
    <x v="3"/>
    <s v="NM"/>
  </r>
  <r>
    <s v="April"/>
    <n v="1040"/>
    <n v="9212"/>
    <s v="1 Gal Muratic Acid"/>
    <n v="4"/>
    <x v="6"/>
    <n v="3"/>
    <n v="0.30000000000000004"/>
    <s v="Juan"/>
    <x v="1"/>
    <s v="UT"/>
  </r>
  <r>
    <s v="May"/>
    <n v="1041"/>
    <n v="9822"/>
    <s v="Pool Cover"/>
    <n v="58.3"/>
    <x v="0"/>
    <n v="40.100000000000009"/>
    <n v="8.0200000000000014"/>
    <s v="Charlie"/>
    <x v="0"/>
    <s v="NM"/>
  </r>
  <r>
    <s v="May"/>
    <n v="1042"/>
    <n v="2877"/>
    <s v="Net"/>
    <n v="11.4"/>
    <x v="1"/>
    <n v="4.9000000000000004"/>
    <n v="0.49000000000000005"/>
    <s v="Juan"/>
    <x v="1"/>
    <s v="CA"/>
  </r>
  <r>
    <s v="May"/>
    <n v="1043"/>
    <n v="2499"/>
    <s v="8 ft hose"/>
    <n v="6.2"/>
    <x v="2"/>
    <n v="2.9999999999999991"/>
    <n v="0.29999999999999993"/>
    <s v="Doug"/>
    <x v="2"/>
    <s v="AZ"/>
  </r>
  <r>
    <s v="May"/>
    <n v="1044"/>
    <n v="8722"/>
    <s v="water Pump"/>
    <n v="344"/>
    <x v="3"/>
    <n v="158"/>
    <n v="31.6"/>
    <s v="Sebastian"/>
    <x v="3"/>
    <s v="AZ"/>
  </r>
  <r>
    <s v="May"/>
    <n v="1045"/>
    <n v="1109"/>
    <s v="Chlorine Test Kit"/>
    <n v="3"/>
    <x v="4"/>
    <n v="5"/>
    <n v="0.5"/>
    <s v="Doug"/>
    <x v="2"/>
    <s v="AZ"/>
  </r>
  <r>
    <s v="May"/>
    <n v="1046"/>
    <n v="9822"/>
    <s v="Pool Cover"/>
    <n v="58.3"/>
    <x v="0"/>
    <n v="40.100000000000009"/>
    <n v="8.0200000000000014"/>
    <s v="Doug"/>
    <x v="2"/>
    <s v="AZ"/>
  </r>
  <r>
    <s v="May"/>
    <n v="1047"/>
    <n v="1109"/>
    <s v="Chlorine Test Kit"/>
    <n v="3"/>
    <x v="4"/>
    <n v="5"/>
    <n v="0.5"/>
    <s v="Elena"/>
    <x v="4"/>
    <s v="NM"/>
  </r>
  <r>
    <s v="May"/>
    <n v="1048"/>
    <n v="2877"/>
    <s v="Net"/>
    <n v="11.4"/>
    <x v="1"/>
    <n v="4.9000000000000004"/>
    <n v="0.49000000000000005"/>
    <s v="Doug"/>
    <x v="2"/>
    <s v="NM"/>
  </r>
  <r>
    <s v="May"/>
    <n v="1049"/>
    <n v="1109"/>
    <s v="Chlorine Test Kit"/>
    <n v="3"/>
    <x v="4"/>
    <n v="5"/>
    <n v="0.5"/>
    <s v="Doug"/>
    <x v="2"/>
    <s v="AZ"/>
  </r>
  <r>
    <s v="May"/>
    <n v="1050"/>
    <n v="2877"/>
    <s v="Net"/>
    <n v="11.4"/>
    <x v="1"/>
    <n v="4.9000000000000004"/>
    <n v="0.49000000000000005"/>
    <s v="Juan"/>
    <x v="1"/>
    <s v="CO"/>
  </r>
  <r>
    <s v="May"/>
    <n v="1051"/>
    <n v="2877"/>
    <s v="Net"/>
    <n v="11.4"/>
    <x v="1"/>
    <n v="4.9000000000000004"/>
    <n v="0.49000000000000005"/>
    <s v="Juan"/>
    <x v="1"/>
    <s v="AZ"/>
  </r>
  <r>
    <s v="May"/>
    <n v="1052"/>
    <n v="4421"/>
    <s v="Skimmer"/>
    <n v="45"/>
    <x v="5"/>
    <n v="42"/>
    <n v="8.4"/>
    <s v="Fernando"/>
    <x v="5"/>
    <s v="NM"/>
  </r>
  <r>
    <s v="May"/>
    <n v="1053"/>
    <n v="9212"/>
    <s v="1 Gal Muratic Acid"/>
    <n v="4"/>
    <x v="6"/>
    <n v="3"/>
    <n v="0.30000000000000004"/>
    <s v="Luís"/>
    <x v="6"/>
    <s v="CO"/>
  </r>
  <r>
    <s v="May"/>
    <n v="1054"/>
    <n v="8722"/>
    <s v="water Pump"/>
    <n v="344"/>
    <x v="3"/>
    <n v="158"/>
    <n v="31.6"/>
    <s v="Shakur"/>
    <x v="7"/>
    <s v="AZ"/>
  </r>
  <r>
    <s v="May"/>
    <n v="1055"/>
    <n v="2877"/>
    <s v="Net"/>
    <n v="11.4"/>
    <x v="1"/>
    <n v="4.9000000000000004"/>
    <n v="0.49000000000000005"/>
    <s v="Elena"/>
    <x v="4"/>
    <s v="AZ"/>
  </r>
  <r>
    <s v="May"/>
    <n v="1056"/>
    <n v="2499"/>
    <s v="8 ft hose"/>
    <n v="6.2"/>
    <x v="2"/>
    <n v="2.9999999999999991"/>
    <n v="0.29999999999999993"/>
    <s v="Luís"/>
    <x v="6"/>
    <s v="CO"/>
  </r>
  <r>
    <s v="Jun"/>
    <n v="1057"/>
    <n v="9822"/>
    <s v="Pool Cover"/>
    <n v="58.3"/>
    <x v="0"/>
    <n v="40.100000000000009"/>
    <n v="8.0200000000000014"/>
    <s v="Charlie"/>
    <x v="0"/>
    <s v="NM"/>
  </r>
  <r>
    <s v="Jun"/>
    <n v="1058"/>
    <n v="2877"/>
    <s v="Net"/>
    <n v="11.4"/>
    <x v="1"/>
    <n v="4.9000000000000004"/>
    <n v="0.49000000000000005"/>
    <s v="Juan"/>
    <x v="1"/>
    <s v="CA"/>
  </r>
  <r>
    <s v="Jun"/>
    <n v="1059"/>
    <n v="2499"/>
    <s v="8 ft hose"/>
    <n v="6.2"/>
    <x v="2"/>
    <n v="2.9999999999999991"/>
    <n v="0.29999999999999993"/>
    <s v="Doug"/>
    <x v="2"/>
    <s v="AZ"/>
  </r>
  <r>
    <s v="Jun"/>
    <n v="1060"/>
    <n v="8722"/>
    <s v="water Pump"/>
    <n v="344"/>
    <x v="3"/>
    <n v="158"/>
    <n v="31.6"/>
    <s v="Sebastian"/>
    <x v="3"/>
    <s v="AZ"/>
  </r>
  <r>
    <s v="Jun"/>
    <n v="1061"/>
    <n v="1109"/>
    <s v="Chlorine Test Kit"/>
    <n v="3"/>
    <x v="4"/>
    <n v="5"/>
    <n v="0.5"/>
    <s v="Doug"/>
    <x v="2"/>
    <s v="AZ"/>
  </r>
  <r>
    <s v="Jun"/>
    <n v="1062"/>
    <n v="9822"/>
    <s v="Pool Cover"/>
    <n v="58.3"/>
    <x v="0"/>
    <n v="40.100000000000009"/>
    <n v="8.0200000000000014"/>
    <s v="Doug"/>
    <x v="2"/>
    <s v="AZ"/>
  </r>
  <r>
    <s v="Jun"/>
    <n v="1063"/>
    <n v="1109"/>
    <s v="Chlorine Test Kit"/>
    <n v="3"/>
    <x v="4"/>
    <n v="5"/>
    <n v="0.5"/>
    <s v="Elena"/>
    <x v="4"/>
    <s v="NM"/>
  </r>
  <r>
    <s v="Jun"/>
    <n v="1064"/>
    <n v="2877"/>
    <s v="Net"/>
    <n v="11.4"/>
    <x v="1"/>
    <n v="4.9000000000000004"/>
    <n v="0.49000000000000005"/>
    <s v="Doug"/>
    <x v="2"/>
    <s v="NM"/>
  </r>
  <r>
    <s v="Jun"/>
    <n v="1065"/>
    <n v="1109"/>
    <s v="Chlorine Test Kit"/>
    <n v="3"/>
    <x v="4"/>
    <n v="5"/>
    <n v="0.5"/>
    <s v="Doug"/>
    <x v="2"/>
    <s v="AZ"/>
  </r>
  <r>
    <s v="Jun"/>
    <n v="1066"/>
    <n v="2877"/>
    <s v="Net"/>
    <n v="11.4"/>
    <x v="1"/>
    <n v="4.9000000000000004"/>
    <n v="0.49000000000000005"/>
    <s v="Juan"/>
    <x v="1"/>
    <s v="CO"/>
  </r>
  <r>
    <s v="Jun"/>
    <n v="1067"/>
    <n v="2877"/>
    <s v="Net"/>
    <n v="11.4"/>
    <x v="1"/>
    <n v="4.9000000000000004"/>
    <n v="0.49000000000000005"/>
    <s v="Juan"/>
    <x v="1"/>
    <s v="AZ"/>
  </r>
  <r>
    <s v="Jun"/>
    <n v="1068"/>
    <n v="4421"/>
    <s v="Skimmer"/>
    <n v="45"/>
    <x v="5"/>
    <n v="42"/>
    <n v="8.4"/>
    <s v="Fernando"/>
    <x v="5"/>
    <s v="NM"/>
  </r>
  <r>
    <s v="Jun"/>
    <n v="1069"/>
    <n v="9212"/>
    <s v="1 Gal Muratic Acid"/>
    <n v="4"/>
    <x v="6"/>
    <n v="3"/>
    <n v="0.30000000000000004"/>
    <s v="Luís"/>
    <x v="6"/>
    <s v="CO"/>
  </r>
  <r>
    <s v="Jun"/>
    <n v="1070"/>
    <n v="8722"/>
    <s v="water Pump"/>
    <n v="344"/>
    <x v="3"/>
    <n v="158"/>
    <n v="31.6"/>
    <s v="Shakur"/>
    <x v="7"/>
    <s v="AZ"/>
  </r>
  <r>
    <s v="Jun"/>
    <n v="1071"/>
    <n v="2877"/>
    <s v="Net"/>
    <n v="11.4"/>
    <x v="1"/>
    <n v="4.9000000000000004"/>
    <n v="0.49000000000000005"/>
    <s v="Elena"/>
    <x v="4"/>
    <s v="AZ"/>
  </r>
  <r>
    <s v="Jun"/>
    <n v="1072"/>
    <n v="2499"/>
    <s v="8 ft hose"/>
    <n v="6.2"/>
    <x v="2"/>
    <n v="2.9999999999999991"/>
    <n v="0.29999999999999993"/>
    <s v="Luís"/>
    <x v="6"/>
    <s v="CO"/>
  </r>
  <r>
    <s v="Jul"/>
    <n v="1073"/>
    <n v="1109"/>
    <s v="Chlorine Test Kit"/>
    <n v="3"/>
    <x v="4"/>
    <n v="5"/>
    <n v="0.5"/>
    <s v="Charlie"/>
    <x v="0"/>
    <s v="CA"/>
  </r>
  <r>
    <s v="Jul"/>
    <n v="1074"/>
    <n v="2499"/>
    <s v="8 ft hose"/>
    <n v="6.2"/>
    <x v="2"/>
    <n v="2.9999999999999991"/>
    <n v="0.29999999999999993"/>
    <s v="Elena"/>
    <x v="4"/>
    <s v="CO"/>
  </r>
  <r>
    <s v="Jul"/>
    <n v="1075"/>
    <n v="2499"/>
    <s v="8 ft hose"/>
    <n v="6.2"/>
    <x v="2"/>
    <n v="2.9999999999999991"/>
    <n v="0.29999999999999993"/>
    <s v="Juan"/>
    <x v="1"/>
    <s v="NV"/>
  </r>
  <r>
    <s v="Jul"/>
    <n v="1076"/>
    <n v="1109"/>
    <s v="Chlorine Test Kit"/>
    <n v="3"/>
    <x v="4"/>
    <n v="5"/>
    <n v="0.5"/>
    <s v="Shakur"/>
    <x v="7"/>
    <s v="CO"/>
  </r>
  <r>
    <s v="Jul"/>
    <n v="1077"/>
    <n v="2877"/>
    <s v="Net"/>
    <n v="11.4"/>
    <x v="1"/>
    <n v="4.9000000000000004"/>
    <n v="0.49000000000000005"/>
    <s v="Shakur"/>
    <x v="7"/>
    <s v="UT"/>
  </r>
  <r>
    <s v="Jul"/>
    <n v="1078"/>
    <n v="1109"/>
    <s v="Chlorine Test Kit"/>
    <n v="3"/>
    <x v="4"/>
    <n v="5"/>
    <n v="0.5"/>
    <s v="Sebastian"/>
    <x v="3"/>
    <s v="NM"/>
  </r>
  <r>
    <s v="Jul"/>
    <n v="1079"/>
    <n v="9212"/>
    <s v="1 Gal Muratic Acid"/>
    <n v="4"/>
    <x v="6"/>
    <n v="3"/>
    <n v="0.30000000000000004"/>
    <s v="Juan"/>
    <x v="1"/>
    <s v="UT"/>
  </r>
  <r>
    <s v="Jul"/>
    <n v="1080"/>
    <n v="9822"/>
    <s v="Pool Cover"/>
    <n v="58.3"/>
    <x v="0"/>
    <n v="40.100000000000009"/>
    <n v="8.0200000000000014"/>
    <s v="Charlie"/>
    <x v="0"/>
    <s v="NM"/>
  </r>
  <r>
    <s v="August"/>
    <n v="1081"/>
    <n v="9822"/>
    <s v="Pool Cover"/>
    <n v="58.3"/>
    <x v="0"/>
    <n v="40.100000000000009"/>
    <n v="8.0200000000000014"/>
    <s v="Charlie"/>
    <x v="0"/>
    <s v="NM"/>
  </r>
  <r>
    <s v="August"/>
    <n v="1082"/>
    <n v="2877"/>
    <s v="Net"/>
    <n v="11.4"/>
    <x v="1"/>
    <n v="4.9000000000000004"/>
    <n v="0.49000000000000005"/>
    <s v="Juan"/>
    <x v="1"/>
    <s v="CA"/>
  </r>
  <r>
    <s v="August"/>
    <n v="1083"/>
    <n v="2499"/>
    <s v="8 ft hose"/>
    <n v="6.2"/>
    <x v="2"/>
    <n v="2.9999999999999991"/>
    <n v="0.29999999999999993"/>
    <s v="Doug"/>
    <x v="2"/>
    <s v="AZ"/>
  </r>
  <r>
    <s v="August"/>
    <n v="1084"/>
    <n v="8722"/>
    <s v="water Pump"/>
    <n v="344"/>
    <x v="3"/>
    <n v="158"/>
    <n v="31.6"/>
    <s v="Sebastian"/>
    <x v="3"/>
    <s v="AZ"/>
  </r>
  <r>
    <s v="August"/>
    <n v="1085"/>
    <n v="1109"/>
    <s v="Chlorine Test Kit"/>
    <n v="3"/>
    <x v="4"/>
    <n v="5"/>
    <n v="0.5"/>
    <s v="Doug"/>
    <x v="2"/>
    <s v="AZ"/>
  </r>
  <r>
    <s v="August"/>
    <n v="1086"/>
    <n v="9822"/>
    <s v="Pool Cover"/>
    <n v="58.3"/>
    <x v="0"/>
    <n v="40.100000000000009"/>
    <n v="8.0200000000000014"/>
    <s v="Doug"/>
    <x v="2"/>
    <s v="AZ"/>
  </r>
  <r>
    <s v="August"/>
    <n v="1087"/>
    <n v="1109"/>
    <s v="Chlorine Test Kit"/>
    <n v="3"/>
    <x v="4"/>
    <n v="5"/>
    <n v="0.5"/>
    <s v="Elena"/>
    <x v="4"/>
    <s v="NM"/>
  </r>
  <r>
    <s v="August"/>
    <n v="1088"/>
    <n v="2877"/>
    <s v="Net"/>
    <n v="11.4"/>
    <x v="1"/>
    <n v="4.9000000000000004"/>
    <n v="0.49000000000000005"/>
    <s v="Doug"/>
    <x v="2"/>
    <s v="NM"/>
  </r>
  <r>
    <s v="August"/>
    <n v="1089"/>
    <n v="1109"/>
    <s v="Chlorine Test Kit"/>
    <n v="3"/>
    <x v="4"/>
    <n v="5"/>
    <n v="0.5"/>
    <s v="Doug"/>
    <x v="2"/>
    <s v="AZ"/>
  </r>
  <r>
    <s v="August"/>
    <n v="1090"/>
    <n v="2877"/>
    <s v="Net"/>
    <n v="11.4"/>
    <x v="1"/>
    <n v="4.9000000000000004"/>
    <n v="0.49000000000000005"/>
    <s v="Juan"/>
    <x v="1"/>
    <s v="CO"/>
  </r>
  <r>
    <s v="August"/>
    <n v="1091"/>
    <n v="2877"/>
    <s v="Net"/>
    <n v="11.4"/>
    <x v="1"/>
    <n v="4.9000000000000004"/>
    <n v="0.49000000000000005"/>
    <s v="Juan"/>
    <x v="1"/>
    <s v="AZ"/>
  </r>
  <r>
    <s v="August"/>
    <n v="1092"/>
    <n v="4421"/>
    <s v="Skimmer"/>
    <n v="45"/>
    <x v="5"/>
    <n v="42"/>
    <n v="8.4"/>
    <s v="Fernando"/>
    <x v="5"/>
    <s v="NM"/>
  </r>
  <r>
    <s v="August"/>
    <n v="1093"/>
    <n v="9212"/>
    <s v="1 Gal Muratic Acid"/>
    <n v="4"/>
    <x v="6"/>
    <n v="3"/>
    <n v="0.30000000000000004"/>
    <s v="Luís"/>
    <x v="6"/>
    <s v="CO"/>
  </r>
  <r>
    <s v="August"/>
    <n v="1094"/>
    <n v="8722"/>
    <s v="water Pump"/>
    <n v="344"/>
    <x v="3"/>
    <n v="158"/>
    <n v="31.6"/>
    <s v="Shakur"/>
    <x v="7"/>
    <s v="AZ"/>
  </r>
  <r>
    <s v="August"/>
    <n v="1095"/>
    <n v="2877"/>
    <s v="Net"/>
    <n v="11.4"/>
    <x v="1"/>
    <n v="4.9000000000000004"/>
    <n v="0.49000000000000005"/>
    <s v="Elena"/>
    <x v="4"/>
    <s v="AZ"/>
  </r>
  <r>
    <s v="August"/>
    <n v="1096"/>
    <n v="2499"/>
    <s v="8 ft hose"/>
    <n v="6.2"/>
    <x v="2"/>
    <n v="2.9999999999999991"/>
    <n v="0.29999999999999993"/>
    <s v="Luís"/>
    <x v="6"/>
    <s v="CO"/>
  </r>
  <r>
    <s v="Sep"/>
    <n v="1097"/>
    <n v="9822"/>
    <s v="Pool Cover"/>
    <n v="58.3"/>
    <x v="0"/>
    <n v="40.100000000000009"/>
    <n v="8.0200000000000014"/>
    <s v="Charlie"/>
    <x v="0"/>
    <s v="NM"/>
  </r>
  <r>
    <s v="Sep"/>
    <n v="1098"/>
    <n v="2877"/>
    <s v="Net"/>
    <n v="11.4"/>
    <x v="1"/>
    <n v="4.9000000000000004"/>
    <n v="0.49000000000000005"/>
    <s v="Juan"/>
    <x v="1"/>
    <s v="CA"/>
  </r>
  <r>
    <s v="Sep"/>
    <n v="1099"/>
    <n v="2499"/>
    <s v="8 ft hose"/>
    <n v="6.2"/>
    <x v="2"/>
    <n v="2.9999999999999991"/>
    <n v="0.29999999999999993"/>
    <s v="Doug"/>
    <x v="2"/>
    <s v="AZ"/>
  </r>
  <r>
    <s v="Sep"/>
    <n v="1100"/>
    <n v="8722"/>
    <s v="water Pump"/>
    <n v="344"/>
    <x v="3"/>
    <n v="158"/>
    <n v="31.6"/>
    <s v="Sebastian"/>
    <x v="3"/>
    <s v="AZ"/>
  </r>
  <r>
    <s v="Sep"/>
    <n v="1101"/>
    <n v="1109"/>
    <s v="Chlorine Test Kit"/>
    <n v="3"/>
    <x v="4"/>
    <n v="5"/>
    <n v="0.5"/>
    <s v="Doug"/>
    <x v="2"/>
    <s v="AZ"/>
  </r>
  <r>
    <s v="Sep"/>
    <n v="1102"/>
    <n v="9822"/>
    <s v="Pool Cover"/>
    <n v="58.3"/>
    <x v="0"/>
    <n v="40.100000000000009"/>
    <n v="8.0200000000000014"/>
    <s v="Doug"/>
    <x v="2"/>
    <s v="AZ"/>
  </r>
  <r>
    <s v="Sep"/>
    <n v="1103"/>
    <n v="1109"/>
    <s v="Chlorine Test Kit"/>
    <n v="3"/>
    <x v="4"/>
    <n v="5"/>
    <n v="0.5"/>
    <s v="Elena"/>
    <x v="4"/>
    <s v="NM"/>
  </r>
  <r>
    <s v="Sep"/>
    <n v="1104"/>
    <n v="2877"/>
    <s v="Net"/>
    <n v="11.4"/>
    <x v="1"/>
    <n v="4.9000000000000004"/>
    <n v="0.49000000000000005"/>
    <s v="Doug"/>
    <x v="2"/>
    <s v="NM"/>
  </r>
  <r>
    <s v="Sep"/>
    <n v="1105"/>
    <n v="1109"/>
    <s v="Chlorine Test Kit"/>
    <n v="3"/>
    <x v="4"/>
    <n v="5"/>
    <n v="0.5"/>
    <s v="Doug"/>
    <x v="2"/>
    <s v="AZ"/>
  </r>
  <r>
    <s v="Sep"/>
    <n v="1106"/>
    <n v="2877"/>
    <s v="Net"/>
    <n v="11.4"/>
    <x v="1"/>
    <n v="4.9000000000000004"/>
    <n v="0.49000000000000005"/>
    <s v="Juan"/>
    <x v="1"/>
    <s v="CO"/>
  </r>
  <r>
    <s v="Sep"/>
    <n v="1107"/>
    <n v="2877"/>
    <s v="Net"/>
    <n v="11.4"/>
    <x v="1"/>
    <n v="4.9000000000000004"/>
    <n v="0.49000000000000005"/>
    <s v="Juan"/>
    <x v="1"/>
    <s v="AZ"/>
  </r>
  <r>
    <s v="Sep"/>
    <n v="1108"/>
    <n v="4421"/>
    <s v="Skimmer"/>
    <n v="45"/>
    <x v="5"/>
    <n v="42"/>
    <n v="8.4"/>
    <s v="Fernando"/>
    <x v="5"/>
    <s v="NM"/>
  </r>
  <r>
    <s v="Sep"/>
    <n v="1109"/>
    <n v="9212"/>
    <s v="1 Gal Muratic Acid"/>
    <n v="4"/>
    <x v="6"/>
    <n v="3"/>
    <n v="0.30000000000000004"/>
    <s v="Luís"/>
    <x v="6"/>
    <s v="CO"/>
  </r>
  <r>
    <s v="Sep"/>
    <n v="1110"/>
    <n v="8722"/>
    <s v="water Pump"/>
    <n v="344"/>
    <x v="3"/>
    <n v="158"/>
    <n v="31.6"/>
    <s v="Shakur"/>
    <x v="7"/>
    <s v="AZ"/>
  </r>
  <r>
    <s v="Sep"/>
    <n v="1111"/>
    <n v="2877"/>
    <s v="Net"/>
    <n v="11.4"/>
    <x v="1"/>
    <n v="4.9000000000000004"/>
    <n v="0.49000000000000005"/>
    <s v="Elena"/>
    <x v="4"/>
    <s v="AZ"/>
  </r>
  <r>
    <s v="Sep"/>
    <n v="1112"/>
    <n v="2499"/>
    <s v="8 ft hose"/>
    <n v="6.2"/>
    <x v="2"/>
    <n v="2.9999999999999991"/>
    <n v="0.29999999999999993"/>
    <s v="Luís"/>
    <x v="6"/>
    <s v="CO"/>
  </r>
  <r>
    <s v="Oct"/>
    <n v="1113"/>
    <n v="9822"/>
    <s v="Pool Cover"/>
    <n v="58.3"/>
    <x v="0"/>
    <n v="40.100000000000009"/>
    <n v="8.0200000000000014"/>
    <s v="Charlie"/>
    <x v="0"/>
    <s v="NM"/>
  </r>
  <r>
    <s v="Oct"/>
    <n v="1114"/>
    <n v="2877"/>
    <s v="Net"/>
    <n v="11.4"/>
    <x v="1"/>
    <n v="4.9000000000000004"/>
    <n v="0.49000000000000005"/>
    <s v="Juan"/>
    <x v="1"/>
    <s v="CA"/>
  </r>
  <r>
    <s v="Oct"/>
    <n v="1115"/>
    <n v="2499"/>
    <s v="8 ft hose"/>
    <n v="6.2"/>
    <x v="2"/>
    <n v="2.9999999999999991"/>
    <n v="0.29999999999999993"/>
    <s v="Doug"/>
    <x v="2"/>
    <s v="AZ"/>
  </r>
  <r>
    <s v="Oct"/>
    <n v="1116"/>
    <n v="8722"/>
    <s v="water Pump"/>
    <n v="344"/>
    <x v="3"/>
    <n v="158"/>
    <n v="31.6"/>
    <s v="Sebastian"/>
    <x v="3"/>
    <s v="AZ"/>
  </r>
  <r>
    <s v="Oct"/>
    <n v="1117"/>
    <n v="1109"/>
    <s v="Chlorine Test Kit"/>
    <n v="3"/>
    <x v="4"/>
    <n v="5"/>
    <n v="0.5"/>
    <s v="Doug"/>
    <x v="2"/>
    <s v="AZ"/>
  </r>
  <r>
    <s v="Oct"/>
    <n v="1118"/>
    <n v="9822"/>
    <s v="Pool Cover"/>
    <n v="58.3"/>
    <x v="0"/>
    <n v="40.100000000000009"/>
    <n v="8.0200000000000014"/>
    <s v="Doug"/>
    <x v="2"/>
    <s v="AZ"/>
  </r>
  <r>
    <s v="Oct"/>
    <n v="1119"/>
    <n v="1109"/>
    <s v="Chlorine Test Kit"/>
    <n v="3"/>
    <x v="4"/>
    <n v="5"/>
    <n v="0.5"/>
    <s v="Elena"/>
    <x v="4"/>
    <s v="NM"/>
  </r>
  <r>
    <s v="Oct"/>
    <n v="1120"/>
    <n v="2877"/>
    <s v="Net"/>
    <n v="11.4"/>
    <x v="1"/>
    <n v="4.9000000000000004"/>
    <n v="0.49000000000000005"/>
    <s v="Doug"/>
    <x v="2"/>
    <s v="NM"/>
  </r>
  <r>
    <s v="Oct"/>
    <n v="1121"/>
    <n v="1109"/>
    <s v="Chlorine Test Kit"/>
    <n v="3"/>
    <x v="4"/>
    <n v="5"/>
    <n v="0.5"/>
    <s v="Doug"/>
    <x v="2"/>
    <s v="AZ"/>
  </r>
  <r>
    <s v="Oct"/>
    <n v="1122"/>
    <n v="2877"/>
    <s v="Net"/>
    <n v="11.4"/>
    <x v="1"/>
    <n v="4.9000000000000004"/>
    <n v="0.49000000000000005"/>
    <s v="Juan"/>
    <x v="1"/>
    <s v="CO"/>
  </r>
  <r>
    <s v="Oct"/>
    <n v="1123"/>
    <n v="2877"/>
    <s v="Net"/>
    <n v="11.4"/>
    <x v="1"/>
    <n v="4.9000000000000004"/>
    <n v="0.49000000000000005"/>
    <s v="Juan"/>
    <x v="1"/>
    <s v="AZ"/>
  </r>
  <r>
    <s v="Oct"/>
    <n v="1124"/>
    <n v="4421"/>
    <s v="Skimmer"/>
    <n v="45"/>
    <x v="5"/>
    <n v="42"/>
    <n v="8.4"/>
    <s v="Fernando"/>
    <x v="5"/>
    <s v="NM"/>
  </r>
  <r>
    <s v="Oct"/>
    <n v="1125"/>
    <n v="9212"/>
    <s v="1 Gal Muratic Acid"/>
    <n v="4"/>
    <x v="6"/>
    <n v="3"/>
    <n v="0.30000000000000004"/>
    <s v="Luís"/>
    <x v="6"/>
    <s v="CO"/>
  </r>
  <r>
    <s v="Oct"/>
    <n v="1126"/>
    <n v="8722"/>
    <s v="water Pump"/>
    <n v="344"/>
    <x v="3"/>
    <n v="158"/>
    <n v="31.6"/>
    <s v="Shakur"/>
    <x v="7"/>
    <s v="AZ"/>
  </r>
  <r>
    <s v="Oct"/>
    <n v="1127"/>
    <n v="2877"/>
    <s v="Net"/>
    <n v="11.4"/>
    <x v="1"/>
    <n v="4.9000000000000004"/>
    <n v="0.49000000000000005"/>
    <s v="Elena"/>
    <x v="4"/>
    <s v="AZ"/>
  </r>
  <r>
    <s v="Oct"/>
    <n v="1128"/>
    <n v="2499"/>
    <s v="8 ft hose"/>
    <n v="6.2"/>
    <x v="2"/>
    <n v="2.9999999999999991"/>
    <n v="0.29999999999999993"/>
    <s v="Luís"/>
    <x v="6"/>
    <s v="CO"/>
  </r>
  <r>
    <s v="Nov"/>
    <n v="1129"/>
    <n v="9822"/>
    <s v="Pool Cover"/>
    <n v="58.3"/>
    <x v="0"/>
    <n v="40.100000000000009"/>
    <n v="8.0200000000000014"/>
    <s v="Charlie"/>
    <x v="0"/>
    <s v="NM"/>
  </r>
  <r>
    <s v="Nov"/>
    <n v="1130"/>
    <n v="2877"/>
    <s v="Net"/>
    <n v="11.4"/>
    <x v="1"/>
    <n v="4.9000000000000004"/>
    <n v="0.49000000000000005"/>
    <s v="Juan"/>
    <x v="1"/>
    <s v="CA"/>
  </r>
  <r>
    <s v="Nov"/>
    <n v="1131"/>
    <n v="2499"/>
    <s v="8 ft hose"/>
    <n v="6.2"/>
    <x v="2"/>
    <n v="2.9999999999999991"/>
    <n v="0.29999999999999993"/>
    <s v="Doug"/>
    <x v="2"/>
    <s v="AZ"/>
  </r>
  <r>
    <s v="Nov"/>
    <n v="1132"/>
    <n v="8722"/>
    <s v="water Pump"/>
    <n v="344"/>
    <x v="3"/>
    <n v="158"/>
    <n v="31.6"/>
    <s v="Sebastian"/>
    <x v="3"/>
    <s v="AZ"/>
  </r>
  <r>
    <s v="Nov"/>
    <n v="1133"/>
    <n v="1109"/>
    <s v="Chlorine Test Kit"/>
    <n v="3"/>
    <x v="4"/>
    <n v="5"/>
    <n v="0.5"/>
    <s v="Doug"/>
    <x v="2"/>
    <s v="AZ"/>
  </r>
  <r>
    <s v="Nov"/>
    <n v="1134"/>
    <n v="9822"/>
    <s v="Pool Cover"/>
    <n v="58.3"/>
    <x v="0"/>
    <n v="40.100000000000009"/>
    <n v="8.0200000000000014"/>
    <s v="Doug"/>
    <x v="2"/>
    <s v="AZ"/>
  </r>
  <r>
    <s v="Nov"/>
    <n v="1135"/>
    <n v="1109"/>
    <s v="Chlorine Test Kit"/>
    <n v="3"/>
    <x v="4"/>
    <n v="5"/>
    <n v="0.5"/>
    <s v="Elena"/>
    <x v="4"/>
    <s v="NM"/>
  </r>
  <r>
    <s v="Nov"/>
    <n v="1136"/>
    <n v="2877"/>
    <s v="Net"/>
    <n v="11.4"/>
    <x v="1"/>
    <n v="4.9000000000000004"/>
    <n v="0.49000000000000005"/>
    <s v="Doug"/>
    <x v="2"/>
    <s v="NM"/>
  </r>
  <r>
    <s v="Nov"/>
    <n v="1137"/>
    <n v="1109"/>
    <s v="Chlorine Test Kit"/>
    <n v="3"/>
    <x v="4"/>
    <n v="5"/>
    <n v="0.5"/>
    <s v="Doug"/>
    <x v="2"/>
    <s v="AZ"/>
  </r>
  <r>
    <s v="Nov"/>
    <n v="1138"/>
    <n v="2877"/>
    <s v="Net"/>
    <n v="11.4"/>
    <x v="1"/>
    <n v="4.9000000000000004"/>
    <n v="0.49000000000000005"/>
    <s v="Juan"/>
    <x v="1"/>
    <s v="CO"/>
  </r>
  <r>
    <s v="Nov"/>
    <n v="1139"/>
    <n v="2877"/>
    <s v="Net"/>
    <n v="11.4"/>
    <x v="1"/>
    <n v="4.9000000000000004"/>
    <n v="0.49000000000000005"/>
    <s v="Juan"/>
    <x v="1"/>
    <s v="AZ"/>
  </r>
  <r>
    <s v="Nov"/>
    <n v="1140"/>
    <n v="4421"/>
    <s v="Skimmer"/>
    <n v="45"/>
    <x v="5"/>
    <n v="42"/>
    <n v="8.4"/>
    <s v="Fernando"/>
    <x v="5"/>
    <s v="NM"/>
  </r>
  <r>
    <s v="Nov"/>
    <n v="1141"/>
    <n v="9212"/>
    <s v="1 Gal Muratic Acid"/>
    <n v="4"/>
    <x v="6"/>
    <n v="3"/>
    <n v="0.30000000000000004"/>
    <s v="Luís"/>
    <x v="6"/>
    <s v="CO"/>
  </r>
  <r>
    <s v="Nov"/>
    <n v="1142"/>
    <n v="8722"/>
    <s v="water Pump"/>
    <n v="344"/>
    <x v="3"/>
    <n v="158"/>
    <n v="31.6"/>
    <s v="Shakur"/>
    <x v="7"/>
    <s v="AZ"/>
  </r>
  <r>
    <s v="Nov"/>
    <n v="1143"/>
    <n v="2877"/>
    <s v="Net"/>
    <n v="11.4"/>
    <x v="1"/>
    <n v="4.9000000000000004"/>
    <n v="0.49000000000000005"/>
    <s v="Elena"/>
    <x v="4"/>
    <s v="AZ"/>
  </r>
  <r>
    <s v="Nov"/>
    <n v="1144"/>
    <n v="2499"/>
    <s v="8 ft hose"/>
    <n v="6.2"/>
    <x v="2"/>
    <n v="2.9999999999999991"/>
    <n v="0.29999999999999993"/>
    <s v="Luís"/>
    <x v="6"/>
    <s v="CO"/>
  </r>
  <r>
    <s v="Dec"/>
    <n v="1145"/>
    <n v="2242"/>
    <s v="AutoVac"/>
    <n v="60"/>
    <x v="7"/>
    <n v="64"/>
    <n v="12.8"/>
    <s v="Sebastian"/>
    <x v="3"/>
    <s v="NW"/>
  </r>
  <r>
    <s v="Dec"/>
    <n v="1146"/>
    <n v="1109"/>
    <s v="Chlorine Test Kit"/>
    <n v="3"/>
    <x v="4"/>
    <n v="5"/>
    <n v="0.5"/>
    <s v="Charlie"/>
    <x v="0"/>
    <s v="CA"/>
  </r>
  <r>
    <s v="Dec"/>
    <n v="1147"/>
    <n v="2499"/>
    <s v="8 ft hose"/>
    <n v="6.2"/>
    <x v="2"/>
    <n v="2.9999999999999991"/>
    <n v="0.29999999999999993"/>
    <s v="Elena"/>
    <x v="4"/>
    <s v="CO"/>
  </r>
  <r>
    <s v="Dec"/>
    <n v="1148"/>
    <n v="2499"/>
    <s v="8 ft hose"/>
    <n v="6.2"/>
    <x v="2"/>
    <n v="2.9999999999999991"/>
    <n v="0.29999999999999993"/>
    <s v="Juan"/>
    <x v="1"/>
    <s v="NV"/>
  </r>
  <r>
    <s v="Dec"/>
    <n v="1149"/>
    <n v="1109"/>
    <s v="Chlorine Test Kit"/>
    <n v="3"/>
    <x v="4"/>
    <n v="5"/>
    <n v="0.5"/>
    <s v="Shakur"/>
    <x v="7"/>
    <s v="CO"/>
  </r>
  <r>
    <s v="Dec"/>
    <n v="1150"/>
    <n v="2877"/>
    <s v="Net"/>
    <n v="11.4"/>
    <x v="1"/>
    <n v="4.9000000000000004"/>
    <n v="0.49000000000000005"/>
    <s v="Shakur"/>
    <x v="7"/>
    <s v="UT"/>
  </r>
  <r>
    <s v="Dec"/>
    <n v="1151"/>
    <n v="1109"/>
    <s v="Chlorine Test Kit"/>
    <n v="3"/>
    <x v="4"/>
    <n v="5"/>
    <n v="0.5"/>
    <s v="Sebastian"/>
    <x v="3"/>
    <s v="NM"/>
  </r>
  <r>
    <s v="Dec"/>
    <n v="1152"/>
    <n v="9212"/>
    <s v="1 Gal Muratic Acid"/>
    <n v="4"/>
    <x v="6"/>
    <n v="3"/>
    <n v="0.30000000000000004"/>
    <s v="Juan"/>
    <x v="1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A3:B12" firstHeaderRow="1" firstDataRow="1" firstDataCol="1"/>
  <pivotFields count="11">
    <pivotField showAll="0"/>
    <pivotField numFmtId="3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9">
        <item x="6"/>
        <item x="0"/>
        <item x="7"/>
        <item x="5"/>
        <item x="1"/>
        <item x="3"/>
        <item x="4"/>
        <item x="2"/>
        <item t="default"/>
      </items>
    </pivotField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Sale Price" fld="5" baseField="0" baseItem="0"/>
  </dataFields>
  <formats count="3">
    <format dxfId="2">
      <pivotArea collapsedLevelsAreSubtotals="1" fieldPosition="0">
        <references count="1">
          <reference field="9" count="0"/>
        </references>
      </pivotArea>
    </format>
    <format dxfId="1">
      <pivotArea collapsedLevelsAreSubtotals="1" fieldPosition="0">
        <references count="1">
          <reference field="9" count="5">
            <x v="3"/>
            <x v="4"/>
            <x v="5"/>
            <x v="6"/>
            <x v="7"/>
          </reference>
        </references>
      </pivotArea>
    </format>
    <format dxfId="0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zoomScaleNormal="100" workbookViewId="0">
      <selection activeCell="AD2" sqref="AD2"/>
    </sheetView>
  </sheetViews>
  <sheetFormatPr baseColWidth="10" defaultRowHeight="15" x14ac:dyDescent="0.25"/>
  <cols>
    <col min="3" max="3" width="13.140625" customWidth="1"/>
    <col min="4" max="8" width="12" customWidth="1"/>
    <col min="9" max="13" width="15.7109375" customWidth="1"/>
    <col min="14" max="18" width="14.140625" customWidth="1"/>
    <col min="19" max="19" width="15.140625" customWidth="1"/>
    <col min="20" max="20" width="13.5703125" customWidth="1"/>
    <col min="21" max="21" width="13.42578125" bestFit="1" customWidth="1"/>
    <col min="22" max="22" width="13.28515625" customWidth="1"/>
    <col min="23" max="24" width="14.140625" customWidth="1"/>
    <col min="25" max="28" width="14.42578125" bestFit="1" customWidth="1"/>
    <col min="30" max="30" width="15.42578125" bestFit="1" customWidth="1"/>
  </cols>
  <sheetData>
    <row r="1" spans="1:30" x14ac:dyDescent="0.25">
      <c r="A1" s="5" t="s">
        <v>0</v>
      </c>
      <c r="C1" t="s">
        <v>92</v>
      </c>
    </row>
    <row r="2" spans="1:30" x14ac:dyDescent="0.25">
      <c r="D2" s="5" t="s">
        <v>37</v>
      </c>
      <c r="E2" s="5"/>
      <c r="F2" s="5"/>
      <c r="G2" s="5"/>
      <c r="H2" s="5"/>
      <c r="I2" s="5" t="s">
        <v>43</v>
      </c>
      <c r="J2" s="5"/>
      <c r="K2" s="5"/>
      <c r="L2" s="5"/>
      <c r="M2" s="5"/>
      <c r="N2" s="5" t="s">
        <v>38</v>
      </c>
      <c r="O2" s="5"/>
      <c r="P2" s="5"/>
      <c r="Q2" s="5"/>
      <c r="R2" s="5"/>
      <c r="S2" s="5" t="s">
        <v>44</v>
      </c>
      <c r="T2" s="5"/>
      <c r="U2" s="5"/>
      <c r="V2" s="5"/>
      <c r="W2" s="5"/>
      <c r="X2" s="5" t="s">
        <v>42</v>
      </c>
      <c r="AD2" s="5" t="s">
        <v>45</v>
      </c>
    </row>
    <row r="3" spans="1:30" x14ac:dyDescent="0.25">
      <c r="A3" s="5" t="s">
        <v>3</v>
      </c>
      <c r="B3" s="5" t="s">
        <v>1</v>
      </c>
      <c r="C3" s="5" t="s">
        <v>2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9">
        <v>44927</v>
      </c>
      <c r="J3" s="9">
        <f>I3+7</f>
        <v>44934</v>
      </c>
      <c r="K3" s="9">
        <f t="shared" ref="K3:M3" si="1">J3+7</f>
        <v>44941</v>
      </c>
      <c r="L3" s="9">
        <f t="shared" si="1"/>
        <v>44948</v>
      </c>
      <c r="M3" s="9">
        <f t="shared" si="1"/>
        <v>44955</v>
      </c>
      <c r="N3" s="11">
        <v>44927</v>
      </c>
      <c r="O3" s="11">
        <f>N3+7</f>
        <v>44934</v>
      </c>
      <c r="P3" s="11">
        <f t="shared" ref="P3:R3" si="2">O3+7</f>
        <v>44941</v>
      </c>
      <c r="Q3" s="11">
        <f t="shared" si="2"/>
        <v>44948</v>
      </c>
      <c r="R3" s="11">
        <f t="shared" si="2"/>
        <v>44955</v>
      </c>
      <c r="S3" s="8">
        <v>44927</v>
      </c>
      <c r="T3" s="8">
        <f>S3+7</f>
        <v>44934</v>
      </c>
      <c r="U3" s="8">
        <f t="shared" ref="U3:W3" si="3">T3+7</f>
        <v>44941</v>
      </c>
      <c r="V3" s="8">
        <f t="shared" si="3"/>
        <v>44948</v>
      </c>
      <c r="W3" s="8">
        <f t="shared" si="3"/>
        <v>44955</v>
      </c>
      <c r="X3" s="14">
        <v>44927</v>
      </c>
      <c r="Y3" s="14">
        <f>X3+7</f>
        <v>44934</v>
      </c>
      <c r="Z3" s="14">
        <f t="shared" ref="Z3:AB3" si="4">Y3+7</f>
        <v>44941</v>
      </c>
      <c r="AA3" s="14">
        <f t="shared" si="4"/>
        <v>44948</v>
      </c>
      <c r="AB3" s="14">
        <f t="shared" si="4"/>
        <v>44955</v>
      </c>
    </row>
    <row r="4" spans="1:30" x14ac:dyDescent="0.25">
      <c r="A4" t="s">
        <v>4</v>
      </c>
      <c r="B4" t="s">
        <v>5</v>
      </c>
      <c r="C4" s="2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10">
        <f>IF(D4&gt;40,D4-40,0)</f>
        <v>1</v>
      </c>
      <c r="J4" s="10">
        <f>IF(E4&gt;40,E4-40,0)</f>
        <v>2</v>
      </c>
      <c r="K4" s="10">
        <f>IF(F4&gt;40,F4-40,0)</f>
        <v>0</v>
      </c>
      <c r="L4" s="10">
        <f>IF(G4&gt;40,G4-40,0)</f>
        <v>0</v>
      </c>
      <c r="M4" s="10">
        <f>IF(H4&gt;40,H4-40,0)</f>
        <v>6</v>
      </c>
      <c r="N4" s="12">
        <f>$C4*D4</f>
        <v>651.9</v>
      </c>
      <c r="O4" s="12">
        <f>$C4*E4</f>
        <v>667.80000000000007</v>
      </c>
      <c r="P4" s="12">
        <f t="shared" ref="P4:R4" si="5">$C4*F4</f>
        <v>620.1</v>
      </c>
      <c r="Q4" s="12">
        <f>$C4*G4</f>
        <v>477</v>
      </c>
      <c r="R4" s="12">
        <f t="shared" si="5"/>
        <v>731.4</v>
      </c>
      <c r="S4" s="13">
        <f>0.5*$C4*I4</f>
        <v>7.95</v>
      </c>
      <c r="T4" s="13">
        <f t="shared" ref="T4:T20" si="6">0.5*$C4*J4</f>
        <v>15.9</v>
      </c>
      <c r="U4" s="13">
        <f t="shared" ref="U4:U20" si="7">0.5*$C4*K4</f>
        <v>0</v>
      </c>
      <c r="V4" s="13">
        <f t="shared" ref="V4:V20" si="8">0.5*$C4*L4</f>
        <v>0</v>
      </c>
      <c r="W4" s="13">
        <f t="shared" ref="W4:W20" si="9">0.5*$C4*M4</f>
        <v>47.7</v>
      </c>
      <c r="X4" s="15">
        <f t="shared" ref="X4:X20" si="10">N4+S4</f>
        <v>659.85</v>
      </c>
      <c r="Y4" s="15">
        <f t="shared" ref="Y4:AB19" si="11">O4+T4</f>
        <v>683.7</v>
      </c>
      <c r="Z4" s="15">
        <f t="shared" si="11"/>
        <v>620.1</v>
      </c>
      <c r="AA4" s="15">
        <f t="shared" si="11"/>
        <v>477</v>
      </c>
      <c r="AB4" s="15">
        <f t="shared" si="11"/>
        <v>779.1</v>
      </c>
      <c r="AD4" s="1">
        <f>SUM(X4:AB4)</f>
        <v>3219.75</v>
      </c>
    </row>
    <row r="5" spans="1:30" x14ac:dyDescent="0.25">
      <c r="A5" t="s">
        <v>6</v>
      </c>
      <c r="B5" t="s">
        <v>7</v>
      </c>
      <c r="C5" s="2">
        <v>10</v>
      </c>
      <c r="D5" s="7">
        <v>42</v>
      </c>
      <c r="E5" s="7">
        <v>41</v>
      </c>
      <c r="F5" s="7">
        <v>40</v>
      </c>
      <c r="G5" s="7">
        <v>38</v>
      </c>
      <c r="H5" s="7">
        <v>45</v>
      </c>
      <c r="I5" s="10">
        <f t="shared" ref="I5:M19" si="12">IF(D5&gt;40,D5-40,0)</f>
        <v>2</v>
      </c>
      <c r="J5" s="10">
        <f t="shared" si="12"/>
        <v>1</v>
      </c>
      <c r="K5" s="10">
        <f t="shared" si="12"/>
        <v>0</v>
      </c>
      <c r="L5" s="10">
        <f t="shared" si="12"/>
        <v>0</v>
      </c>
      <c r="M5" s="10">
        <f t="shared" si="12"/>
        <v>5</v>
      </c>
      <c r="N5" s="12">
        <f t="shared" ref="N5:N20" si="13">C5*D5</f>
        <v>420</v>
      </c>
      <c r="O5" s="12">
        <f t="shared" ref="O5:O20" si="14">D5*E5</f>
        <v>1722</v>
      </c>
      <c r="P5" s="12">
        <f t="shared" ref="P5:R20" si="15">E5*F5</f>
        <v>1640</v>
      </c>
      <c r="Q5" s="12">
        <f t="shared" si="15"/>
        <v>1520</v>
      </c>
      <c r="R5" s="12">
        <f t="shared" si="15"/>
        <v>1710</v>
      </c>
      <c r="S5" s="13">
        <f t="shared" ref="S5:S20" si="16">0.5*C5*I5</f>
        <v>10</v>
      </c>
      <c r="T5" s="13">
        <f t="shared" si="6"/>
        <v>5</v>
      </c>
      <c r="U5" s="13">
        <f t="shared" si="7"/>
        <v>0</v>
      </c>
      <c r="V5" s="13">
        <f t="shared" si="8"/>
        <v>0</v>
      </c>
      <c r="W5" s="13">
        <f t="shared" si="9"/>
        <v>25</v>
      </c>
      <c r="X5" s="15">
        <f t="shared" si="10"/>
        <v>430</v>
      </c>
      <c r="Y5" s="15">
        <f t="shared" si="11"/>
        <v>1727</v>
      </c>
      <c r="Z5" s="15">
        <f t="shared" si="11"/>
        <v>1640</v>
      </c>
      <c r="AA5" s="15">
        <f t="shared" si="11"/>
        <v>1520</v>
      </c>
      <c r="AB5" s="15">
        <f t="shared" si="11"/>
        <v>1735</v>
      </c>
      <c r="AD5" s="1">
        <f t="shared" ref="AD5:AD20" si="17">SUM(X5:AB5)</f>
        <v>7052</v>
      </c>
    </row>
    <row r="6" spans="1:30" x14ac:dyDescent="0.25">
      <c r="A6" t="s">
        <v>8</v>
      </c>
      <c r="B6" t="s">
        <v>9</v>
      </c>
      <c r="C6" s="2">
        <v>30.5</v>
      </c>
      <c r="D6" s="7">
        <v>49</v>
      </c>
      <c r="E6" s="7">
        <v>57</v>
      </c>
      <c r="F6" s="7">
        <v>23</v>
      </c>
      <c r="G6" s="7">
        <v>40</v>
      </c>
      <c r="H6" s="7">
        <v>79</v>
      </c>
      <c r="I6" s="10">
        <f t="shared" si="12"/>
        <v>9</v>
      </c>
      <c r="J6" s="10">
        <f t="shared" si="12"/>
        <v>17</v>
      </c>
      <c r="K6" s="10">
        <f t="shared" si="12"/>
        <v>0</v>
      </c>
      <c r="L6" s="10">
        <f t="shared" si="12"/>
        <v>0</v>
      </c>
      <c r="M6" s="10">
        <f t="shared" si="12"/>
        <v>39</v>
      </c>
      <c r="N6" s="12">
        <f t="shared" si="13"/>
        <v>1494.5</v>
      </c>
      <c r="O6" s="12">
        <f t="shared" si="14"/>
        <v>2793</v>
      </c>
      <c r="P6" s="12">
        <f t="shared" si="15"/>
        <v>1311</v>
      </c>
      <c r="Q6" s="12">
        <f t="shared" si="15"/>
        <v>920</v>
      </c>
      <c r="R6" s="12">
        <f t="shared" si="15"/>
        <v>3160</v>
      </c>
      <c r="S6" s="13">
        <f t="shared" si="16"/>
        <v>137.25</v>
      </c>
      <c r="T6" s="13">
        <f t="shared" si="6"/>
        <v>259.25</v>
      </c>
      <c r="U6" s="13">
        <f t="shared" si="7"/>
        <v>0</v>
      </c>
      <c r="V6" s="13">
        <f t="shared" si="8"/>
        <v>0</v>
      </c>
      <c r="W6" s="13">
        <f t="shared" si="9"/>
        <v>594.75</v>
      </c>
      <c r="X6" s="15">
        <f t="shared" si="10"/>
        <v>1631.75</v>
      </c>
      <c r="Y6" s="15">
        <f t="shared" si="11"/>
        <v>3052.25</v>
      </c>
      <c r="Z6" s="15">
        <f t="shared" si="11"/>
        <v>1311</v>
      </c>
      <c r="AA6" s="15">
        <f t="shared" si="11"/>
        <v>920</v>
      </c>
      <c r="AB6" s="15">
        <f t="shared" si="11"/>
        <v>3754.75</v>
      </c>
      <c r="AD6" s="1">
        <f t="shared" si="17"/>
        <v>10669.75</v>
      </c>
    </row>
    <row r="7" spans="1:30" x14ac:dyDescent="0.25">
      <c r="A7" t="s">
        <v>10</v>
      </c>
      <c r="B7" t="s">
        <v>11</v>
      </c>
      <c r="C7" s="2">
        <v>17.12</v>
      </c>
      <c r="D7" s="7">
        <v>41</v>
      </c>
      <c r="E7" s="7">
        <v>50</v>
      </c>
      <c r="F7" s="7">
        <v>45</v>
      </c>
      <c r="G7" s="7">
        <v>69</v>
      </c>
      <c r="H7" s="7">
        <v>40</v>
      </c>
      <c r="I7" s="10">
        <f t="shared" si="12"/>
        <v>1</v>
      </c>
      <c r="J7" s="10">
        <f t="shared" si="12"/>
        <v>10</v>
      </c>
      <c r="K7" s="10">
        <f t="shared" si="12"/>
        <v>5</v>
      </c>
      <c r="L7" s="10">
        <f t="shared" si="12"/>
        <v>29</v>
      </c>
      <c r="M7" s="10">
        <f t="shared" si="12"/>
        <v>0</v>
      </c>
      <c r="N7" s="12">
        <f t="shared" si="13"/>
        <v>701.92000000000007</v>
      </c>
      <c r="O7" s="12">
        <f t="shared" si="14"/>
        <v>2050</v>
      </c>
      <c r="P7" s="12">
        <f t="shared" si="15"/>
        <v>2250</v>
      </c>
      <c r="Q7" s="12">
        <f t="shared" si="15"/>
        <v>3105</v>
      </c>
      <c r="R7" s="12">
        <f t="shared" si="15"/>
        <v>2760</v>
      </c>
      <c r="S7" s="13">
        <f t="shared" si="16"/>
        <v>8.56</v>
      </c>
      <c r="T7" s="13">
        <f t="shared" si="6"/>
        <v>85.600000000000009</v>
      </c>
      <c r="U7" s="13">
        <f t="shared" si="7"/>
        <v>42.800000000000004</v>
      </c>
      <c r="V7" s="13">
        <f t="shared" si="8"/>
        <v>248.24</v>
      </c>
      <c r="W7" s="13">
        <f t="shared" si="9"/>
        <v>0</v>
      </c>
      <c r="X7" s="15">
        <f t="shared" si="10"/>
        <v>710.48</v>
      </c>
      <c r="Y7" s="15">
        <f t="shared" si="11"/>
        <v>2135.6</v>
      </c>
      <c r="Z7" s="15">
        <f t="shared" si="11"/>
        <v>2292.8000000000002</v>
      </c>
      <c r="AA7" s="15">
        <f t="shared" si="11"/>
        <v>3353.24</v>
      </c>
      <c r="AB7" s="15">
        <f t="shared" si="11"/>
        <v>2760</v>
      </c>
      <c r="AD7" s="1">
        <f t="shared" si="17"/>
        <v>11252.119999999999</v>
      </c>
    </row>
    <row r="8" spans="1:30" x14ac:dyDescent="0.25">
      <c r="A8" t="s">
        <v>12</v>
      </c>
      <c r="B8" t="s">
        <v>13</v>
      </c>
      <c r="C8" s="2">
        <v>8</v>
      </c>
      <c r="D8" s="7">
        <v>39</v>
      </c>
      <c r="E8" s="7">
        <v>40</v>
      </c>
      <c r="F8" s="7">
        <v>32</v>
      </c>
      <c r="G8" s="7">
        <v>12</v>
      </c>
      <c r="H8" s="7">
        <v>80</v>
      </c>
      <c r="I8" s="10">
        <f t="shared" si="12"/>
        <v>0</v>
      </c>
      <c r="J8" s="10">
        <f t="shared" si="12"/>
        <v>0</v>
      </c>
      <c r="K8" s="10">
        <f t="shared" si="12"/>
        <v>0</v>
      </c>
      <c r="L8" s="10">
        <f t="shared" si="12"/>
        <v>0</v>
      </c>
      <c r="M8" s="10">
        <f t="shared" si="12"/>
        <v>40</v>
      </c>
      <c r="N8" s="12">
        <f t="shared" si="13"/>
        <v>312</v>
      </c>
      <c r="O8" s="12">
        <f t="shared" si="14"/>
        <v>1560</v>
      </c>
      <c r="P8" s="12">
        <f t="shared" si="15"/>
        <v>1280</v>
      </c>
      <c r="Q8" s="12">
        <f t="shared" si="15"/>
        <v>384</v>
      </c>
      <c r="R8" s="12">
        <f t="shared" si="15"/>
        <v>960</v>
      </c>
      <c r="S8" s="13">
        <f t="shared" si="16"/>
        <v>0</v>
      </c>
      <c r="T8" s="13">
        <f t="shared" si="6"/>
        <v>0</v>
      </c>
      <c r="U8" s="13">
        <f t="shared" si="7"/>
        <v>0</v>
      </c>
      <c r="V8" s="13">
        <f t="shared" si="8"/>
        <v>0</v>
      </c>
      <c r="W8" s="13">
        <f t="shared" si="9"/>
        <v>160</v>
      </c>
      <c r="X8" s="15">
        <f t="shared" si="10"/>
        <v>312</v>
      </c>
      <c r="Y8" s="15">
        <f t="shared" si="11"/>
        <v>1560</v>
      </c>
      <c r="Z8" s="15">
        <f t="shared" si="11"/>
        <v>1280</v>
      </c>
      <c r="AA8" s="15">
        <f t="shared" si="11"/>
        <v>384</v>
      </c>
      <c r="AB8" s="15">
        <f t="shared" si="11"/>
        <v>1120</v>
      </c>
      <c r="AD8" s="1">
        <f t="shared" si="17"/>
        <v>4656</v>
      </c>
    </row>
    <row r="9" spans="1:30" x14ac:dyDescent="0.25">
      <c r="A9" t="s">
        <v>14</v>
      </c>
      <c r="B9" t="s">
        <v>15</v>
      </c>
      <c r="C9" s="2">
        <v>13.9</v>
      </c>
      <c r="D9" s="7">
        <v>44</v>
      </c>
      <c r="E9" s="7">
        <v>40</v>
      </c>
      <c r="F9" s="7">
        <v>21</v>
      </c>
      <c r="G9" s="7">
        <v>74</v>
      </c>
      <c r="H9" s="7">
        <v>60</v>
      </c>
      <c r="I9" s="10">
        <f t="shared" si="12"/>
        <v>4</v>
      </c>
      <c r="J9" s="10">
        <f t="shared" si="12"/>
        <v>0</v>
      </c>
      <c r="K9" s="10">
        <f t="shared" si="12"/>
        <v>0</v>
      </c>
      <c r="L9" s="10">
        <f t="shared" si="12"/>
        <v>34</v>
      </c>
      <c r="M9" s="10">
        <f t="shared" si="12"/>
        <v>20</v>
      </c>
      <c r="N9" s="12">
        <f t="shared" si="13"/>
        <v>611.6</v>
      </c>
      <c r="O9" s="12">
        <f t="shared" si="14"/>
        <v>1760</v>
      </c>
      <c r="P9" s="12">
        <f t="shared" si="15"/>
        <v>840</v>
      </c>
      <c r="Q9" s="12">
        <f t="shared" si="15"/>
        <v>1554</v>
      </c>
      <c r="R9" s="12">
        <f t="shared" si="15"/>
        <v>4440</v>
      </c>
      <c r="S9" s="13">
        <f t="shared" si="16"/>
        <v>27.8</v>
      </c>
      <c r="T9" s="13">
        <f t="shared" si="6"/>
        <v>0</v>
      </c>
      <c r="U9" s="13">
        <f t="shared" si="7"/>
        <v>0</v>
      </c>
      <c r="V9" s="13">
        <f t="shared" si="8"/>
        <v>236.3</v>
      </c>
      <c r="W9" s="13">
        <f t="shared" si="9"/>
        <v>139</v>
      </c>
      <c r="X9" s="15">
        <f t="shared" si="10"/>
        <v>639.4</v>
      </c>
      <c r="Y9" s="15">
        <f t="shared" si="11"/>
        <v>1760</v>
      </c>
      <c r="Z9" s="15">
        <f t="shared" si="11"/>
        <v>840</v>
      </c>
      <c r="AA9" s="15">
        <f t="shared" si="11"/>
        <v>1790.3</v>
      </c>
      <c r="AB9" s="15">
        <f t="shared" si="11"/>
        <v>4579</v>
      </c>
      <c r="AD9" s="1">
        <f t="shared" si="17"/>
        <v>9608.7000000000007</v>
      </c>
    </row>
    <row r="10" spans="1:30" x14ac:dyDescent="0.25">
      <c r="A10" t="s">
        <v>16</v>
      </c>
      <c r="B10" t="s">
        <v>17</v>
      </c>
      <c r="C10" s="2">
        <v>45</v>
      </c>
      <c r="D10" s="7">
        <v>55</v>
      </c>
      <c r="E10" s="7">
        <v>62</v>
      </c>
      <c r="F10" s="7">
        <v>84</v>
      </c>
      <c r="G10" s="7">
        <v>70</v>
      </c>
      <c r="H10" s="7">
        <v>23</v>
      </c>
      <c r="I10" s="10">
        <f t="shared" si="12"/>
        <v>15</v>
      </c>
      <c r="J10" s="10">
        <f t="shared" si="12"/>
        <v>22</v>
      </c>
      <c r="K10" s="10">
        <f t="shared" si="12"/>
        <v>44</v>
      </c>
      <c r="L10" s="10">
        <f t="shared" si="12"/>
        <v>30</v>
      </c>
      <c r="M10" s="10">
        <f t="shared" si="12"/>
        <v>0</v>
      </c>
      <c r="N10" s="12">
        <f t="shared" si="13"/>
        <v>2475</v>
      </c>
      <c r="O10" s="12">
        <f t="shared" si="14"/>
        <v>3410</v>
      </c>
      <c r="P10" s="12">
        <f t="shared" si="15"/>
        <v>5208</v>
      </c>
      <c r="Q10" s="12">
        <f t="shared" si="15"/>
        <v>5880</v>
      </c>
      <c r="R10" s="12">
        <f t="shared" si="15"/>
        <v>1610</v>
      </c>
      <c r="S10" s="13">
        <f t="shared" si="16"/>
        <v>337.5</v>
      </c>
      <c r="T10" s="13">
        <f t="shared" si="6"/>
        <v>495</v>
      </c>
      <c r="U10" s="13">
        <f t="shared" si="7"/>
        <v>990</v>
      </c>
      <c r="V10" s="13">
        <f t="shared" si="8"/>
        <v>675</v>
      </c>
      <c r="W10" s="13">
        <f t="shared" si="9"/>
        <v>0</v>
      </c>
      <c r="X10" s="15">
        <f t="shared" si="10"/>
        <v>2812.5</v>
      </c>
      <c r="Y10" s="15">
        <f t="shared" si="11"/>
        <v>3905</v>
      </c>
      <c r="Z10" s="15">
        <f t="shared" si="11"/>
        <v>6198</v>
      </c>
      <c r="AA10" s="15">
        <f t="shared" si="11"/>
        <v>6555</v>
      </c>
      <c r="AB10" s="15">
        <f t="shared" si="11"/>
        <v>1610</v>
      </c>
      <c r="AD10" s="1">
        <f t="shared" si="17"/>
        <v>21080.5</v>
      </c>
    </row>
    <row r="11" spans="1:30" x14ac:dyDescent="0.25">
      <c r="A11" t="s">
        <v>18</v>
      </c>
      <c r="B11" t="s">
        <v>19</v>
      </c>
      <c r="C11" s="2">
        <v>17.3</v>
      </c>
      <c r="D11" s="7">
        <v>33</v>
      </c>
      <c r="E11" s="7">
        <v>40</v>
      </c>
      <c r="F11" s="7">
        <v>39</v>
      </c>
      <c r="G11" s="7">
        <v>42</v>
      </c>
      <c r="H11" s="7">
        <v>49</v>
      </c>
      <c r="I11" s="10">
        <f t="shared" si="12"/>
        <v>0</v>
      </c>
      <c r="J11" s="10">
        <f t="shared" si="12"/>
        <v>0</v>
      </c>
      <c r="K11" s="10">
        <f t="shared" si="12"/>
        <v>0</v>
      </c>
      <c r="L11" s="10">
        <f t="shared" si="12"/>
        <v>2</v>
      </c>
      <c r="M11" s="10">
        <f t="shared" si="12"/>
        <v>9</v>
      </c>
      <c r="N11" s="12">
        <f t="shared" si="13"/>
        <v>570.9</v>
      </c>
      <c r="O11" s="12">
        <f t="shared" si="14"/>
        <v>1320</v>
      </c>
      <c r="P11" s="12">
        <f t="shared" si="15"/>
        <v>1560</v>
      </c>
      <c r="Q11" s="12">
        <f t="shared" si="15"/>
        <v>1638</v>
      </c>
      <c r="R11" s="12">
        <f t="shared" si="15"/>
        <v>2058</v>
      </c>
      <c r="S11" s="13">
        <f t="shared" si="16"/>
        <v>0</v>
      </c>
      <c r="T11" s="13">
        <f t="shared" si="6"/>
        <v>0</v>
      </c>
      <c r="U11" s="13">
        <f t="shared" si="7"/>
        <v>0</v>
      </c>
      <c r="V11" s="13">
        <f t="shared" si="8"/>
        <v>17.3</v>
      </c>
      <c r="W11" s="13">
        <f t="shared" si="9"/>
        <v>77.850000000000009</v>
      </c>
      <c r="X11" s="15">
        <f t="shared" si="10"/>
        <v>570.9</v>
      </c>
      <c r="Y11" s="15">
        <f t="shared" si="11"/>
        <v>1320</v>
      </c>
      <c r="Z11" s="15">
        <f t="shared" si="11"/>
        <v>1560</v>
      </c>
      <c r="AA11" s="15">
        <f t="shared" si="11"/>
        <v>1655.3</v>
      </c>
      <c r="AB11" s="15">
        <f t="shared" si="11"/>
        <v>2135.85</v>
      </c>
      <c r="AD11" s="1">
        <f t="shared" si="17"/>
        <v>7242.0499999999993</v>
      </c>
    </row>
    <row r="12" spans="1:30" x14ac:dyDescent="0.25">
      <c r="A12" t="s">
        <v>20</v>
      </c>
      <c r="B12" t="s">
        <v>21</v>
      </c>
      <c r="C12" s="2">
        <v>67</v>
      </c>
      <c r="D12" s="7">
        <v>29</v>
      </c>
      <c r="E12" s="7">
        <v>71</v>
      </c>
      <c r="F12" s="7">
        <v>21</v>
      </c>
      <c r="G12" s="7">
        <v>4</v>
      </c>
      <c r="H12" s="7">
        <v>20</v>
      </c>
      <c r="I12" s="10">
        <f t="shared" si="12"/>
        <v>0</v>
      </c>
      <c r="J12" s="10">
        <f t="shared" si="12"/>
        <v>31</v>
      </c>
      <c r="K12" s="10">
        <f t="shared" si="12"/>
        <v>0</v>
      </c>
      <c r="L12" s="10">
        <f t="shared" si="12"/>
        <v>0</v>
      </c>
      <c r="M12" s="10">
        <f t="shared" si="12"/>
        <v>0</v>
      </c>
      <c r="N12" s="12">
        <f t="shared" si="13"/>
        <v>1943</v>
      </c>
      <c r="O12" s="12">
        <f t="shared" si="14"/>
        <v>2059</v>
      </c>
      <c r="P12" s="12">
        <f t="shared" si="15"/>
        <v>1491</v>
      </c>
      <c r="Q12" s="12">
        <f t="shared" si="15"/>
        <v>84</v>
      </c>
      <c r="R12" s="12">
        <f t="shared" si="15"/>
        <v>80</v>
      </c>
      <c r="S12" s="13">
        <f t="shared" si="16"/>
        <v>0</v>
      </c>
      <c r="T12" s="13">
        <f t="shared" si="6"/>
        <v>1038.5</v>
      </c>
      <c r="U12" s="13">
        <f t="shared" si="7"/>
        <v>0</v>
      </c>
      <c r="V12" s="13">
        <f t="shared" si="8"/>
        <v>0</v>
      </c>
      <c r="W12" s="13">
        <f t="shared" si="9"/>
        <v>0</v>
      </c>
      <c r="X12" s="15">
        <f t="shared" si="10"/>
        <v>1943</v>
      </c>
      <c r="Y12" s="15">
        <f t="shared" si="11"/>
        <v>3097.5</v>
      </c>
      <c r="Z12" s="15">
        <f t="shared" si="11"/>
        <v>1491</v>
      </c>
      <c r="AA12" s="15">
        <f t="shared" si="11"/>
        <v>84</v>
      </c>
      <c r="AB12" s="15">
        <f t="shared" si="11"/>
        <v>80</v>
      </c>
      <c r="AD12" s="1">
        <f t="shared" si="17"/>
        <v>6695.5</v>
      </c>
    </row>
    <row r="13" spans="1:30" x14ac:dyDescent="0.25">
      <c r="A13" t="s">
        <v>22</v>
      </c>
      <c r="B13" t="s">
        <v>23</v>
      </c>
      <c r="C13" s="2">
        <v>11.2</v>
      </c>
      <c r="D13" s="7">
        <v>40</v>
      </c>
      <c r="E13" s="7">
        <v>40</v>
      </c>
      <c r="F13" s="7">
        <v>39</v>
      </c>
      <c r="G13" s="7">
        <v>50</v>
      </c>
      <c r="H13" s="7">
        <v>90</v>
      </c>
      <c r="I13" s="10">
        <f t="shared" si="12"/>
        <v>0</v>
      </c>
      <c r="J13" s="10">
        <f t="shared" si="12"/>
        <v>0</v>
      </c>
      <c r="K13" s="10">
        <f t="shared" si="12"/>
        <v>0</v>
      </c>
      <c r="L13" s="10">
        <f t="shared" si="12"/>
        <v>10</v>
      </c>
      <c r="M13" s="10">
        <f t="shared" si="12"/>
        <v>50</v>
      </c>
      <c r="N13" s="12">
        <f t="shared" si="13"/>
        <v>448</v>
      </c>
      <c r="O13" s="12">
        <f t="shared" si="14"/>
        <v>1600</v>
      </c>
      <c r="P13" s="12">
        <f t="shared" si="15"/>
        <v>1560</v>
      </c>
      <c r="Q13" s="12">
        <f t="shared" si="15"/>
        <v>1950</v>
      </c>
      <c r="R13" s="12">
        <f t="shared" si="15"/>
        <v>4500</v>
      </c>
      <c r="S13" s="13">
        <f t="shared" si="16"/>
        <v>0</v>
      </c>
      <c r="T13" s="13">
        <f t="shared" si="6"/>
        <v>0</v>
      </c>
      <c r="U13" s="13">
        <f t="shared" si="7"/>
        <v>0</v>
      </c>
      <c r="V13" s="13">
        <f t="shared" si="8"/>
        <v>56</v>
      </c>
      <c r="W13" s="13">
        <f t="shared" si="9"/>
        <v>280</v>
      </c>
      <c r="X13" s="15">
        <f t="shared" si="10"/>
        <v>448</v>
      </c>
      <c r="Y13" s="15">
        <f t="shared" si="11"/>
        <v>1600</v>
      </c>
      <c r="Z13" s="15">
        <f t="shared" si="11"/>
        <v>1560</v>
      </c>
      <c r="AA13" s="15">
        <f t="shared" si="11"/>
        <v>2006</v>
      </c>
      <c r="AB13" s="15">
        <f t="shared" si="11"/>
        <v>4780</v>
      </c>
      <c r="AD13" s="1">
        <f t="shared" si="17"/>
        <v>10394</v>
      </c>
    </row>
    <row r="14" spans="1:30" x14ac:dyDescent="0.25">
      <c r="A14" t="s">
        <v>24</v>
      </c>
      <c r="B14" t="s">
        <v>25</v>
      </c>
      <c r="C14" s="2">
        <v>29</v>
      </c>
      <c r="D14" s="7">
        <v>40</v>
      </c>
      <c r="E14" s="7">
        <v>39</v>
      </c>
      <c r="F14" s="7">
        <v>42</v>
      </c>
      <c r="G14" s="7">
        <v>57</v>
      </c>
      <c r="H14" s="7">
        <v>45</v>
      </c>
      <c r="I14" s="10">
        <f t="shared" si="12"/>
        <v>0</v>
      </c>
      <c r="J14" s="10">
        <f t="shared" si="12"/>
        <v>0</v>
      </c>
      <c r="K14" s="10">
        <f t="shared" si="12"/>
        <v>2</v>
      </c>
      <c r="L14" s="10">
        <f t="shared" si="12"/>
        <v>17</v>
      </c>
      <c r="M14" s="10">
        <f t="shared" si="12"/>
        <v>5</v>
      </c>
      <c r="N14" s="12">
        <f t="shared" si="13"/>
        <v>1160</v>
      </c>
      <c r="O14" s="12">
        <f t="shared" si="14"/>
        <v>1560</v>
      </c>
      <c r="P14" s="12">
        <f t="shared" si="15"/>
        <v>1638</v>
      </c>
      <c r="Q14" s="12">
        <f t="shared" si="15"/>
        <v>2394</v>
      </c>
      <c r="R14" s="12">
        <f t="shared" si="15"/>
        <v>2565</v>
      </c>
      <c r="S14" s="13">
        <f t="shared" si="16"/>
        <v>0</v>
      </c>
      <c r="T14" s="13">
        <f t="shared" si="6"/>
        <v>0</v>
      </c>
      <c r="U14" s="13">
        <f t="shared" si="7"/>
        <v>29</v>
      </c>
      <c r="V14" s="13">
        <f t="shared" si="8"/>
        <v>246.5</v>
      </c>
      <c r="W14" s="13">
        <f t="shared" si="9"/>
        <v>72.5</v>
      </c>
      <c r="X14" s="15">
        <f t="shared" si="10"/>
        <v>1160</v>
      </c>
      <c r="Y14" s="15">
        <f t="shared" si="11"/>
        <v>1560</v>
      </c>
      <c r="Z14" s="15">
        <f t="shared" si="11"/>
        <v>1667</v>
      </c>
      <c r="AA14" s="15">
        <f t="shared" si="11"/>
        <v>2640.5</v>
      </c>
      <c r="AB14" s="15">
        <f t="shared" si="11"/>
        <v>2637.5</v>
      </c>
      <c r="AD14" s="1">
        <f t="shared" si="17"/>
        <v>9665</v>
      </c>
    </row>
    <row r="15" spans="1:30" x14ac:dyDescent="0.25">
      <c r="A15" t="s">
        <v>26</v>
      </c>
      <c r="B15" t="s">
        <v>7</v>
      </c>
      <c r="C15" s="2">
        <v>35.9</v>
      </c>
      <c r="D15" s="7">
        <v>40</v>
      </c>
      <c r="E15" s="7">
        <v>27</v>
      </c>
      <c r="F15" s="7">
        <v>40</v>
      </c>
      <c r="G15" s="7">
        <v>43</v>
      </c>
      <c r="H15" s="7">
        <v>41</v>
      </c>
      <c r="I15" s="10">
        <f t="shared" si="12"/>
        <v>0</v>
      </c>
      <c r="J15" s="10">
        <f t="shared" si="12"/>
        <v>0</v>
      </c>
      <c r="K15" s="10">
        <f t="shared" si="12"/>
        <v>0</v>
      </c>
      <c r="L15" s="10">
        <f t="shared" si="12"/>
        <v>3</v>
      </c>
      <c r="M15" s="10">
        <f t="shared" si="12"/>
        <v>1</v>
      </c>
      <c r="N15" s="12">
        <f t="shared" si="13"/>
        <v>1436</v>
      </c>
      <c r="O15" s="12">
        <f t="shared" si="14"/>
        <v>1080</v>
      </c>
      <c r="P15" s="12">
        <f t="shared" si="15"/>
        <v>1080</v>
      </c>
      <c r="Q15" s="12">
        <f t="shared" si="15"/>
        <v>1720</v>
      </c>
      <c r="R15" s="12">
        <f t="shared" si="15"/>
        <v>1763</v>
      </c>
      <c r="S15" s="13">
        <f t="shared" si="16"/>
        <v>0</v>
      </c>
      <c r="T15" s="13">
        <f t="shared" si="6"/>
        <v>0</v>
      </c>
      <c r="U15" s="13">
        <f t="shared" si="7"/>
        <v>0</v>
      </c>
      <c r="V15" s="13">
        <f t="shared" si="8"/>
        <v>53.849999999999994</v>
      </c>
      <c r="W15" s="13">
        <f t="shared" si="9"/>
        <v>17.95</v>
      </c>
      <c r="X15" s="15">
        <f t="shared" si="10"/>
        <v>1436</v>
      </c>
      <c r="Y15" s="15">
        <f t="shared" si="11"/>
        <v>1080</v>
      </c>
      <c r="Z15" s="15">
        <f t="shared" si="11"/>
        <v>1080</v>
      </c>
      <c r="AA15" s="15">
        <f t="shared" si="11"/>
        <v>1773.85</v>
      </c>
      <c r="AB15" s="15">
        <f t="shared" si="11"/>
        <v>1780.95</v>
      </c>
      <c r="AD15" s="1">
        <f t="shared" si="17"/>
        <v>7150.8</v>
      </c>
    </row>
    <row r="16" spans="1:30" x14ac:dyDescent="0.25">
      <c r="A16" t="s">
        <v>27</v>
      </c>
      <c r="B16" t="s">
        <v>28</v>
      </c>
      <c r="C16" s="2">
        <v>10.1</v>
      </c>
      <c r="D16" s="7">
        <v>120</v>
      </c>
      <c r="E16" s="7">
        <v>24</v>
      </c>
      <c r="F16" s="7">
        <v>130</v>
      </c>
      <c r="G16" s="7">
        <v>200</v>
      </c>
      <c r="H16" s="7">
        <v>15</v>
      </c>
      <c r="I16" s="10">
        <f t="shared" si="12"/>
        <v>80</v>
      </c>
      <c r="J16" s="10">
        <f t="shared" si="12"/>
        <v>0</v>
      </c>
      <c r="K16" s="10">
        <f t="shared" si="12"/>
        <v>90</v>
      </c>
      <c r="L16" s="10">
        <f t="shared" si="12"/>
        <v>160</v>
      </c>
      <c r="M16" s="10">
        <f t="shared" si="12"/>
        <v>0</v>
      </c>
      <c r="N16" s="12">
        <f t="shared" si="13"/>
        <v>1212</v>
      </c>
      <c r="O16" s="12">
        <f t="shared" si="14"/>
        <v>2880</v>
      </c>
      <c r="P16" s="12">
        <f t="shared" si="15"/>
        <v>3120</v>
      </c>
      <c r="Q16" s="12">
        <f t="shared" si="15"/>
        <v>26000</v>
      </c>
      <c r="R16" s="12">
        <f t="shared" si="15"/>
        <v>3000</v>
      </c>
      <c r="S16" s="13">
        <f t="shared" si="16"/>
        <v>404</v>
      </c>
      <c r="T16" s="13">
        <f t="shared" si="6"/>
        <v>0</v>
      </c>
      <c r="U16" s="13">
        <f t="shared" si="7"/>
        <v>454.5</v>
      </c>
      <c r="V16" s="13">
        <f t="shared" si="8"/>
        <v>808</v>
      </c>
      <c r="W16" s="13">
        <f t="shared" si="9"/>
        <v>0</v>
      </c>
      <c r="X16" s="15">
        <f t="shared" si="10"/>
        <v>1616</v>
      </c>
      <c r="Y16" s="15">
        <f t="shared" si="11"/>
        <v>2880</v>
      </c>
      <c r="Z16" s="15">
        <f t="shared" si="11"/>
        <v>3574.5</v>
      </c>
      <c r="AA16" s="15">
        <f t="shared" si="11"/>
        <v>26808</v>
      </c>
      <c r="AB16" s="15">
        <f t="shared" si="11"/>
        <v>3000</v>
      </c>
      <c r="AD16" s="1">
        <f t="shared" si="17"/>
        <v>37878.5</v>
      </c>
    </row>
    <row r="17" spans="1:30" x14ac:dyDescent="0.25">
      <c r="A17" t="s">
        <v>29</v>
      </c>
      <c r="B17" t="s">
        <v>30</v>
      </c>
      <c r="C17" s="2">
        <v>30</v>
      </c>
      <c r="D17" s="7">
        <v>40</v>
      </c>
      <c r="E17" s="7">
        <v>78</v>
      </c>
      <c r="F17" s="7">
        <v>41</v>
      </c>
      <c r="G17" s="7">
        <v>60</v>
      </c>
      <c r="H17" s="7">
        <v>49</v>
      </c>
      <c r="I17" s="10">
        <f t="shared" si="12"/>
        <v>0</v>
      </c>
      <c r="J17" s="10">
        <f t="shared" si="12"/>
        <v>38</v>
      </c>
      <c r="K17" s="10">
        <f t="shared" si="12"/>
        <v>1</v>
      </c>
      <c r="L17" s="10">
        <f t="shared" si="12"/>
        <v>20</v>
      </c>
      <c r="M17" s="10">
        <f t="shared" si="12"/>
        <v>9</v>
      </c>
      <c r="N17" s="12">
        <f t="shared" si="13"/>
        <v>1200</v>
      </c>
      <c r="O17" s="12">
        <f t="shared" si="14"/>
        <v>3120</v>
      </c>
      <c r="P17" s="12">
        <f t="shared" si="15"/>
        <v>3198</v>
      </c>
      <c r="Q17" s="12">
        <f t="shared" si="15"/>
        <v>2460</v>
      </c>
      <c r="R17" s="12">
        <f t="shared" si="15"/>
        <v>2940</v>
      </c>
      <c r="S17" s="13">
        <f t="shared" si="16"/>
        <v>0</v>
      </c>
      <c r="T17" s="13">
        <f t="shared" si="6"/>
        <v>570</v>
      </c>
      <c r="U17" s="13">
        <f t="shared" si="7"/>
        <v>15</v>
      </c>
      <c r="V17" s="13">
        <f t="shared" si="8"/>
        <v>300</v>
      </c>
      <c r="W17" s="13">
        <f t="shared" si="9"/>
        <v>135</v>
      </c>
      <c r="X17" s="15">
        <f t="shared" si="10"/>
        <v>1200</v>
      </c>
      <c r="Y17" s="15">
        <f t="shared" si="11"/>
        <v>3690</v>
      </c>
      <c r="Z17" s="15">
        <f t="shared" si="11"/>
        <v>3213</v>
      </c>
      <c r="AA17" s="15">
        <f t="shared" si="11"/>
        <v>2760</v>
      </c>
      <c r="AB17" s="15">
        <f t="shared" si="11"/>
        <v>3075</v>
      </c>
      <c r="AD17" s="1">
        <f t="shared" si="17"/>
        <v>13938</v>
      </c>
    </row>
    <row r="18" spans="1:30" x14ac:dyDescent="0.25">
      <c r="A18" t="s">
        <v>31</v>
      </c>
      <c r="B18" t="s">
        <v>32</v>
      </c>
      <c r="C18" s="2">
        <v>120.1</v>
      </c>
      <c r="D18" s="7">
        <v>40</v>
      </c>
      <c r="E18" s="7">
        <v>59</v>
      </c>
      <c r="F18" s="7">
        <v>40</v>
      </c>
      <c r="G18" s="7">
        <v>30</v>
      </c>
      <c r="H18" s="7">
        <v>41</v>
      </c>
      <c r="I18" s="10">
        <f t="shared" si="12"/>
        <v>0</v>
      </c>
      <c r="J18" s="10">
        <f t="shared" si="12"/>
        <v>19</v>
      </c>
      <c r="K18" s="10">
        <f t="shared" si="12"/>
        <v>0</v>
      </c>
      <c r="L18" s="10">
        <f t="shared" si="12"/>
        <v>0</v>
      </c>
      <c r="M18" s="10">
        <f t="shared" si="12"/>
        <v>1</v>
      </c>
      <c r="N18" s="12">
        <f t="shared" si="13"/>
        <v>4804</v>
      </c>
      <c r="O18" s="12">
        <f t="shared" si="14"/>
        <v>2360</v>
      </c>
      <c r="P18" s="12">
        <f t="shared" si="15"/>
        <v>2360</v>
      </c>
      <c r="Q18" s="12">
        <f t="shared" si="15"/>
        <v>1200</v>
      </c>
      <c r="R18" s="12">
        <f t="shared" si="15"/>
        <v>1230</v>
      </c>
      <c r="S18" s="13">
        <f t="shared" si="16"/>
        <v>0</v>
      </c>
      <c r="T18" s="13">
        <f t="shared" si="6"/>
        <v>1140.95</v>
      </c>
      <c r="U18" s="13">
        <f t="shared" si="7"/>
        <v>0</v>
      </c>
      <c r="V18" s="13">
        <f t="shared" si="8"/>
        <v>0</v>
      </c>
      <c r="W18" s="13">
        <f t="shared" si="9"/>
        <v>60.05</v>
      </c>
      <c r="X18" s="15">
        <f t="shared" si="10"/>
        <v>4804</v>
      </c>
      <c r="Y18" s="15">
        <f t="shared" si="11"/>
        <v>3500.95</v>
      </c>
      <c r="Z18" s="15">
        <f t="shared" si="11"/>
        <v>2360</v>
      </c>
      <c r="AA18" s="15">
        <f t="shared" si="11"/>
        <v>1200</v>
      </c>
      <c r="AB18" s="15">
        <f t="shared" si="11"/>
        <v>1290.05</v>
      </c>
      <c r="AD18" s="1">
        <f t="shared" si="17"/>
        <v>13155</v>
      </c>
    </row>
    <row r="19" spans="1:30" x14ac:dyDescent="0.25">
      <c r="A19" t="s">
        <v>33</v>
      </c>
      <c r="B19" t="s">
        <v>34</v>
      </c>
      <c r="C19" s="2">
        <v>70.349999999999994</v>
      </c>
      <c r="D19" s="7">
        <v>41</v>
      </c>
      <c r="E19" s="7">
        <v>34</v>
      </c>
      <c r="F19" s="7">
        <v>29</v>
      </c>
      <c r="G19" s="7">
        <v>80</v>
      </c>
      <c r="H19" s="7">
        <v>79</v>
      </c>
      <c r="I19" s="10">
        <f t="shared" si="12"/>
        <v>1</v>
      </c>
      <c r="J19" s="10">
        <f t="shared" si="12"/>
        <v>0</v>
      </c>
      <c r="K19" s="10">
        <f t="shared" si="12"/>
        <v>0</v>
      </c>
      <c r="L19" s="10">
        <f t="shared" si="12"/>
        <v>40</v>
      </c>
      <c r="M19" s="10">
        <f t="shared" si="12"/>
        <v>39</v>
      </c>
      <c r="N19" s="12">
        <f t="shared" si="13"/>
        <v>2884.35</v>
      </c>
      <c r="O19" s="12">
        <f t="shared" si="14"/>
        <v>1394</v>
      </c>
      <c r="P19" s="12">
        <f t="shared" si="15"/>
        <v>986</v>
      </c>
      <c r="Q19" s="12">
        <f t="shared" si="15"/>
        <v>2320</v>
      </c>
      <c r="R19" s="12">
        <f t="shared" si="15"/>
        <v>6320</v>
      </c>
      <c r="S19" s="13">
        <f t="shared" si="16"/>
        <v>35.174999999999997</v>
      </c>
      <c r="T19" s="13">
        <f t="shared" si="6"/>
        <v>0</v>
      </c>
      <c r="U19" s="13">
        <f t="shared" si="7"/>
        <v>0</v>
      </c>
      <c r="V19" s="13">
        <f t="shared" si="8"/>
        <v>1407</v>
      </c>
      <c r="W19" s="13">
        <f t="shared" si="9"/>
        <v>1371.8249999999998</v>
      </c>
      <c r="X19" s="15">
        <f t="shared" si="10"/>
        <v>2919.5250000000001</v>
      </c>
      <c r="Y19" s="15">
        <f t="shared" si="11"/>
        <v>1394</v>
      </c>
      <c r="Z19" s="15">
        <f t="shared" si="11"/>
        <v>986</v>
      </c>
      <c r="AA19" s="15">
        <f t="shared" si="11"/>
        <v>3727</v>
      </c>
      <c r="AB19" s="15">
        <f t="shared" si="11"/>
        <v>7691.8249999999998</v>
      </c>
      <c r="AD19" s="1">
        <f t="shared" si="17"/>
        <v>16718.349999999999</v>
      </c>
    </row>
    <row r="20" spans="1:30" x14ac:dyDescent="0.25">
      <c r="A20" t="s">
        <v>35</v>
      </c>
      <c r="B20" t="s">
        <v>36</v>
      </c>
      <c r="C20" s="2">
        <v>3.54</v>
      </c>
      <c r="D20" s="7">
        <v>39</v>
      </c>
      <c r="E20" s="7">
        <v>45</v>
      </c>
      <c r="F20" s="7">
        <v>34</v>
      </c>
      <c r="G20" s="7">
        <v>26</v>
      </c>
      <c r="H20" s="7">
        <v>49</v>
      </c>
      <c r="I20" s="10">
        <f>IF(D20&gt;40,D20-40,0)</f>
        <v>0</v>
      </c>
      <c r="J20" s="10">
        <f>IF(E20&gt;40,E20-40,0)</f>
        <v>5</v>
      </c>
      <c r="K20" s="10">
        <f>IF(F20&gt;40,F20-40,0)</f>
        <v>0</v>
      </c>
      <c r="L20" s="10">
        <f>IF(G20&gt;40,G20-40,0)</f>
        <v>0</v>
      </c>
      <c r="M20" s="10">
        <f>IF(H20&gt;40,H20-40,0)</f>
        <v>9</v>
      </c>
      <c r="N20" s="12">
        <f t="shared" si="13"/>
        <v>138.06</v>
      </c>
      <c r="O20" s="12">
        <f t="shared" si="14"/>
        <v>1755</v>
      </c>
      <c r="P20" s="12">
        <f t="shared" si="15"/>
        <v>1530</v>
      </c>
      <c r="Q20" s="12">
        <f t="shared" si="15"/>
        <v>884</v>
      </c>
      <c r="R20" s="12">
        <f t="shared" si="15"/>
        <v>1274</v>
      </c>
      <c r="S20" s="13">
        <f t="shared" si="16"/>
        <v>0</v>
      </c>
      <c r="T20" s="13">
        <f t="shared" si="6"/>
        <v>8.85</v>
      </c>
      <c r="U20" s="13">
        <f t="shared" si="7"/>
        <v>0</v>
      </c>
      <c r="V20" s="13">
        <f t="shared" si="8"/>
        <v>0</v>
      </c>
      <c r="W20" s="13">
        <f t="shared" si="9"/>
        <v>15.93</v>
      </c>
      <c r="X20" s="15">
        <f t="shared" si="10"/>
        <v>138.06</v>
      </c>
      <c r="Y20" s="15">
        <f t="shared" ref="Y20:AB20" si="18">O20+T20</f>
        <v>1763.85</v>
      </c>
      <c r="Z20" s="15">
        <f t="shared" si="18"/>
        <v>1530</v>
      </c>
      <c r="AA20" s="15">
        <f t="shared" si="18"/>
        <v>884</v>
      </c>
      <c r="AB20" s="15">
        <f t="shared" si="18"/>
        <v>1289.93</v>
      </c>
      <c r="AD20" s="1">
        <f t="shared" si="17"/>
        <v>5605.84</v>
      </c>
    </row>
    <row r="22" spans="1:30" x14ac:dyDescent="0.25">
      <c r="A22" s="5" t="s">
        <v>39</v>
      </c>
      <c r="C22" s="1">
        <f>MAX(C4:C20)</f>
        <v>120.1</v>
      </c>
      <c r="D22" s="3">
        <f>MAX(D4:D20)</f>
        <v>120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4804</v>
      </c>
      <c r="O22" s="1">
        <f t="shared" ref="O22:AB22" si="19">MAX(O4:O20)</f>
        <v>3410</v>
      </c>
      <c r="P22" s="1">
        <f t="shared" si="19"/>
        <v>5208</v>
      </c>
      <c r="Q22" s="1">
        <f t="shared" si="19"/>
        <v>26000</v>
      </c>
      <c r="R22" s="1">
        <f t="shared" si="19"/>
        <v>6320</v>
      </c>
      <c r="S22" s="1">
        <f t="shared" si="19"/>
        <v>404</v>
      </c>
      <c r="T22" s="1">
        <f t="shared" si="19"/>
        <v>1140.95</v>
      </c>
      <c r="U22" s="1">
        <f t="shared" si="19"/>
        <v>990</v>
      </c>
      <c r="V22" s="1">
        <f t="shared" si="19"/>
        <v>1407</v>
      </c>
      <c r="W22" s="1">
        <f t="shared" si="19"/>
        <v>1371.8249999999998</v>
      </c>
      <c r="X22" s="1">
        <f t="shared" si="19"/>
        <v>4804</v>
      </c>
      <c r="Y22" s="1">
        <f t="shared" si="19"/>
        <v>3905</v>
      </c>
      <c r="Z22" s="1">
        <f t="shared" si="19"/>
        <v>6198</v>
      </c>
      <c r="AA22" s="1">
        <f t="shared" si="19"/>
        <v>26808</v>
      </c>
      <c r="AB22" s="1">
        <f t="shared" si="19"/>
        <v>7691.8249999999998</v>
      </c>
      <c r="AD22" s="1">
        <f>MAX(AD4:AD20)</f>
        <v>37878.5</v>
      </c>
    </row>
    <row r="23" spans="1:30" x14ac:dyDescent="0.25">
      <c r="A23" s="5" t="s">
        <v>40</v>
      </c>
      <c r="C23" s="1">
        <f>MIN(C4:C20)</f>
        <v>3.54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138.06</v>
      </c>
      <c r="O23" s="1">
        <f t="shared" ref="O23:AB23" si="20">MIN(O4:O20)</f>
        <v>667.80000000000007</v>
      </c>
      <c r="P23" s="1">
        <f t="shared" si="20"/>
        <v>620.1</v>
      </c>
      <c r="Q23" s="1">
        <f t="shared" si="20"/>
        <v>84</v>
      </c>
      <c r="R23" s="1">
        <f t="shared" si="20"/>
        <v>80</v>
      </c>
      <c r="S23" s="1">
        <f t="shared" si="20"/>
        <v>0</v>
      </c>
      <c r="T23" s="1">
        <f t="shared" si="20"/>
        <v>0</v>
      </c>
      <c r="U23" s="1">
        <f t="shared" si="20"/>
        <v>0</v>
      </c>
      <c r="V23" s="1">
        <f t="shared" si="20"/>
        <v>0</v>
      </c>
      <c r="W23" s="1">
        <f t="shared" si="20"/>
        <v>0</v>
      </c>
      <c r="X23" s="1">
        <f t="shared" si="20"/>
        <v>138.06</v>
      </c>
      <c r="Y23" s="1">
        <f t="shared" si="20"/>
        <v>683.7</v>
      </c>
      <c r="Z23" s="1">
        <f t="shared" si="20"/>
        <v>620.1</v>
      </c>
      <c r="AA23" s="1">
        <f t="shared" si="20"/>
        <v>84</v>
      </c>
      <c r="AB23" s="1">
        <f t="shared" si="20"/>
        <v>80</v>
      </c>
      <c r="AD23" s="1">
        <f t="shared" ref="AD23" si="21">MIN(AD4:AD20)</f>
        <v>3219.75</v>
      </c>
    </row>
    <row r="24" spans="1:30" x14ac:dyDescent="0.25">
      <c r="A24" s="5" t="s">
        <v>41</v>
      </c>
      <c r="C24" s="1">
        <f>AVERAGE(C4:C20)</f>
        <v>31.465294117647058</v>
      </c>
      <c r="D24" s="4">
        <f>AVERAGE(D4:D20)</f>
        <v>45.470588235294116</v>
      </c>
      <c r="E24" s="4"/>
      <c r="F24" s="4"/>
      <c r="G24" s="4"/>
      <c r="H24" s="4"/>
      <c r="I24" s="4"/>
      <c r="J24" s="4"/>
      <c r="K24" s="4"/>
      <c r="L24" s="4"/>
      <c r="M24" s="4"/>
      <c r="N24" s="1">
        <f>AVERAGE(N4:N20)</f>
        <v>1321.3664705882352</v>
      </c>
      <c r="O24" s="1">
        <f t="shared" ref="O24:AB24" si="22">AVERAGE(O4:O20)</f>
        <v>1946.5176470588237</v>
      </c>
      <c r="P24" s="1">
        <f t="shared" si="22"/>
        <v>1863.0647058823529</v>
      </c>
      <c r="Q24" s="1">
        <f t="shared" si="22"/>
        <v>3205.294117647059</v>
      </c>
      <c r="R24" s="1">
        <f t="shared" si="22"/>
        <v>2417.7294117647061</v>
      </c>
      <c r="S24" s="1">
        <f t="shared" si="22"/>
        <v>56.954999999999991</v>
      </c>
      <c r="T24" s="1">
        <f t="shared" si="22"/>
        <v>212.88529411764705</v>
      </c>
      <c r="U24" s="1">
        <f t="shared" si="22"/>
        <v>90.076470588235296</v>
      </c>
      <c r="V24" s="1">
        <f t="shared" si="22"/>
        <v>238.12882352941173</v>
      </c>
      <c r="W24" s="1">
        <f t="shared" si="22"/>
        <v>176.32676470588234</v>
      </c>
      <c r="X24" s="1">
        <f t="shared" si="22"/>
        <v>1378.3214705882353</v>
      </c>
      <c r="Y24" s="1">
        <f t="shared" si="22"/>
        <v>2159.4029411764704</v>
      </c>
      <c r="Z24" s="1">
        <f t="shared" si="22"/>
        <v>1953.1411764705883</v>
      </c>
      <c r="AA24" s="1">
        <f t="shared" si="22"/>
        <v>3443.4229411764709</v>
      </c>
      <c r="AB24" s="1">
        <f t="shared" si="22"/>
        <v>2594.0561764705885</v>
      </c>
      <c r="AD24" s="1">
        <f t="shared" ref="AD24" si="23">AVERAGE(AD4:AD20)</f>
        <v>11528.344705882351</v>
      </c>
    </row>
    <row r="25" spans="1:30" x14ac:dyDescent="0.25">
      <c r="A25" s="5" t="s">
        <v>42</v>
      </c>
      <c r="D25">
        <f>SUM(D4:D20)</f>
        <v>773</v>
      </c>
      <c r="N25" s="1">
        <f>SUM(N4:N20)</f>
        <v>22463.23</v>
      </c>
      <c r="O25" s="1">
        <f t="shared" ref="O25:AB25" si="24">SUM(O4:O20)</f>
        <v>33090.800000000003</v>
      </c>
      <c r="P25" s="1">
        <f t="shared" si="24"/>
        <v>31672.1</v>
      </c>
      <c r="Q25" s="1">
        <f t="shared" si="24"/>
        <v>54490</v>
      </c>
      <c r="R25" s="1">
        <f t="shared" si="24"/>
        <v>41101.4</v>
      </c>
      <c r="S25" s="1">
        <f t="shared" si="24"/>
        <v>968.2349999999999</v>
      </c>
      <c r="T25" s="1">
        <f t="shared" si="24"/>
        <v>3619.0499999999997</v>
      </c>
      <c r="U25" s="1">
        <f t="shared" si="24"/>
        <v>1531.3</v>
      </c>
      <c r="V25" s="1">
        <f t="shared" si="24"/>
        <v>4048.1899999999996</v>
      </c>
      <c r="W25" s="1">
        <f t="shared" si="24"/>
        <v>2997.5549999999998</v>
      </c>
      <c r="X25" s="1">
        <f t="shared" si="24"/>
        <v>23431.465</v>
      </c>
      <c r="Y25" s="1">
        <f t="shared" si="24"/>
        <v>36709.85</v>
      </c>
      <c r="Z25" s="1">
        <f t="shared" si="24"/>
        <v>33203.4</v>
      </c>
      <c r="AA25" s="1">
        <f t="shared" si="24"/>
        <v>58538.19</v>
      </c>
      <c r="AB25" s="1">
        <f t="shared" si="24"/>
        <v>44098.955000000002</v>
      </c>
      <c r="AD25" s="1">
        <f t="shared" ref="AD25" si="25">SUM(AD4:AD20)</f>
        <v>195981.86</v>
      </c>
    </row>
  </sheetData>
  <pageMargins left="0.7" right="0.7" top="0.75" bottom="0.75" header="0.3" footer="0.3"/>
  <pageSetup paperSize="9" scale="3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opLeftCell="A4" workbookViewId="0">
      <selection activeCell="E28" sqref="E28"/>
    </sheetView>
  </sheetViews>
  <sheetFormatPr baseColWidth="10" defaultRowHeight="15" x14ac:dyDescent="0.25"/>
  <cols>
    <col min="2" max="2" width="13.85546875" customWidth="1"/>
    <col min="3" max="3" width="5" customWidth="1"/>
    <col min="4" max="4" width="5.42578125" customWidth="1"/>
    <col min="5" max="5" width="6.28515625" bestFit="1" customWidth="1"/>
    <col min="6" max="6" width="5.28515625" customWidth="1"/>
    <col min="13" max="13" width="11.85546875" bestFit="1" customWidth="1"/>
  </cols>
  <sheetData>
    <row r="1" spans="1:13" ht="124.5" x14ac:dyDescent="0.25">
      <c r="A1" s="5" t="s">
        <v>46</v>
      </c>
      <c r="C1" s="18" t="s">
        <v>75</v>
      </c>
      <c r="D1" s="18" t="s">
        <v>77</v>
      </c>
      <c r="E1" s="18" t="s">
        <v>78</v>
      </c>
      <c r="F1" s="18" t="s">
        <v>76</v>
      </c>
      <c r="H1" s="16" t="s">
        <v>75</v>
      </c>
      <c r="I1" s="16" t="s">
        <v>77</v>
      </c>
      <c r="J1" s="16" t="s">
        <v>78</v>
      </c>
      <c r="K1" s="16" t="s">
        <v>76</v>
      </c>
      <c r="M1" s="16" t="s">
        <v>80</v>
      </c>
    </row>
    <row r="2" spans="1:13" x14ac:dyDescent="0.25">
      <c r="B2" s="5" t="s">
        <v>79</v>
      </c>
      <c r="C2">
        <v>10</v>
      </c>
      <c r="D2">
        <v>20</v>
      </c>
      <c r="E2">
        <v>100</v>
      </c>
      <c r="F2">
        <v>1</v>
      </c>
    </row>
    <row r="3" spans="1:13" x14ac:dyDescent="0.25">
      <c r="A3" s="5" t="s">
        <v>47</v>
      </c>
      <c r="B3" s="5" t="s">
        <v>48</v>
      </c>
    </row>
    <row r="4" spans="1:13" x14ac:dyDescent="0.25">
      <c r="A4" t="s">
        <v>49</v>
      </c>
      <c r="B4" t="s">
        <v>50</v>
      </c>
      <c r="C4">
        <v>10</v>
      </c>
      <c r="D4">
        <v>19</v>
      </c>
      <c r="E4">
        <v>93</v>
      </c>
      <c r="F4">
        <v>1</v>
      </c>
      <c r="H4" s="17">
        <f>C4/C$2</f>
        <v>1</v>
      </c>
      <c r="I4" s="17">
        <f t="shared" ref="I4:K19" si="0">D4/D$2</f>
        <v>0.95</v>
      </c>
      <c r="J4" s="17">
        <f t="shared" si="0"/>
        <v>0.93</v>
      </c>
      <c r="K4" s="17">
        <f t="shared" si="0"/>
        <v>1</v>
      </c>
      <c r="M4" s="17" t="b">
        <f>OR(H4&lt;0.5,I4&lt;0.5,J4&lt;0.5,K4&lt;0.5)</f>
        <v>0</v>
      </c>
    </row>
    <row r="5" spans="1:13" x14ac:dyDescent="0.25">
      <c r="A5" t="s">
        <v>21</v>
      </c>
      <c r="B5" t="s">
        <v>51</v>
      </c>
      <c r="C5">
        <v>9</v>
      </c>
      <c r="D5">
        <v>20</v>
      </c>
      <c r="E5">
        <v>100</v>
      </c>
      <c r="F5">
        <v>1</v>
      </c>
      <c r="H5" s="17">
        <f t="shared" ref="H5:H20" si="1">C5/C$2</f>
        <v>0.9</v>
      </c>
      <c r="I5" s="17">
        <f t="shared" si="0"/>
        <v>1</v>
      </c>
      <c r="J5" s="17">
        <f t="shared" si="0"/>
        <v>1</v>
      </c>
      <c r="K5" s="17">
        <f t="shared" si="0"/>
        <v>1</v>
      </c>
      <c r="M5" s="17" t="b">
        <f t="shared" ref="M5:M20" si="2">OR(H5&lt;0.5,I5&lt;0.5,J5&lt;0.5,K5&lt;0.5)</f>
        <v>0</v>
      </c>
    </row>
    <row r="6" spans="1:13" x14ac:dyDescent="0.25">
      <c r="A6" t="s">
        <v>13</v>
      </c>
      <c r="B6" t="s">
        <v>52</v>
      </c>
      <c r="C6">
        <v>8</v>
      </c>
      <c r="D6">
        <v>17</v>
      </c>
      <c r="E6">
        <v>82</v>
      </c>
      <c r="F6">
        <v>1</v>
      </c>
      <c r="H6" s="17">
        <f t="shared" si="1"/>
        <v>0.8</v>
      </c>
      <c r="I6" s="17">
        <f t="shared" si="0"/>
        <v>0.85</v>
      </c>
      <c r="J6" s="17">
        <f t="shared" si="0"/>
        <v>0.82</v>
      </c>
      <c r="K6" s="17">
        <f t="shared" si="0"/>
        <v>1</v>
      </c>
      <c r="M6" s="17" t="b">
        <f t="shared" si="2"/>
        <v>0</v>
      </c>
    </row>
    <row r="7" spans="1:13" x14ac:dyDescent="0.25">
      <c r="A7" t="s">
        <v>53</v>
      </c>
      <c r="B7" t="s">
        <v>54</v>
      </c>
      <c r="C7">
        <v>9</v>
      </c>
      <c r="D7">
        <v>10</v>
      </c>
      <c r="E7">
        <v>73</v>
      </c>
      <c r="F7">
        <v>1</v>
      </c>
      <c r="H7" s="17">
        <f t="shared" si="1"/>
        <v>0.9</v>
      </c>
      <c r="I7" s="17">
        <f t="shared" si="0"/>
        <v>0.5</v>
      </c>
      <c r="J7" s="17">
        <f t="shared" si="0"/>
        <v>0.73</v>
      </c>
      <c r="K7" s="17">
        <f t="shared" si="0"/>
        <v>1</v>
      </c>
      <c r="M7" s="17" t="b">
        <f t="shared" si="2"/>
        <v>0</v>
      </c>
    </row>
    <row r="8" spans="1:13" x14ac:dyDescent="0.25">
      <c r="A8" t="s">
        <v>55</v>
      </c>
      <c r="B8" t="s">
        <v>56</v>
      </c>
      <c r="C8">
        <v>10</v>
      </c>
      <c r="D8">
        <v>20</v>
      </c>
      <c r="E8">
        <v>59</v>
      </c>
      <c r="F8">
        <v>1</v>
      </c>
      <c r="H8" s="17">
        <f t="shared" si="1"/>
        <v>1</v>
      </c>
      <c r="I8" s="17">
        <f t="shared" si="0"/>
        <v>1</v>
      </c>
      <c r="J8" s="17">
        <f t="shared" si="0"/>
        <v>0.59</v>
      </c>
      <c r="K8" s="17">
        <f t="shared" si="0"/>
        <v>1</v>
      </c>
      <c r="M8" s="17" t="b">
        <f t="shared" si="2"/>
        <v>0</v>
      </c>
    </row>
    <row r="9" spans="1:13" x14ac:dyDescent="0.25">
      <c r="A9" t="s">
        <v>9</v>
      </c>
      <c r="B9" t="s">
        <v>57</v>
      </c>
      <c r="C9">
        <v>9</v>
      </c>
      <c r="D9">
        <v>17</v>
      </c>
      <c r="E9">
        <v>100</v>
      </c>
      <c r="F9">
        <v>1</v>
      </c>
      <c r="H9" s="17">
        <f t="shared" si="1"/>
        <v>0.9</v>
      </c>
      <c r="I9" s="17">
        <f t="shared" si="0"/>
        <v>0.85</v>
      </c>
      <c r="J9" s="17">
        <f t="shared" si="0"/>
        <v>1</v>
      </c>
      <c r="K9" s="17">
        <f t="shared" si="0"/>
        <v>1</v>
      </c>
      <c r="M9" s="17" t="b">
        <f t="shared" si="2"/>
        <v>0</v>
      </c>
    </row>
    <row r="10" spans="1:13" x14ac:dyDescent="0.25">
      <c r="A10" t="s">
        <v>58</v>
      </c>
      <c r="B10" t="s">
        <v>59</v>
      </c>
      <c r="C10">
        <v>8</v>
      </c>
      <c r="D10">
        <v>20</v>
      </c>
      <c r="E10">
        <v>100</v>
      </c>
      <c r="F10">
        <v>1</v>
      </c>
      <c r="H10" s="17">
        <f t="shared" si="1"/>
        <v>0.8</v>
      </c>
      <c r="I10" s="17">
        <f t="shared" si="0"/>
        <v>1</v>
      </c>
      <c r="J10" s="17">
        <f t="shared" si="0"/>
        <v>1</v>
      </c>
      <c r="K10" s="17">
        <f t="shared" si="0"/>
        <v>1</v>
      </c>
      <c r="M10" s="17" t="b">
        <f t="shared" si="2"/>
        <v>0</v>
      </c>
    </row>
    <row r="11" spans="1:13" x14ac:dyDescent="0.25">
      <c r="A11" t="s">
        <v>13</v>
      </c>
      <c r="B11" t="s">
        <v>23</v>
      </c>
      <c r="C11">
        <v>5</v>
      </c>
      <c r="D11">
        <v>6</v>
      </c>
      <c r="E11">
        <v>100</v>
      </c>
      <c r="F11">
        <v>0</v>
      </c>
      <c r="H11" s="17">
        <f t="shared" si="1"/>
        <v>0.5</v>
      </c>
      <c r="I11" s="17">
        <f t="shared" si="0"/>
        <v>0.3</v>
      </c>
      <c r="J11" s="17">
        <f t="shared" si="0"/>
        <v>1</v>
      </c>
      <c r="K11" s="17">
        <f t="shared" si="0"/>
        <v>0</v>
      </c>
      <c r="M11" s="17" t="b">
        <f t="shared" si="2"/>
        <v>1</v>
      </c>
    </row>
    <row r="12" spans="1:13" x14ac:dyDescent="0.25">
      <c r="A12" t="s">
        <v>7</v>
      </c>
      <c r="B12" t="s">
        <v>23</v>
      </c>
      <c r="C12">
        <v>10</v>
      </c>
      <c r="D12">
        <v>20</v>
      </c>
      <c r="E12">
        <v>67</v>
      </c>
      <c r="F12">
        <v>1</v>
      </c>
      <c r="H12" s="17">
        <f t="shared" si="1"/>
        <v>1</v>
      </c>
      <c r="I12" s="17">
        <f t="shared" si="0"/>
        <v>1</v>
      </c>
      <c r="J12" s="17">
        <f t="shared" si="0"/>
        <v>0.67</v>
      </c>
      <c r="K12" s="17">
        <f t="shared" si="0"/>
        <v>1</v>
      </c>
      <c r="M12" s="17" t="b">
        <f t="shared" si="2"/>
        <v>0</v>
      </c>
    </row>
    <row r="13" spans="1:13" x14ac:dyDescent="0.25">
      <c r="A13" t="s">
        <v>60</v>
      </c>
      <c r="B13" t="s">
        <v>61</v>
      </c>
      <c r="C13">
        <v>9</v>
      </c>
      <c r="D13">
        <v>20</v>
      </c>
      <c r="E13">
        <v>70</v>
      </c>
      <c r="F13">
        <v>1</v>
      </c>
      <c r="H13" s="17">
        <f t="shared" si="1"/>
        <v>0.9</v>
      </c>
      <c r="I13" s="17">
        <f t="shared" si="0"/>
        <v>1</v>
      </c>
      <c r="J13" s="17">
        <f t="shared" si="0"/>
        <v>0.7</v>
      </c>
      <c r="K13" s="17">
        <f t="shared" si="0"/>
        <v>1</v>
      </c>
      <c r="M13" s="17" t="b">
        <f t="shared" si="2"/>
        <v>0</v>
      </c>
    </row>
    <row r="14" spans="1:13" x14ac:dyDescent="0.25">
      <c r="A14" t="s">
        <v>62</v>
      </c>
      <c r="B14" t="s">
        <v>63</v>
      </c>
      <c r="C14">
        <v>10</v>
      </c>
      <c r="D14">
        <v>19</v>
      </c>
      <c r="E14">
        <v>80</v>
      </c>
      <c r="F14">
        <v>1</v>
      </c>
      <c r="H14" s="17">
        <f t="shared" si="1"/>
        <v>1</v>
      </c>
      <c r="I14" s="17">
        <f t="shared" si="0"/>
        <v>0.95</v>
      </c>
      <c r="J14" s="17">
        <f t="shared" si="0"/>
        <v>0.8</v>
      </c>
      <c r="K14" s="17">
        <f t="shared" si="0"/>
        <v>1</v>
      </c>
      <c r="M14" s="17" t="b">
        <f t="shared" si="2"/>
        <v>0</v>
      </c>
    </row>
    <row r="15" spans="1:13" x14ac:dyDescent="0.25">
      <c r="A15" t="s">
        <v>64</v>
      </c>
      <c r="B15" t="s">
        <v>65</v>
      </c>
      <c r="C15">
        <v>8</v>
      </c>
      <c r="D15">
        <v>17</v>
      </c>
      <c r="E15">
        <v>90</v>
      </c>
      <c r="F15">
        <v>1</v>
      </c>
      <c r="H15" s="17">
        <f t="shared" si="1"/>
        <v>0.8</v>
      </c>
      <c r="I15" s="17">
        <f t="shared" si="0"/>
        <v>0.85</v>
      </c>
      <c r="J15" s="17">
        <f t="shared" si="0"/>
        <v>0.9</v>
      </c>
      <c r="K15" s="17">
        <f t="shared" si="0"/>
        <v>1</v>
      </c>
      <c r="M15" s="17" t="b">
        <f t="shared" si="2"/>
        <v>0</v>
      </c>
    </row>
    <row r="16" spans="1:13" x14ac:dyDescent="0.25">
      <c r="A16" t="s">
        <v>66</v>
      </c>
      <c r="B16" t="s">
        <v>67</v>
      </c>
      <c r="C16">
        <v>9</v>
      </c>
      <c r="D16">
        <v>17</v>
      </c>
      <c r="E16">
        <v>45</v>
      </c>
      <c r="F16">
        <v>0</v>
      </c>
      <c r="H16" s="17">
        <f t="shared" si="1"/>
        <v>0.9</v>
      </c>
      <c r="I16" s="17">
        <f t="shared" si="0"/>
        <v>0.85</v>
      </c>
      <c r="J16" s="17">
        <f t="shared" si="0"/>
        <v>0.45</v>
      </c>
      <c r="K16" s="17">
        <f t="shared" si="0"/>
        <v>0</v>
      </c>
      <c r="M16" s="17" t="b">
        <f t="shared" si="2"/>
        <v>1</v>
      </c>
    </row>
    <row r="17" spans="1:13" x14ac:dyDescent="0.25">
      <c r="A17" t="s">
        <v>68</v>
      </c>
      <c r="B17" t="s">
        <v>69</v>
      </c>
      <c r="C17">
        <v>7</v>
      </c>
      <c r="D17">
        <v>20</v>
      </c>
      <c r="E17">
        <v>30</v>
      </c>
      <c r="F17">
        <v>1</v>
      </c>
      <c r="H17" s="17">
        <f t="shared" si="1"/>
        <v>0.7</v>
      </c>
      <c r="I17" s="17">
        <f t="shared" si="0"/>
        <v>1</v>
      </c>
      <c r="J17" s="17">
        <f t="shared" si="0"/>
        <v>0.3</v>
      </c>
      <c r="K17" s="17">
        <f t="shared" si="0"/>
        <v>1</v>
      </c>
      <c r="M17" s="17" t="b">
        <f t="shared" si="2"/>
        <v>1</v>
      </c>
    </row>
    <row r="18" spans="1:13" x14ac:dyDescent="0.25">
      <c r="A18" t="s">
        <v>5</v>
      </c>
      <c r="B18" t="s">
        <v>70</v>
      </c>
      <c r="C18">
        <v>10</v>
      </c>
      <c r="D18">
        <v>10</v>
      </c>
      <c r="E18">
        <v>80</v>
      </c>
      <c r="F18">
        <v>1</v>
      </c>
      <c r="H18" s="17">
        <f t="shared" si="1"/>
        <v>1</v>
      </c>
      <c r="I18" s="17">
        <f t="shared" si="0"/>
        <v>0.5</v>
      </c>
      <c r="J18" s="17">
        <f t="shared" si="0"/>
        <v>0.8</v>
      </c>
      <c r="K18" s="17">
        <f t="shared" si="0"/>
        <v>1</v>
      </c>
      <c r="M18" s="17" t="b">
        <f t="shared" si="2"/>
        <v>0</v>
      </c>
    </row>
    <row r="19" spans="1:13" x14ac:dyDescent="0.25">
      <c r="A19" t="s">
        <v>71</v>
      </c>
      <c r="B19" t="s">
        <v>72</v>
      </c>
      <c r="C19">
        <v>11</v>
      </c>
      <c r="D19">
        <v>20</v>
      </c>
      <c r="E19">
        <v>69</v>
      </c>
      <c r="F19">
        <v>1</v>
      </c>
      <c r="H19" s="17">
        <f t="shared" si="1"/>
        <v>1.1000000000000001</v>
      </c>
      <c r="I19" s="17">
        <f t="shared" si="0"/>
        <v>1</v>
      </c>
      <c r="J19" s="17">
        <f t="shared" si="0"/>
        <v>0.69</v>
      </c>
      <c r="K19" s="17">
        <f t="shared" si="0"/>
        <v>1</v>
      </c>
      <c r="M19" s="17" t="b">
        <f t="shared" si="2"/>
        <v>0</v>
      </c>
    </row>
    <row r="20" spans="1:13" x14ac:dyDescent="0.25">
      <c r="A20" t="s">
        <v>73</v>
      </c>
      <c r="B20" t="s">
        <v>74</v>
      </c>
      <c r="C20">
        <v>10</v>
      </c>
      <c r="D20">
        <v>14</v>
      </c>
      <c r="E20">
        <v>90</v>
      </c>
      <c r="F20">
        <v>1</v>
      </c>
      <c r="H20" s="17">
        <f t="shared" si="1"/>
        <v>1</v>
      </c>
      <c r="I20" s="17">
        <f t="shared" ref="I20" si="3">D20/D$2</f>
        <v>0.7</v>
      </c>
      <c r="J20" s="17">
        <f t="shared" ref="J20" si="4">E20/E$2</f>
        <v>0.9</v>
      </c>
      <c r="K20" s="17">
        <f t="shared" ref="K20" si="5">F20/F$2</f>
        <v>1</v>
      </c>
      <c r="M20" s="17" t="b">
        <f t="shared" si="2"/>
        <v>0</v>
      </c>
    </row>
    <row r="22" spans="1:13" x14ac:dyDescent="0.25">
      <c r="A22" s="5" t="s">
        <v>39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7">
        <f>MAX(H4:H20)</f>
        <v>1.1000000000000001</v>
      </c>
      <c r="I22" s="17">
        <f t="shared" ref="I22:K22" si="7">MAX(I4:I20)</f>
        <v>1</v>
      </c>
      <c r="J22" s="17">
        <f t="shared" si="7"/>
        <v>1</v>
      </c>
      <c r="K22" s="17">
        <f t="shared" si="7"/>
        <v>1</v>
      </c>
    </row>
    <row r="23" spans="1:13" x14ac:dyDescent="0.25">
      <c r="A23" s="5" t="s">
        <v>40</v>
      </c>
      <c r="C23">
        <f>MIN(C4:C20)</f>
        <v>5</v>
      </c>
      <c r="D23">
        <f t="shared" ref="D23:F23" si="8">MIN(D4:D20)</f>
        <v>6</v>
      </c>
      <c r="E23">
        <f t="shared" si="8"/>
        <v>30</v>
      </c>
      <c r="F23">
        <f t="shared" si="8"/>
        <v>0</v>
      </c>
      <c r="H23" s="17">
        <f>MIN(H4:H20)</f>
        <v>0.5</v>
      </c>
      <c r="I23" s="17">
        <f t="shared" ref="I23:K23" si="9">MIN(I4:I20)</f>
        <v>0.3</v>
      </c>
      <c r="J23" s="17">
        <f t="shared" si="9"/>
        <v>0.3</v>
      </c>
      <c r="K23" s="17">
        <f t="shared" si="9"/>
        <v>0</v>
      </c>
    </row>
    <row r="24" spans="1:13" x14ac:dyDescent="0.25">
      <c r="A24" s="5" t="s">
        <v>41</v>
      </c>
      <c r="C24">
        <f>AVERAGE(C4:C20)</f>
        <v>8.9411764705882355</v>
      </c>
      <c r="D24">
        <f t="shared" ref="D24:F24" si="10">AVERAGE(D4:D20)</f>
        <v>16.823529411764707</v>
      </c>
      <c r="E24">
        <f t="shared" si="10"/>
        <v>78.117647058823536</v>
      </c>
      <c r="F24">
        <f t="shared" si="10"/>
        <v>0.88235294117647056</v>
      </c>
      <c r="H24" s="17">
        <f>AVERAGE(H4:H20)</f>
        <v>0.89411764705882346</v>
      </c>
      <c r="I24" s="17">
        <f t="shared" ref="I24:K24" si="11">AVERAGE(I4:I20)</f>
        <v>0.84117647058823508</v>
      </c>
      <c r="J24" s="17">
        <f t="shared" si="11"/>
        <v>0.78117647058823536</v>
      </c>
      <c r="K24" s="17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5" priority="2" operator="lessThan">
      <formula>0.5</formula>
    </cfRule>
  </conditionalFormatting>
  <conditionalFormatting sqref="M4:M20">
    <cfRule type="cellIs" dxfId="4" priority="1" operator="equal">
      <formula>TRUE</formula>
    </cfRule>
  </conditionalFormatting>
  <pageMargins left="0.7" right="0.7" top="0.75" bottom="0.75" header="0.3" footer="0.3"/>
  <pageSetup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20" sqref="G20"/>
    </sheetView>
  </sheetViews>
  <sheetFormatPr baseColWidth="10" defaultRowHeight="15" x14ac:dyDescent="0.25"/>
  <sheetData>
    <row r="1" spans="1:12" x14ac:dyDescent="0.25">
      <c r="A1" s="5" t="s">
        <v>81</v>
      </c>
      <c r="D1" t="s">
        <v>92</v>
      </c>
    </row>
    <row r="4" spans="1:12" x14ac:dyDescent="0.25">
      <c r="A4" s="5" t="s">
        <v>82</v>
      </c>
      <c r="B4" s="23" t="s">
        <v>38</v>
      </c>
      <c r="C4" s="19">
        <v>3</v>
      </c>
      <c r="D4" s="24" t="s">
        <v>91</v>
      </c>
      <c r="E4" s="20">
        <v>5</v>
      </c>
      <c r="F4" s="25" t="s">
        <v>88</v>
      </c>
      <c r="G4" s="22">
        <v>4</v>
      </c>
      <c r="H4" s="26" t="s">
        <v>89</v>
      </c>
      <c r="I4" s="21">
        <v>3</v>
      </c>
      <c r="J4" s="27" t="s">
        <v>90</v>
      </c>
      <c r="K4" s="7">
        <v>1</v>
      </c>
      <c r="L4" s="5" t="s">
        <v>42</v>
      </c>
    </row>
    <row r="5" spans="1:12" x14ac:dyDescent="0.25">
      <c r="A5" t="s">
        <v>83</v>
      </c>
      <c r="B5" s="19">
        <v>1</v>
      </c>
      <c r="C5" s="19">
        <f>C$4*B5</f>
        <v>3</v>
      </c>
      <c r="D5" s="20">
        <v>5</v>
      </c>
      <c r="E5" s="20">
        <f>E$4*D5</f>
        <v>25</v>
      </c>
      <c r="F5" s="22">
        <v>1</v>
      </c>
      <c r="G5" s="22">
        <f>G$4*F5</f>
        <v>4</v>
      </c>
      <c r="H5" s="21">
        <v>4</v>
      </c>
      <c r="I5" s="21">
        <f>I$4*H5</f>
        <v>12</v>
      </c>
      <c r="J5" s="7">
        <v>5</v>
      </c>
      <c r="K5" s="7">
        <f>K$4*J5</f>
        <v>5</v>
      </c>
      <c r="L5">
        <f>C5+E5+G5+I5+K5</f>
        <v>49</v>
      </c>
    </row>
    <row r="6" spans="1:12" x14ac:dyDescent="0.25">
      <c r="A6" t="s">
        <v>84</v>
      </c>
      <c r="B6" s="19">
        <v>4</v>
      </c>
      <c r="C6" s="19">
        <f t="shared" ref="C6:E9" si="0">C$4*B6</f>
        <v>12</v>
      </c>
      <c r="D6" s="20">
        <v>4</v>
      </c>
      <c r="E6" s="20">
        <f t="shared" si="0"/>
        <v>20</v>
      </c>
      <c r="F6" s="22">
        <v>3</v>
      </c>
      <c r="G6" s="22">
        <f t="shared" ref="G6" si="1">G$4*F6</f>
        <v>12</v>
      </c>
      <c r="H6" s="21">
        <v>2</v>
      </c>
      <c r="I6" s="21">
        <f t="shared" ref="I6" si="2">I$4*H6</f>
        <v>6</v>
      </c>
      <c r="J6" s="7">
        <v>1</v>
      </c>
      <c r="K6" s="7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85</v>
      </c>
      <c r="B7" s="19">
        <v>5</v>
      </c>
      <c r="C7" s="19">
        <f t="shared" si="0"/>
        <v>15</v>
      </c>
      <c r="D7" s="20">
        <v>1</v>
      </c>
      <c r="E7" s="20">
        <f t="shared" si="0"/>
        <v>5</v>
      </c>
      <c r="F7" s="22">
        <v>5</v>
      </c>
      <c r="G7" s="22">
        <f t="shared" ref="G7" si="5">G$4*F7</f>
        <v>20</v>
      </c>
      <c r="H7" s="21">
        <v>3</v>
      </c>
      <c r="I7" s="21">
        <f t="shared" ref="I7" si="6">I$4*H7</f>
        <v>9</v>
      </c>
      <c r="J7" s="7">
        <v>3</v>
      </c>
      <c r="K7" s="7">
        <f t="shared" ref="K7" si="7">K$4*J7</f>
        <v>3</v>
      </c>
      <c r="L7">
        <f t="shared" si="4"/>
        <v>52</v>
      </c>
    </row>
    <row r="8" spans="1:12" x14ac:dyDescent="0.25">
      <c r="A8" t="s">
        <v>86</v>
      </c>
      <c r="B8" s="19">
        <v>3</v>
      </c>
      <c r="C8" s="19">
        <f t="shared" si="0"/>
        <v>9</v>
      </c>
      <c r="D8" s="20">
        <v>5</v>
      </c>
      <c r="E8" s="20">
        <f t="shared" si="0"/>
        <v>25</v>
      </c>
      <c r="F8" s="22">
        <v>4</v>
      </c>
      <c r="G8" s="22">
        <f t="shared" ref="G8" si="8">G$4*F8</f>
        <v>16</v>
      </c>
      <c r="H8" s="21">
        <v>4</v>
      </c>
      <c r="I8" s="21">
        <f t="shared" ref="I8" si="9">I$4*H8</f>
        <v>12</v>
      </c>
      <c r="J8" s="7">
        <v>3</v>
      </c>
      <c r="K8" s="7">
        <f t="shared" ref="K8" si="10">K$4*J8</f>
        <v>3</v>
      </c>
      <c r="L8">
        <f t="shared" si="4"/>
        <v>65</v>
      </c>
    </row>
    <row r="9" spans="1:12" x14ac:dyDescent="0.25">
      <c r="A9" t="s">
        <v>87</v>
      </c>
      <c r="B9" s="19">
        <v>3</v>
      </c>
      <c r="C9" s="19">
        <f t="shared" si="0"/>
        <v>9</v>
      </c>
      <c r="D9" s="20">
        <v>5</v>
      </c>
      <c r="E9" s="20">
        <f t="shared" si="0"/>
        <v>25</v>
      </c>
      <c r="F9" s="22">
        <v>2</v>
      </c>
      <c r="G9" s="22">
        <f t="shared" ref="G9" si="11">G$4*F9</f>
        <v>8</v>
      </c>
      <c r="H9" s="21">
        <v>2</v>
      </c>
      <c r="I9" s="21">
        <f t="shared" ref="I9" si="12">I$4*H9</f>
        <v>6</v>
      </c>
      <c r="J9" s="7">
        <v>5</v>
      </c>
      <c r="K9" s="7">
        <f t="shared" ref="K9" si="13">K$4*J9</f>
        <v>5</v>
      </c>
      <c r="L9">
        <f t="shared" si="4"/>
        <v>53</v>
      </c>
    </row>
  </sheetData>
  <conditionalFormatting sqref="L5:L9">
    <cfRule type="top10" dxfId="3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baseColWidth="10" defaultRowHeight="15" x14ac:dyDescent="0.25"/>
  <cols>
    <col min="1" max="1" width="17.5703125" customWidth="1"/>
    <col min="2" max="2" width="17.7109375" bestFit="1" customWidth="1"/>
  </cols>
  <sheetData>
    <row r="1" spans="1:2" x14ac:dyDescent="0.25">
      <c r="A1" t="s">
        <v>92</v>
      </c>
    </row>
    <row r="3" spans="1:2" x14ac:dyDescent="0.25">
      <c r="A3" s="33" t="s">
        <v>153</v>
      </c>
      <c r="B3" t="s">
        <v>152</v>
      </c>
    </row>
    <row r="4" spans="1:2" x14ac:dyDescent="0.25">
      <c r="A4" s="34" t="s">
        <v>147</v>
      </c>
      <c r="B4" s="32">
        <v>113.4</v>
      </c>
    </row>
    <row r="5" spans="1:2" x14ac:dyDescent="0.25">
      <c r="A5" s="34" t="s">
        <v>136</v>
      </c>
      <c r="B5" s="32">
        <v>827.19999999999993</v>
      </c>
    </row>
    <row r="6" spans="1:2" x14ac:dyDescent="0.25">
      <c r="A6" s="34" t="s">
        <v>148</v>
      </c>
      <c r="B6" s="32">
        <v>3635.5</v>
      </c>
    </row>
    <row r="7" spans="1:2" x14ac:dyDescent="0.25">
      <c r="A7" s="34" t="s">
        <v>58</v>
      </c>
      <c r="B7" s="32">
        <v>609</v>
      </c>
    </row>
    <row r="8" spans="1:2" x14ac:dyDescent="0.25">
      <c r="A8" s="34" t="s">
        <v>138</v>
      </c>
      <c r="B8" s="32">
        <v>423.30000000000018</v>
      </c>
    </row>
    <row r="9" spans="1:2" x14ac:dyDescent="0.25">
      <c r="A9" s="34" t="s">
        <v>142</v>
      </c>
      <c r="B9" s="32">
        <v>4050</v>
      </c>
    </row>
    <row r="10" spans="1:2" x14ac:dyDescent="0.25">
      <c r="A10" s="34" t="s">
        <v>144</v>
      </c>
      <c r="B10" s="32">
        <v>216.10000000000002</v>
      </c>
    </row>
    <row r="11" spans="1:2" x14ac:dyDescent="0.25">
      <c r="A11" s="34" t="s">
        <v>140</v>
      </c>
      <c r="B11" s="32">
        <v>979.29999999999984</v>
      </c>
    </row>
    <row r="12" spans="1:2" x14ac:dyDescent="0.25">
      <c r="A12" s="34" t="s">
        <v>154</v>
      </c>
      <c r="B12" s="32">
        <v>10853.800000000001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zoomScaleNormal="100" workbookViewId="0">
      <selection activeCell="E10" sqref="E10"/>
    </sheetView>
  </sheetViews>
  <sheetFormatPr baseColWidth="10" defaultRowHeight="15" x14ac:dyDescent="0.25"/>
  <cols>
    <col min="3" max="3" width="12.85546875" bestFit="1" customWidth="1"/>
    <col min="4" max="4" width="18.42578125" bestFit="1" customWidth="1"/>
    <col min="8" max="8" width="14.5703125" bestFit="1" customWidth="1"/>
    <col min="9" max="9" width="15" bestFit="1" customWidth="1"/>
    <col min="10" max="10" width="15" customWidth="1"/>
  </cols>
  <sheetData>
    <row r="1" spans="1:15" ht="75" x14ac:dyDescent="0.25">
      <c r="A1" s="31" t="s">
        <v>93</v>
      </c>
      <c r="B1" s="31" t="s">
        <v>134</v>
      </c>
      <c r="C1" s="31" t="s">
        <v>94</v>
      </c>
      <c r="D1" s="31" t="s">
        <v>95</v>
      </c>
      <c r="E1" s="31" t="s">
        <v>96</v>
      </c>
      <c r="F1" s="31" t="s">
        <v>97</v>
      </c>
      <c r="G1" s="31" t="s">
        <v>98</v>
      </c>
      <c r="H1" s="31" t="s">
        <v>133</v>
      </c>
      <c r="I1" s="31" t="s">
        <v>48</v>
      </c>
      <c r="J1" s="31" t="s">
        <v>3</v>
      </c>
      <c r="K1" s="31" t="s">
        <v>102</v>
      </c>
      <c r="L1" s="30"/>
      <c r="M1" s="30"/>
      <c r="N1" s="30"/>
      <c r="O1" s="30"/>
    </row>
    <row r="2" spans="1:15" x14ac:dyDescent="0.25">
      <c r="A2" t="s">
        <v>99</v>
      </c>
      <c r="B2" s="28">
        <v>1001</v>
      </c>
      <c r="C2">
        <v>9822</v>
      </c>
      <c r="D2" t="s">
        <v>101</v>
      </c>
      <c r="E2" s="29">
        <v>58.3</v>
      </c>
      <c r="F2" s="29">
        <v>98.4</v>
      </c>
      <c r="G2" s="32">
        <f t="shared" ref="G2:G33" si="0">F2-E2</f>
        <v>40.100000000000009</v>
      </c>
      <c r="H2">
        <f t="shared" ref="H2:H33" si="1">IF(F2&gt;50,G2*0.2,G2*0.1)</f>
        <v>8.0200000000000014</v>
      </c>
      <c r="I2" t="s">
        <v>135</v>
      </c>
      <c r="J2" t="s">
        <v>136</v>
      </c>
      <c r="K2" t="s">
        <v>103</v>
      </c>
    </row>
    <row r="3" spans="1:15" x14ac:dyDescent="0.25">
      <c r="A3" t="s">
        <v>99</v>
      </c>
      <c r="B3" s="28">
        <v>1002</v>
      </c>
      <c r="C3">
        <v>2877</v>
      </c>
      <c r="D3" t="s">
        <v>104</v>
      </c>
      <c r="E3" s="29">
        <v>11.4</v>
      </c>
      <c r="F3" s="29">
        <v>16.3</v>
      </c>
      <c r="G3" s="32">
        <f t="shared" si="0"/>
        <v>4.9000000000000004</v>
      </c>
      <c r="H3">
        <f t="shared" si="1"/>
        <v>0.49000000000000005</v>
      </c>
      <c r="I3" t="s">
        <v>137</v>
      </c>
      <c r="J3" t="s">
        <v>138</v>
      </c>
      <c r="K3" t="s">
        <v>105</v>
      </c>
    </row>
    <row r="4" spans="1:15" x14ac:dyDescent="0.25">
      <c r="A4" t="s">
        <v>99</v>
      </c>
      <c r="B4" s="28">
        <v>1003</v>
      </c>
      <c r="C4">
        <v>2499</v>
      </c>
      <c r="D4" t="s">
        <v>106</v>
      </c>
      <c r="E4" s="29">
        <v>6.2</v>
      </c>
      <c r="F4" s="29">
        <v>9.1999999999999993</v>
      </c>
      <c r="G4" s="32">
        <f t="shared" si="0"/>
        <v>2.9999999999999991</v>
      </c>
      <c r="H4">
        <f t="shared" si="1"/>
        <v>0.29999999999999993</v>
      </c>
      <c r="I4" t="s">
        <v>139</v>
      </c>
      <c r="J4" t="s">
        <v>140</v>
      </c>
      <c r="K4" t="s">
        <v>107</v>
      </c>
      <c r="M4" t="s">
        <v>127</v>
      </c>
    </row>
    <row r="5" spans="1:15" x14ac:dyDescent="0.25">
      <c r="A5" t="s">
        <v>99</v>
      </c>
      <c r="B5" s="28">
        <v>1004</v>
      </c>
      <c r="C5">
        <v>8722</v>
      </c>
      <c r="D5" t="s">
        <v>108</v>
      </c>
      <c r="E5" s="29">
        <v>344</v>
      </c>
      <c r="F5" s="29">
        <v>502</v>
      </c>
      <c r="G5" s="32">
        <f t="shared" si="0"/>
        <v>158</v>
      </c>
      <c r="H5">
        <f t="shared" si="1"/>
        <v>31.6</v>
      </c>
      <c r="I5" t="s">
        <v>141</v>
      </c>
      <c r="J5" t="s">
        <v>142</v>
      </c>
      <c r="K5" t="s">
        <v>107</v>
      </c>
      <c r="M5" t="s">
        <v>128</v>
      </c>
    </row>
    <row r="6" spans="1:15" x14ac:dyDescent="0.25">
      <c r="A6" t="s">
        <v>99</v>
      </c>
      <c r="B6" s="28">
        <v>1005</v>
      </c>
      <c r="C6">
        <v>1109</v>
      </c>
      <c r="D6" t="s">
        <v>109</v>
      </c>
      <c r="E6" s="29">
        <v>3</v>
      </c>
      <c r="F6" s="29">
        <v>8</v>
      </c>
      <c r="G6" s="32">
        <f t="shared" si="0"/>
        <v>5</v>
      </c>
      <c r="H6">
        <f t="shared" si="1"/>
        <v>0.5</v>
      </c>
      <c r="I6" t="s">
        <v>139</v>
      </c>
      <c r="J6" t="s">
        <v>140</v>
      </c>
      <c r="K6" t="s">
        <v>107</v>
      </c>
      <c r="M6" t="s">
        <v>129</v>
      </c>
    </row>
    <row r="7" spans="1:15" x14ac:dyDescent="0.25">
      <c r="A7" t="s">
        <v>99</v>
      </c>
      <c r="B7" s="28">
        <v>1006</v>
      </c>
      <c r="C7">
        <v>9822</v>
      </c>
      <c r="D7" t="s">
        <v>101</v>
      </c>
      <c r="E7" s="29">
        <v>58.3</v>
      </c>
      <c r="F7" s="29">
        <v>98.4</v>
      </c>
      <c r="G7" s="32">
        <f t="shared" si="0"/>
        <v>40.100000000000009</v>
      </c>
      <c r="H7">
        <f t="shared" si="1"/>
        <v>8.0200000000000014</v>
      </c>
      <c r="I7" t="s">
        <v>139</v>
      </c>
      <c r="J7" t="s">
        <v>140</v>
      </c>
      <c r="K7" t="s">
        <v>107</v>
      </c>
      <c r="M7" t="s">
        <v>130</v>
      </c>
    </row>
    <row r="8" spans="1:15" x14ac:dyDescent="0.25">
      <c r="A8" t="s">
        <v>99</v>
      </c>
      <c r="B8" s="28">
        <v>1007</v>
      </c>
      <c r="C8">
        <v>1109</v>
      </c>
      <c r="D8" t="s">
        <v>109</v>
      </c>
      <c r="E8" s="29">
        <v>3</v>
      </c>
      <c r="F8" s="29">
        <v>8</v>
      </c>
      <c r="G8" s="32">
        <f t="shared" si="0"/>
        <v>5</v>
      </c>
      <c r="H8">
        <f t="shared" si="1"/>
        <v>0.5</v>
      </c>
      <c r="I8" t="s">
        <v>143</v>
      </c>
      <c r="J8" t="s">
        <v>144</v>
      </c>
      <c r="K8" t="s">
        <v>103</v>
      </c>
      <c r="M8" t="s">
        <v>131</v>
      </c>
    </row>
    <row r="9" spans="1:15" x14ac:dyDescent="0.25">
      <c r="A9" t="s">
        <v>99</v>
      </c>
      <c r="B9" s="28">
        <v>1008</v>
      </c>
      <c r="C9">
        <v>2877</v>
      </c>
      <c r="D9" t="s">
        <v>104</v>
      </c>
      <c r="E9" s="29">
        <v>11.4</v>
      </c>
      <c r="F9" s="29">
        <v>16.3</v>
      </c>
      <c r="G9" s="32">
        <f t="shared" si="0"/>
        <v>4.9000000000000004</v>
      </c>
      <c r="H9">
        <f t="shared" si="1"/>
        <v>0.49000000000000005</v>
      </c>
      <c r="I9" t="s">
        <v>139</v>
      </c>
      <c r="J9" t="s">
        <v>140</v>
      </c>
      <c r="K9" t="s">
        <v>103</v>
      </c>
      <c r="M9" t="s">
        <v>132</v>
      </c>
    </row>
    <row r="10" spans="1:15" x14ac:dyDescent="0.25">
      <c r="A10" t="s">
        <v>99</v>
      </c>
      <c r="B10" s="28">
        <v>1009</v>
      </c>
      <c r="C10">
        <v>1109</v>
      </c>
      <c r="D10" t="s">
        <v>109</v>
      </c>
      <c r="E10" s="29">
        <v>3</v>
      </c>
      <c r="F10" s="29">
        <v>8</v>
      </c>
      <c r="G10" s="32">
        <f t="shared" si="0"/>
        <v>5</v>
      </c>
      <c r="H10">
        <f t="shared" si="1"/>
        <v>0.5</v>
      </c>
      <c r="I10" t="s">
        <v>139</v>
      </c>
      <c r="J10" t="s">
        <v>140</v>
      </c>
      <c r="K10" t="s">
        <v>107</v>
      </c>
    </row>
    <row r="11" spans="1:15" x14ac:dyDescent="0.25">
      <c r="A11" t="s">
        <v>99</v>
      </c>
      <c r="B11" s="28">
        <v>1010</v>
      </c>
      <c r="C11">
        <v>2877</v>
      </c>
      <c r="D11" t="s">
        <v>104</v>
      </c>
      <c r="E11" s="29">
        <v>11.4</v>
      </c>
      <c r="F11" s="29">
        <v>16.3</v>
      </c>
      <c r="G11" s="32">
        <f t="shared" si="0"/>
        <v>4.9000000000000004</v>
      </c>
      <c r="H11">
        <f t="shared" si="1"/>
        <v>0.49000000000000005</v>
      </c>
      <c r="I11" t="s">
        <v>137</v>
      </c>
      <c r="J11" t="s">
        <v>138</v>
      </c>
      <c r="K11" t="s">
        <v>110</v>
      </c>
    </row>
    <row r="12" spans="1:15" x14ac:dyDescent="0.25">
      <c r="A12" t="s">
        <v>99</v>
      </c>
      <c r="B12" s="28">
        <v>1011</v>
      </c>
      <c r="C12">
        <v>2877</v>
      </c>
      <c r="D12" t="s">
        <v>104</v>
      </c>
      <c r="E12" s="29">
        <v>11.4</v>
      </c>
      <c r="F12" s="29">
        <v>16.3</v>
      </c>
      <c r="G12" s="32">
        <f t="shared" si="0"/>
        <v>4.9000000000000004</v>
      </c>
      <c r="H12">
        <f t="shared" si="1"/>
        <v>0.49000000000000005</v>
      </c>
      <c r="I12" t="s">
        <v>137</v>
      </c>
      <c r="J12" t="s">
        <v>138</v>
      </c>
      <c r="K12" t="s">
        <v>107</v>
      </c>
    </row>
    <row r="13" spans="1:15" x14ac:dyDescent="0.25">
      <c r="A13" t="s">
        <v>99</v>
      </c>
      <c r="B13" s="28">
        <v>1012</v>
      </c>
      <c r="C13">
        <v>4421</v>
      </c>
      <c r="D13" t="s">
        <v>111</v>
      </c>
      <c r="E13" s="29">
        <v>45</v>
      </c>
      <c r="F13" s="29">
        <v>87</v>
      </c>
      <c r="G13" s="32">
        <f t="shared" si="0"/>
        <v>42</v>
      </c>
      <c r="H13">
        <f t="shared" si="1"/>
        <v>8.4</v>
      </c>
      <c r="I13" t="s">
        <v>145</v>
      </c>
      <c r="J13" t="s">
        <v>58</v>
      </c>
      <c r="K13" t="s">
        <v>103</v>
      </c>
    </row>
    <row r="14" spans="1:15" x14ac:dyDescent="0.25">
      <c r="A14" t="s">
        <v>99</v>
      </c>
      <c r="B14" s="28">
        <v>1013</v>
      </c>
      <c r="C14">
        <v>9212</v>
      </c>
      <c r="D14" t="s">
        <v>112</v>
      </c>
      <c r="E14" s="29">
        <v>4</v>
      </c>
      <c r="F14" s="29">
        <v>7</v>
      </c>
      <c r="G14" s="32">
        <f t="shared" si="0"/>
        <v>3</v>
      </c>
      <c r="H14">
        <f t="shared" si="1"/>
        <v>0.30000000000000004</v>
      </c>
      <c r="I14" t="s">
        <v>146</v>
      </c>
      <c r="J14" t="s">
        <v>147</v>
      </c>
      <c r="K14" t="s">
        <v>110</v>
      </c>
    </row>
    <row r="15" spans="1:15" x14ac:dyDescent="0.25">
      <c r="A15" t="s">
        <v>99</v>
      </c>
      <c r="B15" s="28">
        <v>1014</v>
      </c>
      <c r="C15">
        <v>8722</v>
      </c>
      <c r="D15" t="s">
        <v>108</v>
      </c>
      <c r="E15" s="29">
        <v>344</v>
      </c>
      <c r="F15" s="29">
        <v>502</v>
      </c>
      <c r="G15" s="32">
        <f t="shared" si="0"/>
        <v>158</v>
      </c>
      <c r="H15">
        <f t="shared" si="1"/>
        <v>31.6</v>
      </c>
      <c r="I15" t="s">
        <v>68</v>
      </c>
      <c r="J15" t="s">
        <v>148</v>
      </c>
      <c r="K15" t="s">
        <v>107</v>
      </c>
    </row>
    <row r="16" spans="1:15" x14ac:dyDescent="0.25">
      <c r="A16" t="s">
        <v>99</v>
      </c>
      <c r="B16" s="28">
        <v>1015</v>
      </c>
      <c r="C16">
        <v>2877</v>
      </c>
      <c r="D16" t="s">
        <v>104</v>
      </c>
      <c r="E16" s="29">
        <v>11.4</v>
      </c>
      <c r="F16" s="29">
        <v>16.3</v>
      </c>
      <c r="G16" s="32">
        <f t="shared" si="0"/>
        <v>4.9000000000000004</v>
      </c>
      <c r="H16">
        <f t="shared" si="1"/>
        <v>0.49000000000000005</v>
      </c>
      <c r="I16" t="s">
        <v>143</v>
      </c>
      <c r="J16" t="s">
        <v>144</v>
      </c>
      <c r="K16" t="s">
        <v>107</v>
      </c>
    </row>
    <row r="17" spans="1:11" x14ac:dyDescent="0.25">
      <c r="A17" t="s">
        <v>99</v>
      </c>
      <c r="B17" s="28">
        <v>1016</v>
      </c>
      <c r="C17">
        <v>2499</v>
      </c>
      <c r="D17" t="s">
        <v>106</v>
      </c>
      <c r="E17" s="29">
        <v>6.2</v>
      </c>
      <c r="F17" s="29">
        <v>9.1999999999999993</v>
      </c>
      <c r="G17" s="32">
        <f t="shared" si="0"/>
        <v>2.9999999999999991</v>
      </c>
      <c r="H17">
        <f t="shared" si="1"/>
        <v>0.29999999999999993</v>
      </c>
      <c r="I17" t="s">
        <v>146</v>
      </c>
      <c r="J17" t="s">
        <v>147</v>
      </c>
      <c r="K17" t="s">
        <v>110</v>
      </c>
    </row>
    <row r="18" spans="1:11" x14ac:dyDescent="0.25">
      <c r="A18" t="s">
        <v>100</v>
      </c>
      <c r="B18" s="28">
        <v>1017</v>
      </c>
      <c r="C18">
        <v>2242</v>
      </c>
      <c r="D18" t="s">
        <v>113</v>
      </c>
      <c r="E18" s="29">
        <v>60</v>
      </c>
      <c r="F18" s="29">
        <v>124</v>
      </c>
      <c r="G18" s="32">
        <f t="shared" si="0"/>
        <v>64</v>
      </c>
      <c r="H18">
        <f t="shared" si="1"/>
        <v>12.8</v>
      </c>
      <c r="I18" t="s">
        <v>141</v>
      </c>
      <c r="J18" t="s">
        <v>142</v>
      </c>
      <c r="K18" t="s">
        <v>114</v>
      </c>
    </row>
    <row r="19" spans="1:11" x14ac:dyDescent="0.25">
      <c r="A19" t="s">
        <v>100</v>
      </c>
      <c r="B19" s="28">
        <v>1018</v>
      </c>
      <c r="C19">
        <v>1109</v>
      </c>
      <c r="D19" t="s">
        <v>109</v>
      </c>
      <c r="E19" s="29">
        <v>3</v>
      </c>
      <c r="F19" s="29">
        <v>8</v>
      </c>
      <c r="G19" s="32">
        <f t="shared" si="0"/>
        <v>5</v>
      </c>
      <c r="H19">
        <f t="shared" si="1"/>
        <v>0.5</v>
      </c>
      <c r="I19" t="s">
        <v>135</v>
      </c>
      <c r="J19" t="s">
        <v>136</v>
      </c>
      <c r="K19" t="s">
        <v>105</v>
      </c>
    </row>
    <row r="20" spans="1:11" x14ac:dyDescent="0.25">
      <c r="A20" t="s">
        <v>100</v>
      </c>
      <c r="B20" s="28">
        <v>1019</v>
      </c>
      <c r="C20">
        <v>2499</v>
      </c>
      <c r="D20" t="s">
        <v>106</v>
      </c>
      <c r="E20" s="29">
        <v>6.2</v>
      </c>
      <c r="F20" s="29">
        <v>9.1999999999999993</v>
      </c>
      <c r="G20" s="32">
        <f t="shared" si="0"/>
        <v>2.9999999999999991</v>
      </c>
      <c r="H20">
        <f t="shared" si="1"/>
        <v>0.29999999999999993</v>
      </c>
      <c r="I20" t="s">
        <v>143</v>
      </c>
      <c r="J20" t="s">
        <v>144</v>
      </c>
      <c r="K20" t="s">
        <v>110</v>
      </c>
    </row>
    <row r="21" spans="1:11" x14ac:dyDescent="0.25">
      <c r="A21" t="s">
        <v>100</v>
      </c>
      <c r="B21" s="28">
        <v>1020</v>
      </c>
      <c r="C21">
        <v>2499</v>
      </c>
      <c r="D21" t="s">
        <v>106</v>
      </c>
      <c r="E21" s="29">
        <v>6.2</v>
      </c>
      <c r="F21" s="29">
        <v>9.1999999999999993</v>
      </c>
      <c r="G21" s="32">
        <f t="shared" si="0"/>
        <v>2.9999999999999991</v>
      </c>
      <c r="H21">
        <f t="shared" si="1"/>
        <v>0.29999999999999993</v>
      </c>
      <c r="I21" t="s">
        <v>137</v>
      </c>
      <c r="J21" t="s">
        <v>138</v>
      </c>
      <c r="K21" t="s">
        <v>115</v>
      </c>
    </row>
    <row r="22" spans="1:11" x14ac:dyDescent="0.25">
      <c r="A22" t="s">
        <v>100</v>
      </c>
      <c r="B22" s="28">
        <v>1021</v>
      </c>
      <c r="C22">
        <v>1109</v>
      </c>
      <c r="D22" t="s">
        <v>109</v>
      </c>
      <c r="E22" s="29">
        <v>3</v>
      </c>
      <c r="F22" s="29">
        <v>8</v>
      </c>
      <c r="G22" s="32">
        <f t="shared" si="0"/>
        <v>5</v>
      </c>
      <c r="H22">
        <f t="shared" si="1"/>
        <v>0.5</v>
      </c>
      <c r="I22" t="s">
        <v>68</v>
      </c>
      <c r="J22" t="s">
        <v>148</v>
      </c>
      <c r="K22" t="s">
        <v>110</v>
      </c>
    </row>
    <row r="23" spans="1:11" x14ac:dyDescent="0.25">
      <c r="A23" t="s">
        <v>100</v>
      </c>
      <c r="B23" s="28">
        <v>1022</v>
      </c>
      <c r="C23">
        <v>2877</v>
      </c>
      <c r="D23" t="s">
        <v>104</v>
      </c>
      <c r="E23" s="29">
        <v>11.4</v>
      </c>
      <c r="F23" s="29">
        <v>16.3</v>
      </c>
      <c r="G23" s="32">
        <f t="shared" si="0"/>
        <v>4.9000000000000004</v>
      </c>
      <c r="H23">
        <f t="shared" si="1"/>
        <v>0.49000000000000005</v>
      </c>
      <c r="I23" t="s">
        <v>68</v>
      </c>
      <c r="J23" t="s">
        <v>148</v>
      </c>
      <c r="K23" t="s">
        <v>116</v>
      </c>
    </row>
    <row r="24" spans="1:11" x14ac:dyDescent="0.25">
      <c r="A24" t="s">
        <v>100</v>
      </c>
      <c r="B24" s="28">
        <v>1023</v>
      </c>
      <c r="C24">
        <v>1109</v>
      </c>
      <c r="D24" t="s">
        <v>109</v>
      </c>
      <c r="E24" s="29">
        <v>3</v>
      </c>
      <c r="F24" s="29">
        <v>8</v>
      </c>
      <c r="G24" s="32">
        <f t="shared" si="0"/>
        <v>5</v>
      </c>
      <c r="H24">
        <f t="shared" si="1"/>
        <v>0.5</v>
      </c>
      <c r="I24" t="s">
        <v>141</v>
      </c>
      <c r="J24" t="s">
        <v>142</v>
      </c>
      <c r="K24" t="s">
        <v>103</v>
      </c>
    </row>
    <row r="25" spans="1:11" x14ac:dyDescent="0.25">
      <c r="A25" t="s">
        <v>100</v>
      </c>
      <c r="B25" s="28">
        <v>1024</v>
      </c>
      <c r="C25">
        <v>9212</v>
      </c>
      <c r="D25" t="s">
        <v>112</v>
      </c>
      <c r="E25" s="29">
        <v>4</v>
      </c>
      <c r="F25" s="29">
        <v>7</v>
      </c>
      <c r="G25" s="32">
        <f t="shared" si="0"/>
        <v>3</v>
      </c>
      <c r="H25">
        <f t="shared" si="1"/>
        <v>0.30000000000000004</v>
      </c>
      <c r="I25" t="s">
        <v>137</v>
      </c>
      <c r="J25" t="s">
        <v>138</v>
      </c>
      <c r="K25" t="s">
        <v>116</v>
      </c>
    </row>
    <row r="26" spans="1:11" x14ac:dyDescent="0.25">
      <c r="A26" t="s">
        <v>117</v>
      </c>
      <c r="B26" s="28">
        <v>1025</v>
      </c>
      <c r="C26">
        <v>2242</v>
      </c>
      <c r="D26" t="s">
        <v>113</v>
      </c>
      <c r="E26" s="29">
        <v>60</v>
      </c>
      <c r="F26" s="29">
        <v>124</v>
      </c>
      <c r="G26" s="32">
        <f t="shared" si="0"/>
        <v>64</v>
      </c>
      <c r="H26">
        <f t="shared" si="1"/>
        <v>12.8</v>
      </c>
      <c r="I26" t="s">
        <v>141</v>
      </c>
      <c r="J26" t="s">
        <v>142</v>
      </c>
      <c r="K26" t="s">
        <v>114</v>
      </c>
    </row>
    <row r="27" spans="1:11" x14ac:dyDescent="0.25">
      <c r="A27" t="s">
        <v>117</v>
      </c>
      <c r="B27" s="28">
        <v>1026</v>
      </c>
      <c r="C27">
        <v>1109</v>
      </c>
      <c r="D27" t="s">
        <v>109</v>
      </c>
      <c r="E27" s="29">
        <v>3</v>
      </c>
      <c r="F27" s="29">
        <v>8</v>
      </c>
      <c r="G27" s="32">
        <f t="shared" si="0"/>
        <v>5</v>
      </c>
      <c r="H27">
        <f t="shared" si="1"/>
        <v>0.5</v>
      </c>
      <c r="I27" t="s">
        <v>135</v>
      </c>
      <c r="J27" t="s">
        <v>136</v>
      </c>
      <c r="K27" t="s">
        <v>105</v>
      </c>
    </row>
    <row r="28" spans="1:11" x14ac:dyDescent="0.25">
      <c r="A28" t="s">
        <v>117</v>
      </c>
      <c r="B28" s="28">
        <v>1027</v>
      </c>
      <c r="C28">
        <v>2499</v>
      </c>
      <c r="D28" t="s">
        <v>106</v>
      </c>
      <c r="E28" s="29">
        <v>6.2</v>
      </c>
      <c r="F28" s="29">
        <v>9.1999999999999993</v>
      </c>
      <c r="G28" s="32">
        <f t="shared" si="0"/>
        <v>2.9999999999999991</v>
      </c>
      <c r="H28">
        <f t="shared" si="1"/>
        <v>0.29999999999999993</v>
      </c>
      <c r="I28" t="s">
        <v>143</v>
      </c>
      <c r="J28" t="s">
        <v>144</v>
      </c>
      <c r="K28" t="s">
        <v>110</v>
      </c>
    </row>
    <row r="29" spans="1:11" x14ac:dyDescent="0.25">
      <c r="A29" t="s">
        <v>117</v>
      </c>
      <c r="B29" s="28">
        <v>1028</v>
      </c>
      <c r="C29">
        <v>2499</v>
      </c>
      <c r="D29" t="s">
        <v>106</v>
      </c>
      <c r="E29" s="29">
        <v>6.2</v>
      </c>
      <c r="F29" s="29">
        <v>9.1999999999999993</v>
      </c>
      <c r="G29" s="32">
        <f t="shared" si="0"/>
        <v>2.9999999999999991</v>
      </c>
      <c r="H29">
        <f t="shared" si="1"/>
        <v>0.29999999999999993</v>
      </c>
      <c r="I29" t="s">
        <v>137</v>
      </c>
      <c r="J29" t="s">
        <v>138</v>
      </c>
      <c r="K29" t="s">
        <v>115</v>
      </c>
    </row>
    <row r="30" spans="1:11" x14ac:dyDescent="0.25">
      <c r="A30" t="s">
        <v>117</v>
      </c>
      <c r="B30" s="28">
        <v>1029</v>
      </c>
      <c r="C30">
        <v>1109</v>
      </c>
      <c r="D30" t="s">
        <v>109</v>
      </c>
      <c r="E30" s="29">
        <v>3</v>
      </c>
      <c r="F30" s="29">
        <v>8</v>
      </c>
      <c r="G30" s="32">
        <f t="shared" si="0"/>
        <v>5</v>
      </c>
      <c r="H30">
        <f t="shared" si="1"/>
        <v>0.5</v>
      </c>
      <c r="I30" t="s">
        <v>68</v>
      </c>
      <c r="J30" t="s">
        <v>148</v>
      </c>
      <c r="K30" t="s">
        <v>110</v>
      </c>
    </row>
    <row r="31" spans="1:11" x14ac:dyDescent="0.25">
      <c r="A31" t="s">
        <v>117</v>
      </c>
      <c r="B31" s="28">
        <v>1030</v>
      </c>
      <c r="C31">
        <v>2877</v>
      </c>
      <c r="D31" t="s">
        <v>104</v>
      </c>
      <c r="E31" s="29">
        <v>11.4</v>
      </c>
      <c r="F31" s="29">
        <v>16.3</v>
      </c>
      <c r="G31" s="32">
        <f t="shared" si="0"/>
        <v>4.9000000000000004</v>
      </c>
      <c r="H31">
        <f t="shared" si="1"/>
        <v>0.49000000000000005</v>
      </c>
      <c r="I31" t="s">
        <v>68</v>
      </c>
      <c r="J31" t="s">
        <v>148</v>
      </c>
      <c r="K31" t="s">
        <v>116</v>
      </c>
    </row>
    <row r="32" spans="1:11" x14ac:dyDescent="0.25">
      <c r="A32" t="s">
        <v>117</v>
      </c>
      <c r="B32" s="28">
        <v>1031</v>
      </c>
      <c r="C32">
        <v>1109</v>
      </c>
      <c r="D32" t="s">
        <v>109</v>
      </c>
      <c r="E32" s="29">
        <v>3</v>
      </c>
      <c r="F32" s="29">
        <v>8</v>
      </c>
      <c r="G32" s="32">
        <f t="shared" si="0"/>
        <v>5</v>
      </c>
      <c r="H32">
        <f t="shared" si="1"/>
        <v>0.5</v>
      </c>
      <c r="I32" t="s">
        <v>141</v>
      </c>
      <c r="J32" t="s">
        <v>142</v>
      </c>
      <c r="K32" t="s">
        <v>103</v>
      </c>
    </row>
    <row r="33" spans="1:11" x14ac:dyDescent="0.25">
      <c r="A33" t="s">
        <v>117</v>
      </c>
      <c r="B33" s="28">
        <v>1032</v>
      </c>
      <c r="C33">
        <v>9212</v>
      </c>
      <c r="D33" t="s">
        <v>112</v>
      </c>
      <c r="E33" s="29">
        <v>4</v>
      </c>
      <c r="F33" s="29">
        <v>7</v>
      </c>
      <c r="G33" s="32">
        <f t="shared" si="0"/>
        <v>3</v>
      </c>
      <c r="H33">
        <f t="shared" si="1"/>
        <v>0.30000000000000004</v>
      </c>
      <c r="I33" t="s">
        <v>137</v>
      </c>
      <c r="J33" t="s">
        <v>138</v>
      </c>
      <c r="K33" t="s">
        <v>116</v>
      </c>
    </row>
    <row r="34" spans="1:11" x14ac:dyDescent="0.25">
      <c r="A34" t="s">
        <v>118</v>
      </c>
      <c r="B34" s="28">
        <v>1033</v>
      </c>
      <c r="C34">
        <v>2242</v>
      </c>
      <c r="D34" t="s">
        <v>113</v>
      </c>
      <c r="E34" s="29">
        <v>60</v>
      </c>
      <c r="F34" s="29">
        <v>124</v>
      </c>
      <c r="G34" s="32">
        <f t="shared" ref="G34:G65" si="2">F34-E34</f>
        <v>64</v>
      </c>
      <c r="H34">
        <f t="shared" ref="H34:H65" si="3">IF(F34&gt;50,G34*0.2,G34*0.1)</f>
        <v>12.8</v>
      </c>
      <c r="I34" t="s">
        <v>141</v>
      </c>
      <c r="J34" t="s">
        <v>142</v>
      </c>
      <c r="K34" t="s">
        <v>114</v>
      </c>
    </row>
    <row r="35" spans="1:11" x14ac:dyDescent="0.25">
      <c r="A35" t="s">
        <v>118</v>
      </c>
      <c r="B35" s="28">
        <v>1034</v>
      </c>
      <c r="C35">
        <v>1109</v>
      </c>
      <c r="D35" t="s">
        <v>109</v>
      </c>
      <c r="E35" s="29">
        <v>3</v>
      </c>
      <c r="F35" s="29">
        <v>8</v>
      </c>
      <c r="G35" s="32">
        <f t="shared" si="2"/>
        <v>5</v>
      </c>
      <c r="H35">
        <f t="shared" si="3"/>
        <v>0.5</v>
      </c>
      <c r="I35" t="s">
        <v>135</v>
      </c>
      <c r="J35" t="s">
        <v>136</v>
      </c>
      <c r="K35" t="s">
        <v>105</v>
      </c>
    </row>
    <row r="36" spans="1:11" x14ac:dyDescent="0.25">
      <c r="A36" t="s">
        <v>118</v>
      </c>
      <c r="B36" s="28">
        <v>1035</v>
      </c>
      <c r="C36">
        <v>2499</v>
      </c>
      <c r="D36" t="s">
        <v>106</v>
      </c>
      <c r="E36" s="29">
        <v>6.2</v>
      </c>
      <c r="F36" s="29">
        <v>9.1999999999999993</v>
      </c>
      <c r="G36" s="32">
        <f t="shared" si="2"/>
        <v>2.9999999999999991</v>
      </c>
      <c r="H36">
        <f t="shared" si="3"/>
        <v>0.29999999999999993</v>
      </c>
      <c r="I36" t="s">
        <v>143</v>
      </c>
      <c r="J36" t="s">
        <v>144</v>
      </c>
      <c r="K36" t="s">
        <v>110</v>
      </c>
    </row>
    <row r="37" spans="1:11" x14ac:dyDescent="0.25">
      <c r="A37" t="s">
        <v>118</v>
      </c>
      <c r="B37" s="28">
        <v>1036</v>
      </c>
      <c r="C37">
        <v>2499</v>
      </c>
      <c r="D37" t="s">
        <v>106</v>
      </c>
      <c r="E37" s="29">
        <v>6.2</v>
      </c>
      <c r="F37" s="29">
        <v>9.1999999999999993</v>
      </c>
      <c r="G37" s="32">
        <f t="shared" si="2"/>
        <v>2.9999999999999991</v>
      </c>
      <c r="H37">
        <f t="shared" si="3"/>
        <v>0.29999999999999993</v>
      </c>
      <c r="I37" t="s">
        <v>137</v>
      </c>
      <c r="J37" t="s">
        <v>138</v>
      </c>
      <c r="K37" t="s">
        <v>115</v>
      </c>
    </row>
    <row r="38" spans="1:11" x14ac:dyDescent="0.25">
      <c r="A38" t="s">
        <v>118</v>
      </c>
      <c r="B38" s="28">
        <v>1037</v>
      </c>
      <c r="C38">
        <v>1109</v>
      </c>
      <c r="D38" t="s">
        <v>109</v>
      </c>
      <c r="E38" s="29">
        <v>3</v>
      </c>
      <c r="F38" s="29">
        <v>8</v>
      </c>
      <c r="G38" s="32">
        <f t="shared" si="2"/>
        <v>5</v>
      </c>
      <c r="H38">
        <f t="shared" si="3"/>
        <v>0.5</v>
      </c>
      <c r="I38" t="s">
        <v>68</v>
      </c>
      <c r="J38" t="s">
        <v>148</v>
      </c>
      <c r="K38" t="s">
        <v>110</v>
      </c>
    </row>
    <row r="39" spans="1:11" x14ac:dyDescent="0.25">
      <c r="A39" t="s">
        <v>118</v>
      </c>
      <c r="B39" s="28">
        <v>1038</v>
      </c>
      <c r="C39">
        <v>2877</v>
      </c>
      <c r="D39" t="s">
        <v>104</v>
      </c>
      <c r="E39" s="29">
        <v>11.4</v>
      </c>
      <c r="F39" s="29">
        <v>16.3</v>
      </c>
      <c r="G39" s="32">
        <f t="shared" si="2"/>
        <v>4.9000000000000004</v>
      </c>
      <c r="H39">
        <f t="shared" si="3"/>
        <v>0.49000000000000005</v>
      </c>
      <c r="I39" t="s">
        <v>68</v>
      </c>
      <c r="J39" t="s">
        <v>148</v>
      </c>
      <c r="K39" t="s">
        <v>116</v>
      </c>
    </row>
    <row r="40" spans="1:11" x14ac:dyDescent="0.25">
      <c r="A40" t="s">
        <v>118</v>
      </c>
      <c r="B40" s="28">
        <v>1039</v>
      </c>
      <c r="C40">
        <v>1109</v>
      </c>
      <c r="D40" t="s">
        <v>109</v>
      </c>
      <c r="E40" s="29">
        <v>3</v>
      </c>
      <c r="F40" s="29">
        <v>8</v>
      </c>
      <c r="G40" s="32">
        <f t="shared" si="2"/>
        <v>5</v>
      </c>
      <c r="H40">
        <f t="shared" si="3"/>
        <v>0.5</v>
      </c>
      <c r="I40" t="s">
        <v>141</v>
      </c>
      <c r="J40" t="s">
        <v>142</v>
      </c>
      <c r="K40" t="s">
        <v>103</v>
      </c>
    </row>
    <row r="41" spans="1:11" x14ac:dyDescent="0.25">
      <c r="A41" t="s">
        <v>118</v>
      </c>
      <c r="B41" s="28">
        <v>1040</v>
      </c>
      <c r="C41">
        <v>9212</v>
      </c>
      <c r="D41" t="s">
        <v>112</v>
      </c>
      <c r="E41" s="29">
        <v>4</v>
      </c>
      <c r="F41" s="29">
        <v>7</v>
      </c>
      <c r="G41" s="32">
        <f t="shared" si="2"/>
        <v>3</v>
      </c>
      <c r="H41">
        <f t="shared" si="3"/>
        <v>0.30000000000000004</v>
      </c>
      <c r="I41" t="s">
        <v>137</v>
      </c>
      <c r="J41" t="s">
        <v>138</v>
      </c>
      <c r="K41" t="s">
        <v>116</v>
      </c>
    </row>
    <row r="42" spans="1:11" x14ac:dyDescent="0.25">
      <c r="A42" t="s">
        <v>119</v>
      </c>
      <c r="B42" s="28">
        <v>1041</v>
      </c>
      <c r="C42">
        <v>9822</v>
      </c>
      <c r="D42" t="s">
        <v>101</v>
      </c>
      <c r="E42" s="29">
        <v>58.3</v>
      </c>
      <c r="F42" s="29">
        <v>98.4</v>
      </c>
      <c r="G42" s="32">
        <f t="shared" si="2"/>
        <v>40.100000000000009</v>
      </c>
      <c r="H42">
        <f t="shared" si="3"/>
        <v>8.0200000000000014</v>
      </c>
      <c r="I42" t="s">
        <v>135</v>
      </c>
      <c r="J42" t="s">
        <v>136</v>
      </c>
      <c r="K42" t="s">
        <v>103</v>
      </c>
    </row>
    <row r="43" spans="1:11" x14ac:dyDescent="0.25">
      <c r="A43" t="s">
        <v>119</v>
      </c>
      <c r="B43" s="28">
        <v>1042</v>
      </c>
      <c r="C43">
        <v>2877</v>
      </c>
      <c r="D43" t="s">
        <v>104</v>
      </c>
      <c r="E43" s="29">
        <v>11.4</v>
      </c>
      <c r="F43" s="29">
        <v>16.3</v>
      </c>
      <c r="G43" s="32">
        <f t="shared" si="2"/>
        <v>4.9000000000000004</v>
      </c>
      <c r="H43">
        <f t="shared" si="3"/>
        <v>0.49000000000000005</v>
      </c>
      <c r="I43" t="s">
        <v>137</v>
      </c>
      <c r="J43" t="s">
        <v>138</v>
      </c>
      <c r="K43" t="s">
        <v>105</v>
      </c>
    </row>
    <row r="44" spans="1:11" x14ac:dyDescent="0.25">
      <c r="A44" t="s">
        <v>119</v>
      </c>
      <c r="B44" s="28">
        <v>1043</v>
      </c>
      <c r="C44">
        <v>2499</v>
      </c>
      <c r="D44" t="s">
        <v>106</v>
      </c>
      <c r="E44" s="29">
        <v>6.2</v>
      </c>
      <c r="F44" s="29">
        <v>9.1999999999999993</v>
      </c>
      <c r="G44" s="32">
        <f t="shared" si="2"/>
        <v>2.9999999999999991</v>
      </c>
      <c r="H44">
        <f t="shared" si="3"/>
        <v>0.29999999999999993</v>
      </c>
      <c r="I44" t="s">
        <v>139</v>
      </c>
      <c r="J44" t="s">
        <v>140</v>
      </c>
      <c r="K44" t="s">
        <v>107</v>
      </c>
    </row>
    <row r="45" spans="1:11" x14ac:dyDescent="0.25">
      <c r="A45" t="s">
        <v>119</v>
      </c>
      <c r="B45" s="28">
        <v>1044</v>
      </c>
      <c r="C45">
        <v>8722</v>
      </c>
      <c r="D45" t="s">
        <v>108</v>
      </c>
      <c r="E45" s="29">
        <v>344</v>
      </c>
      <c r="F45" s="29">
        <v>502</v>
      </c>
      <c r="G45" s="32">
        <f t="shared" si="2"/>
        <v>158</v>
      </c>
      <c r="H45">
        <f t="shared" si="3"/>
        <v>31.6</v>
      </c>
      <c r="I45" t="s">
        <v>141</v>
      </c>
      <c r="J45" t="s">
        <v>142</v>
      </c>
      <c r="K45" t="s">
        <v>107</v>
      </c>
    </row>
    <row r="46" spans="1:11" x14ac:dyDescent="0.25">
      <c r="A46" t="s">
        <v>119</v>
      </c>
      <c r="B46" s="28">
        <v>1045</v>
      </c>
      <c r="C46">
        <v>1109</v>
      </c>
      <c r="D46" t="s">
        <v>109</v>
      </c>
      <c r="E46" s="29">
        <v>3</v>
      </c>
      <c r="F46" s="29">
        <v>8</v>
      </c>
      <c r="G46" s="32">
        <f t="shared" si="2"/>
        <v>5</v>
      </c>
      <c r="H46">
        <f t="shared" si="3"/>
        <v>0.5</v>
      </c>
      <c r="I46" t="s">
        <v>139</v>
      </c>
      <c r="J46" t="s">
        <v>140</v>
      </c>
      <c r="K46" t="s">
        <v>107</v>
      </c>
    </row>
    <row r="47" spans="1:11" x14ac:dyDescent="0.25">
      <c r="A47" t="s">
        <v>119</v>
      </c>
      <c r="B47" s="28">
        <v>1046</v>
      </c>
      <c r="C47">
        <v>9822</v>
      </c>
      <c r="D47" t="s">
        <v>101</v>
      </c>
      <c r="E47" s="29">
        <v>58.3</v>
      </c>
      <c r="F47" s="29">
        <v>98.4</v>
      </c>
      <c r="G47" s="32">
        <f t="shared" si="2"/>
        <v>40.100000000000009</v>
      </c>
      <c r="H47">
        <f t="shared" si="3"/>
        <v>8.0200000000000014</v>
      </c>
      <c r="I47" t="s">
        <v>139</v>
      </c>
      <c r="J47" t="s">
        <v>140</v>
      </c>
      <c r="K47" t="s">
        <v>107</v>
      </c>
    </row>
    <row r="48" spans="1:11" x14ac:dyDescent="0.25">
      <c r="A48" t="s">
        <v>119</v>
      </c>
      <c r="B48" s="28">
        <v>1047</v>
      </c>
      <c r="C48">
        <v>1109</v>
      </c>
      <c r="D48" t="s">
        <v>109</v>
      </c>
      <c r="E48" s="29">
        <v>3</v>
      </c>
      <c r="F48" s="29">
        <v>8</v>
      </c>
      <c r="G48" s="32">
        <f t="shared" si="2"/>
        <v>5</v>
      </c>
      <c r="H48">
        <f t="shared" si="3"/>
        <v>0.5</v>
      </c>
      <c r="I48" t="s">
        <v>143</v>
      </c>
      <c r="J48" t="s">
        <v>144</v>
      </c>
      <c r="K48" t="s">
        <v>103</v>
      </c>
    </row>
    <row r="49" spans="1:11" x14ac:dyDescent="0.25">
      <c r="A49" t="s">
        <v>119</v>
      </c>
      <c r="B49" s="28">
        <v>1048</v>
      </c>
      <c r="C49">
        <v>2877</v>
      </c>
      <c r="D49" t="s">
        <v>104</v>
      </c>
      <c r="E49" s="29">
        <v>11.4</v>
      </c>
      <c r="F49" s="29">
        <v>16.3</v>
      </c>
      <c r="G49" s="32">
        <f t="shared" si="2"/>
        <v>4.9000000000000004</v>
      </c>
      <c r="H49">
        <f t="shared" si="3"/>
        <v>0.49000000000000005</v>
      </c>
      <c r="I49" t="s">
        <v>139</v>
      </c>
      <c r="J49" t="s">
        <v>140</v>
      </c>
      <c r="K49" t="s">
        <v>103</v>
      </c>
    </row>
    <row r="50" spans="1:11" x14ac:dyDescent="0.25">
      <c r="A50" t="s">
        <v>119</v>
      </c>
      <c r="B50" s="28">
        <v>1049</v>
      </c>
      <c r="C50">
        <v>1109</v>
      </c>
      <c r="D50" t="s">
        <v>109</v>
      </c>
      <c r="E50" s="29">
        <v>3</v>
      </c>
      <c r="F50" s="29">
        <v>8</v>
      </c>
      <c r="G50" s="32">
        <f t="shared" si="2"/>
        <v>5</v>
      </c>
      <c r="H50">
        <f t="shared" si="3"/>
        <v>0.5</v>
      </c>
      <c r="I50" t="s">
        <v>139</v>
      </c>
      <c r="J50" t="s">
        <v>140</v>
      </c>
      <c r="K50" t="s">
        <v>107</v>
      </c>
    </row>
    <row r="51" spans="1:11" x14ac:dyDescent="0.25">
      <c r="A51" t="s">
        <v>119</v>
      </c>
      <c r="B51" s="28">
        <v>1050</v>
      </c>
      <c r="C51">
        <v>2877</v>
      </c>
      <c r="D51" t="s">
        <v>104</v>
      </c>
      <c r="E51" s="29">
        <v>11.4</v>
      </c>
      <c r="F51" s="29">
        <v>16.3</v>
      </c>
      <c r="G51" s="32">
        <f t="shared" si="2"/>
        <v>4.9000000000000004</v>
      </c>
      <c r="H51">
        <f t="shared" si="3"/>
        <v>0.49000000000000005</v>
      </c>
      <c r="I51" t="s">
        <v>137</v>
      </c>
      <c r="J51" t="s">
        <v>138</v>
      </c>
      <c r="K51" t="s">
        <v>110</v>
      </c>
    </row>
    <row r="52" spans="1:11" x14ac:dyDescent="0.25">
      <c r="A52" t="s">
        <v>119</v>
      </c>
      <c r="B52" s="28">
        <v>1051</v>
      </c>
      <c r="C52">
        <v>2877</v>
      </c>
      <c r="D52" t="s">
        <v>104</v>
      </c>
      <c r="E52" s="29">
        <v>11.4</v>
      </c>
      <c r="F52" s="29">
        <v>16.3</v>
      </c>
      <c r="G52" s="32">
        <f t="shared" si="2"/>
        <v>4.9000000000000004</v>
      </c>
      <c r="H52">
        <f t="shared" si="3"/>
        <v>0.49000000000000005</v>
      </c>
      <c r="I52" t="s">
        <v>137</v>
      </c>
      <c r="J52" t="s">
        <v>138</v>
      </c>
      <c r="K52" t="s">
        <v>107</v>
      </c>
    </row>
    <row r="53" spans="1:11" x14ac:dyDescent="0.25">
      <c r="A53" t="s">
        <v>119</v>
      </c>
      <c r="B53" s="28">
        <v>1052</v>
      </c>
      <c r="C53">
        <v>4421</v>
      </c>
      <c r="D53" t="s">
        <v>111</v>
      </c>
      <c r="E53" s="29">
        <v>45</v>
      </c>
      <c r="F53" s="29">
        <v>87</v>
      </c>
      <c r="G53" s="32">
        <f t="shared" si="2"/>
        <v>42</v>
      </c>
      <c r="H53">
        <f t="shared" si="3"/>
        <v>8.4</v>
      </c>
      <c r="I53" t="s">
        <v>145</v>
      </c>
      <c r="J53" t="s">
        <v>58</v>
      </c>
      <c r="K53" t="s">
        <v>103</v>
      </c>
    </row>
    <row r="54" spans="1:11" x14ac:dyDescent="0.25">
      <c r="A54" t="s">
        <v>119</v>
      </c>
      <c r="B54" s="28">
        <v>1053</v>
      </c>
      <c r="C54">
        <v>9212</v>
      </c>
      <c r="D54" t="s">
        <v>112</v>
      </c>
      <c r="E54" s="29">
        <v>4</v>
      </c>
      <c r="F54" s="29">
        <v>7</v>
      </c>
      <c r="G54" s="32">
        <f t="shared" si="2"/>
        <v>3</v>
      </c>
      <c r="H54">
        <f t="shared" si="3"/>
        <v>0.30000000000000004</v>
      </c>
      <c r="I54" t="s">
        <v>146</v>
      </c>
      <c r="J54" t="s">
        <v>147</v>
      </c>
      <c r="K54" t="s">
        <v>110</v>
      </c>
    </row>
    <row r="55" spans="1:11" x14ac:dyDescent="0.25">
      <c r="A55" t="s">
        <v>119</v>
      </c>
      <c r="B55" s="28">
        <v>1054</v>
      </c>
      <c r="C55">
        <v>8722</v>
      </c>
      <c r="D55" t="s">
        <v>108</v>
      </c>
      <c r="E55" s="29">
        <v>344</v>
      </c>
      <c r="F55" s="29">
        <v>502</v>
      </c>
      <c r="G55" s="32">
        <f t="shared" si="2"/>
        <v>158</v>
      </c>
      <c r="H55">
        <f t="shared" si="3"/>
        <v>31.6</v>
      </c>
      <c r="I55" t="s">
        <v>68</v>
      </c>
      <c r="J55" t="s">
        <v>148</v>
      </c>
      <c r="K55" t="s">
        <v>107</v>
      </c>
    </row>
    <row r="56" spans="1:11" x14ac:dyDescent="0.25">
      <c r="A56" t="s">
        <v>119</v>
      </c>
      <c r="B56" s="28">
        <v>1055</v>
      </c>
      <c r="C56">
        <v>2877</v>
      </c>
      <c r="D56" t="s">
        <v>104</v>
      </c>
      <c r="E56" s="29">
        <v>11.4</v>
      </c>
      <c r="F56" s="29">
        <v>16.3</v>
      </c>
      <c r="G56" s="32">
        <f t="shared" si="2"/>
        <v>4.9000000000000004</v>
      </c>
      <c r="H56">
        <f t="shared" si="3"/>
        <v>0.49000000000000005</v>
      </c>
      <c r="I56" t="s">
        <v>143</v>
      </c>
      <c r="J56" t="s">
        <v>144</v>
      </c>
      <c r="K56" t="s">
        <v>107</v>
      </c>
    </row>
    <row r="57" spans="1:11" x14ac:dyDescent="0.25">
      <c r="A57" t="s">
        <v>119</v>
      </c>
      <c r="B57" s="28">
        <v>1056</v>
      </c>
      <c r="C57">
        <v>2499</v>
      </c>
      <c r="D57" t="s">
        <v>106</v>
      </c>
      <c r="E57" s="29">
        <v>6.2</v>
      </c>
      <c r="F57" s="29">
        <v>9.1999999999999993</v>
      </c>
      <c r="G57" s="32">
        <f t="shared" si="2"/>
        <v>2.9999999999999991</v>
      </c>
      <c r="H57">
        <f t="shared" si="3"/>
        <v>0.29999999999999993</v>
      </c>
      <c r="I57" t="s">
        <v>146</v>
      </c>
      <c r="J57" t="s">
        <v>147</v>
      </c>
      <c r="K57" t="s">
        <v>110</v>
      </c>
    </row>
    <row r="58" spans="1:11" x14ac:dyDescent="0.25">
      <c r="A58" t="s">
        <v>120</v>
      </c>
      <c r="B58" s="28">
        <v>1057</v>
      </c>
      <c r="C58">
        <v>9822</v>
      </c>
      <c r="D58" t="s">
        <v>101</v>
      </c>
      <c r="E58" s="29">
        <v>58.3</v>
      </c>
      <c r="F58" s="29">
        <v>98.4</v>
      </c>
      <c r="G58" s="32">
        <f t="shared" si="2"/>
        <v>40.100000000000009</v>
      </c>
      <c r="H58">
        <f t="shared" si="3"/>
        <v>8.0200000000000014</v>
      </c>
      <c r="I58" t="s">
        <v>135</v>
      </c>
      <c r="J58" t="s">
        <v>136</v>
      </c>
      <c r="K58" t="s">
        <v>103</v>
      </c>
    </row>
    <row r="59" spans="1:11" x14ac:dyDescent="0.25">
      <c r="A59" t="s">
        <v>120</v>
      </c>
      <c r="B59" s="28">
        <v>1058</v>
      </c>
      <c r="C59">
        <v>2877</v>
      </c>
      <c r="D59" t="s">
        <v>104</v>
      </c>
      <c r="E59" s="29">
        <v>11.4</v>
      </c>
      <c r="F59" s="29">
        <v>16.3</v>
      </c>
      <c r="G59" s="32">
        <f t="shared" si="2"/>
        <v>4.9000000000000004</v>
      </c>
      <c r="H59">
        <f t="shared" si="3"/>
        <v>0.49000000000000005</v>
      </c>
      <c r="I59" t="s">
        <v>137</v>
      </c>
      <c r="J59" t="s">
        <v>138</v>
      </c>
      <c r="K59" t="s">
        <v>105</v>
      </c>
    </row>
    <row r="60" spans="1:11" x14ac:dyDescent="0.25">
      <c r="A60" t="s">
        <v>120</v>
      </c>
      <c r="B60" s="28">
        <v>1059</v>
      </c>
      <c r="C60">
        <v>2499</v>
      </c>
      <c r="D60" t="s">
        <v>106</v>
      </c>
      <c r="E60" s="29">
        <v>6.2</v>
      </c>
      <c r="F60" s="29">
        <v>9.1999999999999993</v>
      </c>
      <c r="G60" s="32">
        <f t="shared" si="2"/>
        <v>2.9999999999999991</v>
      </c>
      <c r="H60">
        <f t="shared" si="3"/>
        <v>0.29999999999999993</v>
      </c>
      <c r="I60" t="s">
        <v>139</v>
      </c>
      <c r="J60" t="s">
        <v>140</v>
      </c>
      <c r="K60" t="s">
        <v>107</v>
      </c>
    </row>
    <row r="61" spans="1:11" x14ac:dyDescent="0.25">
      <c r="A61" t="s">
        <v>120</v>
      </c>
      <c r="B61" s="28">
        <v>1060</v>
      </c>
      <c r="C61">
        <v>8722</v>
      </c>
      <c r="D61" t="s">
        <v>108</v>
      </c>
      <c r="E61" s="29">
        <v>344</v>
      </c>
      <c r="F61" s="29">
        <v>502</v>
      </c>
      <c r="G61" s="32">
        <f t="shared" si="2"/>
        <v>158</v>
      </c>
      <c r="H61">
        <f t="shared" si="3"/>
        <v>31.6</v>
      </c>
      <c r="I61" t="s">
        <v>141</v>
      </c>
      <c r="J61" t="s">
        <v>142</v>
      </c>
      <c r="K61" t="s">
        <v>107</v>
      </c>
    </row>
    <row r="62" spans="1:11" x14ac:dyDescent="0.25">
      <c r="A62" t="s">
        <v>120</v>
      </c>
      <c r="B62" s="28">
        <v>1061</v>
      </c>
      <c r="C62">
        <v>1109</v>
      </c>
      <c r="D62" t="s">
        <v>109</v>
      </c>
      <c r="E62" s="29">
        <v>3</v>
      </c>
      <c r="F62" s="29">
        <v>8</v>
      </c>
      <c r="G62" s="32">
        <f t="shared" si="2"/>
        <v>5</v>
      </c>
      <c r="H62">
        <f t="shared" si="3"/>
        <v>0.5</v>
      </c>
      <c r="I62" t="s">
        <v>139</v>
      </c>
      <c r="J62" t="s">
        <v>140</v>
      </c>
      <c r="K62" t="s">
        <v>107</v>
      </c>
    </row>
    <row r="63" spans="1:11" x14ac:dyDescent="0.25">
      <c r="A63" t="s">
        <v>120</v>
      </c>
      <c r="B63" s="28">
        <v>1062</v>
      </c>
      <c r="C63">
        <v>9822</v>
      </c>
      <c r="D63" t="s">
        <v>101</v>
      </c>
      <c r="E63" s="29">
        <v>58.3</v>
      </c>
      <c r="F63" s="29">
        <v>98.4</v>
      </c>
      <c r="G63" s="32">
        <f t="shared" si="2"/>
        <v>40.100000000000009</v>
      </c>
      <c r="H63">
        <f t="shared" si="3"/>
        <v>8.0200000000000014</v>
      </c>
      <c r="I63" t="s">
        <v>139</v>
      </c>
      <c r="J63" t="s">
        <v>140</v>
      </c>
      <c r="K63" t="s">
        <v>107</v>
      </c>
    </row>
    <row r="64" spans="1:11" x14ac:dyDescent="0.25">
      <c r="A64" t="s">
        <v>120</v>
      </c>
      <c r="B64" s="28">
        <v>1063</v>
      </c>
      <c r="C64">
        <v>1109</v>
      </c>
      <c r="D64" t="s">
        <v>109</v>
      </c>
      <c r="E64" s="29">
        <v>3</v>
      </c>
      <c r="F64" s="29">
        <v>8</v>
      </c>
      <c r="G64" s="32">
        <f t="shared" si="2"/>
        <v>5</v>
      </c>
      <c r="H64">
        <f t="shared" si="3"/>
        <v>0.5</v>
      </c>
      <c r="I64" t="s">
        <v>143</v>
      </c>
      <c r="J64" t="s">
        <v>144</v>
      </c>
      <c r="K64" t="s">
        <v>103</v>
      </c>
    </row>
    <row r="65" spans="1:11" x14ac:dyDescent="0.25">
      <c r="A65" t="s">
        <v>120</v>
      </c>
      <c r="B65" s="28">
        <v>1064</v>
      </c>
      <c r="C65">
        <v>2877</v>
      </c>
      <c r="D65" t="s">
        <v>104</v>
      </c>
      <c r="E65" s="29">
        <v>11.4</v>
      </c>
      <c r="F65" s="29">
        <v>16.3</v>
      </c>
      <c r="G65" s="32">
        <f t="shared" si="2"/>
        <v>4.9000000000000004</v>
      </c>
      <c r="H65">
        <f t="shared" si="3"/>
        <v>0.49000000000000005</v>
      </c>
      <c r="I65" t="s">
        <v>139</v>
      </c>
      <c r="J65" t="s">
        <v>140</v>
      </c>
      <c r="K65" t="s">
        <v>103</v>
      </c>
    </row>
    <row r="66" spans="1:11" x14ac:dyDescent="0.25">
      <c r="A66" t="s">
        <v>120</v>
      </c>
      <c r="B66" s="28">
        <v>1065</v>
      </c>
      <c r="C66">
        <v>1109</v>
      </c>
      <c r="D66" t="s">
        <v>109</v>
      </c>
      <c r="E66" s="29">
        <v>3</v>
      </c>
      <c r="F66" s="29">
        <v>8</v>
      </c>
      <c r="G66" s="32">
        <f t="shared" ref="G66:G97" si="4">F66-E66</f>
        <v>5</v>
      </c>
      <c r="H66">
        <f t="shared" ref="H66:H97" si="5">IF(F66&gt;50,G66*0.2,G66*0.1)</f>
        <v>0.5</v>
      </c>
      <c r="I66" t="s">
        <v>139</v>
      </c>
      <c r="J66" t="s">
        <v>140</v>
      </c>
      <c r="K66" t="s">
        <v>107</v>
      </c>
    </row>
    <row r="67" spans="1:11" x14ac:dyDescent="0.25">
      <c r="A67" t="s">
        <v>120</v>
      </c>
      <c r="B67" s="28">
        <v>1066</v>
      </c>
      <c r="C67">
        <v>2877</v>
      </c>
      <c r="D67" t="s">
        <v>104</v>
      </c>
      <c r="E67" s="29">
        <v>11.4</v>
      </c>
      <c r="F67" s="29">
        <v>16.3</v>
      </c>
      <c r="G67" s="32">
        <f t="shared" si="4"/>
        <v>4.9000000000000004</v>
      </c>
      <c r="H67">
        <f t="shared" si="5"/>
        <v>0.49000000000000005</v>
      </c>
      <c r="I67" t="s">
        <v>137</v>
      </c>
      <c r="J67" t="s">
        <v>138</v>
      </c>
      <c r="K67" t="s">
        <v>110</v>
      </c>
    </row>
    <row r="68" spans="1:11" x14ac:dyDescent="0.25">
      <c r="A68" t="s">
        <v>120</v>
      </c>
      <c r="B68" s="28">
        <v>1067</v>
      </c>
      <c r="C68">
        <v>2877</v>
      </c>
      <c r="D68" t="s">
        <v>104</v>
      </c>
      <c r="E68" s="29">
        <v>11.4</v>
      </c>
      <c r="F68" s="29">
        <v>16.3</v>
      </c>
      <c r="G68" s="32">
        <f t="shared" si="4"/>
        <v>4.9000000000000004</v>
      </c>
      <c r="H68">
        <f t="shared" si="5"/>
        <v>0.49000000000000005</v>
      </c>
      <c r="I68" t="s">
        <v>137</v>
      </c>
      <c r="J68" t="s">
        <v>138</v>
      </c>
      <c r="K68" t="s">
        <v>107</v>
      </c>
    </row>
    <row r="69" spans="1:11" x14ac:dyDescent="0.25">
      <c r="A69" t="s">
        <v>120</v>
      </c>
      <c r="B69" s="28">
        <v>1068</v>
      </c>
      <c r="C69">
        <v>4421</v>
      </c>
      <c r="D69" t="s">
        <v>111</v>
      </c>
      <c r="E69" s="29">
        <v>45</v>
      </c>
      <c r="F69" s="29">
        <v>87</v>
      </c>
      <c r="G69" s="32">
        <f t="shared" si="4"/>
        <v>42</v>
      </c>
      <c r="H69">
        <f t="shared" si="5"/>
        <v>8.4</v>
      </c>
      <c r="I69" t="s">
        <v>145</v>
      </c>
      <c r="J69" t="s">
        <v>58</v>
      </c>
      <c r="K69" t="s">
        <v>103</v>
      </c>
    </row>
    <row r="70" spans="1:11" x14ac:dyDescent="0.25">
      <c r="A70" t="s">
        <v>120</v>
      </c>
      <c r="B70" s="28">
        <v>1069</v>
      </c>
      <c r="C70">
        <v>9212</v>
      </c>
      <c r="D70" t="s">
        <v>112</v>
      </c>
      <c r="E70" s="29">
        <v>4</v>
      </c>
      <c r="F70" s="29">
        <v>7</v>
      </c>
      <c r="G70" s="32">
        <f t="shared" si="4"/>
        <v>3</v>
      </c>
      <c r="H70">
        <f t="shared" si="5"/>
        <v>0.30000000000000004</v>
      </c>
      <c r="I70" t="s">
        <v>146</v>
      </c>
      <c r="J70" t="s">
        <v>147</v>
      </c>
      <c r="K70" t="s">
        <v>110</v>
      </c>
    </row>
    <row r="71" spans="1:11" x14ac:dyDescent="0.25">
      <c r="A71" t="s">
        <v>120</v>
      </c>
      <c r="B71" s="28">
        <v>1070</v>
      </c>
      <c r="C71">
        <v>8722</v>
      </c>
      <c r="D71" t="s">
        <v>108</v>
      </c>
      <c r="E71" s="29">
        <v>344</v>
      </c>
      <c r="F71" s="29">
        <v>502</v>
      </c>
      <c r="G71" s="32">
        <f t="shared" si="4"/>
        <v>158</v>
      </c>
      <c r="H71">
        <f t="shared" si="5"/>
        <v>31.6</v>
      </c>
      <c r="I71" t="s">
        <v>68</v>
      </c>
      <c r="J71" t="s">
        <v>148</v>
      </c>
      <c r="K71" t="s">
        <v>107</v>
      </c>
    </row>
    <row r="72" spans="1:11" x14ac:dyDescent="0.25">
      <c r="A72" t="s">
        <v>120</v>
      </c>
      <c r="B72" s="28">
        <v>1071</v>
      </c>
      <c r="C72">
        <v>2877</v>
      </c>
      <c r="D72" t="s">
        <v>104</v>
      </c>
      <c r="E72" s="29">
        <v>11.4</v>
      </c>
      <c r="F72" s="29">
        <v>16.3</v>
      </c>
      <c r="G72" s="32">
        <f t="shared" si="4"/>
        <v>4.9000000000000004</v>
      </c>
      <c r="H72">
        <f t="shared" si="5"/>
        <v>0.49000000000000005</v>
      </c>
      <c r="I72" t="s">
        <v>143</v>
      </c>
      <c r="J72" t="s">
        <v>144</v>
      </c>
      <c r="K72" t="s">
        <v>107</v>
      </c>
    </row>
    <row r="73" spans="1:11" x14ac:dyDescent="0.25">
      <c r="A73" t="s">
        <v>120</v>
      </c>
      <c r="B73" s="28">
        <v>1072</v>
      </c>
      <c r="C73">
        <v>2499</v>
      </c>
      <c r="D73" t="s">
        <v>106</v>
      </c>
      <c r="E73" s="29">
        <v>6.2</v>
      </c>
      <c r="F73" s="29">
        <v>9.1999999999999993</v>
      </c>
      <c r="G73" s="32">
        <f t="shared" si="4"/>
        <v>2.9999999999999991</v>
      </c>
      <c r="H73">
        <f t="shared" si="5"/>
        <v>0.29999999999999993</v>
      </c>
      <c r="I73" t="s">
        <v>146</v>
      </c>
      <c r="J73" t="s">
        <v>147</v>
      </c>
      <c r="K73" t="s">
        <v>110</v>
      </c>
    </row>
    <row r="74" spans="1:11" x14ac:dyDescent="0.25">
      <c r="A74" t="s">
        <v>121</v>
      </c>
      <c r="B74" s="28">
        <v>1073</v>
      </c>
      <c r="C74">
        <v>1109</v>
      </c>
      <c r="D74" t="s">
        <v>109</v>
      </c>
      <c r="E74" s="29">
        <v>3</v>
      </c>
      <c r="F74" s="29">
        <v>8</v>
      </c>
      <c r="G74" s="32">
        <f t="shared" si="4"/>
        <v>5</v>
      </c>
      <c r="H74">
        <f t="shared" si="5"/>
        <v>0.5</v>
      </c>
      <c r="I74" t="s">
        <v>135</v>
      </c>
      <c r="J74" t="s">
        <v>136</v>
      </c>
      <c r="K74" t="s">
        <v>105</v>
      </c>
    </row>
    <row r="75" spans="1:11" x14ac:dyDescent="0.25">
      <c r="A75" t="s">
        <v>121</v>
      </c>
      <c r="B75" s="28">
        <v>1074</v>
      </c>
      <c r="C75">
        <v>2499</v>
      </c>
      <c r="D75" t="s">
        <v>106</v>
      </c>
      <c r="E75" s="29">
        <v>6.2</v>
      </c>
      <c r="F75" s="29">
        <v>9.1999999999999993</v>
      </c>
      <c r="G75" s="32">
        <f t="shared" si="4"/>
        <v>2.9999999999999991</v>
      </c>
      <c r="H75">
        <f t="shared" si="5"/>
        <v>0.29999999999999993</v>
      </c>
      <c r="I75" t="s">
        <v>143</v>
      </c>
      <c r="J75" t="s">
        <v>144</v>
      </c>
      <c r="K75" t="s">
        <v>110</v>
      </c>
    </row>
    <row r="76" spans="1:11" x14ac:dyDescent="0.25">
      <c r="A76" t="s">
        <v>121</v>
      </c>
      <c r="B76" s="28">
        <v>1075</v>
      </c>
      <c r="C76">
        <v>2499</v>
      </c>
      <c r="D76" t="s">
        <v>106</v>
      </c>
      <c r="E76" s="29">
        <v>6.2</v>
      </c>
      <c r="F76" s="29">
        <v>9.1999999999999993</v>
      </c>
      <c r="G76" s="32">
        <f t="shared" si="4"/>
        <v>2.9999999999999991</v>
      </c>
      <c r="H76">
        <f t="shared" si="5"/>
        <v>0.29999999999999993</v>
      </c>
      <c r="I76" t="s">
        <v>137</v>
      </c>
      <c r="J76" t="s">
        <v>138</v>
      </c>
      <c r="K76" t="s">
        <v>115</v>
      </c>
    </row>
    <row r="77" spans="1:11" x14ac:dyDescent="0.25">
      <c r="A77" t="s">
        <v>121</v>
      </c>
      <c r="B77" s="28">
        <v>1076</v>
      </c>
      <c r="C77">
        <v>1109</v>
      </c>
      <c r="D77" t="s">
        <v>109</v>
      </c>
      <c r="E77" s="29">
        <v>3</v>
      </c>
      <c r="F77" s="29">
        <v>8</v>
      </c>
      <c r="G77" s="32">
        <f t="shared" si="4"/>
        <v>5</v>
      </c>
      <c r="H77">
        <f t="shared" si="5"/>
        <v>0.5</v>
      </c>
      <c r="I77" t="s">
        <v>68</v>
      </c>
      <c r="J77" t="s">
        <v>148</v>
      </c>
      <c r="K77" t="s">
        <v>110</v>
      </c>
    </row>
    <row r="78" spans="1:11" x14ac:dyDescent="0.25">
      <c r="A78" t="s">
        <v>121</v>
      </c>
      <c r="B78" s="28">
        <v>1077</v>
      </c>
      <c r="C78">
        <v>2877</v>
      </c>
      <c r="D78" t="s">
        <v>104</v>
      </c>
      <c r="E78" s="29">
        <v>11.4</v>
      </c>
      <c r="F78" s="29">
        <v>16.3</v>
      </c>
      <c r="G78" s="32">
        <f t="shared" si="4"/>
        <v>4.9000000000000004</v>
      </c>
      <c r="H78">
        <f t="shared" si="5"/>
        <v>0.49000000000000005</v>
      </c>
      <c r="I78" t="s">
        <v>68</v>
      </c>
      <c r="J78" t="s">
        <v>148</v>
      </c>
      <c r="K78" t="s">
        <v>116</v>
      </c>
    </row>
    <row r="79" spans="1:11" x14ac:dyDescent="0.25">
      <c r="A79" t="s">
        <v>121</v>
      </c>
      <c r="B79" s="28">
        <v>1078</v>
      </c>
      <c r="C79">
        <v>1109</v>
      </c>
      <c r="D79" t="s">
        <v>109</v>
      </c>
      <c r="E79" s="29">
        <v>3</v>
      </c>
      <c r="F79" s="29">
        <v>8</v>
      </c>
      <c r="G79" s="32">
        <f t="shared" si="4"/>
        <v>5</v>
      </c>
      <c r="H79">
        <f t="shared" si="5"/>
        <v>0.5</v>
      </c>
      <c r="I79" t="s">
        <v>141</v>
      </c>
      <c r="J79" t="s">
        <v>142</v>
      </c>
      <c r="K79" t="s">
        <v>103</v>
      </c>
    </row>
    <row r="80" spans="1:11" x14ac:dyDescent="0.25">
      <c r="A80" t="s">
        <v>121</v>
      </c>
      <c r="B80" s="28">
        <v>1079</v>
      </c>
      <c r="C80">
        <v>9212</v>
      </c>
      <c r="D80" t="s">
        <v>112</v>
      </c>
      <c r="E80" s="29">
        <v>4</v>
      </c>
      <c r="F80" s="29">
        <v>7</v>
      </c>
      <c r="G80" s="32">
        <f t="shared" si="4"/>
        <v>3</v>
      </c>
      <c r="H80">
        <f t="shared" si="5"/>
        <v>0.30000000000000004</v>
      </c>
      <c r="I80" t="s">
        <v>137</v>
      </c>
      <c r="J80" t="s">
        <v>138</v>
      </c>
      <c r="K80" t="s">
        <v>116</v>
      </c>
    </row>
    <row r="81" spans="1:11" x14ac:dyDescent="0.25">
      <c r="A81" t="s">
        <v>121</v>
      </c>
      <c r="B81" s="28">
        <v>1080</v>
      </c>
      <c r="C81">
        <v>9822</v>
      </c>
      <c r="D81" t="s">
        <v>101</v>
      </c>
      <c r="E81" s="29">
        <v>58.3</v>
      </c>
      <c r="F81" s="29">
        <v>98.4</v>
      </c>
      <c r="G81" s="32">
        <f t="shared" si="4"/>
        <v>40.100000000000009</v>
      </c>
      <c r="H81">
        <f t="shared" si="5"/>
        <v>8.0200000000000014</v>
      </c>
      <c r="I81" t="s">
        <v>135</v>
      </c>
      <c r="J81" t="s">
        <v>136</v>
      </c>
      <c r="K81" t="s">
        <v>103</v>
      </c>
    </row>
    <row r="82" spans="1:11" x14ac:dyDescent="0.25">
      <c r="A82" t="s">
        <v>122</v>
      </c>
      <c r="B82" s="28">
        <v>1081</v>
      </c>
      <c r="C82">
        <v>9822</v>
      </c>
      <c r="D82" t="s">
        <v>101</v>
      </c>
      <c r="E82" s="29">
        <v>58.3</v>
      </c>
      <c r="F82" s="29">
        <v>98.4</v>
      </c>
      <c r="G82" s="32">
        <f t="shared" si="4"/>
        <v>40.100000000000009</v>
      </c>
      <c r="H82">
        <f t="shared" si="5"/>
        <v>8.0200000000000014</v>
      </c>
      <c r="I82" t="s">
        <v>135</v>
      </c>
      <c r="J82" t="s">
        <v>136</v>
      </c>
      <c r="K82" t="s">
        <v>103</v>
      </c>
    </row>
    <row r="83" spans="1:11" x14ac:dyDescent="0.25">
      <c r="A83" t="s">
        <v>122</v>
      </c>
      <c r="B83" s="28">
        <v>1082</v>
      </c>
      <c r="C83">
        <v>2877</v>
      </c>
      <c r="D83" t="s">
        <v>104</v>
      </c>
      <c r="E83" s="29">
        <v>11.4</v>
      </c>
      <c r="F83" s="29">
        <v>16.3</v>
      </c>
      <c r="G83" s="32">
        <f t="shared" si="4"/>
        <v>4.9000000000000004</v>
      </c>
      <c r="H83">
        <f t="shared" si="5"/>
        <v>0.49000000000000005</v>
      </c>
      <c r="I83" t="s">
        <v>137</v>
      </c>
      <c r="J83" t="s">
        <v>138</v>
      </c>
      <c r="K83" t="s">
        <v>105</v>
      </c>
    </row>
    <row r="84" spans="1:11" x14ac:dyDescent="0.25">
      <c r="A84" t="s">
        <v>122</v>
      </c>
      <c r="B84" s="28">
        <v>1083</v>
      </c>
      <c r="C84">
        <v>2499</v>
      </c>
      <c r="D84" t="s">
        <v>106</v>
      </c>
      <c r="E84" s="29">
        <v>6.2</v>
      </c>
      <c r="F84" s="29">
        <v>9.1999999999999993</v>
      </c>
      <c r="G84" s="32">
        <f t="shared" si="4"/>
        <v>2.9999999999999991</v>
      </c>
      <c r="H84">
        <f t="shared" si="5"/>
        <v>0.29999999999999993</v>
      </c>
      <c r="I84" t="s">
        <v>139</v>
      </c>
      <c r="J84" t="s">
        <v>140</v>
      </c>
      <c r="K84" t="s">
        <v>107</v>
      </c>
    </row>
    <row r="85" spans="1:11" x14ac:dyDescent="0.25">
      <c r="A85" t="s">
        <v>122</v>
      </c>
      <c r="B85" s="28">
        <v>1084</v>
      </c>
      <c r="C85">
        <v>8722</v>
      </c>
      <c r="D85" t="s">
        <v>108</v>
      </c>
      <c r="E85" s="29">
        <v>344</v>
      </c>
      <c r="F85" s="29">
        <v>502</v>
      </c>
      <c r="G85" s="32">
        <f t="shared" si="4"/>
        <v>158</v>
      </c>
      <c r="H85">
        <f t="shared" si="5"/>
        <v>31.6</v>
      </c>
      <c r="I85" t="s">
        <v>141</v>
      </c>
      <c r="J85" t="s">
        <v>142</v>
      </c>
      <c r="K85" t="s">
        <v>107</v>
      </c>
    </row>
    <row r="86" spans="1:11" x14ac:dyDescent="0.25">
      <c r="A86" t="s">
        <v>122</v>
      </c>
      <c r="B86" s="28">
        <v>1085</v>
      </c>
      <c r="C86">
        <v>1109</v>
      </c>
      <c r="D86" t="s">
        <v>109</v>
      </c>
      <c r="E86" s="29">
        <v>3</v>
      </c>
      <c r="F86" s="29">
        <v>8</v>
      </c>
      <c r="G86" s="32">
        <f t="shared" si="4"/>
        <v>5</v>
      </c>
      <c r="H86">
        <f t="shared" si="5"/>
        <v>0.5</v>
      </c>
      <c r="I86" t="s">
        <v>139</v>
      </c>
      <c r="J86" t="s">
        <v>140</v>
      </c>
      <c r="K86" t="s">
        <v>107</v>
      </c>
    </row>
    <row r="87" spans="1:11" x14ac:dyDescent="0.25">
      <c r="A87" t="s">
        <v>122</v>
      </c>
      <c r="B87" s="28">
        <v>1086</v>
      </c>
      <c r="C87">
        <v>9822</v>
      </c>
      <c r="D87" t="s">
        <v>101</v>
      </c>
      <c r="E87" s="29">
        <v>58.3</v>
      </c>
      <c r="F87" s="29">
        <v>98.4</v>
      </c>
      <c r="G87" s="32">
        <f t="shared" si="4"/>
        <v>40.100000000000009</v>
      </c>
      <c r="H87">
        <f t="shared" si="5"/>
        <v>8.0200000000000014</v>
      </c>
      <c r="I87" t="s">
        <v>139</v>
      </c>
      <c r="J87" t="s">
        <v>140</v>
      </c>
      <c r="K87" t="s">
        <v>107</v>
      </c>
    </row>
    <row r="88" spans="1:11" x14ac:dyDescent="0.25">
      <c r="A88" t="s">
        <v>122</v>
      </c>
      <c r="B88" s="28">
        <v>1087</v>
      </c>
      <c r="C88">
        <v>1109</v>
      </c>
      <c r="D88" t="s">
        <v>109</v>
      </c>
      <c r="E88" s="29">
        <v>3</v>
      </c>
      <c r="F88" s="29">
        <v>8</v>
      </c>
      <c r="G88" s="32">
        <f t="shared" si="4"/>
        <v>5</v>
      </c>
      <c r="H88">
        <f t="shared" si="5"/>
        <v>0.5</v>
      </c>
      <c r="I88" t="s">
        <v>143</v>
      </c>
      <c r="J88" t="s">
        <v>144</v>
      </c>
      <c r="K88" t="s">
        <v>103</v>
      </c>
    </row>
    <row r="89" spans="1:11" x14ac:dyDescent="0.25">
      <c r="A89" t="s">
        <v>122</v>
      </c>
      <c r="B89" s="28">
        <v>1088</v>
      </c>
      <c r="C89">
        <v>2877</v>
      </c>
      <c r="D89" t="s">
        <v>104</v>
      </c>
      <c r="E89" s="29">
        <v>11.4</v>
      </c>
      <c r="F89" s="29">
        <v>16.3</v>
      </c>
      <c r="G89" s="32">
        <f t="shared" si="4"/>
        <v>4.9000000000000004</v>
      </c>
      <c r="H89">
        <f t="shared" si="5"/>
        <v>0.49000000000000005</v>
      </c>
      <c r="I89" t="s">
        <v>139</v>
      </c>
      <c r="J89" t="s">
        <v>140</v>
      </c>
      <c r="K89" t="s">
        <v>103</v>
      </c>
    </row>
    <row r="90" spans="1:11" x14ac:dyDescent="0.25">
      <c r="A90" t="s">
        <v>122</v>
      </c>
      <c r="B90" s="28">
        <v>1089</v>
      </c>
      <c r="C90">
        <v>1109</v>
      </c>
      <c r="D90" t="s">
        <v>109</v>
      </c>
      <c r="E90" s="29">
        <v>3</v>
      </c>
      <c r="F90" s="29">
        <v>8</v>
      </c>
      <c r="G90" s="32">
        <f t="shared" si="4"/>
        <v>5</v>
      </c>
      <c r="H90">
        <f t="shared" si="5"/>
        <v>0.5</v>
      </c>
      <c r="I90" t="s">
        <v>139</v>
      </c>
      <c r="J90" t="s">
        <v>140</v>
      </c>
      <c r="K90" t="s">
        <v>107</v>
      </c>
    </row>
    <row r="91" spans="1:11" x14ac:dyDescent="0.25">
      <c r="A91" t="s">
        <v>122</v>
      </c>
      <c r="B91" s="28">
        <v>1090</v>
      </c>
      <c r="C91">
        <v>2877</v>
      </c>
      <c r="D91" t="s">
        <v>104</v>
      </c>
      <c r="E91" s="29">
        <v>11.4</v>
      </c>
      <c r="F91" s="29">
        <v>16.3</v>
      </c>
      <c r="G91" s="32">
        <f t="shared" si="4"/>
        <v>4.9000000000000004</v>
      </c>
      <c r="H91">
        <f t="shared" si="5"/>
        <v>0.49000000000000005</v>
      </c>
      <c r="I91" t="s">
        <v>137</v>
      </c>
      <c r="J91" t="s">
        <v>138</v>
      </c>
      <c r="K91" t="s">
        <v>110</v>
      </c>
    </row>
    <row r="92" spans="1:11" x14ac:dyDescent="0.25">
      <c r="A92" t="s">
        <v>122</v>
      </c>
      <c r="B92" s="28">
        <v>1091</v>
      </c>
      <c r="C92">
        <v>2877</v>
      </c>
      <c r="D92" t="s">
        <v>104</v>
      </c>
      <c r="E92" s="29">
        <v>11.4</v>
      </c>
      <c r="F92" s="29">
        <v>16.3</v>
      </c>
      <c r="G92" s="32">
        <f t="shared" si="4"/>
        <v>4.9000000000000004</v>
      </c>
      <c r="H92">
        <f t="shared" si="5"/>
        <v>0.49000000000000005</v>
      </c>
      <c r="I92" t="s">
        <v>137</v>
      </c>
      <c r="J92" t="s">
        <v>138</v>
      </c>
      <c r="K92" t="s">
        <v>107</v>
      </c>
    </row>
    <row r="93" spans="1:11" x14ac:dyDescent="0.25">
      <c r="A93" t="s">
        <v>122</v>
      </c>
      <c r="B93" s="28">
        <v>1092</v>
      </c>
      <c r="C93">
        <v>4421</v>
      </c>
      <c r="D93" t="s">
        <v>111</v>
      </c>
      <c r="E93" s="29">
        <v>45</v>
      </c>
      <c r="F93" s="29">
        <v>87</v>
      </c>
      <c r="G93" s="32">
        <f t="shared" si="4"/>
        <v>42</v>
      </c>
      <c r="H93">
        <f t="shared" si="5"/>
        <v>8.4</v>
      </c>
      <c r="I93" t="s">
        <v>145</v>
      </c>
      <c r="J93" t="s">
        <v>58</v>
      </c>
      <c r="K93" t="s">
        <v>103</v>
      </c>
    </row>
    <row r="94" spans="1:11" x14ac:dyDescent="0.25">
      <c r="A94" t="s">
        <v>122</v>
      </c>
      <c r="B94" s="28">
        <v>1093</v>
      </c>
      <c r="C94">
        <v>9212</v>
      </c>
      <c r="D94" t="s">
        <v>112</v>
      </c>
      <c r="E94" s="29">
        <v>4</v>
      </c>
      <c r="F94" s="29">
        <v>7</v>
      </c>
      <c r="G94" s="32">
        <f t="shared" si="4"/>
        <v>3</v>
      </c>
      <c r="H94">
        <f t="shared" si="5"/>
        <v>0.30000000000000004</v>
      </c>
      <c r="I94" t="s">
        <v>146</v>
      </c>
      <c r="J94" t="s">
        <v>147</v>
      </c>
      <c r="K94" t="s">
        <v>110</v>
      </c>
    </row>
    <row r="95" spans="1:11" x14ac:dyDescent="0.25">
      <c r="A95" t="s">
        <v>122</v>
      </c>
      <c r="B95" s="28">
        <v>1094</v>
      </c>
      <c r="C95">
        <v>8722</v>
      </c>
      <c r="D95" t="s">
        <v>108</v>
      </c>
      <c r="E95" s="29">
        <v>344</v>
      </c>
      <c r="F95" s="29">
        <v>502</v>
      </c>
      <c r="G95" s="32">
        <f t="shared" si="4"/>
        <v>158</v>
      </c>
      <c r="H95">
        <f t="shared" si="5"/>
        <v>31.6</v>
      </c>
      <c r="I95" t="s">
        <v>68</v>
      </c>
      <c r="J95" t="s">
        <v>148</v>
      </c>
      <c r="K95" t="s">
        <v>107</v>
      </c>
    </row>
    <row r="96" spans="1:11" x14ac:dyDescent="0.25">
      <c r="A96" t="s">
        <v>122</v>
      </c>
      <c r="B96" s="28">
        <v>1095</v>
      </c>
      <c r="C96">
        <v>2877</v>
      </c>
      <c r="D96" t="s">
        <v>104</v>
      </c>
      <c r="E96" s="29">
        <v>11.4</v>
      </c>
      <c r="F96" s="29">
        <v>16.3</v>
      </c>
      <c r="G96" s="32">
        <f t="shared" si="4"/>
        <v>4.9000000000000004</v>
      </c>
      <c r="H96">
        <f t="shared" si="5"/>
        <v>0.49000000000000005</v>
      </c>
      <c r="I96" t="s">
        <v>143</v>
      </c>
      <c r="J96" t="s">
        <v>144</v>
      </c>
      <c r="K96" t="s">
        <v>107</v>
      </c>
    </row>
    <row r="97" spans="1:11" x14ac:dyDescent="0.25">
      <c r="A97" t="s">
        <v>122</v>
      </c>
      <c r="B97" s="28">
        <v>1096</v>
      </c>
      <c r="C97">
        <v>2499</v>
      </c>
      <c r="D97" t="s">
        <v>106</v>
      </c>
      <c r="E97" s="29">
        <v>6.2</v>
      </c>
      <c r="F97" s="29">
        <v>9.1999999999999993</v>
      </c>
      <c r="G97" s="32">
        <f t="shared" si="4"/>
        <v>2.9999999999999991</v>
      </c>
      <c r="H97">
        <f t="shared" si="5"/>
        <v>0.29999999999999993</v>
      </c>
      <c r="I97" t="s">
        <v>146</v>
      </c>
      <c r="J97" t="s">
        <v>147</v>
      </c>
      <c r="K97" t="s">
        <v>110</v>
      </c>
    </row>
    <row r="98" spans="1:11" x14ac:dyDescent="0.25">
      <c r="A98" t="s">
        <v>123</v>
      </c>
      <c r="B98" s="28">
        <v>1097</v>
      </c>
      <c r="C98">
        <v>9822</v>
      </c>
      <c r="D98" t="s">
        <v>101</v>
      </c>
      <c r="E98" s="29">
        <v>58.3</v>
      </c>
      <c r="F98" s="29">
        <v>98.4</v>
      </c>
      <c r="G98" s="32">
        <f t="shared" ref="G98:G129" si="6">F98-E98</f>
        <v>40.100000000000009</v>
      </c>
      <c r="H98">
        <f t="shared" ref="H98:H129" si="7">IF(F98&gt;50,G98*0.2,G98*0.1)</f>
        <v>8.0200000000000014</v>
      </c>
      <c r="I98" t="s">
        <v>135</v>
      </c>
      <c r="J98" t="s">
        <v>136</v>
      </c>
      <c r="K98" t="s">
        <v>103</v>
      </c>
    </row>
    <row r="99" spans="1:11" x14ac:dyDescent="0.25">
      <c r="A99" t="s">
        <v>123</v>
      </c>
      <c r="B99" s="28">
        <v>1098</v>
      </c>
      <c r="C99">
        <v>2877</v>
      </c>
      <c r="D99" t="s">
        <v>104</v>
      </c>
      <c r="E99" s="29">
        <v>11.4</v>
      </c>
      <c r="F99" s="29">
        <v>16.3</v>
      </c>
      <c r="G99" s="32">
        <f t="shared" si="6"/>
        <v>4.9000000000000004</v>
      </c>
      <c r="H99">
        <f t="shared" si="7"/>
        <v>0.49000000000000005</v>
      </c>
      <c r="I99" t="s">
        <v>137</v>
      </c>
      <c r="J99" t="s">
        <v>138</v>
      </c>
      <c r="K99" t="s">
        <v>105</v>
      </c>
    </row>
    <row r="100" spans="1:11" x14ac:dyDescent="0.25">
      <c r="A100" t="s">
        <v>123</v>
      </c>
      <c r="B100" s="28">
        <v>1099</v>
      </c>
      <c r="C100">
        <v>2499</v>
      </c>
      <c r="D100" t="s">
        <v>106</v>
      </c>
      <c r="E100" s="29">
        <v>6.2</v>
      </c>
      <c r="F100" s="29">
        <v>9.1999999999999993</v>
      </c>
      <c r="G100" s="32">
        <f t="shared" si="6"/>
        <v>2.9999999999999991</v>
      </c>
      <c r="H100">
        <f t="shared" si="7"/>
        <v>0.29999999999999993</v>
      </c>
      <c r="I100" t="s">
        <v>139</v>
      </c>
      <c r="J100" t="s">
        <v>140</v>
      </c>
      <c r="K100" t="s">
        <v>107</v>
      </c>
    </row>
    <row r="101" spans="1:11" x14ac:dyDescent="0.25">
      <c r="A101" t="s">
        <v>123</v>
      </c>
      <c r="B101" s="28">
        <v>1100</v>
      </c>
      <c r="C101">
        <v>8722</v>
      </c>
      <c r="D101" t="s">
        <v>108</v>
      </c>
      <c r="E101" s="29">
        <v>344</v>
      </c>
      <c r="F101" s="29">
        <v>502</v>
      </c>
      <c r="G101" s="32">
        <f t="shared" si="6"/>
        <v>158</v>
      </c>
      <c r="H101">
        <f t="shared" si="7"/>
        <v>31.6</v>
      </c>
      <c r="I101" t="s">
        <v>141</v>
      </c>
      <c r="J101" t="s">
        <v>142</v>
      </c>
      <c r="K101" t="s">
        <v>107</v>
      </c>
    </row>
    <row r="102" spans="1:11" x14ac:dyDescent="0.25">
      <c r="A102" t="s">
        <v>123</v>
      </c>
      <c r="B102" s="28">
        <v>1101</v>
      </c>
      <c r="C102">
        <v>1109</v>
      </c>
      <c r="D102" t="s">
        <v>109</v>
      </c>
      <c r="E102" s="29">
        <v>3</v>
      </c>
      <c r="F102" s="29">
        <v>8</v>
      </c>
      <c r="G102" s="32">
        <f t="shared" si="6"/>
        <v>5</v>
      </c>
      <c r="H102">
        <f t="shared" si="7"/>
        <v>0.5</v>
      </c>
      <c r="I102" t="s">
        <v>139</v>
      </c>
      <c r="J102" t="s">
        <v>140</v>
      </c>
      <c r="K102" t="s">
        <v>107</v>
      </c>
    </row>
    <row r="103" spans="1:11" x14ac:dyDescent="0.25">
      <c r="A103" t="s">
        <v>123</v>
      </c>
      <c r="B103" s="28">
        <v>1102</v>
      </c>
      <c r="C103">
        <v>9822</v>
      </c>
      <c r="D103" t="s">
        <v>101</v>
      </c>
      <c r="E103" s="29">
        <v>58.3</v>
      </c>
      <c r="F103" s="29">
        <v>98.4</v>
      </c>
      <c r="G103" s="32">
        <f t="shared" si="6"/>
        <v>40.100000000000009</v>
      </c>
      <c r="H103">
        <f t="shared" si="7"/>
        <v>8.0200000000000014</v>
      </c>
      <c r="I103" t="s">
        <v>139</v>
      </c>
      <c r="J103" t="s">
        <v>140</v>
      </c>
      <c r="K103" t="s">
        <v>107</v>
      </c>
    </row>
    <row r="104" spans="1:11" x14ac:dyDescent="0.25">
      <c r="A104" t="s">
        <v>123</v>
      </c>
      <c r="B104" s="28">
        <v>1103</v>
      </c>
      <c r="C104">
        <v>1109</v>
      </c>
      <c r="D104" t="s">
        <v>109</v>
      </c>
      <c r="E104" s="29">
        <v>3</v>
      </c>
      <c r="F104" s="29">
        <v>8</v>
      </c>
      <c r="G104" s="32">
        <f t="shared" si="6"/>
        <v>5</v>
      </c>
      <c r="H104">
        <f t="shared" si="7"/>
        <v>0.5</v>
      </c>
      <c r="I104" t="s">
        <v>143</v>
      </c>
      <c r="J104" t="s">
        <v>144</v>
      </c>
      <c r="K104" t="s">
        <v>103</v>
      </c>
    </row>
    <row r="105" spans="1:11" x14ac:dyDescent="0.25">
      <c r="A105" t="s">
        <v>123</v>
      </c>
      <c r="B105" s="28">
        <v>1104</v>
      </c>
      <c r="C105">
        <v>2877</v>
      </c>
      <c r="D105" t="s">
        <v>104</v>
      </c>
      <c r="E105" s="29">
        <v>11.4</v>
      </c>
      <c r="F105" s="29">
        <v>16.3</v>
      </c>
      <c r="G105" s="32">
        <f t="shared" si="6"/>
        <v>4.9000000000000004</v>
      </c>
      <c r="H105">
        <f t="shared" si="7"/>
        <v>0.49000000000000005</v>
      </c>
      <c r="I105" t="s">
        <v>139</v>
      </c>
      <c r="J105" t="s">
        <v>140</v>
      </c>
      <c r="K105" t="s">
        <v>103</v>
      </c>
    </row>
    <row r="106" spans="1:11" x14ac:dyDescent="0.25">
      <c r="A106" t="s">
        <v>123</v>
      </c>
      <c r="B106" s="28">
        <v>1105</v>
      </c>
      <c r="C106">
        <v>1109</v>
      </c>
      <c r="D106" t="s">
        <v>109</v>
      </c>
      <c r="E106" s="29">
        <v>3</v>
      </c>
      <c r="F106" s="29">
        <v>8</v>
      </c>
      <c r="G106" s="32">
        <f t="shared" si="6"/>
        <v>5</v>
      </c>
      <c r="H106">
        <f t="shared" si="7"/>
        <v>0.5</v>
      </c>
      <c r="I106" t="s">
        <v>139</v>
      </c>
      <c r="J106" t="s">
        <v>140</v>
      </c>
      <c r="K106" t="s">
        <v>107</v>
      </c>
    </row>
    <row r="107" spans="1:11" x14ac:dyDescent="0.25">
      <c r="A107" t="s">
        <v>123</v>
      </c>
      <c r="B107" s="28">
        <v>1106</v>
      </c>
      <c r="C107">
        <v>2877</v>
      </c>
      <c r="D107" t="s">
        <v>104</v>
      </c>
      <c r="E107" s="29">
        <v>11.4</v>
      </c>
      <c r="F107" s="29">
        <v>16.3</v>
      </c>
      <c r="G107" s="32">
        <f t="shared" si="6"/>
        <v>4.9000000000000004</v>
      </c>
      <c r="H107">
        <f t="shared" si="7"/>
        <v>0.49000000000000005</v>
      </c>
      <c r="I107" t="s">
        <v>137</v>
      </c>
      <c r="J107" t="s">
        <v>138</v>
      </c>
      <c r="K107" t="s">
        <v>110</v>
      </c>
    </row>
    <row r="108" spans="1:11" x14ac:dyDescent="0.25">
      <c r="A108" t="s">
        <v>123</v>
      </c>
      <c r="B108" s="28">
        <v>1107</v>
      </c>
      <c r="C108">
        <v>2877</v>
      </c>
      <c r="D108" t="s">
        <v>104</v>
      </c>
      <c r="E108" s="29">
        <v>11.4</v>
      </c>
      <c r="F108" s="29">
        <v>16.3</v>
      </c>
      <c r="G108" s="32">
        <f t="shared" si="6"/>
        <v>4.9000000000000004</v>
      </c>
      <c r="H108">
        <f t="shared" si="7"/>
        <v>0.49000000000000005</v>
      </c>
      <c r="I108" t="s">
        <v>137</v>
      </c>
      <c r="J108" t="s">
        <v>138</v>
      </c>
      <c r="K108" t="s">
        <v>107</v>
      </c>
    </row>
    <row r="109" spans="1:11" x14ac:dyDescent="0.25">
      <c r="A109" t="s">
        <v>123</v>
      </c>
      <c r="B109" s="28">
        <v>1108</v>
      </c>
      <c r="C109">
        <v>4421</v>
      </c>
      <c r="D109" t="s">
        <v>111</v>
      </c>
      <c r="E109" s="29">
        <v>45</v>
      </c>
      <c r="F109" s="29">
        <v>87</v>
      </c>
      <c r="G109" s="32">
        <f t="shared" si="6"/>
        <v>42</v>
      </c>
      <c r="H109">
        <f t="shared" si="7"/>
        <v>8.4</v>
      </c>
      <c r="I109" t="s">
        <v>145</v>
      </c>
      <c r="J109" t="s">
        <v>58</v>
      </c>
      <c r="K109" t="s">
        <v>103</v>
      </c>
    </row>
    <row r="110" spans="1:11" x14ac:dyDescent="0.25">
      <c r="A110" t="s">
        <v>123</v>
      </c>
      <c r="B110" s="28">
        <v>1109</v>
      </c>
      <c r="C110">
        <v>9212</v>
      </c>
      <c r="D110" t="s">
        <v>112</v>
      </c>
      <c r="E110" s="29">
        <v>4</v>
      </c>
      <c r="F110" s="29">
        <v>7</v>
      </c>
      <c r="G110" s="32">
        <f t="shared" si="6"/>
        <v>3</v>
      </c>
      <c r="H110">
        <f t="shared" si="7"/>
        <v>0.30000000000000004</v>
      </c>
      <c r="I110" t="s">
        <v>146</v>
      </c>
      <c r="J110" t="s">
        <v>147</v>
      </c>
      <c r="K110" t="s">
        <v>110</v>
      </c>
    </row>
    <row r="111" spans="1:11" x14ac:dyDescent="0.25">
      <c r="A111" t="s">
        <v>123</v>
      </c>
      <c r="B111" s="28">
        <v>1110</v>
      </c>
      <c r="C111">
        <v>8722</v>
      </c>
      <c r="D111" t="s">
        <v>108</v>
      </c>
      <c r="E111" s="29">
        <v>344</v>
      </c>
      <c r="F111" s="29">
        <v>502</v>
      </c>
      <c r="G111" s="32">
        <f t="shared" si="6"/>
        <v>158</v>
      </c>
      <c r="H111">
        <f t="shared" si="7"/>
        <v>31.6</v>
      </c>
      <c r="I111" t="s">
        <v>68</v>
      </c>
      <c r="J111" t="s">
        <v>148</v>
      </c>
      <c r="K111" t="s">
        <v>107</v>
      </c>
    </row>
    <row r="112" spans="1:11" x14ac:dyDescent="0.25">
      <c r="A112" t="s">
        <v>123</v>
      </c>
      <c r="B112" s="28">
        <v>1111</v>
      </c>
      <c r="C112">
        <v>2877</v>
      </c>
      <c r="D112" t="s">
        <v>104</v>
      </c>
      <c r="E112" s="29">
        <v>11.4</v>
      </c>
      <c r="F112" s="29">
        <v>16.3</v>
      </c>
      <c r="G112" s="32">
        <f t="shared" si="6"/>
        <v>4.9000000000000004</v>
      </c>
      <c r="H112">
        <f t="shared" si="7"/>
        <v>0.49000000000000005</v>
      </c>
      <c r="I112" t="s">
        <v>143</v>
      </c>
      <c r="J112" t="s">
        <v>144</v>
      </c>
      <c r="K112" t="s">
        <v>107</v>
      </c>
    </row>
    <row r="113" spans="1:11" x14ac:dyDescent="0.25">
      <c r="A113" t="s">
        <v>123</v>
      </c>
      <c r="B113" s="28">
        <v>1112</v>
      </c>
      <c r="C113">
        <v>2499</v>
      </c>
      <c r="D113" t="s">
        <v>106</v>
      </c>
      <c r="E113" s="29">
        <v>6.2</v>
      </c>
      <c r="F113" s="29">
        <v>9.1999999999999993</v>
      </c>
      <c r="G113" s="32">
        <f t="shared" si="6"/>
        <v>2.9999999999999991</v>
      </c>
      <c r="H113">
        <f t="shared" si="7"/>
        <v>0.29999999999999993</v>
      </c>
      <c r="I113" t="s">
        <v>146</v>
      </c>
      <c r="J113" t="s">
        <v>147</v>
      </c>
      <c r="K113" t="s">
        <v>110</v>
      </c>
    </row>
    <row r="114" spans="1:11" x14ac:dyDescent="0.25">
      <c r="A114" t="s">
        <v>124</v>
      </c>
      <c r="B114" s="28">
        <v>1113</v>
      </c>
      <c r="C114">
        <v>9822</v>
      </c>
      <c r="D114" t="s">
        <v>101</v>
      </c>
      <c r="E114" s="29">
        <v>58.3</v>
      </c>
      <c r="F114" s="29">
        <v>98.4</v>
      </c>
      <c r="G114" s="32">
        <f t="shared" si="6"/>
        <v>40.100000000000009</v>
      </c>
      <c r="H114">
        <f t="shared" si="7"/>
        <v>8.0200000000000014</v>
      </c>
      <c r="I114" t="s">
        <v>135</v>
      </c>
      <c r="J114" t="s">
        <v>136</v>
      </c>
      <c r="K114" t="s">
        <v>103</v>
      </c>
    </row>
    <row r="115" spans="1:11" x14ac:dyDescent="0.25">
      <c r="A115" t="s">
        <v>124</v>
      </c>
      <c r="B115" s="28">
        <v>1114</v>
      </c>
      <c r="C115">
        <v>2877</v>
      </c>
      <c r="D115" t="s">
        <v>104</v>
      </c>
      <c r="E115" s="29">
        <v>11.4</v>
      </c>
      <c r="F115" s="29">
        <v>16.3</v>
      </c>
      <c r="G115" s="32">
        <f t="shared" si="6"/>
        <v>4.9000000000000004</v>
      </c>
      <c r="H115">
        <f t="shared" si="7"/>
        <v>0.49000000000000005</v>
      </c>
      <c r="I115" t="s">
        <v>137</v>
      </c>
      <c r="J115" t="s">
        <v>138</v>
      </c>
      <c r="K115" t="s">
        <v>105</v>
      </c>
    </row>
    <row r="116" spans="1:11" x14ac:dyDescent="0.25">
      <c r="A116" t="s">
        <v>124</v>
      </c>
      <c r="B116" s="28">
        <v>1115</v>
      </c>
      <c r="C116">
        <v>2499</v>
      </c>
      <c r="D116" t="s">
        <v>106</v>
      </c>
      <c r="E116" s="29">
        <v>6.2</v>
      </c>
      <c r="F116" s="29">
        <v>9.1999999999999993</v>
      </c>
      <c r="G116" s="32">
        <f t="shared" si="6"/>
        <v>2.9999999999999991</v>
      </c>
      <c r="H116">
        <f t="shared" si="7"/>
        <v>0.29999999999999993</v>
      </c>
      <c r="I116" t="s">
        <v>139</v>
      </c>
      <c r="J116" t="s">
        <v>140</v>
      </c>
      <c r="K116" t="s">
        <v>107</v>
      </c>
    </row>
    <row r="117" spans="1:11" x14ac:dyDescent="0.25">
      <c r="A117" t="s">
        <v>124</v>
      </c>
      <c r="B117" s="28">
        <v>1116</v>
      </c>
      <c r="C117">
        <v>8722</v>
      </c>
      <c r="D117" t="s">
        <v>108</v>
      </c>
      <c r="E117" s="29">
        <v>344</v>
      </c>
      <c r="F117" s="29">
        <v>502</v>
      </c>
      <c r="G117" s="32">
        <f t="shared" si="6"/>
        <v>158</v>
      </c>
      <c r="H117">
        <f t="shared" si="7"/>
        <v>31.6</v>
      </c>
      <c r="I117" t="s">
        <v>141</v>
      </c>
      <c r="J117" t="s">
        <v>142</v>
      </c>
      <c r="K117" t="s">
        <v>107</v>
      </c>
    </row>
    <row r="118" spans="1:11" x14ac:dyDescent="0.25">
      <c r="A118" t="s">
        <v>124</v>
      </c>
      <c r="B118" s="28">
        <v>1117</v>
      </c>
      <c r="C118">
        <v>1109</v>
      </c>
      <c r="D118" t="s">
        <v>109</v>
      </c>
      <c r="E118" s="29">
        <v>3</v>
      </c>
      <c r="F118" s="29">
        <v>8</v>
      </c>
      <c r="G118" s="32">
        <f t="shared" si="6"/>
        <v>5</v>
      </c>
      <c r="H118">
        <f t="shared" si="7"/>
        <v>0.5</v>
      </c>
      <c r="I118" t="s">
        <v>139</v>
      </c>
      <c r="J118" t="s">
        <v>140</v>
      </c>
      <c r="K118" t="s">
        <v>107</v>
      </c>
    </row>
    <row r="119" spans="1:11" x14ac:dyDescent="0.25">
      <c r="A119" t="s">
        <v>124</v>
      </c>
      <c r="B119" s="28">
        <v>1118</v>
      </c>
      <c r="C119">
        <v>9822</v>
      </c>
      <c r="D119" t="s">
        <v>101</v>
      </c>
      <c r="E119" s="29">
        <v>58.3</v>
      </c>
      <c r="F119" s="29">
        <v>98.4</v>
      </c>
      <c r="G119" s="32">
        <f t="shared" si="6"/>
        <v>40.100000000000009</v>
      </c>
      <c r="H119">
        <f t="shared" si="7"/>
        <v>8.0200000000000014</v>
      </c>
      <c r="I119" t="s">
        <v>139</v>
      </c>
      <c r="J119" t="s">
        <v>140</v>
      </c>
      <c r="K119" t="s">
        <v>107</v>
      </c>
    </row>
    <row r="120" spans="1:11" x14ac:dyDescent="0.25">
      <c r="A120" t="s">
        <v>124</v>
      </c>
      <c r="B120" s="28">
        <v>1119</v>
      </c>
      <c r="C120">
        <v>1109</v>
      </c>
      <c r="D120" t="s">
        <v>109</v>
      </c>
      <c r="E120" s="29">
        <v>3</v>
      </c>
      <c r="F120" s="29">
        <v>8</v>
      </c>
      <c r="G120" s="32">
        <f t="shared" si="6"/>
        <v>5</v>
      </c>
      <c r="H120">
        <f t="shared" si="7"/>
        <v>0.5</v>
      </c>
      <c r="I120" t="s">
        <v>143</v>
      </c>
      <c r="J120" t="s">
        <v>144</v>
      </c>
      <c r="K120" t="s">
        <v>103</v>
      </c>
    </row>
    <row r="121" spans="1:11" x14ac:dyDescent="0.25">
      <c r="A121" t="s">
        <v>124</v>
      </c>
      <c r="B121" s="28">
        <v>1120</v>
      </c>
      <c r="C121">
        <v>2877</v>
      </c>
      <c r="D121" t="s">
        <v>104</v>
      </c>
      <c r="E121" s="29">
        <v>11.4</v>
      </c>
      <c r="F121" s="29">
        <v>16.3</v>
      </c>
      <c r="G121" s="32">
        <f t="shared" si="6"/>
        <v>4.9000000000000004</v>
      </c>
      <c r="H121">
        <f t="shared" si="7"/>
        <v>0.49000000000000005</v>
      </c>
      <c r="I121" t="s">
        <v>139</v>
      </c>
      <c r="J121" t="s">
        <v>140</v>
      </c>
      <c r="K121" t="s">
        <v>103</v>
      </c>
    </row>
    <row r="122" spans="1:11" x14ac:dyDescent="0.25">
      <c r="A122" t="s">
        <v>124</v>
      </c>
      <c r="B122" s="28">
        <v>1121</v>
      </c>
      <c r="C122">
        <v>1109</v>
      </c>
      <c r="D122" t="s">
        <v>109</v>
      </c>
      <c r="E122" s="29">
        <v>3</v>
      </c>
      <c r="F122" s="29">
        <v>8</v>
      </c>
      <c r="G122" s="32">
        <f t="shared" si="6"/>
        <v>5</v>
      </c>
      <c r="H122">
        <f t="shared" si="7"/>
        <v>0.5</v>
      </c>
      <c r="I122" t="s">
        <v>139</v>
      </c>
      <c r="J122" t="s">
        <v>140</v>
      </c>
      <c r="K122" t="s">
        <v>107</v>
      </c>
    </row>
    <row r="123" spans="1:11" x14ac:dyDescent="0.25">
      <c r="A123" t="s">
        <v>124</v>
      </c>
      <c r="B123" s="28">
        <v>1122</v>
      </c>
      <c r="C123">
        <v>2877</v>
      </c>
      <c r="D123" t="s">
        <v>104</v>
      </c>
      <c r="E123" s="29">
        <v>11.4</v>
      </c>
      <c r="F123" s="29">
        <v>16.3</v>
      </c>
      <c r="G123" s="32">
        <f t="shared" si="6"/>
        <v>4.9000000000000004</v>
      </c>
      <c r="H123">
        <f t="shared" si="7"/>
        <v>0.49000000000000005</v>
      </c>
      <c r="I123" t="s">
        <v>137</v>
      </c>
      <c r="J123" t="s">
        <v>138</v>
      </c>
      <c r="K123" t="s">
        <v>110</v>
      </c>
    </row>
    <row r="124" spans="1:11" x14ac:dyDescent="0.25">
      <c r="A124" t="s">
        <v>124</v>
      </c>
      <c r="B124" s="28">
        <v>1123</v>
      </c>
      <c r="C124">
        <v>2877</v>
      </c>
      <c r="D124" t="s">
        <v>104</v>
      </c>
      <c r="E124" s="29">
        <v>11.4</v>
      </c>
      <c r="F124" s="29">
        <v>16.3</v>
      </c>
      <c r="G124" s="32">
        <f t="shared" si="6"/>
        <v>4.9000000000000004</v>
      </c>
      <c r="H124">
        <f t="shared" si="7"/>
        <v>0.49000000000000005</v>
      </c>
      <c r="I124" t="s">
        <v>137</v>
      </c>
      <c r="J124" t="s">
        <v>138</v>
      </c>
      <c r="K124" t="s">
        <v>107</v>
      </c>
    </row>
    <row r="125" spans="1:11" x14ac:dyDescent="0.25">
      <c r="A125" t="s">
        <v>124</v>
      </c>
      <c r="B125" s="28">
        <v>1124</v>
      </c>
      <c r="C125">
        <v>4421</v>
      </c>
      <c r="D125" t="s">
        <v>111</v>
      </c>
      <c r="E125" s="29">
        <v>45</v>
      </c>
      <c r="F125" s="29">
        <v>87</v>
      </c>
      <c r="G125" s="32">
        <f t="shared" si="6"/>
        <v>42</v>
      </c>
      <c r="H125">
        <f t="shared" si="7"/>
        <v>8.4</v>
      </c>
      <c r="I125" t="s">
        <v>145</v>
      </c>
      <c r="J125" t="s">
        <v>58</v>
      </c>
      <c r="K125" t="s">
        <v>103</v>
      </c>
    </row>
    <row r="126" spans="1:11" x14ac:dyDescent="0.25">
      <c r="A126" t="s">
        <v>124</v>
      </c>
      <c r="B126" s="28">
        <v>1125</v>
      </c>
      <c r="C126">
        <v>9212</v>
      </c>
      <c r="D126" t="s">
        <v>112</v>
      </c>
      <c r="E126" s="29">
        <v>4</v>
      </c>
      <c r="F126" s="29">
        <v>7</v>
      </c>
      <c r="G126" s="32">
        <f t="shared" si="6"/>
        <v>3</v>
      </c>
      <c r="H126">
        <f t="shared" si="7"/>
        <v>0.30000000000000004</v>
      </c>
      <c r="I126" t="s">
        <v>146</v>
      </c>
      <c r="J126" t="s">
        <v>147</v>
      </c>
      <c r="K126" t="s">
        <v>110</v>
      </c>
    </row>
    <row r="127" spans="1:11" x14ac:dyDescent="0.25">
      <c r="A127" t="s">
        <v>124</v>
      </c>
      <c r="B127" s="28">
        <v>1126</v>
      </c>
      <c r="C127">
        <v>8722</v>
      </c>
      <c r="D127" t="s">
        <v>108</v>
      </c>
      <c r="E127" s="29">
        <v>344</v>
      </c>
      <c r="F127" s="29">
        <v>502</v>
      </c>
      <c r="G127" s="32">
        <f t="shared" si="6"/>
        <v>158</v>
      </c>
      <c r="H127">
        <f t="shared" si="7"/>
        <v>31.6</v>
      </c>
      <c r="I127" t="s">
        <v>68</v>
      </c>
      <c r="J127" t="s">
        <v>148</v>
      </c>
      <c r="K127" t="s">
        <v>107</v>
      </c>
    </row>
    <row r="128" spans="1:11" x14ac:dyDescent="0.25">
      <c r="A128" t="s">
        <v>124</v>
      </c>
      <c r="B128" s="28">
        <v>1127</v>
      </c>
      <c r="C128">
        <v>2877</v>
      </c>
      <c r="D128" t="s">
        <v>104</v>
      </c>
      <c r="E128" s="29">
        <v>11.4</v>
      </c>
      <c r="F128" s="29">
        <v>16.3</v>
      </c>
      <c r="G128" s="32">
        <f t="shared" si="6"/>
        <v>4.9000000000000004</v>
      </c>
      <c r="H128">
        <f t="shared" si="7"/>
        <v>0.49000000000000005</v>
      </c>
      <c r="I128" t="s">
        <v>143</v>
      </c>
      <c r="J128" t="s">
        <v>144</v>
      </c>
      <c r="K128" t="s">
        <v>107</v>
      </c>
    </row>
    <row r="129" spans="1:11" x14ac:dyDescent="0.25">
      <c r="A129" t="s">
        <v>124</v>
      </c>
      <c r="B129" s="28">
        <v>1128</v>
      </c>
      <c r="C129">
        <v>2499</v>
      </c>
      <c r="D129" t="s">
        <v>106</v>
      </c>
      <c r="E129" s="29">
        <v>6.2</v>
      </c>
      <c r="F129" s="29">
        <v>9.1999999999999993</v>
      </c>
      <c r="G129" s="32">
        <f t="shared" si="6"/>
        <v>2.9999999999999991</v>
      </c>
      <c r="H129">
        <f t="shared" si="7"/>
        <v>0.29999999999999993</v>
      </c>
      <c r="I129" t="s">
        <v>146</v>
      </c>
      <c r="J129" t="s">
        <v>147</v>
      </c>
      <c r="K129" t="s">
        <v>110</v>
      </c>
    </row>
    <row r="130" spans="1:11" x14ac:dyDescent="0.25">
      <c r="A130" t="s">
        <v>125</v>
      </c>
      <c r="B130" s="28">
        <v>1129</v>
      </c>
      <c r="C130">
        <v>9822</v>
      </c>
      <c r="D130" t="s">
        <v>101</v>
      </c>
      <c r="E130" s="29">
        <v>58.3</v>
      </c>
      <c r="F130" s="29">
        <v>98.4</v>
      </c>
      <c r="G130" s="32">
        <f t="shared" ref="G130:G153" si="8">F130-E130</f>
        <v>40.100000000000009</v>
      </c>
      <c r="H130">
        <f t="shared" ref="H130:H153" si="9">IF(F130&gt;50,G130*0.2,G130*0.1)</f>
        <v>8.0200000000000014</v>
      </c>
      <c r="I130" t="s">
        <v>135</v>
      </c>
      <c r="J130" t="s">
        <v>136</v>
      </c>
      <c r="K130" t="s">
        <v>103</v>
      </c>
    </row>
    <row r="131" spans="1:11" x14ac:dyDescent="0.25">
      <c r="A131" t="s">
        <v>125</v>
      </c>
      <c r="B131" s="28">
        <v>1130</v>
      </c>
      <c r="C131">
        <v>2877</v>
      </c>
      <c r="D131" t="s">
        <v>104</v>
      </c>
      <c r="E131" s="29">
        <v>11.4</v>
      </c>
      <c r="F131" s="29">
        <v>16.3</v>
      </c>
      <c r="G131" s="32">
        <f t="shared" si="8"/>
        <v>4.9000000000000004</v>
      </c>
      <c r="H131">
        <f t="shared" si="9"/>
        <v>0.49000000000000005</v>
      </c>
      <c r="I131" t="s">
        <v>137</v>
      </c>
      <c r="J131" t="s">
        <v>138</v>
      </c>
      <c r="K131" t="s">
        <v>105</v>
      </c>
    </row>
    <row r="132" spans="1:11" x14ac:dyDescent="0.25">
      <c r="A132" t="s">
        <v>125</v>
      </c>
      <c r="B132" s="28">
        <v>1131</v>
      </c>
      <c r="C132">
        <v>2499</v>
      </c>
      <c r="D132" t="s">
        <v>106</v>
      </c>
      <c r="E132" s="29">
        <v>6.2</v>
      </c>
      <c r="F132" s="29">
        <v>9.1999999999999993</v>
      </c>
      <c r="G132" s="32">
        <f t="shared" si="8"/>
        <v>2.9999999999999991</v>
      </c>
      <c r="H132">
        <f t="shared" si="9"/>
        <v>0.29999999999999993</v>
      </c>
      <c r="I132" t="s">
        <v>139</v>
      </c>
      <c r="J132" t="s">
        <v>140</v>
      </c>
      <c r="K132" t="s">
        <v>107</v>
      </c>
    </row>
    <row r="133" spans="1:11" x14ac:dyDescent="0.25">
      <c r="A133" t="s">
        <v>125</v>
      </c>
      <c r="B133" s="28">
        <v>1132</v>
      </c>
      <c r="C133">
        <v>8722</v>
      </c>
      <c r="D133" t="s">
        <v>108</v>
      </c>
      <c r="E133" s="29">
        <v>344</v>
      </c>
      <c r="F133" s="29">
        <v>502</v>
      </c>
      <c r="G133" s="32">
        <f t="shared" si="8"/>
        <v>158</v>
      </c>
      <c r="H133">
        <f t="shared" si="9"/>
        <v>31.6</v>
      </c>
      <c r="I133" t="s">
        <v>141</v>
      </c>
      <c r="J133" t="s">
        <v>142</v>
      </c>
      <c r="K133" t="s">
        <v>107</v>
      </c>
    </row>
    <row r="134" spans="1:11" x14ac:dyDescent="0.25">
      <c r="A134" t="s">
        <v>125</v>
      </c>
      <c r="B134" s="28">
        <v>1133</v>
      </c>
      <c r="C134">
        <v>1109</v>
      </c>
      <c r="D134" t="s">
        <v>109</v>
      </c>
      <c r="E134" s="29">
        <v>3</v>
      </c>
      <c r="F134" s="29">
        <v>8</v>
      </c>
      <c r="G134" s="32">
        <f t="shared" si="8"/>
        <v>5</v>
      </c>
      <c r="H134">
        <f t="shared" si="9"/>
        <v>0.5</v>
      </c>
      <c r="I134" t="s">
        <v>139</v>
      </c>
      <c r="J134" t="s">
        <v>140</v>
      </c>
      <c r="K134" t="s">
        <v>107</v>
      </c>
    </row>
    <row r="135" spans="1:11" x14ac:dyDescent="0.25">
      <c r="A135" t="s">
        <v>125</v>
      </c>
      <c r="B135" s="28">
        <v>1134</v>
      </c>
      <c r="C135">
        <v>9822</v>
      </c>
      <c r="D135" t="s">
        <v>101</v>
      </c>
      <c r="E135" s="29">
        <v>58.3</v>
      </c>
      <c r="F135" s="29">
        <v>98.4</v>
      </c>
      <c r="G135" s="32">
        <f t="shared" si="8"/>
        <v>40.100000000000009</v>
      </c>
      <c r="H135">
        <f t="shared" si="9"/>
        <v>8.0200000000000014</v>
      </c>
      <c r="I135" t="s">
        <v>139</v>
      </c>
      <c r="J135" t="s">
        <v>140</v>
      </c>
      <c r="K135" t="s">
        <v>107</v>
      </c>
    </row>
    <row r="136" spans="1:11" x14ac:dyDescent="0.25">
      <c r="A136" t="s">
        <v>125</v>
      </c>
      <c r="B136" s="28">
        <v>1135</v>
      </c>
      <c r="C136">
        <v>1109</v>
      </c>
      <c r="D136" t="s">
        <v>109</v>
      </c>
      <c r="E136" s="29">
        <v>3</v>
      </c>
      <c r="F136" s="29">
        <v>8</v>
      </c>
      <c r="G136" s="32">
        <f t="shared" si="8"/>
        <v>5</v>
      </c>
      <c r="H136">
        <f t="shared" si="9"/>
        <v>0.5</v>
      </c>
      <c r="I136" t="s">
        <v>143</v>
      </c>
      <c r="J136" t="s">
        <v>144</v>
      </c>
      <c r="K136" t="s">
        <v>103</v>
      </c>
    </row>
    <row r="137" spans="1:11" x14ac:dyDescent="0.25">
      <c r="A137" t="s">
        <v>125</v>
      </c>
      <c r="B137" s="28">
        <v>1136</v>
      </c>
      <c r="C137">
        <v>2877</v>
      </c>
      <c r="D137" t="s">
        <v>104</v>
      </c>
      <c r="E137" s="29">
        <v>11.4</v>
      </c>
      <c r="F137" s="29">
        <v>16.3</v>
      </c>
      <c r="G137" s="32">
        <f t="shared" si="8"/>
        <v>4.9000000000000004</v>
      </c>
      <c r="H137">
        <f t="shared" si="9"/>
        <v>0.49000000000000005</v>
      </c>
      <c r="I137" t="s">
        <v>139</v>
      </c>
      <c r="J137" t="s">
        <v>140</v>
      </c>
      <c r="K137" t="s">
        <v>103</v>
      </c>
    </row>
    <row r="138" spans="1:11" x14ac:dyDescent="0.25">
      <c r="A138" t="s">
        <v>125</v>
      </c>
      <c r="B138" s="28">
        <v>1137</v>
      </c>
      <c r="C138">
        <v>1109</v>
      </c>
      <c r="D138" t="s">
        <v>109</v>
      </c>
      <c r="E138" s="29">
        <v>3</v>
      </c>
      <c r="F138" s="29">
        <v>8</v>
      </c>
      <c r="G138" s="32">
        <f t="shared" si="8"/>
        <v>5</v>
      </c>
      <c r="H138">
        <f t="shared" si="9"/>
        <v>0.5</v>
      </c>
      <c r="I138" t="s">
        <v>139</v>
      </c>
      <c r="J138" t="s">
        <v>140</v>
      </c>
      <c r="K138" t="s">
        <v>107</v>
      </c>
    </row>
    <row r="139" spans="1:11" x14ac:dyDescent="0.25">
      <c r="A139" t="s">
        <v>125</v>
      </c>
      <c r="B139" s="28">
        <v>1138</v>
      </c>
      <c r="C139">
        <v>2877</v>
      </c>
      <c r="D139" t="s">
        <v>104</v>
      </c>
      <c r="E139" s="29">
        <v>11.4</v>
      </c>
      <c r="F139" s="29">
        <v>16.3</v>
      </c>
      <c r="G139" s="32">
        <f t="shared" si="8"/>
        <v>4.9000000000000004</v>
      </c>
      <c r="H139">
        <f t="shared" si="9"/>
        <v>0.49000000000000005</v>
      </c>
      <c r="I139" t="s">
        <v>137</v>
      </c>
      <c r="J139" t="s">
        <v>138</v>
      </c>
      <c r="K139" t="s">
        <v>110</v>
      </c>
    </row>
    <row r="140" spans="1:11" x14ac:dyDescent="0.25">
      <c r="A140" t="s">
        <v>125</v>
      </c>
      <c r="B140" s="28">
        <v>1139</v>
      </c>
      <c r="C140">
        <v>2877</v>
      </c>
      <c r="D140" t="s">
        <v>104</v>
      </c>
      <c r="E140" s="29">
        <v>11.4</v>
      </c>
      <c r="F140" s="29">
        <v>16.3</v>
      </c>
      <c r="G140" s="32">
        <f t="shared" si="8"/>
        <v>4.9000000000000004</v>
      </c>
      <c r="H140">
        <f t="shared" si="9"/>
        <v>0.49000000000000005</v>
      </c>
      <c r="I140" t="s">
        <v>137</v>
      </c>
      <c r="J140" t="s">
        <v>138</v>
      </c>
      <c r="K140" t="s">
        <v>107</v>
      </c>
    </row>
    <row r="141" spans="1:11" x14ac:dyDescent="0.25">
      <c r="A141" t="s">
        <v>125</v>
      </c>
      <c r="B141" s="28">
        <v>1140</v>
      </c>
      <c r="C141">
        <v>4421</v>
      </c>
      <c r="D141" t="s">
        <v>111</v>
      </c>
      <c r="E141" s="29">
        <v>45</v>
      </c>
      <c r="F141" s="29">
        <v>87</v>
      </c>
      <c r="G141" s="32">
        <f t="shared" si="8"/>
        <v>42</v>
      </c>
      <c r="H141">
        <f t="shared" si="9"/>
        <v>8.4</v>
      </c>
      <c r="I141" t="s">
        <v>145</v>
      </c>
      <c r="J141" t="s">
        <v>58</v>
      </c>
      <c r="K141" t="s">
        <v>103</v>
      </c>
    </row>
    <row r="142" spans="1:11" x14ac:dyDescent="0.25">
      <c r="A142" t="s">
        <v>125</v>
      </c>
      <c r="B142" s="28">
        <v>1141</v>
      </c>
      <c r="C142">
        <v>9212</v>
      </c>
      <c r="D142" t="s">
        <v>112</v>
      </c>
      <c r="E142" s="29">
        <v>4</v>
      </c>
      <c r="F142" s="29">
        <v>7</v>
      </c>
      <c r="G142" s="32">
        <f t="shared" si="8"/>
        <v>3</v>
      </c>
      <c r="H142">
        <f t="shared" si="9"/>
        <v>0.30000000000000004</v>
      </c>
      <c r="I142" t="s">
        <v>146</v>
      </c>
      <c r="J142" t="s">
        <v>147</v>
      </c>
      <c r="K142" t="s">
        <v>110</v>
      </c>
    </row>
    <row r="143" spans="1:11" x14ac:dyDescent="0.25">
      <c r="A143" t="s">
        <v>125</v>
      </c>
      <c r="B143" s="28">
        <v>1142</v>
      </c>
      <c r="C143">
        <v>8722</v>
      </c>
      <c r="D143" t="s">
        <v>108</v>
      </c>
      <c r="E143" s="29">
        <v>344</v>
      </c>
      <c r="F143" s="29">
        <v>502</v>
      </c>
      <c r="G143" s="32">
        <f t="shared" si="8"/>
        <v>158</v>
      </c>
      <c r="H143">
        <f t="shared" si="9"/>
        <v>31.6</v>
      </c>
      <c r="I143" t="s">
        <v>68</v>
      </c>
      <c r="J143" t="s">
        <v>148</v>
      </c>
      <c r="K143" t="s">
        <v>107</v>
      </c>
    </row>
    <row r="144" spans="1:11" x14ac:dyDescent="0.25">
      <c r="A144" t="s">
        <v>125</v>
      </c>
      <c r="B144" s="28">
        <v>1143</v>
      </c>
      <c r="C144">
        <v>2877</v>
      </c>
      <c r="D144" t="s">
        <v>104</v>
      </c>
      <c r="E144" s="29">
        <v>11.4</v>
      </c>
      <c r="F144" s="29">
        <v>16.3</v>
      </c>
      <c r="G144" s="32">
        <f t="shared" si="8"/>
        <v>4.9000000000000004</v>
      </c>
      <c r="H144">
        <f t="shared" si="9"/>
        <v>0.49000000000000005</v>
      </c>
      <c r="I144" t="s">
        <v>143</v>
      </c>
      <c r="J144" t="s">
        <v>144</v>
      </c>
      <c r="K144" t="s">
        <v>107</v>
      </c>
    </row>
    <row r="145" spans="1:11" x14ac:dyDescent="0.25">
      <c r="A145" t="s">
        <v>125</v>
      </c>
      <c r="B145" s="28">
        <v>1144</v>
      </c>
      <c r="C145">
        <v>2499</v>
      </c>
      <c r="D145" t="s">
        <v>106</v>
      </c>
      <c r="E145" s="29">
        <v>6.2</v>
      </c>
      <c r="F145" s="29">
        <v>9.1999999999999993</v>
      </c>
      <c r="G145" s="32">
        <f t="shared" si="8"/>
        <v>2.9999999999999991</v>
      </c>
      <c r="H145">
        <f t="shared" si="9"/>
        <v>0.29999999999999993</v>
      </c>
      <c r="I145" t="s">
        <v>146</v>
      </c>
      <c r="J145" t="s">
        <v>147</v>
      </c>
      <c r="K145" t="s">
        <v>110</v>
      </c>
    </row>
    <row r="146" spans="1:11" x14ac:dyDescent="0.25">
      <c r="A146" t="s">
        <v>126</v>
      </c>
      <c r="B146" s="28">
        <v>1145</v>
      </c>
      <c r="C146">
        <v>2242</v>
      </c>
      <c r="D146" t="s">
        <v>113</v>
      </c>
      <c r="E146" s="29">
        <v>60</v>
      </c>
      <c r="F146" s="29">
        <v>124</v>
      </c>
      <c r="G146" s="32">
        <f t="shared" si="8"/>
        <v>64</v>
      </c>
      <c r="H146">
        <f t="shared" si="9"/>
        <v>12.8</v>
      </c>
      <c r="I146" t="s">
        <v>141</v>
      </c>
      <c r="J146" t="s">
        <v>142</v>
      </c>
      <c r="K146" t="s">
        <v>114</v>
      </c>
    </row>
    <row r="147" spans="1:11" x14ac:dyDescent="0.25">
      <c r="A147" t="s">
        <v>126</v>
      </c>
      <c r="B147" s="28">
        <v>1146</v>
      </c>
      <c r="C147">
        <v>1109</v>
      </c>
      <c r="D147" t="s">
        <v>109</v>
      </c>
      <c r="E147" s="29">
        <v>3</v>
      </c>
      <c r="F147" s="29">
        <v>8</v>
      </c>
      <c r="G147" s="32">
        <f t="shared" si="8"/>
        <v>5</v>
      </c>
      <c r="H147">
        <f t="shared" si="9"/>
        <v>0.5</v>
      </c>
      <c r="I147" t="s">
        <v>135</v>
      </c>
      <c r="J147" t="s">
        <v>136</v>
      </c>
      <c r="K147" t="s">
        <v>105</v>
      </c>
    </row>
    <row r="148" spans="1:11" x14ac:dyDescent="0.25">
      <c r="A148" t="s">
        <v>126</v>
      </c>
      <c r="B148" s="28">
        <v>1147</v>
      </c>
      <c r="C148">
        <v>2499</v>
      </c>
      <c r="D148" t="s">
        <v>106</v>
      </c>
      <c r="E148" s="29">
        <v>6.2</v>
      </c>
      <c r="F148" s="29">
        <v>9.1999999999999993</v>
      </c>
      <c r="G148" s="32">
        <f t="shared" si="8"/>
        <v>2.9999999999999991</v>
      </c>
      <c r="H148">
        <f t="shared" si="9"/>
        <v>0.29999999999999993</v>
      </c>
      <c r="I148" t="s">
        <v>143</v>
      </c>
      <c r="J148" t="s">
        <v>144</v>
      </c>
      <c r="K148" t="s">
        <v>110</v>
      </c>
    </row>
    <row r="149" spans="1:11" x14ac:dyDescent="0.25">
      <c r="A149" t="s">
        <v>126</v>
      </c>
      <c r="B149" s="28">
        <v>1148</v>
      </c>
      <c r="C149">
        <v>2499</v>
      </c>
      <c r="D149" t="s">
        <v>106</v>
      </c>
      <c r="E149" s="29">
        <v>6.2</v>
      </c>
      <c r="F149" s="29">
        <v>9.1999999999999993</v>
      </c>
      <c r="G149" s="32">
        <f t="shared" si="8"/>
        <v>2.9999999999999991</v>
      </c>
      <c r="H149">
        <f t="shared" si="9"/>
        <v>0.29999999999999993</v>
      </c>
      <c r="I149" t="s">
        <v>137</v>
      </c>
      <c r="J149" t="s">
        <v>138</v>
      </c>
      <c r="K149" t="s">
        <v>115</v>
      </c>
    </row>
    <row r="150" spans="1:11" x14ac:dyDescent="0.25">
      <c r="A150" t="s">
        <v>126</v>
      </c>
      <c r="B150" s="28">
        <v>1149</v>
      </c>
      <c r="C150">
        <v>1109</v>
      </c>
      <c r="D150" t="s">
        <v>109</v>
      </c>
      <c r="E150" s="29">
        <v>3</v>
      </c>
      <c r="F150" s="29">
        <v>8</v>
      </c>
      <c r="G150" s="32">
        <f t="shared" si="8"/>
        <v>5</v>
      </c>
      <c r="H150">
        <f t="shared" si="9"/>
        <v>0.5</v>
      </c>
      <c r="I150" t="s">
        <v>68</v>
      </c>
      <c r="J150" t="s">
        <v>148</v>
      </c>
      <c r="K150" t="s">
        <v>110</v>
      </c>
    </row>
    <row r="151" spans="1:11" x14ac:dyDescent="0.25">
      <c r="A151" t="s">
        <v>126</v>
      </c>
      <c r="B151" s="28">
        <v>1150</v>
      </c>
      <c r="C151">
        <v>2877</v>
      </c>
      <c r="D151" t="s">
        <v>104</v>
      </c>
      <c r="E151" s="29">
        <v>11.4</v>
      </c>
      <c r="F151" s="29">
        <v>16.3</v>
      </c>
      <c r="G151" s="32">
        <f t="shared" si="8"/>
        <v>4.9000000000000004</v>
      </c>
      <c r="H151">
        <f t="shared" si="9"/>
        <v>0.49000000000000005</v>
      </c>
      <c r="I151" t="s">
        <v>68</v>
      </c>
      <c r="J151" t="s">
        <v>148</v>
      </c>
      <c r="K151" t="s">
        <v>116</v>
      </c>
    </row>
    <row r="152" spans="1:11" x14ac:dyDescent="0.25">
      <c r="A152" t="s">
        <v>126</v>
      </c>
      <c r="B152" s="28">
        <v>1151</v>
      </c>
      <c r="C152">
        <v>1109</v>
      </c>
      <c r="D152" t="s">
        <v>109</v>
      </c>
      <c r="E152" s="29">
        <v>3</v>
      </c>
      <c r="F152" s="29">
        <v>8</v>
      </c>
      <c r="G152" s="32">
        <f t="shared" si="8"/>
        <v>5</v>
      </c>
      <c r="H152">
        <f t="shared" si="9"/>
        <v>0.5</v>
      </c>
      <c r="I152" t="s">
        <v>141</v>
      </c>
      <c r="J152" t="s">
        <v>142</v>
      </c>
      <c r="K152" t="s">
        <v>103</v>
      </c>
    </row>
    <row r="153" spans="1:11" x14ac:dyDescent="0.25">
      <c r="A153" t="s">
        <v>126</v>
      </c>
      <c r="B153" s="28">
        <v>1152</v>
      </c>
      <c r="C153">
        <v>9212</v>
      </c>
      <c r="D153" t="s">
        <v>112</v>
      </c>
      <c r="E153" s="29">
        <v>4</v>
      </c>
      <c r="F153" s="29">
        <v>7</v>
      </c>
      <c r="G153" s="32">
        <f t="shared" si="8"/>
        <v>3</v>
      </c>
      <c r="H153">
        <f t="shared" si="9"/>
        <v>0.30000000000000004</v>
      </c>
      <c r="I153" t="s">
        <v>137</v>
      </c>
      <c r="J153" t="s">
        <v>138</v>
      </c>
      <c r="K153" t="s">
        <v>116</v>
      </c>
    </row>
    <row r="155" spans="1:11" x14ac:dyDescent="0.25">
      <c r="A155" s="5" t="s">
        <v>149</v>
      </c>
      <c r="B155" s="5"/>
      <c r="C155" s="5"/>
      <c r="F155" s="32">
        <f>SUM(F2:F153)</f>
        <v>10853.799999999994</v>
      </c>
    </row>
    <row r="156" spans="1:11" x14ac:dyDescent="0.25">
      <c r="A156" s="5" t="s">
        <v>150</v>
      </c>
      <c r="B156" s="5"/>
      <c r="C156" s="5"/>
      <c r="F156" s="29">
        <f>SUMIF(F2:F153,"&gt;50")</f>
        <v>9608.9999999999964</v>
      </c>
    </row>
    <row r="157" spans="1:11" x14ac:dyDescent="0.25">
      <c r="A157" s="5" t="s">
        <v>151</v>
      </c>
      <c r="B157" s="5"/>
      <c r="C157" s="5"/>
      <c r="F157" s="29">
        <f>SUMIF(F2:F153,"&lt;=50")</f>
        <v>1244.7999999999995</v>
      </c>
    </row>
  </sheetData>
  <autoFilter ref="A2:K153"/>
  <sortState ref="A2:K153">
    <sortCondition ref="B2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Payroll</vt:lpstr>
      <vt:lpstr>Gradebook</vt:lpstr>
      <vt:lpstr>Career Decisions</vt:lpstr>
      <vt:lpstr>Pivot Tables</vt:lpstr>
      <vt:lpstr>Sales Report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AEROPR-CONTAB2</dc:creator>
  <cp:lastModifiedBy>AEROPR-CONTAB2</cp:lastModifiedBy>
  <cp:lastPrinted>2023-05-26T17:16:58Z</cp:lastPrinted>
  <dcterms:created xsi:type="dcterms:W3CDTF">2023-05-26T09:22:58Z</dcterms:created>
  <dcterms:modified xsi:type="dcterms:W3CDTF">2023-05-29T13:31:22Z</dcterms:modified>
</cp:coreProperties>
</file>