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rajwal\Downloads\"/>
    </mc:Choice>
  </mc:AlternateContent>
  <xr:revisionPtr revIDLastSave="0" documentId="13_ncr:1_{56C7AEEB-A4BD-48B8-8AD1-ECD0704EB89E}" xr6:coauthVersionLast="47" xr6:coauthVersionMax="47" xr10:uidLastSave="{00000000-0000-0000-0000-000000000000}"/>
  <bookViews>
    <workbookView xWindow="-110" yWindow="-110" windowWidth="19420" windowHeight="11020" tabRatio="730" activeTab="2" xr2:uid="{D6F40422-C4A9-7C44-A844-FD97086FBBD7}"/>
  </bookViews>
  <sheets>
    <sheet name="Inventory Complete" sheetId="1" r:id="rId1"/>
    <sheet name="Vendor Info" sheetId="5" r:id="rId2"/>
    <sheet name="Order 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" l="1"/>
  <c r="K10" i="1"/>
  <c r="K11" i="1"/>
  <c r="K12" i="1"/>
  <c r="K13" i="1"/>
  <c r="K14" i="1"/>
  <c r="K15" i="1"/>
  <c r="K16" i="1"/>
  <c r="K17" i="1"/>
  <c r="K18" i="1"/>
  <c r="K19" i="1"/>
  <c r="K20" i="1"/>
  <c r="K21" i="1"/>
  <c r="C7" i="3" a="1"/>
  <c r="C7" i="3" s="1"/>
  <c r="H7" i="3" s="1"/>
  <c r="H8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B6" i="5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G21" i="1"/>
  <c r="H21" i="1" s="1"/>
  <c r="J21" i="1"/>
  <c r="G4" i="1"/>
  <c r="K8" i="1" s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D5" i="1"/>
  <c r="G15" i="1"/>
  <c r="H15" i="1" s="1"/>
  <c r="G11" i="1"/>
  <c r="H11" i="1" s="1"/>
  <c r="G19" i="1"/>
  <c r="H19" i="1" s="1"/>
  <c r="E8" i="3" l="1"/>
  <c r="D4" i="3"/>
  <c r="E11" i="3"/>
  <c r="G7" i="3"/>
  <c r="G11" i="3"/>
  <c r="E7" i="3"/>
  <c r="F7" i="3"/>
  <c r="F11" i="3"/>
  <c r="F10" i="3"/>
  <c r="F9" i="3"/>
  <c r="F8" i="3"/>
  <c r="E10" i="3"/>
  <c r="E9" i="3"/>
  <c r="G10" i="3"/>
  <c r="G9" i="3"/>
  <c r="G8" i="3"/>
  <c r="H11" i="3"/>
  <c r="H10" i="3"/>
  <c r="H9" i="3"/>
  <c r="H8" i="3"/>
  <c r="G5" i="1"/>
  <c r="G12" i="1"/>
  <c r="H12" i="1" s="1"/>
  <c r="G10" i="1"/>
  <c r="H10" i="1" s="1"/>
  <c r="G18" i="1"/>
  <c r="H18" i="1" s="1"/>
  <c r="G17" i="1"/>
  <c r="H17" i="1" s="1"/>
  <c r="G16" i="1"/>
  <c r="H16" i="1" s="1"/>
  <c r="G14" i="1"/>
  <c r="H14" i="1" s="1"/>
  <c r="G13" i="1"/>
  <c r="H13" i="1" s="1"/>
  <c r="G20" i="1"/>
  <c r="H20" i="1" s="1"/>
  <c r="G9" i="1"/>
  <c r="H9" i="1" s="1"/>
  <c r="G8" i="1"/>
  <c r="G4" i="3" l="1"/>
  <c r="D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<sst xmlns="http://schemas.openxmlformats.org/spreadsheetml/2006/main" count="153" uniqueCount="88">
  <si>
    <t>Reorder?</t>
  </si>
  <si>
    <t>Vendor</t>
  </si>
  <si>
    <t>Contact</t>
  </si>
  <si>
    <t>Website</t>
  </si>
  <si>
    <t>Contact Name</t>
  </si>
  <si>
    <t>Email Address</t>
  </si>
  <si>
    <t>Vendor &amp; Product Information</t>
  </si>
  <si>
    <t>Inventory Management System</t>
  </si>
  <si>
    <t>Current Date</t>
  </si>
  <si>
    <t>Day of Week</t>
  </si>
  <si>
    <t>Quantity</t>
  </si>
  <si>
    <t>Total Cost</t>
  </si>
  <si>
    <t>Total Order</t>
  </si>
  <si>
    <t>Daily Order Summary</t>
  </si>
  <si>
    <t>Product ID</t>
  </si>
  <si>
    <t>Product</t>
  </si>
  <si>
    <t>Typical 
Order Time</t>
  </si>
  <si>
    <t>Josh Smith</t>
  </si>
  <si>
    <t>Mike Dean</t>
  </si>
  <si>
    <t>Mikel Artena</t>
  </si>
  <si>
    <t>Sam Allargine</t>
  </si>
  <si>
    <t>Arya Janne</t>
  </si>
  <si>
    <t>Miriam Adelson</t>
  </si>
  <si>
    <t>Ken Griffin</t>
  </si>
  <si>
    <t>Jeff Yass</t>
  </si>
  <si>
    <t>Jim Simons</t>
  </si>
  <si>
    <t>Link</t>
  </si>
  <si>
    <t>Total Value</t>
  </si>
  <si>
    <t>Quantity in 
Stock</t>
  </si>
  <si>
    <t>Reorder
Threshold</t>
  </si>
  <si>
    <t>Unique Products</t>
  </si>
  <si>
    <t>Inventory Value</t>
  </si>
  <si>
    <t>ETA</t>
  </si>
  <si>
    <t>Sale Price 
per Unit</t>
  </si>
  <si>
    <t>Email</t>
  </si>
  <si>
    <t>ID</t>
  </si>
  <si>
    <t>Starlight Publishing</t>
  </si>
  <si>
    <t>Ironclad Books</t>
  </si>
  <si>
    <t>EchoBay Press</t>
  </si>
  <si>
    <t>Silverleaf Editions</t>
  </si>
  <si>
    <t>Moonlit House</t>
  </si>
  <si>
    <t>Phoenix Publishers</t>
  </si>
  <si>
    <t>Shadow Media</t>
  </si>
  <si>
    <t>Nexus Literary</t>
  </si>
  <si>
    <t>Veilbound House</t>
  </si>
  <si>
    <t>Shattered Sky</t>
  </si>
  <si>
    <t>josh.smith@gmail.com</t>
  </si>
  <si>
    <t>mike.dean@gmail.com</t>
  </si>
  <si>
    <t>mikel.artena@gmail.com</t>
  </si>
  <si>
    <t>sam.allargine@gmail.com</t>
  </si>
  <si>
    <t>arya.janne@gmail.com</t>
  </si>
  <si>
    <t>miriam.adelson@gmail.com</t>
  </si>
  <si>
    <t>ken.griffin@gmail.com</t>
  </si>
  <si>
    <t>jim.simons@gmail.com</t>
  </si>
  <si>
    <t>jeff.yass@gmail.com</t>
  </si>
  <si>
    <t>Cost per 
Unit</t>
  </si>
  <si>
    <t>Reorder</t>
  </si>
  <si>
    <t>Fruits</t>
  </si>
  <si>
    <t>Vegetables</t>
  </si>
  <si>
    <t>Ready-to-Eat (RTE) foods</t>
  </si>
  <si>
    <t>Vegan Meat</t>
  </si>
  <si>
    <t>Meat (non‑vegan)</t>
  </si>
  <si>
    <t>Poultry</t>
  </si>
  <si>
    <t>Fish</t>
  </si>
  <si>
    <t>Frozen Fruits &amp; Vegetables</t>
  </si>
  <si>
    <t>Juices</t>
  </si>
  <si>
    <t>Concentrates</t>
  </si>
  <si>
    <t>Dairy products</t>
  </si>
  <si>
    <t>Pharma raw materials</t>
  </si>
  <si>
    <t>Pharma finished goods</t>
  </si>
  <si>
    <t>Imported pharma materials</t>
  </si>
  <si>
    <t>Battery storage</t>
  </si>
  <si>
    <t>Critical medical devices</t>
  </si>
  <si>
    <t>Special testing equipment</t>
  </si>
  <si>
    <t>Specialized photo paper</t>
  </si>
  <si>
    <t>Hazardous chemical materials</t>
  </si>
  <si>
    <t>Non-hazardous chemical materials</t>
  </si>
  <si>
    <t>Industry Category</t>
  </si>
  <si>
    <t>Pharmaceuticals</t>
  </si>
  <si>
    <t>Agriculture</t>
  </si>
  <si>
    <t>FMCG</t>
  </si>
  <si>
    <t>Meat</t>
  </si>
  <si>
    <t>Beverages</t>
  </si>
  <si>
    <t>Electronics</t>
  </si>
  <si>
    <t>Healthcare</t>
  </si>
  <si>
    <t>Printing</t>
  </si>
  <si>
    <t>Chemicals</t>
  </si>
  <si>
    <t>Medical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</si>
</sst>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#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rgb="FF07367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7367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3" fillId="0" borderId="0" xfId="1" applyFill="1" applyBorder="1" applyAlignment="1">
      <alignment horizontal="center"/>
    </xf>
    <xf numFmtId="0" fontId="3" fillId="0" borderId="0" xfId="1" applyFill="1" applyBorder="1"/>
    <xf numFmtId="165" fontId="0" fillId="0" borderId="0" xfId="0" applyNumberFormat="1" applyAlignment="1">
      <alignment horizontal="center"/>
    </xf>
    <xf numFmtId="2" fontId="0" fillId="0" borderId="0" xfId="0" applyNumberFormat="1"/>
    <xf numFmtId="14" fontId="0" fillId="0" borderId="0" xfId="0" applyNumberFormat="1" applyAlignment="1">
      <alignment horizontal="center"/>
    </xf>
    <xf numFmtId="0" fontId="5" fillId="0" borderId="1" xfId="0" applyFont="1" applyBorder="1"/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2" borderId="2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7367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7367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Vendor Info'!A1"/><Relationship Id="rId2" Type="http://schemas.openxmlformats.org/officeDocument/2006/relationships/hyperlink" Target="#Inventory!A1"/><Relationship Id="rId1" Type="http://schemas.openxmlformats.org/officeDocument/2006/relationships/image" Target="../media/image1.png"/><Relationship Id="rId5" Type="http://schemas.openxmlformats.org/officeDocument/2006/relationships/image" Target="../media/image2.png"/><Relationship Id="rId4" Type="http://schemas.openxmlformats.org/officeDocument/2006/relationships/hyperlink" Target="#'Order Summary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Vendor Info'!A1"/><Relationship Id="rId2" Type="http://schemas.openxmlformats.org/officeDocument/2006/relationships/hyperlink" Target="#Inventory!A1"/><Relationship Id="rId1" Type="http://schemas.openxmlformats.org/officeDocument/2006/relationships/image" Target="../media/image1.png"/><Relationship Id="rId5" Type="http://schemas.openxmlformats.org/officeDocument/2006/relationships/image" Target="../media/image2.png"/><Relationship Id="rId4" Type="http://schemas.openxmlformats.org/officeDocument/2006/relationships/hyperlink" Target="#'Order Summary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171604</xdr:colOff>
      <xdr:row>0</xdr:row>
      <xdr:rowOff>169743</xdr:rowOff>
    </xdr:from>
    <xdr:to>
      <xdr:col>0</xdr:col>
      <xdr:colOff>1437861</xdr:colOff>
      <xdr:row>2</xdr:row>
      <xdr:rowOff>60573</xdr:rowOff>
    </xdr:to>
    <xdr:pic>
      <xdr:nvPicPr>
        <xdr:cNvPr id="2" name="Picture 1" descr="A white text on a black background&#10;&#10;Description automatically generated">
          <a:extLst>
            <a:ext uri="{FF2B5EF4-FFF2-40B4-BE49-F238E27FC236}">
              <a16:creationId xmlns:a16="http://schemas.microsoft.com/office/drawing/2014/main" id="{250EF9AE-8117-4BA0-AB86-5CAAFD813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04" y="169743"/>
          <a:ext cx="1266257" cy="354656"/>
        </a:xfrm>
        <a:prstGeom prst="rect">
          <a:avLst/>
        </a:prstGeom>
      </xdr:spPr>
    </xdr:pic>
    <xdr:clientData/>
  </xdr:twoCellAnchor>
  <xdr:twoCellAnchor>
    <xdr:from>
      <xdr:col>0</xdr:col>
      <xdr:colOff>144741</xdr:colOff>
      <xdr:row>3</xdr:row>
      <xdr:rowOff>119272</xdr:rowOff>
    </xdr:from>
    <xdr:to>
      <xdr:col>0</xdr:col>
      <xdr:colOff>1485278</xdr:colOff>
      <xdr:row>6</xdr:row>
      <xdr:rowOff>26506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2142BD5-58BD-4966-860F-F385C4E84366}"/>
            </a:ext>
          </a:extLst>
        </xdr:cNvPr>
        <xdr:cNvSpPr/>
      </xdr:nvSpPr>
      <xdr:spPr>
        <a:xfrm>
          <a:off x="144741" y="744112"/>
          <a:ext cx="1340537" cy="6997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/>
            <a:t>Inventory</a:t>
          </a:r>
        </a:p>
      </xdr:txBody>
    </xdr:sp>
    <xdr:clientData/>
  </xdr:twoCellAnchor>
  <xdr:twoCellAnchor>
    <xdr:from>
      <xdr:col>0</xdr:col>
      <xdr:colOff>164619</xdr:colOff>
      <xdr:row>6</xdr:row>
      <xdr:rowOff>4</xdr:rowOff>
    </xdr:from>
    <xdr:to>
      <xdr:col>0</xdr:col>
      <xdr:colOff>1505156</xdr:colOff>
      <xdr:row>8</xdr:row>
      <xdr:rowOff>106021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253CDD-67DB-407F-A602-114429E156AE}"/>
            </a:ext>
          </a:extLst>
        </xdr:cNvPr>
        <xdr:cNvSpPr/>
      </xdr:nvSpPr>
      <xdr:spPr>
        <a:xfrm>
          <a:off x="164619" y="1225830"/>
          <a:ext cx="1340537" cy="7222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/>
            <a:t>Vendor Info</a:t>
          </a:r>
        </a:p>
      </xdr:txBody>
    </xdr:sp>
    <xdr:clientData/>
  </xdr:twoCellAnchor>
  <xdr:twoCellAnchor>
    <xdr:from>
      <xdr:col>0</xdr:col>
      <xdr:colOff>157993</xdr:colOff>
      <xdr:row>7</xdr:row>
      <xdr:rowOff>79520</xdr:rowOff>
    </xdr:from>
    <xdr:to>
      <xdr:col>0</xdr:col>
      <xdr:colOff>1498530</xdr:colOff>
      <xdr:row>9</xdr:row>
      <xdr:rowOff>185536</xdr:rowOff>
    </xdr:to>
    <xdr:sp macro="" textlink="">
      <xdr:nvSpPr>
        <xdr:cNvPr id="9" name="Rectangle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B449AB7-C434-44B4-9D12-9451D1B59110}"/>
            </a:ext>
          </a:extLst>
        </xdr:cNvPr>
        <xdr:cNvSpPr/>
      </xdr:nvSpPr>
      <xdr:spPr>
        <a:xfrm>
          <a:off x="157993" y="1694960"/>
          <a:ext cx="1340537" cy="5022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/>
            <a:t>Order Summary</a:t>
          </a:r>
        </a:p>
      </xdr:txBody>
    </xdr:sp>
    <xdr:clientData/>
  </xdr:twoCellAnchor>
  <xdr:twoCellAnchor editAs="oneCell">
    <xdr:from>
      <xdr:col>0</xdr:col>
      <xdr:colOff>5522</xdr:colOff>
      <xdr:row>0</xdr:row>
      <xdr:rowOff>127001</xdr:rowOff>
    </xdr:from>
    <xdr:to>
      <xdr:col>0</xdr:col>
      <xdr:colOff>1512473</xdr:colOff>
      <xdr:row>2</xdr:row>
      <xdr:rowOff>99391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F683AB-41F0-F33E-19A0-395B788FB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22" y="127001"/>
          <a:ext cx="1506951" cy="4417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201127</xdr:colOff>
      <xdr:row>0</xdr:row>
      <xdr:rowOff>164057</xdr:rowOff>
    </xdr:from>
    <xdr:to>
      <xdr:col>0</xdr:col>
      <xdr:colOff>1384852</xdr:colOff>
      <xdr:row>2</xdr:row>
      <xdr:rowOff>40756</xdr:rowOff>
    </xdr:to>
    <xdr:pic>
      <xdr:nvPicPr>
        <xdr:cNvPr id="4" name="Picture 3" descr="A white text on a black background&#10;&#10;Description automatically generated">
          <a:extLst>
            <a:ext uri="{FF2B5EF4-FFF2-40B4-BE49-F238E27FC236}">
              <a16:creationId xmlns:a16="http://schemas.microsoft.com/office/drawing/2014/main" id="{E16BB843-4D90-0F01-9C1B-87469EF20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27" y="164057"/>
          <a:ext cx="1183725" cy="340525"/>
        </a:xfrm>
        <a:prstGeom prst="rect">
          <a:avLst/>
        </a:prstGeom>
      </xdr:spPr>
    </xdr:pic>
    <xdr:clientData/>
  </xdr:twoCellAnchor>
  <xdr:twoCellAnchor>
    <xdr:from>
      <xdr:col>0</xdr:col>
      <xdr:colOff>144741</xdr:colOff>
      <xdr:row>3</xdr:row>
      <xdr:rowOff>119272</xdr:rowOff>
    </xdr:from>
    <xdr:to>
      <xdr:col>0</xdr:col>
      <xdr:colOff>1485278</xdr:colOff>
      <xdr:row>6</xdr:row>
      <xdr:rowOff>26506</xdr:rowOff>
    </xdr:to>
    <xdr:sp macro="" textlink="">
      <xdr:nvSpPr>
        <xdr:cNvPr id="5" name="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EEE2F29-5AC4-C364-40F7-AB01DB17D6C9}"/>
            </a:ext>
          </a:extLst>
        </xdr:cNvPr>
        <xdr:cNvSpPr/>
      </xdr:nvSpPr>
      <xdr:spPr>
        <a:xfrm>
          <a:off x="144741" y="748750"/>
          <a:ext cx="1340537" cy="5035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/>
            <a:t>Inventory</a:t>
          </a:r>
        </a:p>
      </xdr:txBody>
    </xdr:sp>
    <xdr:clientData/>
  </xdr:twoCellAnchor>
  <xdr:twoCellAnchor>
    <xdr:from>
      <xdr:col>0</xdr:col>
      <xdr:colOff>151367</xdr:colOff>
      <xdr:row>6</xdr:row>
      <xdr:rowOff>33133</xdr:rowOff>
    </xdr:from>
    <xdr:to>
      <xdr:col>0</xdr:col>
      <xdr:colOff>1491904</xdr:colOff>
      <xdr:row>8</xdr:row>
      <xdr:rowOff>139150</xdr:rowOff>
    </xdr:to>
    <xdr:sp macro="" textlink="">
      <xdr:nvSpPr>
        <xdr:cNvPr id="6" name="Rectangl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4A237BB-EDE0-CF7E-8E2C-D83FBB54CAA4}"/>
            </a:ext>
          </a:extLst>
        </xdr:cNvPr>
        <xdr:cNvSpPr/>
      </xdr:nvSpPr>
      <xdr:spPr>
        <a:xfrm>
          <a:off x="151367" y="1258959"/>
          <a:ext cx="1340537" cy="5035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/>
            <a:t>Vendor Info</a:t>
          </a:r>
        </a:p>
      </xdr:txBody>
    </xdr:sp>
    <xdr:clientData/>
  </xdr:twoCellAnchor>
  <xdr:twoCellAnchor>
    <xdr:from>
      <xdr:col>0</xdr:col>
      <xdr:colOff>157993</xdr:colOff>
      <xdr:row>8</xdr:row>
      <xdr:rowOff>145777</xdr:rowOff>
    </xdr:from>
    <xdr:to>
      <xdr:col>0</xdr:col>
      <xdr:colOff>1498530</xdr:colOff>
      <xdr:row>11</xdr:row>
      <xdr:rowOff>53011</xdr:rowOff>
    </xdr:to>
    <xdr:sp macro="" textlink="">
      <xdr:nvSpPr>
        <xdr:cNvPr id="10" name="Rectangle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D81CEFB-B8EB-BEF4-56CE-3B9776CD8E37}"/>
            </a:ext>
          </a:extLst>
        </xdr:cNvPr>
        <xdr:cNvSpPr/>
      </xdr:nvSpPr>
      <xdr:spPr>
        <a:xfrm>
          <a:off x="157993" y="1769168"/>
          <a:ext cx="1340537" cy="5035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/>
            <a:t>Order Summary</a:t>
          </a:r>
        </a:p>
      </xdr:txBody>
    </xdr:sp>
    <xdr:clientData/>
  </xdr:twoCellAnchor>
  <xdr:twoCellAnchor editAs="oneCell">
    <xdr:from>
      <xdr:col>0</xdr:col>
      <xdr:colOff>46518</xdr:colOff>
      <xdr:row>0</xdr:row>
      <xdr:rowOff>97797</xdr:rowOff>
    </xdr:from>
    <xdr:to>
      <xdr:col>0</xdr:col>
      <xdr:colOff>1568174</xdr:colOff>
      <xdr:row>2</xdr:row>
      <xdr:rowOff>70739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107020-7539-4A13-B0B8-7FB538392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518" y="97797"/>
          <a:ext cx="1521656" cy="4422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56C7C7-05E1-4962-BC66-A90F1F7039ED}" name="Inventory" displayName="Inventory" ref="C7:K21" totalsRowShown="0" headerRowDxfId="11" dataDxfId="10">
  <autoFilter ref="C7:K21" xr:uid="{9456C7C7-05E1-4962-BC66-A90F1F7039E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99FE12F2-D8BF-403C-8E00-2F6A30BFF8BE}" name="Product ID" dataDxfId="9"/>
    <tableColumn id="2" xr3:uid="{B9920FC7-B77B-461D-B6E1-578E91AE2490}" name="Product" dataDxfId="8">
      <calculatedColumnFormula>_xlfn.XLOOKUP(Inventory[[#This Row],[Product ID]],'Vendor Info'!B5:B24,'Vendor Info'!C5:C24)</calculatedColumnFormula>
    </tableColumn>
    <tableColumn id="3" xr3:uid="{AABDE804-8D0F-4FD5-9E73-5A0447C743BB}" name="Quantity in _x000a_Stock" dataDxfId="7"/>
    <tableColumn id="4" xr3:uid="{BC8BE25C-F1AB-4DE7-8632-901080F79860}" name="Cost per _x000a_Unit" dataDxfId="6"/>
    <tableColumn id="5" xr3:uid="{4BACE3FE-09E6-4ACD-AC01-472356722C71}" name="Sale Price _x000a_per Unit" dataDxfId="5">
      <calculatedColumnFormula>F8*3</calculatedColumnFormula>
    </tableColumn>
    <tableColumn id="6" xr3:uid="{8B4923B3-3606-4046-B9AB-783FFD037F76}" name="Total Value" dataDxfId="4">
      <calculatedColumnFormula>Inventory[[#This Row],[Sale Price 
per Unit]]*Inventory[[#This Row],[Quantity in 
Stock]]</calculatedColumnFormula>
    </tableColumn>
    <tableColumn id="7" xr3:uid="{67320651-FA68-460F-BA66-8234B4915041}" name="Reorder_x000a_Threshold" dataDxfId="3"/>
    <tableColumn id="8" xr3:uid="{25B304D3-4AB5-4C06-A360-086A90B1E665}" name="Reorder?" dataDxfId="2">
      <calculatedColumnFormula>IF(Inventory[[#This Row],[Quantity in 
Stock]]&lt;=Inventory[[#This Row],[Reorder
Threshold]],"Yes","No")</calculatedColumnFormula>
    </tableColumn>
    <tableColumn id="9" xr3:uid="{DA2C1357-7C72-40DF-BA1E-8BA9FF02DA40}" name="ETA" dataDxfId="0">
      <calculatedColumnFormula>IF(Inventory[[#This Row],[Reorder?]]="Yes",G4+_xlfn.XLOOKUP(Inventory[[#This Row],[Product ID]],'Vendor Info'!B5:B24,'Vendor Info'!F5:F24),"")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ikel.artena@gmail.com" TargetMode="External"/><Relationship Id="rId13" Type="http://schemas.openxmlformats.org/officeDocument/2006/relationships/hyperlink" Target="mailto:ken.griffin@gmail.com" TargetMode="External"/><Relationship Id="rId18" Type="http://schemas.openxmlformats.org/officeDocument/2006/relationships/hyperlink" Target="mailto:jim.simons@gmail.com" TargetMode="External"/><Relationship Id="rId3" Type="http://schemas.openxmlformats.org/officeDocument/2006/relationships/hyperlink" Target="mailto:mikel.artena@gmail.com" TargetMode="External"/><Relationship Id="rId7" Type="http://schemas.openxmlformats.org/officeDocument/2006/relationships/hyperlink" Target="mailto:josh.smith@gmail.com" TargetMode="External"/><Relationship Id="rId12" Type="http://schemas.openxmlformats.org/officeDocument/2006/relationships/hyperlink" Target="mailto:miriam.adelson@gmail.com" TargetMode="External"/><Relationship Id="rId17" Type="http://schemas.openxmlformats.org/officeDocument/2006/relationships/hyperlink" Target="mailto:miriam.adelson@gmail.com" TargetMode="External"/><Relationship Id="rId2" Type="http://schemas.openxmlformats.org/officeDocument/2006/relationships/hyperlink" Target="mailto:mike.dean@gmail.com" TargetMode="External"/><Relationship Id="rId16" Type="http://schemas.openxmlformats.org/officeDocument/2006/relationships/hyperlink" Target="mailto:miriam.adelson@gmail.com" TargetMode="External"/><Relationship Id="rId20" Type="http://schemas.openxmlformats.org/officeDocument/2006/relationships/hyperlink" Target="mailto:jim.simons@gmail.com" TargetMode="External"/><Relationship Id="rId1" Type="http://schemas.openxmlformats.org/officeDocument/2006/relationships/hyperlink" Target="mailto:josh.smith@gmail.com" TargetMode="External"/><Relationship Id="rId6" Type="http://schemas.openxmlformats.org/officeDocument/2006/relationships/hyperlink" Target="mailto:josh.smith@gmail.com" TargetMode="External"/><Relationship Id="rId11" Type="http://schemas.openxmlformats.org/officeDocument/2006/relationships/hyperlink" Target="mailto:arya.janne@gmail.com" TargetMode="External"/><Relationship Id="rId5" Type="http://schemas.openxmlformats.org/officeDocument/2006/relationships/hyperlink" Target="mailto:josh.smith@gmail.com" TargetMode="External"/><Relationship Id="rId15" Type="http://schemas.openxmlformats.org/officeDocument/2006/relationships/hyperlink" Target="mailto:miriam.adelson@gmail.com" TargetMode="External"/><Relationship Id="rId10" Type="http://schemas.openxmlformats.org/officeDocument/2006/relationships/hyperlink" Target="mailto:mikel.artena@gmail.com" TargetMode="External"/><Relationship Id="rId19" Type="http://schemas.openxmlformats.org/officeDocument/2006/relationships/hyperlink" Target="mailto:jeff.yass@gmail.com" TargetMode="External"/><Relationship Id="rId4" Type="http://schemas.openxmlformats.org/officeDocument/2006/relationships/hyperlink" Target="mailto:sam.allargine@gmail.com" TargetMode="External"/><Relationship Id="rId9" Type="http://schemas.openxmlformats.org/officeDocument/2006/relationships/hyperlink" Target="mailto:mikel.artena@gmail.com" TargetMode="External"/><Relationship Id="rId14" Type="http://schemas.openxmlformats.org/officeDocument/2006/relationships/hyperlink" Target="mailto:miriam.adelso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D053-848B-9446-B23E-295A7604213C}">
  <dimension ref="A1:K32"/>
  <sheetViews>
    <sheetView topLeftCell="C1" zoomScale="115" zoomScaleNormal="100" workbookViewId="0">
      <selection activeCell="L15" sqref="L15"/>
    </sheetView>
  </sheetViews>
  <sheetFormatPr defaultColWidth="11.1640625" defaultRowHeight="16" x14ac:dyDescent="0.4"/>
  <cols>
    <col min="1" max="1" width="19.9140625" style="8" customWidth="1"/>
    <col min="2" max="2" width="4" customWidth="1"/>
    <col min="3" max="3" width="14.33203125" customWidth="1"/>
    <col min="4" max="4" width="22.25" bestFit="1" customWidth="1"/>
    <col min="5" max="5" width="10" bestFit="1" customWidth="1"/>
    <col min="6" max="6" width="11.33203125" bestFit="1" customWidth="1"/>
    <col min="7" max="7" width="12.1640625" bestFit="1" customWidth="1"/>
    <col min="8" max="8" width="11.33203125" customWidth="1"/>
    <col min="9" max="9" width="9.9140625" customWidth="1"/>
    <col min="11" max="11" width="13.1640625" style="15" customWidth="1"/>
    <col min="12" max="12" width="13.1640625" bestFit="1" customWidth="1"/>
  </cols>
  <sheetData>
    <row r="1" spans="3:11" x14ac:dyDescent="0.4">
      <c r="K1"/>
    </row>
    <row r="2" spans="3:11" ht="21" x14ac:dyDescent="0.5">
      <c r="C2" s="17" t="s">
        <v>7</v>
      </c>
      <c r="D2" s="1"/>
      <c r="E2" s="1"/>
      <c r="F2" s="1"/>
      <c r="G2" s="1"/>
      <c r="H2" s="1"/>
      <c r="I2" s="1"/>
      <c r="J2" s="1"/>
      <c r="K2" s="1"/>
    </row>
    <row r="3" spans="3:11" x14ac:dyDescent="0.4">
      <c r="K3"/>
    </row>
    <row r="4" spans="3:11" x14ac:dyDescent="0.4">
      <c r="C4" t="s">
        <v>31</v>
      </c>
      <c r="D4" s="4">
        <f>SUM(Inventory[Total Value])</f>
        <v>2921.520604450383</v>
      </c>
      <c r="F4" t="s">
        <v>8</v>
      </c>
      <c r="G4" s="5">
        <f ca="1">TODAY()</f>
        <v>45890</v>
      </c>
      <c r="K4"/>
    </row>
    <row r="5" spans="3:11" x14ac:dyDescent="0.4">
      <c r="C5" t="s">
        <v>30</v>
      </c>
      <c r="D5" s="4">
        <f>COUNT(_xlfn.UNIQUE(Inventory[Product ID]))</f>
        <v>14</v>
      </c>
      <c r="F5" t="s">
        <v>9</v>
      </c>
      <c r="G5" s="4" t="str">
        <f ca="1">TEXT(G4,"dddd")</f>
        <v>Thursday</v>
      </c>
      <c r="K5"/>
    </row>
    <row r="6" spans="3:11" ht="17.5" customHeight="1" x14ac:dyDescent="0.4">
      <c r="K6"/>
    </row>
    <row r="7" spans="3:11" ht="34" customHeight="1" x14ac:dyDescent="0.4">
      <c r="C7" s="10" t="s">
        <v>14</v>
      </c>
      <c r="D7" s="10" t="s">
        <v>15</v>
      </c>
      <c r="E7" s="11" t="s">
        <v>28</v>
      </c>
      <c r="F7" s="11" t="s">
        <v>55</v>
      </c>
      <c r="G7" s="11" t="s">
        <v>33</v>
      </c>
      <c r="H7" s="10" t="s">
        <v>27</v>
      </c>
      <c r="I7" s="18" t="s">
        <v>29</v>
      </c>
      <c r="J7" s="10" t="s">
        <v>0</v>
      </c>
      <c r="K7" s="10" t="s">
        <v>32</v>
      </c>
    </row>
    <row r="8" spans="3:11" x14ac:dyDescent="0.4">
      <c r="C8" s="2">
        <v>101</v>
      </c>
      <c r="D8" s="2" t="str">
        <f>_xlfn.XLOOKUP(Inventory[[#This Row],[Product ID]],'Vendor Info'!B5:B24,'Vendor Info'!C5:C24)</f>
        <v>Fruits</v>
      </c>
      <c r="E8" s="2">
        <v>3</v>
      </c>
      <c r="F8" s="3">
        <v>6.5357631098462861</v>
      </c>
      <c r="G8" s="3">
        <f>F8*3</f>
        <v>19.607289329538858</v>
      </c>
      <c r="H8" s="3">
        <f>Inventory[[#This Row],[Sale Price 
per Unit]]*Inventory[[#This Row],[Quantity in 
Stock]]</f>
        <v>58.821867988616575</v>
      </c>
      <c r="I8" s="2">
        <v>4</v>
      </c>
      <c r="J8" s="2" t="str">
        <f>IF(Inventory[[#This Row],[Quantity in 
Stock]]&lt;=Inventory[[#This Row],[Reorder
Threshold]],"Yes","No")</f>
        <v>Yes</v>
      </c>
      <c r="K8" s="16">
        <f ca="1">IF(Inventory[[#This Row],[Reorder?]]="Yes",G4+_xlfn.XLOOKUP(Inventory[[#This Row],[Product ID]],'Vendor Info'!B5:B24,'Vendor Info'!F5:F24),"")</f>
        <v>45897</v>
      </c>
    </row>
    <row r="9" spans="3:11" x14ac:dyDescent="0.4">
      <c r="C9" s="2">
        <v>102</v>
      </c>
      <c r="D9" s="2" t="str">
        <f>_xlfn.XLOOKUP(Inventory[[#This Row],[Product ID]],'Vendor Info'!B6:B25,'Vendor Info'!C6:C25)</f>
        <v>Vegetables</v>
      </c>
      <c r="E9" s="2">
        <v>12</v>
      </c>
      <c r="F9" s="3">
        <v>8.1162716224706184</v>
      </c>
      <c r="G9" s="3">
        <f t="shared" ref="G9:G20" si="0">F9*3</f>
        <v>24.348814867411853</v>
      </c>
      <c r="H9" s="3">
        <f>Inventory[[#This Row],[Sale Price 
per Unit]]*Inventory[[#This Row],[Quantity in 
Stock]]</f>
        <v>292.18577840894227</v>
      </c>
      <c r="I9" s="2">
        <v>6</v>
      </c>
      <c r="J9" s="2" t="str">
        <f>IF(Inventory[[#This Row],[Quantity in 
Stock]]&lt;=Inventory[[#This Row],[Reorder
Threshold]],"Yes","No")</f>
        <v>No</v>
      </c>
      <c r="K9" s="16" t="str">
        <f>IF(Inventory[[#This Row],[Reorder?]]="Yes",G5+_xlfn.XLOOKUP(Inventory[[#This Row],[Product ID]],'Vendor Info'!B6:B25,'Vendor Info'!F6:F25),"")</f>
        <v/>
      </c>
    </row>
    <row r="10" spans="3:11" x14ac:dyDescent="0.4">
      <c r="C10" s="2">
        <v>103</v>
      </c>
      <c r="D10" s="2" t="str">
        <f>_xlfn.XLOOKUP(Inventory[[#This Row],[Product ID]],'Vendor Info'!B7:B26,'Vendor Info'!C7:C26)</f>
        <v>Ready-to-Eat (RTE) foods</v>
      </c>
      <c r="E10" s="2">
        <v>4</v>
      </c>
      <c r="F10" s="3">
        <v>9.6615053146280214</v>
      </c>
      <c r="G10" s="3">
        <f t="shared" si="0"/>
        <v>28.984515943884062</v>
      </c>
      <c r="H10" s="3">
        <f>Inventory[[#This Row],[Sale Price 
per Unit]]*Inventory[[#This Row],[Quantity in 
Stock]]</f>
        <v>115.93806377553625</v>
      </c>
      <c r="I10" s="2">
        <v>7</v>
      </c>
      <c r="J10" s="2" t="str">
        <f>IF(Inventory[[#This Row],[Quantity in 
Stock]]&lt;=Inventory[[#This Row],[Reorder
Threshold]],"Yes","No")</f>
        <v>Yes</v>
      </c>
      <c r="K10" s="16">
        <f>IF(Inventory[[#This Row],[Reorder?]]="Yes",G6+_xlfn.XLOOKUP(Inventory[[#This Row],[Product ID]],'Vendor Info'!B7:B26,'Vendor Info'!F7:F26),"")</f>
        <v>30</v>
      </c>
    </row>
    <row r="11" spans="3:11" x14ac:dyDescent="0.4">
      <c r="C11" s="2">
        <v>104</v>
      </c>
      <c r="D11" s="2" t="str">
        <f>_xlfn.XLOOKUP(Inventory[[#This Row],[Product ID]],'Vendor Info'!B8:B27,'Vendor Info'!C8:C27)</f>
        <v>Vegan Meat</v>
      </c>
      <c r="E11" s="2">
        <v>22</v>
      </c>
      <c r="F11" s="3">
        <v>7.1428555517562238</v>
      </c>
      <c r="G11" s="3">
        <f t="shared" si="0"/>
        <v>21.428566655268671</v>
      </c>
      <c r="H11" s="3">
        <f>Inventory[[#This Row],[Sale Price 
per Unit]]*Inventory[[#This Row],[Quantity in 
Stock]]</f>
        <v>471.42846641591075</v>
      </c>
      <c r="I11" s="2">
        <v>2</v>
      </c>
      <c r="J11" s="2" t="str">
        <f>IF(Inventory[[#This Row],[Quantity in 
Stock]]&lt;=Inventory[[#This Row],[Reorder
Threshold]],"Yes","No")</f>
        <v>No</v>
      </c>
      <c r="K11" s="16" t="str">
        <f>IF(Inventory[[#This Row],[Reorder?]]="Yes",G7+_xlfn.XLOOKUP(Inventory[[#This Row],[Product ID]],'Vendor Info'!B8:B27,'Vendor Info'!F8:F27),"")</f>
        <v/>
      </c>
    </row>
    <row r="12" spans="3:11" x14ac:dyDescent="0.4">
      <c r="C12" s="2">
        <v>105</v>
      </c>
      <c r="D12" s="2" t="str">
        <f>_xlfn.XLOOKUP(Inventory[[#This Row],[Product ID]],'Vendor Info'!B9:B28,'Vendor Info'!C9:C28)</f>
        <v>Meat (non‑vegan)</v>
      </c>
      <c r="E12" s="2">
        <v>7</v>
      </c>
      <c r="F12" s="3">
        <v>3.7669670588735187</v>
      </c>
      <c r="G12" s="3">
        <f t="shared" si="0"/>
        <v>11.300901176620556</v>
      </c>
      <c r="H12" s="3">
        <f>Inventory[[#This Row],[Sale Price 
per Unit]]*Inventory[[#This Row],[Quantity in 
Stock]]</f>
        <v>79.106308236343892</v>
      </c>
      <c r="I12" s="2">
        <v>3</v>
      </c>
      <c r="J12" s="2" t="str">
        <f>IF(Inventory[[#This Row],[Quantity in 
Stock]]&lt;=Inventory[[#This Row],[Reorder
Threshold]],"Yes","No")</f>
        <v>No</v>
      </c>
      <c r="K12" s="16" t="str">
        <f>IF(Inventory[[#This Row],[Reorder?]]="Yes",G8+_xlfn.XLOOKUP(Inventory[[#This Row],[Product ID]],'Vendor Info'!B9:B28,'Vendor Info'!F9:F28),"")</f>
        <v/>
      </c>
    </row>
    <row r="13" spans="3:11" x14ac:dyDescent="0.4">
      <c r="C13" s="2">
        <v>106</v>
      </c>
      <c r="D13" s="2" t="str">
        <f>_xlfn.XLOOKUP(Inventory[[#This Row],[Product ID]],'Vendor Info'!B10:B29,'Vendor Info'!C10:C29)</f>
        <v>Poultry</v>
      </c>
      <c r="E13" s="2">
        <v>19</v>
      </c>
      <c r="F13" s="3">
        <v>7.5821485560321005</v>
      </c>
      <c r="G13" s="3">
        <f t="shared" si="0"/>
        <v>22.7464456680963</v>
      </c>
      <c r="H13" s="3">
        <f>Inventory[[#This Row],[Sale Price 
per Unit]]*Inventory[[#This Row],[Quantity in 
Stock]]</f>
        <v>432.18246769382972</v>
      </c>
      <c r="I13" s="2">
        <v>5</v>
      </c>
      <c r="J13" s="2" t="str">
        <f>IF(Inventory[[#This Row],[Quantity in 
Stock]]&lt;=Inventory[[#This Row],[Reorder
Threshold]],"Yes","No")</f>
        <v>No</v>
      </c>
      <c r="K13" s="16" t="str">
        <f>IF(Inventory[[#This Row],[Reorder?]]="Yes",G9+_xlfn.XLOOKUP(Inventory[[#This Row],[Product ID]],'Vendor Info'!B10:B29,'Vendor Info'!F10:F29),"")</f>
        <v/>
      </c>
    </row>
    <row r="14" spans="3:11" x14ac:dyDescent="0.4">
      <c r="C14" s="2">
        <v>108</v>
      </c>
      <c r="D14" s="2" t="str">
        <f>_xlfn.XLOOKUP(Inventory[[#This Row],[Product ID]],'Vendor Info'!B11:B30,'Vendor Info'!C11:C30)</f>
        <v>Frozen Fruits &amp; Vegetables</v>
      </c>
      <c r="E14" s="2">
        <v>21</v>
      </c>
      <c r="F14" s="3">
        <v>7.3073497384215322</v>
      </c>
      <c r="G14" s="3">
        <f t="shared" si="0"/>
        <v>21.922049215264597</v>
      </c>
      <c r="H14" s="3">
        <f>Inventory[[#This Row],[Sale Price 
per Unit]]*Inventory[[#This Row],[Quantity in 
Stock]]</f>
        <v>460.36303352055654</v>
      </c>
      <c r="I14" s="2">
        <v>8</v>
      </c>
      <c r="J14" s="2" t="str">
        <f>IF(Inventory[[#This Row],[Quantity in 
Stock]]&lt;=Inventory[[#This Row],[Reorder
Threshold]],"Yes","No")</f>
        <v>No</v>
      </c>
      <c r="K14" s="16" t="str">
        <f>IF(Inventory[[#This Row],[Reorder?]]="Yes",G10+_xlfn.XLOOKUP(Inventory[[#This Row],[Product ID]],'Vendor Info'!B11:B30,'Vendor Info'!F11:F30),"")</f>
        <v/>
      </c>
    </row>
    <row r="15" spans="3:11" x14ac:dyDescent="0.4">
      <c r="C15" s="2">
        <v>109</v>
      </c>
      <c r="D15" s="2" t="str">
        <f>_xlfn.XLOOKUP(Inventory[[#This Row],[Product ID]],'Vendor Info'!B12:B31,'Vendor Info'!C12:C31)</f>
        <v>Juices</v>
      </c>
      <c r="E15" s="2">
        <v>24</v>
      </c>
      <c r="F15" s="3">
        <v>6.1967947656993907</v>
      </c>
      <c r="G15" s="3">
        <f t="shared" si="0"/>
        <v>18.590384297098172</v>
      </c>
      <c r="H15" s="3">
        <f>Inventory[[#This Row],[Sale Price 
per Unit]]*Inventory[[#This Row],[Quantity in 
Stock]]</f>
        <v>446.16922313035616</v>
      </c>
      <c r="I15" s="2">
        <v>4</v>
      </c>
      <c r="J15" s="2" t="str">
        <f>IF(Inventory[[#This Row],[Quantity in 
Stock]]&lt;=Inventory[[#This Row],[Reorder
Threshold]],"Yes","No")</f>
        <v>No</v>
      </c>
      <c r="K15" s="16" t="str">
        <f>IF(Inventory[[#This Row],[Reorder?]]="Yes",G11+_xlfn.XLOOKUP(Inventory[[#This Row],[Product ID]],'Vendor Info'!B12:B31,'Vendor Info'!F12:F31),"")</f>
        <v/>
      </c>
    </row>
    <row r="16" spans="3:11" x14ac:dyDescent="0.4">
      <c r="C16" s="2">
        <v>110</v>
      </c>
      <c r="D16" s="2" t="str">
        <f>_xlfn.XLOOKUP(Inventory[[#This Row],[Product ID]],'Vendor Info'!B13:B32,'Vendor Info'!C13:C32)</f>
        <v>Concentrates</v>
      </c>
      <c r="E16" s="2">
        <v>5</v>
      </c>
      <c r="F16" s="3">
        <v>1.5677051405247546</v>
      </c>
      <c r="G16" s="3">
        <f t="shared" si="0"/>
        <v>4.7031154215742639</v>
      </c>
      <c r="H16" s="3">
        <f>Inventory[[#This Row],[Sale Price 
per Unit]]*Inventory[[#This Row],[Quantity in 
Stock]]</f>
        <v>23.515577107871319</v>
      </c>
      <c r="I16" s="2">
        <v>8</v>
      </c>
      <c r="J16" s="2" t="str">
        <f>IF(Inventory[[#This Row],[Quantity in 
Stock]]&lt;=Inventory[[#This Row],[Reorder
Threshold]],"Yes","No")</f>
        <v>Yes</v>
      </c>
      <c r="K16" s="16">
        <f>IF(Inventory[[#This Row],[Reorder?]]="Yes",G12+_xlfn.XLOOKUP(Inventory[[#This Row],[Product ID]],'Vendor Info'!B13:B32,'Vendor Info'!F13:F32),"")</f>
        <v>41.300901176620556</v>
      </c>
    </row>
    <row r="17" spans="3:11" x14ac:dyDescent="0.4">
      <c r="C17" s="2">
        <v>111</v>
      </c>
      <c r="D17" s="2" t="str">
        <f>_xlfn.XLOOKUP(Inventory[[#This Row],[Product ID]],'Vendor Info'!B14:B33,'Vendor Info'!C14:C33)</f>
        <v>Dairy products</v>
      </c>
      <c r="E17" s="2">
        <v>5</v>
      </c>
      <c r="F17" s="3">
        <v>3.5378489709328811</v>
      </c>
      <c r="G17" s="3">
        <f t="shared" si="0"/>
        <v>10.613546912798643</v>
      </c>
      <c r="H17" s="3">
        <f>Inventory[[#This Row],[Sale Price 
per Unit]]*Inventory[[#This Row],[Quantity in 
Stock]]</f>
        <v>53.067734563993213</v>
      </c>
      <c r="I17" s="2">
        <v>2</v>
      </c>
      <c r="J17" s="2" t="str">
        <f>IF(Inventory[[#This Row],[Quantity in 
Stock]]&lt;=Inventory[[#This Row],[Reorder
Threshold]],"Yes","No")</f>
        <v>No</v>
      </c>
      <c r="K17" s="16" t="str">
        <f>IF(Inventory[[#This Row],[Reorder?]]="Yes",G13+_xlfn.XLOOKUP(Inventory[[#This Row],[Product ID]],'Vendor Info'!B14:B33,'Vendor Info'!F14:F33),"")</f>
        <v/>
      </c>
    </row>
    <row r="18" spans="3:11" x14ac:dyDescent="0.4">
      <c r="C18" s="2">
        <v>112</v>
      </c>
      <c r="D18" s="2" t="str">
        <f>_xlfn.XLOOKUP(Inventory[[#This Row],[Product ID]],'Vendor Info'!B15:B34,'Vendor Info'!C15:C34)</f>
        <v>Pharma raw materials</v>
      </c>
      <c r="E18" s="2">
        <v>5</v>
      </c>
      <c r="F18" s="3">
        <v>7.9822216400338739</v>
      </c>
      <c r="G18" s="3">
        <f t="shared" si="0"/>
        <v>23.946664920101622</v>
      </c>
      <c r="H18" s="3">
        <f>Inventory[[#This Row],[Sale Price 
per Unit]]*Inventory[[#This Row],[Quantity in 
Stock]]</f>
        <v>119.73332460050811</v>
      </c>
      <c r="I18" s="2">
        <v>8</v>
      </c>
      <c r="J18" s="2" t="str">
        <f>IF(Inventory[[#This Row],[Quantity in 
Stock]]&lt;=Inventory[[#This Row],[Reorder
Threshold]],"Yes","No")</f>
        <v>Yes</v>
      </c>
      <c r="K18" s="16">
        <f>IF(Inventory[[#This Row],[Reorder?]]="Yes",G14+_xlfn.XLOOKUP(Inventory[[#This Row],[Product ID]],'Vendor Info'!B15:B34,'Vendor Info'!F15:F34),"")</f>
        <v>81.922049215264593</v>
      </c>
    </row>
    <row r="19" spans="3:11" x14ac:dyDescent="0.4">
      <c r="C19" s="2">
        <v>113</v>
      </c>
      <c r="D19" s="2" t="str">
        <f>_xlfn.XLOOKUP(Inventory[[#This Row],[Product ID]],'Vendor Info'!B16:B35,'Vendor Info'!C16:C35)</f>
        <v>Pharma finished goods</v>
      </c>
      <c r="E19" s="2">
        <v>8</v>
      </c>
      <c r="F19" s="3">
        <v>2.1895287319506238</v>
      </c>
      <c r="G19" s="3">
        <f t="shared" si="0"/>
        <v>6.5685861958518714</v>
      </c>
      <c r="H19" s="3">
        <f>Inventory[[#This Row],[Sale Price 
per Unit]]*Inventory[[#This Row],[Quantity in 
Stock]]</f>
        <v>52.548689566814971</v>
      </c>
      <c r="I19" s="2">
        <v>7</v>
      </c>
      <c r="J19" s="2" t="str">
        <f>IF(Inventory[[#This Row],[Quantity in 
Stock]]&lt;=Inventory[[#This Row],[Reorder
Threshold]],"Yes","No")</f>
        <v>No</v>
      </c>
      <c r="K19" s="16" t="str">
        <f>IF(Inventory[[#This Row],[Reorder?]]="Yes",G15+_xlfn.XLOOKUP(Inventory[[#This Row],[Product ID]],'Vendor Info'!B16:B35,'Vendor Info'!F16:F35),"")</f>
        <v/>
      </c>
    </row>
    <row r="20" spans="3:11" x14ac:dyDescent="0.4">
      <c r="C20" s="2">
        <v>116</v>
      </c>
      <c r="D20" s="2" t="str">
        <f>_xlfn.XLOOKUP(Inventory[[#This Row],[Product ID]],'Vendor Info'!B17:B36,'Vendor Info'!C17:C36)</f>
        <v>Critical medical devices</v>
      </c>
      <c r="E20" s="2">
        <v>11</v>
      </c>
      <c r="F20" s="3">
        <v>5.0442445285182647</v>
      </c>
      <c r="G20" s="3">
        <f t="shared" si="0"/>
        <v>15.132733585554794</v>
      </c>
      <c r="H20" s="3">
        <f>Inventory[[#This Row],[Sale Price 
per Unit]]*Inventory[[#This Row],[Quantity in 
Stock]]</f>
        <v>166.46006944110275</v>
      </c>
      <c r="I20" s="2">
        <v>2</v>
      </c>
      <c r="J20" s="2" t="str">
        <f>IF(Inventory[[#This Row],[Quantity in 
Stock]]&lt;=Inventory[[#This Row],[Reorder
Threshold]],"Yes","No")</f>
        <v>No</v>
      </c>
      <c r="K20" s="16" t="str">
        <f>IF(Inventory[[#This Row],[Reorder?]]="Yes",G16+_xlfn.XLOOKUP(Inventory[[#This Row],[Product ID]],'Vendor Info'!B17:B36,'Vendor Info'!F17:F36),"")</f>
        <v/>
      </c>
    </row>
    <row r="21" spans="3:11" x14ac:dyDescent="0.4">
      <c r="C21" s="2">
        <v>118</v>
      </c>
      <c r="D21" s="2" t="str">
        <f>_xlfn.XLOOKUP(Inventory[[#This Row],[Product ID]],'Vendor Info'!B18:B37,'Vendor Info'!C18:C37)</f>
        <v>Special testing equipment</v>
      </c>
      <c r="E21" s="2">
        <v>10</v>
      </c>
      <c r="F21" s="3">
        <v>5</v>
      </c>
      <c r="G21" s="3">
        <f>F21*3</f>
        <v>15</v>
      </c>
      <c r="H21" s="3">
        <f>Inventory[[#This Row],[Sale Price 
per Unit]]*Inventory[[#This Row],[Quantity in 
Stock]]</f>
        <v>150</v>
      </c>
      <c r="I21" s="2">
        <v>12</v>
      </c>
      <c r="J21" s="2" t="str">
        <f>IF(Inventory[[#This Row],[Quantity in 
Stock]]&lt;=Inventory[[#This Row],[Reorder
Threshold]],"Yes","No")</f>
        <v>Yes</v>
      </c>
      <c r="K21" s="16">
        <f>IF(Inventory[[#This Row],[Reorder?]]="Yes",G17+_xlfn.XLOOKUP(Inventory[[#This Row],[Product ID]],'Vendor Info'!B18:B37,'Vendor Info'!F18:F37),"")</f>
        <v>40.61354691279864</v>
      </c>
    </row>
    <row r="29" spans="3:11" x14ac:dyDescent="0.4">
      <c r="G29" s="3"/>
    </row>
    <row r="30" spans="3:11" x14ac:dyDescent="0.4">
      <c r="G30" s="3"/>
    </row>
    <row r="31" spans="3:11" x14ac:dyDescent="0.4">
      <c r="G31" s="3"/>
    </row>
    <row r="32" spans="3:11" x14ac:dyDescent="0.4">
      <c r="G32" s="3"/>
    </row>
  </sheetData>
  <conditionalFormatting sqref="J8:J21">
    <cfRule type="cellIs" dxfId="1" priority="1" operator="equal">
      <formula>"Yes"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0F16-6C46-674E-89BA-5D2A5E60E662}">
  <dimension ref="B2:J24"/>
  <sheetViews>
    <sheetView topLeftCell="B3" zoomScale="115" zoomScaleNormal="115" workbookViewId="0">
      <selection activeCell="R8" sqref="R8"/>
    </sheetView>
  </sheetViews>
  <sheetFormatPr defaultColWidth="11.1640625" defaultRowHeight="16" x14ac:dyDescent="0.4"/>
  <cols>
    <col min="1" max="1" width="4.5" customWidth="1"/>
    <col min="2" max="2" width="6.33203125" customWidth="1"/>
    <col min="3" max="3" width="29.33203125" bestFit="1" customWidth="1"/>
    <col min="4" max="4" width="24.08203125" bestFit="1" customWidth="1"/>
    <col min="5" max="5" width="16.4140625" bestFit="1" customWidth="1"/>
    <col min="6" max="6" width="10.1640625" bestFit="1" customWidth="1"/>
    <col min="7" max="7" width="10.33203125" customWidth="1"/>
    <col min="8" max="8" width="14.1640625" customWidth="1"/>
    <col min="9" max="9" width="23.9140625" bestFit="1" customWidth="1"/>
    <col min="10" max="10" width="9" customWidth="1"/>
  </cols>
  <sheetData>
    <row r="2" spans="2:10" ht="21" x14ac:dyDescent="0.5">
      <c r="B2" s="17" t="s">
        <v>6</v>
      </c>
      <c r="C2" s="1"/>
      <c r="D2" s="1"/>
      <c r="E2" s="1"/>
      <c r="F2" s="1"/>
      <c r="G2" s="1"/>
      <c r="H2" s="1"/>
      <c r="I2" s="1"/>
      <c r="J2" s="1"/>
    </row>
    <row r="4" spans="2:10" ht="32" x14ac:dyDescent="0.4">
      <c r="B4" s="10" t="s">
        <v>35</v>
      </c>
      <c r="C4" s="10" t="s">
        <v>15</v>
      </c>
      <c r="D4" s="19" t="s">
        <v>77</v>
      </c>
      <c r="E4" s="10" t="s">
        <v>1</v>
      </c>
      <c r="F4" s="11" t="s">
        <v>16</v>
      </c>
      <c r="G4" s="11" t="s">
        <v>56</v>
      </c>
      <c r="H4" s="10" t="s">
        <v>4</v>
      </c>
      <c r="I4" s="10" t="s">
        <v>5</v>
      </c>
      <c r="J4" s="10" t="s">
        <v>3</v>
      </c>
    </row>
    <row r="5" spans="2:10" x14ac:dyDescent="0.4">
      <c r="B5" s="2">
        <v>101</v>
      </c>
      <c r="C5" t="s">
        <v>57</v>
      </c>
      <c r="D5" t="s">
        <v>79</v>
      </c>
      <c r="E5" t="s">
        <v>36</v>
      </c>
      <c r="F5" s="14">
        <v>7</v>
      </c>
      <c r="G5" s="2">
        <v>2</v>
      </c>
      <c r="H5" t="s">
        <v>17</v>
      </c>
      <c r="I5" s="13" t="s">
        <v>46</v>
      </c>
      <c r="J5" s="12" t="s">
        <v>26</v>
      </c>
    </row>
    <row r="6" spans="2:10" x14ac:dyDescent="0.4">
      <c r="B6" s="2">
        <f>B5+1</f>
        <v>102</v>
      </c>
      <c r="C6" t="s">
        <v>58</v>
      </c>
      <c r="D6" t="s">
        <v>79</v>
      </c>
      <c r="E6" t="s">
        <v>37</v>
      </c>
      <c r="F6" s="14">
        <v>14</v>
      </c>
      <c r="G6" s="2">
        <v>3</v>
      </c>
      <c r="H6" t="s">
        <v>18</v>
      </c>
      <c r="I6" s="13" t="s">
        <v>47</v>
      </c>
      <c r="J6" s="12" t="s">
        <v>26</v>
      </c>
    </row>
    <row r="7" spans="2:10" x14ac:dyDescent="0.4">
      <c r="B7" s="2">
        <f t="shared" ref="B7:B24" si="0">B6+1</f>
        <v>103</v>
      </c>
      <c r="C7" t="s">
        <v>59</v>
      </c>
      <c r="D7" t="s">
        <v>80</v>
      </c>
      <c r="E7" t="s">
        <v>38</v>
      </c>
      <c r="F7" s="14">
        <v>30</v>
      </c>
      <c r="G7" s="2">
        <v>4</v>
      </c>
      <c r="H7" t="s">
        <v>19</v>
      </c>
      <c r="I7" s="13" t="s">
        <v>48</v>
      </c>
      <c r="J7" s="12" t="s">
        <v>26</v>
      </c>
    </row>
    <row r="8" spans="2:10" x14ac:dyDescent="0.4">
      <c r="B8" s="2">
        <f t="shared" si="0"/>
        <v>104</v>
      </c>
      <c r="C8" t="s">
        <v>60</v>
      </c>
      <c r="D8" t="s">
        <v>80</v>
      </c>
      <c r="E8" t="s">
        <v>39</v>
      </c>
      <c r="F8" s="14">
        <v>7</v>
      </c>
      <c r="G8" s="2">
        <v>1</v>
      </c>
      <c r="H8" t="s">
        <v>20</v>
      </c>
      <c r="I8" s="13" t="s">
        <v>49</v>
      </c>
      <c r="J8" s="12" t="s">
        <v>26</v>
      </c>
    </row>
    <row r="9" spans="2:10" x14ac:dyDescent="0.4">
      <c r="B9" s="2">
        <f t="shared" si="0"/>
        <v>105</v>
      </c>
      <c r="C9" t="s">
        <v>61</v>
      </c>
      <c r="D9" t="s">
        <v>81</v>
      </c>
      <c r="E9" t="s">
        <v>36</v>
      </c>
      <c r="F9" s="14">
        <v>7</v>
      </c>
      <c r="G9" s="2">
        <v>2</v>
      </c>
      <c r="H9" t="s">
        <v>17</v>
      </c>
      <c r="I9" s="13" t="s">
        <v>46</v>
      </c>
      <c r="J9" s="12" t="s">
        <v>26</v>
      </c>
    </row>
    <row r="10" spans="2:10" x14ac:dyDescent="0.4">
      <c r="B10" s="2">
        <f t="shared" si="0"/>
        <v>106</v>
      </c>
      <c r="C10" t="s">
        <v>62</v>
      </c>
      <c r="D10" t="s">
        <v>62</v>
      </c>
      <c r="E10" t="s">
        <v>36</v>
      </c>
      <c r="F10" s="14">
        <v>7</v>
      </c>
      <c r="G10" s="2">
        <v>2</v>
      </c>
      <c r="H10" t="s">
        <v>17</v>
      </c>
      <c r="I10" s="13" t="s">
        <v>46</v>
      </c>
      <c r="J10" s="12" t="s">
        <v>26</v>
      </c>
    </row>
    <row r="11" spans="2:10" x14ac:dyDescent="0.4">
      <c r="B11" s="2">
        <f t="shared" si="0"/>
        <v>107</v>
      </c>
      <c r="C11" t="s">
        <v>63</v>
      </c>
      <c r="D11" t="s">
        <v>81</v>
      </c>
      <c r="E11" t="s">
        <v>36</v>
      </c>
      <c r="F11" s="14">
        <v>7</v>
      </c>
      <c r="G11" s="2">
        <v>2</v>
      </c>
      <c r="H11" t="s">
        <v>17</v>
      </c>
      <c r="I11" s="13" t="s">
        <v>46</v>
      </c>
      <c r="J11" s="12" t="s">
        <v>26</v>
      </c>
    </row>
    <row r="12" spans="2:10" x14ac:dyDescent="0.4">
      <c r="B12" s="2">
        <f t="shared" si="0"/>
        <v>108</v>
      </c>
      <c r="C12" t="s">
        <v>64</v>
      </c>
      <c r="D12" t="s">
        <v>80</v>
      </c>
      <c r="E12" t="s">
        <v>38</v>
      </c>
      <c r="F12" s="14">
        <v>30</v>
      </c>
      <c r="G12" s="2">
        <v>4</v>
      </c>
      <c r="H12" t="s">
        <v>19</v>
      </c>
      <c r="I12" s="13" t="s">
        <v>48</v>
      </c>
      <c r="J12" s="12" t="s">
        <v>26</v>
      </c>
    </row>
    <row r="13" spans="2:10" x14ac:dyDescent="0.4">
      <c r="B13" s="2">
        <f t="shared" si="0"/>
        <v>109</v>
      </c>
      <c r="C13" t="s">
        <v>65</v>
      </c>
      <c r="D13" t="s">
        <v>80</v>
      </c>
      <c r="E13" t="s">
        <v>38</v>
      </c>
      <c r="F13" s="14">
        <v>30</v>
      </c>
      <c r="G13" s="2">
        <v>4</v>
      </c>
      <c r="H13" t="s">
        <v>19</v>
      </c>
      <c r="I13" s="13" t="s">
        <v>48</v>
      </c>
      <c r="J13" s="12" t="s">
        <v>26</v>
      </c>
    </row>
    <row r="14" spans="2:10" x14ac:dyDescent="0.4">
      <c r="B14" s="2">
        <f t="shared" si="0"/>
        <v>110</v>
      </c>
      <c r="C14" t="s">
        <v>66</v>
      </c>
      <c r="D14" t="s">
        <v>82</v>
      </c>
      <c r="E14" t="s">
        <v>38</v>
      </c>
      <c r="F14" s="14">
        <v>30</v>
      </c>
      <c r="G14" s="2">
        <v>4</v>
      </c>
      <c r="H14" t="s">
        <v>19</v>
      </c>
      <c r="I14" s="13" t="s">
        <v>48</v>
      </c>
      <c r="J14" s="12" t="s">
        <v>26</v>
      </c>
    </row>
    <row r="15" spans="2:10" x14ac:dyDescent="0.4">
      <c r="B15" s="2">
        <f t="shared" si="0"/>
        <v>111</v>
      </c>
      <c r="C15" t="s">
        <v>67</v>
      </c>
      <c r="D15" t="s">
        <v>80</v>
      </c>
      <c r="E15" t="s">
        <v>40</v>
      </c>
      <c r="F15" s="14">
        <v>7</v>
      </c>
      <c r="G15" s="2">
        <v>1</v>
      </c>
      <c r="H15" t="s">
        <v>21</v>
      </c>
      <c r="I15" s="13" t="s">
        <v>50</v>
      </c>
      <c r="J15" s="12" t="s">
        <v>26</v>
      </c>
    </row>
    <row r="16" spans="2:10" x14ac:dyDescent="0.4">
      <c r="B16" s="2">
        <f t="shared" si="0"/>
        <v>112</v>
      </c>
      <c r="C16" t="s">
        <v>68</v>
      </c>
      <c r="D16" t="s">
        <v>78</v>
      </c>
      <c r="E16" t="s">
        <v>41</v>
      </c>
      <c r="F16" s="14">
        <v>60</v>
      </c>
      <c r="G16" s="2">
        <v>4</v>
      </c>
      <c r="H16" t="s">
        <v>22</v>
      </c>
      <c r="I16" s="13" t="s">
        <v>51</v>
      </c>
      <c r="J16" s="12" t="s">
        <v>26</v>
      </c>
    </row>
    <row r="17" spans="2:10" x14ac:dyDescent="0.4">
      <c r="B17" s="2">
        <f t="shared" si="0"/>
        <v>113</v>
      </c>
      <c r="C17" t="s">
        <v>69</v>
      </c>
      <c r="D17" t="s">
        <v>78</v>
      </c>
      <c r="E17" t="s">
        <v>42</v>
      </c>
      <c r="F17" s="14">
        <v>5</v>
      </c>
      <c r="G17" s="2">
        <v>4</v>
      </c>
      <c r="H17" t="s">
        <v>23</v>
      </c>
      <c r="I17" s="13" t="s">
        <v>52</v>
      </c>
      <c r="J17" s="12" t="s">
        <v>26</v>
      </c>
    </row>
    <row r="18" spans="2:10" x14ac:dyDescent="0.4">
      <c r="B18" s="2">
        <f t="shared" si="0"/>
        <v>114</v>
      </c>
      <c r="C18" t="s">
        <v>70</v>
      </c>
      <c r="D18" t="s">
        <v>78</v>
      </c>
      <c r="E18" t="s">
        <v>41</v>
      </c>
      <c r="F18" s="14">
        <v>60</v>
      </c>
      <c r="G18" s="2">
        <v>4</v>
      </c>
      <c r="H18" t="s">
        <v>22</v>
      </c>
      <c r="I18" s="13" t="s">
        <v>51</v>
      </c>
      <c r="J18" s="12" t="s">
        <v>26</v>
      </c>
    </row>
    <row r="19" spans="2:10" x14ac:dyDescent="0.4">
      <c r="B19" s="2">
        <f t="shared" si="0"/>
        <v>115</v>
      </c>
      <c r="C19" t="s">
        <v>71</v>
      </c>
      <c r="D19" t="s">
        <v>83</v>
      </c>
      <c r="E19" t="s">
        <v>41</v>
      </c>
      <c r="F19" s="14">
        <v>60</v>
      </c>
      <c r="G19" s="2">
        <v>4</v>
      </c>
      <c r="H19" t="s">
        <v>22</v>
      </c>
      <c r="I19" s="13" t="s">
        <v>51</v>
      </c>
      <c r="J19" s="12" t="s">
        <v>26</v>
      </c>
    </row>
    <row r="20" spans="2:10" x14ac:dyDescent="0.4">
      <c r="B20" s="2">
        <f t="shared" si="0"/>
        <v>116</v>
      </c>
      <c r="C20" t="s">
        <v>72</v>
      </c>
      <c r="D20" t="s">
        <v>84</v>
      </c>
      <c r="E20" t="s">
        <v>41</v>
      </c>
      <c r="F20" s="14">
        <v>60</v>
      </c>
      <c r="G20" s="2">
        <v>4</v>
      </c>
      <c r="H20" t="s">
        <v>22</v>
      </c>
      <c r="I20" s="13" t="s">
        <v>51</v>
      </c>
      <c r="J20" s="12" t="s">
        <v>26</v>
      </c>
    </row>
    <row r="21" spans="2:10" x14ac:dyDescent="0.4">
      <c r="B21" s="2">
        <f t="shared" si="0"/>
        <v>117</v>
      </c>
      <c r="C21" t="s">
        <v>74</v>
      </c>
      <c r="D21" t="s">
        <v>85</v>
      </c>
      <c r="E21" t="s">
        <v>41</v>
      </c>
      <c r="F21" s="14">
        <v>60</v>
      </c>
      <c r="G21" s="2">
        <v>4</v>
      </c>
      <c r="H21" t="s">
        <v>22</v>
      </c>
      <c r="I21" s="13" t="s">
        <v>51</v>
      </c>
      <c r="J21" s="12" t="s">
        <v>26</v>
      </c>
    </row>
    <row r="22" spans="2:10" x14ac:dyDescent="0.4">
      <c r="B22" s="2">
        <f t="shared" si="0"/>
        <v>118</v>
      </c>
      <c r="C22" t="s">
        <v>73</v>
      </c>
      <c r="D22" t="s">
        <v>87</v>
      </c>
      <c r="E22" t="s">
        <v>43</v>
      </c>
      <c r="F22" s="14">
        <v>30</v>
      </c>
      <c r="G22" s="2">
        <v>4</v>
      </c>
      <c r="H22" t="s">
        <v>25</v>
      </c>
      <c r="I22" s="13" t="s">
        <v>53</v>
      </c>
      <c r="J22" s="12" t="s">
        <v>26</v>
      </c>
    </row>
    <row r="23" spans="2:10" x14ac:dyDescent="0.4">
      <c r="B23" s="2">
        <f t="shared" si="0"/>
        <v>119</v>
      </c>
      <c r="C23" t="s">
        <v>76</v>
      </c>
      <c r="D23" t="s">
        <v>86</v>
      </c>
      <c r="E23" t="s">
        <v>44</v>
      </c>
      <c r="F23" s="14">
        <v>60</v>
      </c>
      <c r="G23" s="2">
        <v>2</v>
      </c>
      <c r="H23" t="s">
        <v>24</v>
      </c>
      <c r="I23" s="13" t="s">
        <v>54</v>
      </c>
      <c r="J23" s="12" t="s">
        <v>26</v>
      </c>
    </row>
    <row r="24" spans="2:10" x14ac:dyDescent="0.4">
      <c r="B24" s="2">
        <f t="shared" si="0"/>
        <v>120</v>
      </c>
      <c r="C24" t="s">
        <v>75</v>
      </c>
      <c r="D24" t="s">
        <v>86</v>
      </c>
      <c r="E24" t="s">
        <v>45</v>
      </c>
      <c r="F24" s="14">
        <v>60</v>
      </c>
      <c r="G24" s="2">
        <v>4</v>
      </c>
      <c r="H24" t="s">
        <v>25</v>
      </c>
      <c r="I24" s="13" t="s">
        <v>53</v>
      </c>
      <c r="J24" s="12" t="s">
        <v>26</v>
      </c>
    </row>
  </sheetData>
  <hyperlinks>
    <hyperlink ref="I5" r:id="rId1" xr:uid="{3BFF100D-5F26-3A40-BA6B-32906D0AB0C2}"/>
    <hyperlink ref="I6" r:id="rId2" xr:uid="{DAEC3547-A625-E141-9E05-E08210726355}"/>
    <hyperlink ref="I7" r:id="rId3" xr:uid="{7CD3C45A-B007-F34A-9D2B-9BF6E49698E1}"/>
    <hyperlink ref="I8" r:id="rId4" xr:uid="{CDBF5EF3-61AB-4F41-AB2E-458A0C776AC6}"/>
    <hyperlink ref="I9" r:id="rId5" xr:uid="{85442B39-6DEA-AA46-BA99-D65AA8C7CC9E}"/>
    <hyperlink ref="I10" r:id="rId6" xr:uid="{EE1067CB-3D1A-2D44-A50D-EB936EAF84CE}"/>
    <hyperlink ref="I11" r:id="rId7" xr:uid="{38123834-18FA-4B4C-983F-0AF8411856E7}"/>
    <hyperlink ref="I12" r:id="rId8" xr:uid="{F644D934-049D-DD45-B9D6-0326EB2A1399}"/>
    <hyperlink ref="I13" r:id="rId9" xr:uid="{B19601FC-7FAF-574D-8972-38D366AC531D}"/>
    <hyperlink ref="I14" r:id="rId10" xr:uid="{2BC32264-3AFA-C643-99D9-61411A191E3C}"/>
    <hyperlink ref="I15" r:id="rId11" xr:uid="{1F8B5EA1-841C-5341-9B9D-68383A21FF61}"/>
    <hyperlink ref="I16" r:id="rId12" xr:uid="{CCD91297-9CA0-F04F-BA45-FBB83CC6C9BC}"/>
    <hyperlink ref="I17" r:id="rId13" xr:uid="{D557152C-8568-8543-B2D3-EBBE66BFC6EB}"/>
    <hyperlink ref="I18" r:id="rId14" xr:uid="{AFBF0F02-0E1C-DB47-8734-77585256700C}"/>
    <hyperlink ref="I19" r:id="rId15" xr:uid="{0B086BE2-05B1-894C-BEA9-AF83922BB7C2}"/>
    <hyperlink ref="I20" r:id="rId16" xr:uid="{7DDFDBD9-3CDF-B948-8508-C335182A8D74}"/>
    <hyperlink ref="I21" r:id="rId17" xr:uid="{08398281-FD76-0040-8D7F-136D440A6335}"/>
    <hyperlink ref="I22" r:id="rId18" xr:uid="{2A2D4036-5CC2-8542-BBD4-1A36326FEB45}"/>
    <hyperlink ref="I23" r:id="rId19" xr:uid="{ABC2AC51-CF52-2F45-987F-6B1F6C310DE1}"/>
    <hyperlink ref="I24" r:id="rId20" xr:uid="{A85332C4-7871-444D-9170-246B18C24A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0DBF-CD7D-9A43-A471-F07C1552CD34}">
  <dimension ref="A2:H23"/>
  <sheetViews>
    <sheetView tabSelected="1" zoomScale="115" zoomScaleNormal="115" workbookViewId="0">
      <selection activeCell="D15" sqref="D15"/>
    </sheetView>
  </sheetViews>
  <sheetFormatPr defaultColWidth="11.1640625" defaultRowHeight="16" x14ac:dyDescent="0.4"/>
  <cols>
    <col min="1" max="1" width="20.83203125" style="8" customWidth="1"/>
    <col min="2" max="2" width="4.5" customWidth="1"/>
    <col min="4" max="4" width="21.9140625" bestFit="1" customWidth="1"/>
    <col min="7" max="7" width="13.5" bestFit="1" customWidth="1"/>
    <col min="8" max="8" width="23.83203125" bestFit="1" customWidth="1"/>
  </cols>
  <sheetData>
    <row r="2" spans="3:8" ht="21" x14ac:dyDescent="0.5">
      <c r="C2" s="17" t="s">
        <v>13</v>
      </c>
      <c r="D2" s="1"/>
      <c r="E2" s="1"/>
      <c r="F2" s="1"/>
      <c r="G2" s="1"/>
      <c r="H2" s="1"/>
    </row>
    <row r="4" spans="3:8" x14ac:dyDescent="0.4">
      <c r="C4" t="s">
        <v>12</v>
      </c>
      <c r="D4" s="20">
        <f>COUNT(_xlfn.UNIQUE(C7:C11))</f>
        <v>5</v>
      </c>
      <c r="F4" t="s">
        <v>11</v>
      </c>
      <c r="G4" s="7">
        <f>SUM(F7:F11)</f>
        <v>30.747195205032938</v>
      </c>
    </row>
    <row r="6" spans="3:8" x14ac:dyDescent="0.4">
      <c r="C6" s="9" t="s">
        <v>14</v>
      </c>
      <c r="D6" s="9" t="s">
        <v>15</v>
      </c>
      <c r="E6" s="9" t="s">
        <v>10</v>
      </c>
      <c r="F6" s="9" t="s">
        <v>11</v>
      </c>
      <c r="G6" s="9" t="s">
        <v>2</v>
      </c>
      <c r="H6" s="9" t="s">
        <v>34</v>
      </c>
    </row>
    <row r="7" spans="3:8" x14ac:dyDescent="0.4">
      <c r="C7" s="2" cm="1">
        <f t="array" ref="C7:D11">_xlfn._xlws.FILTER(Inventory[[Product ID]:[Product]],Inventory[Reorder?]="Yes")</f>
        <v>101</v>
      </c>
      <c r="D7" s="2" t="str">
        <v>Fruits</v>
      </c>
      <c r="E7" s="2">
        <f>_xlfn.XLOOKUP(C7,'Vendor Info'!B5:B24,'Vendor Info'!G5:G24,"")</f>
        <v>2</v>
      </c>
      <c r="F7" s="6">
        <f>_xlfn.XLOOKUP(C7,Inventory[Product ID],Inventory[Cost per 
Unit])</f>
        <v>6.5357631098462861</v>
      </c>
      <c r="G7" t="str">
        <f>_xlfn.XLOOKUP(C7,'Vendor Info'!B5:B24,'Vendor Info'!H5:H24)</f>
        <v>Josh Smith</v>
      </c>
      <c r="H7" t="str">
        <f>_xlfn.XLOOKUP('Order Summary'!C7,'Vendor Info'!B5:B24,'Vendor Info'!I5:I24)</f>
        <v>josh.smith@gmail.com</v>
      </c>
    </row>
    <row r="8" spans="3:8" x14ac:dyDescent="0.4">
      <c r="C8" s="2">
        <v>103</v>
      </c>
      <c r="D8" s="2" t="str">
        <v>Ready-to-Eat (RTE) foods</v>
      </c>
      <c r="E8" s="2">
        <f>_xlfn.XLOOKUP(C8,'Vendor Info'!B6:B25,'Vendor Info'!G6:G25)</f>
        <v>4</v>
      </c>
      <c r="F8" s="6">
        <f>_xlfn.XLOOKUP(C8,Inventory[Product ID],Inventory[Cost per 
Unit])</f>
        <v>9.6615053146280214</v>
      </c>
      <c r="G8" t="str">
        <f>_xlfn.XLOOKUP(C8,'Vendor Info'!B6:B25,'Vendor Info'!H6:H25)</f>
        <v>Mikel Artena</v>
      </c>
      <c r="H8" t="str">
        <f>_xlfn.XLOOKUP('Order Summary'!C8,'Vendor Info'!B6:B25,'Vendor Info'!I6:I25)</f>
        <v>mikel.artena@gmail.com</v>
      </c>
    </row>
    <row r="9" spans="3:8" x14ac:dyDescent="0.4">
      <c r="C9" s="2">
        <v>110</v>
      </c>
      <c r="D9" s="2" t="str">
        <v>Concentrates</v>
      </c>
      <c r="E9" s="2">
        <f>_xlfn.XLOOKUP(C9,'Vendor Info'!B7:B26,'Vendor Info'!G7:G26)</f>
        <v>4</v>
      </c>
      <c r="F9" s="6">
        <f>_xlfn.XLOOKUP(C9,Inventory[Product ID],Inventory[Cost per 
Unit])</f>
        <v>1.5677051405247546</v>
      </c>
      <c r="G9" t="str">
        <f>_xlfn.XLOOKUP(C9,'Vendor Info'!B7:B26,'Vendor Info'!H7:H26)</f>
        <v>Mikel Artena</v>
      </c>
      <c r="H9" t="str">
        <f>_xlfn.XLOOKUP('Order Summary'!C9,'Vendor Info'!B7:B26,'Vendor Info'!I7:I26)</f>
        <v>mikel.artena@gmail.com</v>
      </c>
    </row>
    <row r="10" spans="3:8" x14ac:dyDescent="0.4">
      <c r="C10" s="2">
        <v>112</v>
      </c>
      <c r="D10" s="2" t="str">
        <v>Pharma raw materials</v>
      </c>
      <c r="E10" s="2">
        <f>_xlfn.XLOOKUP(C10,'Vendor Info'!B8:B27,'Vendor Info'!G8:G27)</f>
        <v>4</v>
      </c>
      <c r="F10" s="6">
        <f>_xlfn.XLOOKUP(C10,Inventory[Product ID],Inventory[Cost per 
Unit])</f>
        <v>7.9822216400338739</v>
      </c>
      <c r="G10" t="str">
        <f>_xlfn.XLOOKUP(C10,'Vendor Info'!B8:B27,'Vendor Info'!H8:H27)</f>
        <v>Miriam Adelson</v>
      </c>
      <c r="H10" t="str">
        <f>_xlfn.XLOOKUP('Order Summary'!C10,'Vendor Info'!B8:B27,'Vendor Info'!I8:I27)</f>
        <v>miriam.adelson@gmail.com</v>
      </c>
    </row>
    <row r="11" spans="3:8" x14ac:dyDescent="0.4">
      <c r="C11" s="2">
        <v>118</v>
      </c>
      <c r="D11" s="2" t="str">
        <v>Special testing equipment</v>
      </c>
      <c r="E11" s="2">
        <f>_xlfn.XLOOKUP(C11,'Vendor Info'!B9:B28,'Vendor Info'!G9:G28)</f>
        <v>4</v>
      </c>
      <c r="F11" s="6">
        <f>_xlfn.XLOOKUP(C11,Inventory[Product ID],Inventory[Cost per 
Unit])</f>
        <v>5</v>
      </c>
      <c r="G11" t="str">
        <f>_xlfn.XLOOKUP(C11,'Vendor Info'!B9:B28,'Vendor Info'!H9:H28)</f>
        <v>Jim Simons</v>
      </c>
      <c r="H11" t="str">
        <f>_xlfn.XLOOKUP('Order Summary'!C11,'Vendor Info'!B9:B28,'Vendor Info'!I9:I28)</f>
        <v>jim.simons@gmail.com</v>
      </c>
    </row>
    <row r="12" spans="3:8" x14ac:dyDescent="0.4">
      <c r="C12" s="2"/>
      <c r="D12" s="2"/>
      <c r="E12" s="2"/>
      <c r="F12" s="6"/>
    </row>
    <row r="13" spans="3:8" x14ac:dyDescent="0.4">
      <c r="C13" s="2"/>
      <c r="D13" s="2"/>
      <c r="E13" s="2"/>
      <c r="F13" s="6"/>
    </row>
    <row r="14" spans="3:8" x14ac:dyDescent="0.4">
      <c r="C14" s="2"/>
      <c r="D14" s="2"/>
      <c r="E14" s="2"/>
      <c r="F14" s="6"/>
    </row>
    <row r="15" spans="3:8" x14ac:dyDescent="0.4">
      <c r="C15" s="2"/>
      <c r="D15" s="2"/>
      <c r="E15" s="2"/>
      <c r="F15" s="6"/>
    </row>
    <row r="16" spans="3:8" x14ac:dyDescent="0.4">
      <c r="C16" s="2"/>
      <c r="D16" s="2"/>
      <c r="E16" s="2"/>
      <c r="F16" s="6"/>
    </row>
    <row r="17" spans="3:6" x14ac:dyDescent="0.4">
      <c r="C17" s="2"/>
      <c r="D17" s="2"/>
      <c r="E17" s="2"/>
      <c r="F17" s="6"/>
    </row>
    <row r="18" spans="3:6" x14ac:dyDescent="0.4">
      <c r="C18" s="2"/>
      <c r="D18" s="2"/>
      <c r="E18" s="2"/>
      <c r="F18" s="6"/>
    </row>
    <row r="19" spans="3:6" x14ac:dyDescent="0.4">
      <c r="C19" s="2"/>
      <c r="D19" s="2"/>
      <c r="E19" s="2"/>
      <c r="F19" s="6"/>
    </row>
    <row r="20" spans="3:6" x14ac:dyDescent="0.4">
      <c r="C20" s="2"/>
      <c r="D20" s="2"/>
      <c r="E20" s="2"/>
      <c r="F20" s="6"/>
    </row>
    <row r="21" spans="3:6" x14ac:dyDescent="0.4">
      <c r="C21" s="2"/>
      <c r="D21" s="2"/>
      <c r="E21" s="2"/>
    </row>
    <row r="22" spans="3:6" x14ac:dyDescent="0.4">
      <c r="C22" s="2"/>
      <c r="D22" s="2"/>
      <c r="E22" s="2"/>
    </row>
    <row r="23" spans="3:6" x14ac:dyDescent="0.4">
      <c r="C23" s="2"/>
      <c r="D23" s="2"/>
      <c r="E2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 Complete</vt:lpstr>
      <vt:lpstr>Vendor Info</vt:lpstr>
      <vt:lpstr>Order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farre</dc:creator>
  <cp:lastModifiedBy>Prajwal Dongre</cp:lastModifiedBy>
  <dcterms:created xsi:type="dcterms:W3CDTF">2024-08-31T08:46:09Z</dcterms:created>
  <dcterms:modified xsi:type="dcterms:W3CDTF">2025-08-21T05:40:18Z</dcterms:modified>
</cp:coreProperties>
</file>