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https://alumnivtcedu-my.sharepoint.com/personal/d2nnis_alumni_vtc_edu_hk/Documents/2.) EE4006A FYP/STS3032/FE-URT-1调试板/舵机十六进制指令-串口调试助手/"/>
    </mc:Choice>
  </mc:AlternateContent>
  <xr:revisionPtr revIDLastSave="22" documentId="11_F91E694EB58AF5CA68FDF819C2AEE4E495D63B25" xr6:coauthVersionLast="47" xr6:coauthVersionMax="47" xr10:uidLastSave="{37D339A9-E63A-4A8F-857F-EF79333B7B1D}"/>
  <bookViews>
    <workbookView xWindow="19090" yWindow="3570" windowWidth="23260" windowHeight="14140" xr2:uid="{00000000-000D-0000-FFFF-FFFF00000000}"/>
  </bookViews>
  <sheets>
    <sheet name="十六进制指令生成表" sheetId="2" r:id="rId1"/>
  </sheets>
  <definedNames>
    <definedName name="EPROM解锁指令">十六进制指令生成表!$C$26</definedName>
    <definedName name="PING_总线上舵机指令生成">十六进制指令生成表!$C$14</definedName>
    <definedName name="位置模式控制转动指令_无加速度">十六进制指令生成表!$C$66</definedName>
    <definedName name="位置模式控制转动指令_含加速度">十六进制指令生成表!$C$86</definedName>
    <definedName name="恒速正反转速度指令">十六进制指令生成表!$C$115</definedName>
    <definedName name="修改ID号指令">十六进制指令生成表!$C$40</definedName>
    <definedName name="修改舵机工作模式指令">十六进制指令生成表!$C$102</definedName>
    <definedName name="读当前位置指令">十六进制指令生成表!$C$128</definedName>
    <definedName name="清除当前圈数指令">十六进制指令生成表!$C$141</definedName>
    <definedName name="输出扭矩使能与自动较正指令">十六进制指令生成表!$C$53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8" i="2" l="1"/>
  <c r="H149" i="2" s="1"/>
  <c r="G148" i="2"/>
  <c r="G149" i="2" s="1"/>
  <c r="F148" i="2"/>
  <c r="F149" i="2" s="1"/>
  <c r="I148" i="2" s="1"/>
  <c r="I149" i="2" s="1"/>
  <c r="E148" i="2"/>
  <c r="E149" i="2" s="1"/>
  <c r="D148" i="2"/>
  <c r="J137" i="2"/>
  <c r="J138" i="2" s="1"/>
  <c r="I137" i="2"/>
  <c r="I138" i="2" s="1"/>
  <c r="H137" i="2"/>
  <c r="H138" i="2" s="1"/>
  <c r="G137" i="2"/>
  <c r="G138" i="2" s="1"/>
  <c r="F137" i="2"/>
  <c r="F138" i="2" s="1"/>
  <c r="E137" i="2"/>
  <c r="E138" i="2" s="1"/>
  <c r="D137" i="2"/>
  <c r="I125" i="2"/>
  <c r="E125" i="2"/>
  <c r="K124" i="2"/>
  <c r="K125" i="2" s="1"/>
  <c r="J124" i="2"/>
  <c r="J125" i="2" s="1"/>
  <c r="I124" i="2"/>
  <c r="H124" i="2"/>
  <c r="H125" i="2" s="1"/>
  <c r="G124" i="2"/>
  <c r="G125" i="2" s="1"/>
  <c r="F124" i="2"/>
  <c r="F125" i="2" s="1"/>
  <c r="L124" i="2" s="1"/>
  <c r="L125" i="2" s="1"/>
  <c r="E124" i="2"/>
  <c r="D124" i="2"/>
  <c r="D125" i="2" s="1"/>
  <c r="J111" i="2"/>
  <c r="J112" i="2" s="1"/>
  <c r="I111" i="2"/>
  <c r="I112" i="2" s="1"/>
  <c r="H111" i="2"/>
  <c r="H112" i="2" s="1"/>
  <c r="G111" i="2"/>
  <c r="G112" i="2" s="1"/>
  <c r="F111" i="2"/>
  <c r="F112" i="2" s="1"/>
  <c r="E111" i="2"/>
  <c r="E112" i="2" s="1"/>
  <c r="D111" i="2"/>
  <c r="O99" i="2"/>
  <c r="K99" i="2"/>
  <c r="J99" i="2"/>
  <c r="G99" i="2"/>
  <c r="F99" i="2"/>
  <c r="P98" i="2"/>
  <c r="P99" i="2" s="1"/>
  <c r="O98" i="2"/>
  <c r="N98" i="2"/>
  <c r="N99" i="2" s="1"/>
  <c r="M98" i="2"/>
  <c r="M99" i="2" s="1"/>
  <c r="L98" i="2"/>
  <c r="L99" i="2" s="1"/>
  <c r="K98" i="2"/>
  <c r="J98" i="2"/>
  <c r="I98" i="2"/>
  <c r="I99" i="2" s="1"/>
  <c r="H98" i="2"/>
  <c r="H99" i="2" s="1"/>
  <c r="G98" i="2"/>
  <c r="F98" i="2"/>
  <c r="E98" i="2"/>
  <c r="E99" i="2" s="1"/>
  <c r="D98" i="2"/>
  <c r="D99" i="2" s="1"/>
  <c r="N83" i="2"/>
  <c r="L83" i="2"/>
  <c r="J83" i="2"/>
  <c r="H83" i="2"/>
  <c r="F83" i="2"/>
  <c r="D83" i="2"/>
  <c r="O82" i="2"/>
  <c r="O83" i="2" s="1"/>
  <c r="N82" i="2"/>
  <c r="M82" i="2"/>
  <c r="M83" i="2" s="1"/>
  <c r="L82" i="2"/>
  <c r="K82" i="2"/>
  <c r="K83" i="2" s="1"/>
  <c r="J82" i="2"/>
  <c r="I82" i="2"/>
  <c r="I83" i="2" s="1"/>
  <c r="H82" i="2"/>
  <c r="G82" i="2"/>
  <c r="G83" i="2" s="1"/>
  <c r="F82" i="2"/>
  <c r="E82" i="2"/>
  <c r="E83" i="2" s="1"/>
  <c r="D82" i="2"/>
  <c r="O78" i="2"/>
  <c r="M78" i="2"/>
  <c r="K78" i="2"/>
  <c r="I78" i="2"/>
  <c r="G78" i="2"/>
  <c r="E78" i="2"/>
  <c r="O77" i="2"/>
  <c r="N77" i="2"/>
  <c r="N78" i="2" s="1"/>
  <c r="M77" i="2"/>
  <c r="L77" i="2"/>
  <c r="L78" i="2" s="1"/>
  <c r="K77" i="2"/>
  <c r="J77" i="2"/>
  <c r="J78" i="2" s="1"/>
  <c r="I77" i="2"/>
  <c r="H77" i="2"/>
  <c r="H78" i="2" s="1"/>
  <c r="G77" i="2"/>
  <c r="F77" i="2"/>
  <c r="F78" i="2" s="1"/>
  <c r="E77" i="2"/>
  <c r="D77" i="2"/>
  <c r="D78" i="2" s="1"/>
  <c r="L73" i="2"/>
  <c r="K71" i="2"/>
  <c r="J62" i="2"/>
  <c r="J63" i="2" s="1"/>
  <c r="I62" i="2"/>
  <c r="I63" i="2" s="1"/>
  <c r="H62" i="2"/>
  <c r="H63" i="2" s="1"/>
  <c r="G62" i="2"/>
  <c r="G63" i="2" s="1"/>
  <c r="F62" i="2"/>
  <c r="F63" i="2" s="1"/>
  <c r="E62" i="2"/>
  <c r="E63" i="2" s="1"/>
  <c r="D62" i="2"/>
  <c r="J49" i="2"/>
  <c r="J50" i="2" s="1"/>
  <c r="I49" i="2"/>
  <c r="I50" i="2" s="1"/>
  <c r="H49" i="2"/>
  <c r="H50" i="2" s="1"/>
  <c r="G49" i="2"/>
  <c r="G50" i="2" s="1"/>
  <c r="F49" i="2"/>
  <c r="F50" i="2" s="1"/>
  <c r="E49" i="2"/>
  <c r="E50" i="2" s="1"/>
  <c r="D49" i="2"/>
  <c r="J35" i="2"/>
  <c r="J36" i="2" s="1"/>
  <c r="I35" i="2"/>
  <c r="I36" i="2" s="1"/>
  <c r="H35" i="2"/>
  <c r="H36" i="2" s="1"/>
  <c r="G35" i="2"/>
  <c r="G36" i="2" s="1"/>
  <c r="F35" i="2"/>
  <c r="F36" i="2" s="1"/>
  <c r="K35" i="2" s="1"/>
  <c r="K36" i="2" s="1"/>
  <c r="E35" i="2"/>
  <c r="E36" i="2" s="1"/>
  <c r="D35" i="2"/>
  <c r="G23" i="2"/>
  <c r="F23" i="2"/>
  <c r="I22" i="2" s="1"/>
  <c r="I23" i="2" s="1"/>
  <c r="H22" i="2"/>
  <c r="H23" i="2" s="1"/>
  <c r="G22" i="2"/>
  <c r="F22" i="2"/>
  <c r="E22" i="2"/>
  <c r="E23" i="2" s="1"/>
  <c r="D22" i="2"/>
  <c r="D23" i="2" s="1"/>
  <c r="P82" i="2" l="1"/>
  <c r="P83" i="2" s="1"/>
  <c r="K62" i="2"/>
  <c r="K63" i="2" s="1"/>
  <c r="Q98" i="2"/>
  <c r="Q99" i="2" s="1"/>
  <c r="K137" i="2"/>
  <c r="K138" i="2" s="1"/>
  <c r="K111" i="2"/>
  <c r="K112" i="2" s="1"/>
  <c r="D37" i="2"/>
  <c r="K49" i="2"/>
  <c r="K50" i="2" s="1"/>
  <c r="P77" i="2"/>
  <c r="P78" i="2" s="1"/>
  <c r="D84" i="2"/>
  <c r="D150" i="2"/>
  <c r="D24" i="2"/>
  <c r="D79" i="2"/>
  <c r="D36" i="2"/>
  <c r="D50" i="2"/>
  <c r="D63" i="2"/>
  <c r="D100" i="2"/>
  <c r="D126" i="2"/>
  <c r="D149" i="2"/>
  <c r="D112" i="2"/>
  <c r="D138" i="2"/>
  <c r="D139" i="2" l="1"/>
  <c r="D64" i="2"/>
  <c r="D51" i="2"/>
  <c r="D1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K71" authorId="0" shapeId="0" xr:uid="{00000000-0006-0000-0000-000001000000}">
      <text>
        <r>
          <rPr>
            <sz val="9"/>
            <rFont val="宋体"/>
          </rPr>
          <t>舵机电位器有效角度220/1024</t>
        </r>
      </text>
    </comment>
    <comment ref="J72" authorId="0" shapeId="0" xr:uid="{00000000-0006-0000-0000-000002000000}">
      <text>
        <r>
          <rPr>
            <sz val="9"/>
            <rFont val="宋体"/>
          </rPr>
          <t>位置模式，输入时间参数，速度参数优先高于时间参数；
PWM模式，最小最大角度限制设为0时用来控制PWM 输出大小，控制电机正反转停</t>
        </r>
      </text>
    </comment>
  </commentList>
</comments>
</file>

<file path=xl/sharedStrings.xml><?xml version="1.0" encoding="utf-8"?>
<sst xmlns="http://schemas.openxmlformats.org/spreadsheetml/2006/main" count="309" uniqueCount="109">
  <si>
    <t>1、</t>
  </si>
  <si>
    <t>PING 总线上舵机指令生成</t>
  </si>
  <si>
    <t>2、</t>
  </si>
  <si>
    <t>EPROM解锁指令</t>
  </si>
  <si>
    <t>3、</t>
  </si>
  <si>
    <t>修改ID号指令</t>
  </si>
  <si>
    <t>4、</t>
  </si>
  <si>
    <t>输出扭矩使能与自动较正指令</t>
  </si>
  <si>
    <t>5、</t>
  </si>
  <si>
    <t>位置模式控制转动指令(无加速度)</t>
  </si>
  <si>
    <t>6、</t>
  </si>
  <si>
    <t>位置模式控制转动指令(含加速度)</t>
  </si>
  <si>
    <t>7、</t>
  </si>
  <si>
    <t>修改舵机工作模式指令</t>
  </si>
  <si>
    <t>8、</t>
  </si>
  <si>
    <t>恒速正反转速度指令</t>
  </si>
  <si>
    <t>9、</t>
  </si>
  <si>
    <t>读当前位置指令</t>
  </si>
  <si>
    <t>10、</t>
  </si>
  <si>
    <t>清除当前圈数指令</t>
  </si>
  <si>
    <t>以上指令仅为初次快速使用飞特串行舵机，并帮助用户理解串行协议的指令包格式</t>
  </si>
  <si>
    <t>将以下生成十六进制指令复制出来到TXT文档中清除格式，然后再复制到串口助手发送</t>
  </si>
  <si>
    <t>输入范围</t>
  </si>
  <si>
    <t>输入控制参数</t>
  </si>
  <si>
    <t>十进制输入</t>
  </si>
  <si>
    <t>STS</t>
  </si>
  <si>
    <t>ID号</t>
  </si>
  <si>
    <t>0-253</t>
  </si>
  <si>
    <t>PING指令</t>
  </si>
  <si>
    <t>SCS-STS-SMS系列</t>
  </si>
  <si>
    <t>包头</t>
  </si>
  <si>
    <t>指令包数据长度</t>
  </si>
  <si>
    <t>指令</t>
  </si>
  <si>
    <t>校验码</t>
  </si>
  <si>
    <t>十六进制</t>
  </si>
  <si>
    <t>十进制</t>
  </si>
  <si>
    <t>生成十六进制指令</t>
  </si>
  <si>
    <t>修改ID前需要发此解锁指令，否则ID号掉电不保存</t>
  </si>
  <si>
    <t>0-254</t>
  </si>
  <si>
    <t>广播ID为254</t>
  </si>
  <si>
    <t>写指令</t>
  </si>
  <si>
    <t>锁标志首地址</t>
  </si>
  <si>
    <t>SCS 48</t>
  </si>
  <si>
    <t>STS SMS 55</t>
  </si>
  <si>
    <t>写入数值</t>
  </si>
  <si>
    <t>1-上锁</t>
  </si>
  <si>
    <t>0-解锁</t>
  </si>
  <si>
    <t>修改ID解锁写指令</t>
  </si>
  <si>
    <t>STS-SMS系列</t>
  </si>
  <si>
    <t>写入首地址</t>
  </si>
  <si>
    <t>ID首地址</t>
  </si>
  <si>
    <t>修改ID号写指令</t>
  </si>
  <si>
    <t>输出扭矩使能与自动较正指令（任意当前位置自动较正为2048）</t>
  </si>
  <si>
    <t>当前位置较正为2048</t>
  </si>
  <si>
    <t>首地址</t>
  </si>
  <si>
    <t>开关力使能</t>
  </si>
  <si>
    <t>1-打开</t>
  </si>
  <si>
    <t>0-关闭</t>
  </si>
  <si>
    <r>
      <rPr>
        <sz val="11"/>
        <color theme="1"/>
        <rFont val="宋体"/>
      </rPr>
      <t>128-中位自动较准（</t>
    </r>
    <r>
      <rPr>
        <sz val="11"/>
        <color rgb="FFFF0000"/>
        <rFont val="宋体"/>
      </rPr>
      <t>只能在运行模式0位置伺服模式下使用</t>
    </r>
    <r>
      <rPr>
        <sz val="11"/>
        <color theme="1"/>
        <rFont val="宋体"/>
      </rPr>
      <t>)</t>
    </r>
  </si>
  <si>
    <t>写首地址</t>
  </si>
  <si>
    <t>写入数据</t>
  </si>
  <si>
    <t>SCS系列</t>
  </si>
  <si>
    <t>单位(Unit)</t>
  </si>
  <si>
    <t>目标位置</t>
  </si>
  <si>
    <t>0-4095</t>
  </si>
  <si>
    <t>0.088度</t>
  </si>
  <si>
    <t>0-1023</t>
  </si>
  <si>
    <t>时间</t>
  </si>
  <si>
    <t>位置模式下此参数无功能</t>
  </si>
  <si>
    <t>PWM模式</t>
  </si>
  <si>
    <t>目标速度</t>
  </si>
  <si>
    <t>0-3400</t>
  </si>
  <si>
    <t>50=0.732rpm</t>
  </si>
  <si>
    <t>3400*0.732/50=</t>
  </si>
  <si>
    <t>rpm</t>
  </si>
  <si>
    <t>无功能</t>
  </si>
  <si>
    <t>位置低字节</t>
  </si>
  <si>
    <t>位置高字节</t>
  </si>
  <si>
    <t>时间低字节</t>
  </si>
  <si>
    <t>时间高字节</t>
  </si>
  <si>
    <t>速度低字节</t>
  </si>
  <si>
    <t>速度高字节</t>
  </si>
  <si>
    <t>多圈控制</t>
  </si>
  <si>
    <t>加速度</t>
  </si>
  <si>
    <t>0-255</t>
  </si>
  <si>
    <t xml:space="preserve">8.878 度/s2 </t>
  </si>
  <si>
    <t>-30719~+30719  （正负7.5圈）</t>
  </si>
  <si>
    <t>空设0</t>
  </si>
  <si>
    <t>加速度字节</t>
  </si>
  <si>
    <t>修改舵机工作模式</t>
  </si>
  <si>
    <t>0-位置</t>
  </si>
  <si>
    <t>1-恒速</t>
  </si>
  <si>
    <t>2-PWM</t>
  </si>
  <si>
    <t>3-步进</t>
  </si>
  <si>
    <t>顺时针转</t>
  </si>
  <si>
    <t>逆时针转</t>
  </si>
  <si>
    <t>停止</t>
  </si>
  <si>
    <t>运行速度</t>
  </si>
  <si>
    <t>50~3400</t>
  </si>
  <si>
    <t>（50~3400）+32768</t>
  </si>
  <si>
    <t>恒速正反转速度指令（工作模式1，恒速模式下使用）</t>
  </si>
  <si>
    <t>低字节</t>
  </si>
  <si>
    <t>高字节</t>
  </si>
  <si>
    <t>读指令</t>
  </si>
  <si>
    <t>字节数</t>
  </si>
  <si>
    <t>可以根据需要，参照内存表地址读取多个连续地址数据</t>
  </si>
  <si>
    <t>读位置指令</t>
  </si>
  <si>
    <t>圈数清除指令</t>
  </si>
  <si>
    <t>圈数清除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</si>
</sst>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_ "/>
  </numFmts>
  <fonts count="10">
    <font>
      <sz val="11"/>
      <color theme="1"/>
      <name val="新細明體"/>
      <charset val="134"/>
      <scheme val="minor"/>
    </font>
    <font>
      <sz val="11"/>
      <color theme="1"/>
      <name val="宋体"/>
    </font>
    <font>
      <u/>
      <sz val="11"/>
      <color theme="10"/>
      <name val="新細明體"/>
      <scheme val="minor"/>
    </font>
    <font>
      <sz val="11"/>
      <color rgb="FFFF0000"/>
      <name val="新細明體"/>
      <scheme val="minor"/>
    </font>
    <font>
      <sz val="11"/>
      <color indexed="8"/>
      <name val="宋体"/>
    </font>
    <font>
      <sz val="11"/>
      <color rgb="FFFF0000"/>
      <name val="宋体"/>
    </font>
    <font>
      <u/>
      <sz val="11"/>
      <color rgb="FF0000FF"/>
      <name val="新細明體"/>
      <scheme val="minor"/>
    </font>
    <font>
      <sz val="9"/>
      <name val="宋体"/>
    </font>
    <font>
      <sz val="11"/>
      <color theme="1"/>
      <name val="新細明體"/>
      <family val="1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/>
  </cellStyleXfs>
  <cellXfs count="51">
    <xf numFmtId="0" fontId="0" fillId="0" borderId="0" xfId="0">
      <alignment vertical="center"/>
    </xf>
    <xf numFmtId="0" fontId="8" fillId="0" borderId="0" xfId="2" applyAlignment="1">
      <alignment vertical="center"/>
    </xf>
    <xf numFmtId="0" fontId="1" fillId="0" borderId="0" xfId="2" applyFont="1"/>
    <xf numFmtId="0" fontId="8" fillId="0" borderId="0" xfId="2"/>
    <xf numFmtId="0" fontId="8" fillId="0" borderId="0" xfId="2" applyAlignment="1">
      <alignment horizontal="right"/>
    </xf>
    <xf numFmtId="0" fontId="2" fillId="0" borderId="0" xfId="1" applyFont="1" applyAlignment="1"/>
    <xf numFmtId="0" fontId="3" fillId="2" borderId="0" xfId="2" applyFont="1" applyFill="1" applyAlignment="1">
      <alignment vertical="center"/>
    </xf>
    <xf numFmtId="0" fontId="8" fillId="2" borderId="0" xfId="2" applyFill="1"/>
    <xf numFmtId="0" fontId="1" fillId="2" borderId="0" xfId="2" applyFont="1" applyFill="1"/>
    <xf numFmtId="0" fontId="8" fillId="0" borderId="0" xfId="2" applyAlignment="1">
      <alignment horizontal="center"/>
    </xf>
    <xf numFmtId="0" fontId="8" fillId="0" borderId="1" xfId="2" applyBorder="1" applyAlignment="1">
      <alignment horizontal="center"/>
    </xf>
    <xf numFmtId="0" fontId="8" fillId="3" borderId="1" xfId="2" applyFill="1" applyBorder="1" applyAlignment="1">
      <alignment horizontal="center"/>
    </xf>
    <xf numFmtId="0" fontId="8" fillId="2" borderId="1" xfId="2" applyFill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8" fillId="0" borderId="1" xfId="2" applyBorder="1" applyAlignment="1">
      <alignment horizontal="center" vertical="center"/>
    </xf>
    <xf numFmtId="0" fontId="8" fillId="0" borderId="1" xfId="2" applyBorder="1"/>
    <xf numFmtId="0" fontId="1" fillId="0" borderId="0" xfId="2" applyFont="1" applyAlignment="1">
      <alignment horizontal="center"/>
    </xf>
    <xf numFmtId="0" fontId="1" fillId="0" borderId="1" xfId="2" applyFont="1" applyBorder="1" applyAlignment="1">
      <alignment horizontal="center"/>
    </xf>
    <xf numFmtId="0" fontId="1" fillId="3" borderId="1" xfId="2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" fillId="0" borderId="1" xfId="2" applyFont="1" applyBorder="1" applyAlignment="1">
      <alignment horizontal="center" vertical="center"/>
    </xf>
    <xf numFmtId="0" fontId="1" fillId="0" borderId="1" xfId="2" applyFont="1" applyBorder="1"/>
    <xf numFmtId="0" fontId="1" fillId="0" borderId="0" xfId="2" applyFont="1" applyAlignment="1">
      <alignment horizontal="left"/>
    </xf>
    <xf numFmtId="0" fontId="8" fillId="0" borderId="0" xfId="2" applyAlignment="1">
      <alignment horizontal="left"/>
    </xf>
    <xf numFmtId="0" fontId="8" fillId="0" borderId="3" xfId="2" applyBorder="1"/>
    <xf numFmtId="0" fontId="8" fillId="0" borderId="6" xfId="2" applyBorder="1"/>
    <xf numFmtId="180" fontId="0" fillId="0" borderId="0" xfId="0" applyNumberFormat="1" applyAlignment="1">
      <alignment horizontal="center" vertical="center"/>
    </xf>
    <xf numFmtId="0" fontId="8" fillId="2" borderId="1" xfId="2" applyFill="1" applyBorder="1"/>
    <xf numFmtId="0" fontId="8" fillId="0" borderId="4" xfId="2" applyBorder="1"/>
    <xf numFmtId="0" fontId="1" fillId="0" borderId="0" xfId="2" applyFont="1" applyAlignment="1">
      <alignment wrapText="1"/>
    </xf>
    <xf numFmtId="0" fontId="5" fillId="0" borderId="0" xfId="2" applyFont="1"/>
    <xf numFmtId="0" fontId="8" fillId="0" borderId="0" xfId="2" quotePrefix="1"/>
    <xf numFmtId="0" fontId="8" fillId="0" borderId="0" xfId="2" applyAlignment="1">
      <alignment horizontal="center"/>
    </xf>
    <xf numFmtId="0" fontId="8" fillId="0" borderId="1" xfId="2" applyBorder="1" applyAlignment="1">
      <alignment horizontal="center"/>
    </xf>
    <xf numFmtId="0" fontId="8" fillId="0" borderId="1" xfId="2" applyBorder="1" applyAlignment="1">
      <alignment horizontal="right"/>
    </xf>
    <xf numFmtId="0" fontId="1" fillId="0" borderId="0" xfId="2" applyFont="1" applyAlignment="1">
      <alignment horizontal="center"/>
    </xf>
    <xf numFmtId="0" fontId="1" fillId="0" borderId="1" xfId="2" applyFont="1" applyBorder="1" applyAlignment="1">
      <alignment horizontal="center"/>
    </xf>
    <xf numFmtId="0" fontId="1" fillId="0" borderId="1" xfId="2" applyFont="1" applyBorder="1" applyAlignment="1">
      <alignment horizontal="right"/>
    </xf>
    <xf numFmtId="0" fontId="1" fillId="0" borderId="2" xfId="2" applyFont="1" applyBorder="1" applyAlignment="1">
      <alignment horizontal="center"/>
    </xf>
    <xf numFmtId="0" fontId="1" fillId="0" borderId="3" xfId="2" applyFont="1" applyBorder="1" applyAlignment="1">
      <alignment horizontal="center"/>
    </xf>
    <xf numFmtId="0" fontId="1" fillId="0" borderId="4" xfId="2" applyFont="1" applyBorder="1" applyAlignment="1">
      <alignment horizontal="center"/>
    </xf>
    <xf numFmtId="0" fontId="1" fillId="0" borderId="5" xfId="2" applyFont="1" applyBorder="1" applyAlignment="1">
      <alignment horizontal="center"/>
    </xf>
    <xf numFmtId="0" fontId="8" fillId="2" borderId="2" xfId="2" applyFill="1" applyBorder="1" applyAlignment="1">
      <alignment horizontal="center"/>
    </xf>
    <xf numFmtId="0" fontId="8" fillId="0" borderId="1" xfId="2" applyBorder="1" applyAlignment="1">
      <alignment horizontal="left"/>
    </xf>
    <xf numFmtId="0" fontId="8" fillId="0" borderId="3" xfId="2" applyBorder="1" applyAlignment="1">
      <alignment horizontal="center"/>
    </xf>
    <xf numFmtId="0" fontId="8" fillId="0" borderId="4" xfId="2" applyBorder="1" applyAlignment="1">
      <alignment horizontal="center"/>
    </xf>
    <xf numFmtId="0" fontId="1" fillId="0" borderId="3" xfId="2" applyFont="1" applyBorder="1" applyAlignment="1">
      <alignment horizontal="right"/>
    </xf>
    <xf numFmtId="0" fontId="1" fillId="0" borderId="4" xfId="2" applyFont="1" applyBorder="1" applyAlignment="1">
      <alignment horizontal="right"/>
    </xf>
    <xf numFmtId="0" fontId="8" fillId="2" borderId="2" xfId="2" applyFill="1" applyBorder="1" applyAlignment="1">
      <alignment horizontal="center" vertical="center"/>
    </xf>
    <xf numFmtId="0" fontId="8" fillId="0" borderId="0" xfId="2" applyAlignment="1">
      <alignment horizontal="center" vertical="center"/>
    </xf>
    <xf numFmtId="0" fontId="1" fillId="0" borderId="0" xfId="2" applyFont="1" applyAlignment="1">
      <alignment horizontal="center" vertical="center"/>
    </xf>
  </cellXfs>
  <cellStyles count="3">
    <cellStyle name="一般" xfId="0" builtinId="0"/>
    <cellStyle name="常规 2" xfId="2" xr:uid="{00000000-0005-0000-0000-000031000000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0</xdr:row>
      <xdr:rowOff>0</xdr:rowOff>
    </xdr:from>
    <xdr:to>
      <xdr:col>19</xdr:col>
      <xdr:colOff>530860</xdr:colOff>
      <xdr:row>51</xdr:row>
      <xdr:rowOff>93345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2920" y="0"/>
          <a:ext cx="621982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50"/>
  <sheetViews>
    <sheetView tabSelected="1" topLeftCell="B1" workbookViewId="0">
      <pane xSplit="8" ySplit="12" topLeftCell="J127" activePane="bottomRight" state="frozen"/>
      <selection pane="topRight"/>
      <selection pane="bottomLeft"/>
      <selection pane="bottomRight" activeCell="G134" sqref="G134"/>
    </sheetView>
  </sheetViews>
  <sheetFormatPr defaultColWidth="9" defaultRowHeight="15.75"/>
  <cols>
    <col min="1" max="2" width="8.85546875" style="3"/>
    <col min="3" max="3" width="17.140625" style="3" customWidth="1"/>
    <col min="4" max="5" width="5.7109375" style="3" customWidth="1"/>
    <col min="6" max="6" width="7.140625" style="3" customWidth="1"/>
    <col min="7" max="7" width="17.28515625" style="3" customWidth="1"/>
    <col min="8" max="8" width="8.85546875" style="3"/>
    <col min="9" max="9" width="14.28515625" style="3" customWidth="1"/>
    <col min="10" max="10" width="10.85546875" style="3" customWidth="1"/>
    <col min="11" max="11" width="10.7109375" style="3" customWidth="1"/>
    <col min="12" max="12" width="11.42578125" style="3" customWidth="1"/>
    <col min="13" max="13" width="11.5703125" style="3" customWidth="1"/>
    <col min="14" max="14" width="12.28515625" style="3" customWidth="1"/>
    <col min="15" max="15" width="12.85546875" style="3" customWidth="1"/>
    <col min="16" max="16" width="11" style="3" customWidth="1"/>
    <col min="17" max="258" width="8.85546875" style="3"/>
    <col min="259" max="259" width="15.42578125" style="3" customWidth="1"/>
    <col min="260" max="261" width="5.7109375" style="3" customWidth="1"/>
    <col min="262" max="262" width="7.140625" style="3" customWidth="1"/>
    <col min="263" max="263" width="14.140625" style="3" customWidth="1"/>
    <col min="264" max="264" width="8.85546875" style="3"/>
    <col min="265" max="265" width="11.42578125" style="3" customWidth="1"/>
    <col min="266" max="271" width="10.140625" style="3" customWidth="1"/>
    <col min="272" max="272" width="9.7109375" style="3" customWidth="1"/>
    <col min="273" max="514" width="8.85546875" style="3"/>
    <col min="515" max="515" width="15.42578125" style="3" customWidth="1"/>
    <col min="516" max="517" width="5.7109375" style="3" customWidth="1"/>
    <col min="518" max="518" width="7.140625" style="3" customWidth="1"/>
    <col min="519" max="519" width="14.140625" style="3" customWidth="1"/>
    <col min="520" max="520" width="8.85546875" style="3"/>
    <col min="521" max="521" width="11.42578125" style="3" customWidth="1"/>
    <col min="522" max="527" width="10.140625" style="3" customWidth="1"/>
    <col min="528" max="528" width="9.7109375" style="3" customWidth="1"/>
    <col min="529" max="770" width="8.85546875" style="3"/>
    <col min="771" max="771" width="15.42578125" style="3" customWidth="1"/>
    <col min="772" max="773" width="5.7109375" style="3" customWidth="1"/>
    <col min="774" max="774" width="7.140625" style="3" customWidth="1"/>
    <col min="775" max="775" width="14.140625" style="3" customWidth="1"/>
    <col min="776" max="776" width="8.85546875" style="3"/>
    <col min="777" max="777" width="11.42578125" style="3" customWidth="1"/>
    <col min="778" max="783" width="10.140625" style="3" customWidth="1"/>
    <col min="784" max="784" width="9.7109375" style="3" customWidth="1"/>
    <col min="785" max="1026" width="8.85546875" style="3"/>
    <col min="1027" max="1027" width="15.42578125" style="3" customWidth="1"/>
    <col min="1028" max="1029" width="5.7109375" style="3" customWidth="1"/>
    <col min="1030" max="1030" width="7.140625" style="3" customWidth="1"/>
    <col min="1031" max="1031" width="14.140625" style="3" customWidth="1"/>
    <col min="1032" max="1032" width="8.85546875" style="3"/>
    <col min="1033" max="1033" width="11.42578125" style="3" customWidth="1"/>
    <col min="1034" max="1039" width="10.140625" style="3" customWidth="1"/>
    <col min="1040" max="1040" width="9.7109375" style="3" customWidth="1"/>
    <col min="1041" max="1282" width="8.85546875" style="3"/>
    <col min="1283" max="1283" width="15.42578125" style="3" customWidth="1"/>
    <col min="1284" max="1285" width="5.7109375" style="3" customWidth="1"/>
    <col min="1286" max="1286" width="7.140625" style="3" customWidth="1"/>
    <col min="1287" max="1287" width="14.140625" style="3" customWidth="1"/>
    <col min="1288" max="1288" width="8.85546875" style="3"/>
    <col min="1289" max="1289" width="11.42578125" style="3" customWidth="1"/>
    <col min="1290" max="1295" width="10.140625" style="3" customWidth="1"/>
    <col min="1296" max="1296" width="9.7109375" style="3" customWidth="1"/>
    <col min="1297" max="1538" width="8.85546875" style="3"/>
    <col min="1539" max="1539" width="15.42578125" style="3" customWidth="1"/>
    <col min="1540" max="1541" width="5.7109375" style="3" customWidth="1"/>
    <col min="1542" max="1542" width="7.140625" style="3" customWidth="1"/>
    <col min="1543" max="1543" width="14.140625" style="3" customWidth="1"/>
    <col min="1544" max="1544" width="8.85546875" style="3"/>
    <col min="1545" max="1545" width="11.42578125" style="3" customWidth="1"/>
    <col min="1546" max="1551" width="10.140625" style="3" customWidth="1"/>
    <col min="1552" max="1552" width="9.7109375" style="3" customWidth="1"/>
    <col min="1553" max="1794" width="8.85546875" style="3"/>
    <col min="1795" max="1795" width="15.42578125" style="3" customWidth="1"/>
    <col min="1796" max="1797" width="5.7109375" style="3" customWidth="1"/>
    <col min="1798" max="1798" width="7.140625" style="3" customWidth="1"/>
    <col min="1799" max="1799" width="14.140625" style="3" customWidth="1"/>
    <col min="1800" max="1800" width="8.85546875" style="3"/>
    <col min="1801" max="1801" width="11.42578125" style="3" customWidth="1"/>
    <col min="1802" max="1807" width="10.140625" style="3" customWidth="1"/>
    <col min="1808" max="1808" width="9.7109375" style="3" customWidth="1"/>
    <col min="1809" max="2050" width="8.85546875" style="3"/>
    <col min="2051" max="2051" width="15.42578125" style="3" customWidth="1"/>
    <col min="2052" max="2053" width="5.7109375" style="3" customWidth="1"/>
    <col min="2054" max="2054" width="7.140625" style="3" customWidth="1"/>
    <col min="2055" max="2055" width="14.140625" style="3" customWidth="1"/>
    <col min="2056" max="2056" width="8.85546875" style="3"/>
    <col min="2057" max="2057" width="11.42578125" style="3" customWidth="1"/>
    <col min="2058" max="2063" width="10.140625" style="3" customWidth="1"/>
    <col min="2064" max="2064" width="9.7109375" style="3" customWidth="1"/>
    <col min="2065" max="2306" width="8.85546875" style="3"/>
    <col min="2307" max="2307" width="15.42578125" style="3" customWidth="1"/>
    <col min="2308" max="2309" width="5.7109375" style="3" customWidth="1"/>
    <col min="2310" max="2310" width="7.140625" style="3" customWidth="1"/>
    <col min="2311" max="2311" width="14.140625" style="3" customWidth="1"/>
    <col min="2312" max="2312" width="8.85546875" style="3"/>
    <col min="2313" max="2313" width="11.42578125" style="3" customWidth="1"/>
    <col min="2314" max="2319" width="10.140625" style="3" customWidth="1"/>
    <col min="2320" max="2320" width="9.7109375" style="3" customWidth="1"/>
    <col min="2321" max="2562" width="8.85546875" style="3"/>
    <col min="2563" max="2563" width="15.42578125" style="3" customWidth="1"/>
    <col min="2564" max="2565" width="5.7109375" style="3" customWidth="1"/>
    <col min="2566" max="2566" width="7.140625" style="3" customWidth="1"/>
    <col min="2567" max="2567" width="14.140625" style="3" customWidth="1"/>
    <col min="2568" max="2568" width="8.85546875" style="3"/>
    <col min="2569" max="2569" width="11.42578125" style="3" customWidth="1"/>
    <col min="2570" max="2575" width="10.140625" style="3" customWidth="1"/>
    <col min="2576" max="2576" width="9.7109375" style="3" customWidth="1"/>
    <col min="2577" max="2818" width="8.85546875" style="3"/>
    <col min="2819" max="2819" width="15.42578125" style="3" customWidth="1"/>
    <col min="2820" max="2821" width="5.7109375" style="3" customWidth="1"/>
    <col min="2822" max="2822" width="7.140625" style="3" customWidth="1"/>
    <col min="2823" max="2823" width="14.140625" style="3" customWidth="1"/>
    <col min="2824" max="2824" width="8.85546875" style="3"/>
    <col min="2825" max="2825" width="11.42578125" style="3" customWidth="1"/>
    <col min="2826" max="2831" width="10.140625" style="3" customWidth="1"/>
    <col min="2832" max="2832" width="9.7109375" style="3" customWidth="1"/>
    <col min="2833" max="3074" width="8.85546875" style="3"/>
    <col min="3075" max="3075" width="15.42578125" style="3" customWidth="1"/>
    <col min="3076" max="3077" width="5.7109375" style="3" customWidth="1"/>
    <col min="3078" max="3078" width="7.140625" style="3" customWidth="1"/>
    <col min="3079" max="3079" width="14.140625" style="3" customWidth="1"/>
    <col min="3080" max="3080" width="8.85546875" style="3"/>
    <col min="3081" max="3081" width="11.42578125" style="3" customWidth="1"/>
    <col min="3082" max="3087" width="10.140625" style="3" customWidth="1"/>
    <col min="3088" max="3088" width="9.7109375" style="3" customWidth="1"/>
    <col min="3089" max="3330" width="8.85546875" style="3"/>
    <col min="3331" max="3331" width="15.42578125" style="3" customWidth="1"/>
    <col min="3332" max="3333" width="5.7109375" style="3" customWidth="1"/>
    <col min="3334" max="3334" width="7.140625" style="3" customWidth="1"/>
    <col min="3335" max="3335" width="14.140625" style="3" customWidth="1"/>
    <col min="3336" max="3336" width="8.85546875" style="3"/>
    <col min="3337" max="3337" width="11.42578125" style="3" customWidth="1"/>
    <col min="3338" max="3343" width="10.140625" style="3" customWidth="1"/>
    <col min="3344" max="3344" width="9.7109375" style="3" customWidth="1"/>
    <col min="3345" max="3586" width="8.85546875" style="3"/>
    <col min="3587" max="3587" width="15.42578125" style="3" customWidth="1"/>
    <col min="3588" max="3589" width="5.7109375" style="3" customWidth="1"/>
    <col min="3590" max="3590" width="7.140625" style="3" customWidth="1"/>
    <col min="3591" max="3591" width="14.140625" style="3" customWidth="1"/>
    <col min="3592" max="3592" width="8.85546875" style="3"/>
    <col min="3593" max="3593" width="11.42578125" style="3" customWidth="1"/>
    <col min="3594" max="3599" width="10.140625" style="3" customWidth="1"/>
    <col min="3600" max="3600" width="9.7109375" style="3" customWidth="1"/>
    <col min="3601" max="3842" width="8.85546875" style="3"/>
    <col min="3843" max="3843" width="15.42578125" style="3" customWidth="1"/>
    <col min="3844" max="3845" width="5.7109375" style="3" customWidth="1"/>
    <col min="3846" max="3846" width="7.140625" style="3" customWidth="1"/>
    <col min="3847" max="3847" width="14.140625" style="3" customWidth="1"/>
    <col min="3848" max="3848" width="8.85546875" style="3"/>
    <col min="3849" max="3849" width="11.42578125" style="3" customWidth="1"/>
    <col min="3850" max="3855" width="10.140625" style="3" customWidth="1"/>
    <col min="3856" max="3856" width="9.7109375" style="3" customWidth="1"/>
    <col min="3857" max="4098" width="8.85546875" style="3"/>
    <col min="4099" max="4099" width="15.42578125" style="3" customWidth="1"/>
    <col min="4100" max="4101" width="5.7109375" style="3" customWidth="1"/>
    <col min="4102" max="4102" width="7.140625" style="3" customWidth="1"/>
    <col min="4103" max="4103" width="14.140625" style="3" customWidth="1"/>
    <col min="4104" max="4104" width="8.85546875" style="3"/>
    <col min="4105" max="4105" width="11.42578125" style="3" customWidth="1"/>
    <col min="4106" max="4111" width="10.140625" style="3" customWidth="1"/>
    <col min="4112" max="4112" width="9.7109375" style="3" customWidth="1"/>
    <col min="4113" max="4354" width="8.85546875" style="3"/>
    <col min="4355" max="4355" width="15.42578125" style="3" customWidth="1"/>
    <col min="4356" max="4357" width="5.7109375" style="3" customWidth="1"/>
    <col min="4358" max="4358" width="7.140625" style="3" customWidth="1"/>
    <col min="4359" max="4359" width="14.140625" style="3" customWidth="1"/>
    <col min="4360" max="4360" width="8.85546875" style="3"/>
    <col min="4361" max="4361" width="11.42578125" style="3" customWidth="1"/>
    <col min="4362" max="4367" width="10.140625" style="3" customWidth="1"/>
    <col min="4368" max="4368" width="9.7109375" style="3" customWidth="1"/>
    <col min="4369" max="4610" width="8.85546875" style="3"/>
    <col min="4611" max="4611" width="15.42578125" style="3" customWidth="1"/>
    <col min="4612" max="4613" width="5.7109375" style="3" customWidth="1"/>
    <col min="4614" max="4614" width="7.140625" style="3" customWidth="1"/>
    <col min="4615" max="4615" width="14.140625" style="3" customWidth="1"/>
    <col min="4616" max="4616" width="8.85546875" style="3"/>
    <col min="4617" max="4617" width="11.42578125" style="3" customWidth="1"/>
    <col min="4618" max="4623" width="10.140625" style="3" customWidth="1"/>
    <col min="4624" max="4624" width="9.7109375" style="3" customWidth="1"/>
    <col min="4625" max="4866" width="8.85546875" style="3"/>
    <col min="4867" max="4867" width="15.42578125" style="3" customWidth="1"/>
    <col min="4868" max="4869" width="5.7109375" style="3" customWidth="1"/>
    <col min="4870" max="4870" width="7.140625" style="3" customWidth="1"/>
    <col min="4871" max="4871" width="14.140625" style="3" customWidth="1"/>
    <col min="4872" max="4872" width="8.85546875" style="3"/>
    <col min="4873" max="4873" width="11.42578125" style="3" customWidth="1"/>
    <col min="4874" max="4879" width="10.140625" style="3" customWidth="1"/>
    <col min="4880" max="4880" width="9.7109375" style="3" customWidth="1"/>
    <col min="4881" max="5122" width="8.85546875" style="3"/>
    <col min="5123" max="5123" width="15.42578125" style="3" customWidth="1"/>
    <col min="5124" max="5125" width="5.7109375" style="3" customWidth="1"/>
    <col min="5126" max="5126" width="7.140625" style="3" customWidth="1"/>
    <col min="5127" max="5127" width="14.140625" style="3" customWidth="1"/>
    <col min="5128" max="5128" width="8.85546875" style="3"/>
    <col min="5129" max="5129" width="11.42578125" style="3" customWidth="1"/>
    <col min="5130" max="5135" width="10.140625" style="3" customWidth="1"/>
    <col min="5136" max="5136" width="9.7109375" style="3" customWidth="1"/>
    <col min="5137" max="5378" width="8.85546875" style="3"/>
    <col min="5379" max="5379" width="15.42578125" style="3" customWidth="1"/>
    <col min="5380" max="5381" width="5.7109375" style="3" customWidth="1"/>
    <col min="5382" max="5382" width="7.140625" style="3" customWidth="1"/>
    <col min="5383" max="5383" width="14.140625" style="3" customWidth="1"/>
    <col min="5384" max="5384" width="8.85546875" style="3"/>
    <col min="5385" max="5385" width="11.42578125" style="3" customWidth="1"/>
    <col min="5386" max="5391" width="10.140625" style="3" customWidth="1"/>
    <col min="5392" max="5392" width="9.7109375" style="3" customWidth="1"/>
    <col min="5393" max="5634" width="8.85546875" style="3"/>
    <col min="5635" max="5635" width="15.42578125" style="3" customWidth="1"/>
    <col min="5636" max="5637" width="5.7109375" style="3" customWidth="1"/>
    <col min="5638" max="5638" width="7.140625" style="3" customWidth="1"/>
    <col min="5639" max="5639" width="14.140625" style="3" customWidth="1"/>
    <col min="5640" max="5640" width="8.85546875" style="3"/>
    <col min="5641" max="5641" width="11.42578125" style="3" customWidth="1"/>
    <col min="5642" max="5647" width="10.140625" style="3" customWidth="1"/>
    <col min="5648" max="5648" width="9.7109375" style="3" customWidth="1"/>
    <col min="5649" max="5890" width="8.85546875" style="3"/>
    <col min="5891" max="5891" width="15.42578125" style="3" customWidth="1"/>
    <col min="5892" max="5893" width="5.7109375" style="3" customWidth="1"/>
    <col min="5894" max="5894" width="7.140625" style="3" customWidth="1"/>
    <col min="5895" max="5895" width="14.140625" style="3" customWidth="1"/>
    <col min="5896" max="5896" width="8.85546875" style="3"/>
    <col min="5897" max="5897" width="11.42578125" style="3" customWidth="1"/>
    <col min="5898" max="5903" width="10.140625" style="3" customWidth="1"/>
    <col min="5904" max="5904" width="9.7109375" style="3" customWidth="1"/>
    <col min="5905" max="6146" width="8.85546875" style="3"/>
    <col min="6147" max="6147" width="15.42578125" style="3" customWidth="1"/>
    <col min="6148" max="6149" width="5.7109375" style="3" customWidth="1"/>
    <col min="6150" max="6150" width="7.140625" style="3" customWidth="1"/>
    <col min="6151" max="6151" width="14.140625" style="3" customWidth="1"/>
    <col min="6152" max="6152" width="8.85546875" style="3"/>
    <col min="6153" max="6153" width="11.42578125" style="3" customWidth="1"/>
    <col min="6154" max="6159" width="10.140625" style="3" customWidth="1"/>
    <col min="6160" max="6160" width="9.7109375" style="3" customWidth="1"/>
    <col min="6161" max="6402" width="8.85546875" style="3"/>
    <col min="6403" max="6403" width="15.42578125" style="3" customWidth="1"/>
    <col min="6404" max="6405" width="5.7109375" style="3" customWidth="1"/>
    <col min="6406" max="6406" width="7.140625" style="3" customWidth="1"/>
    <col min="6407" max="6407" width="14.140625" style="3" customWidth="1"/>
    <col min="6408" max="6408" width="8.85546875" style="3"/>
    <col min="6409" max="6409" width="11.42578125" style="3" customWidth="1"/>
    <col min="6410" max="6415" width="10.140625" style="3" customWidth="1"/>
    <col min="6416" max="6416" width="9.7109375" style="3" customWidth="1"/>
    <col min="6417" max="6658" width="8.85546875" style="3"/>
    <col min="6659" max="6659" width="15.42578125" style="3" customWidth="1"/>
    <col min="6660" max="6661" width="5.7109375" style="3" customWidth="1"/>
    <col min="6662" max="6662" width="7.140625" style="3" customWidth="1"/>
    <col min="6663" max="6663" width="14.140625" style="3" customWidth="1"/>
    <col min="6664" max="6664" width="8.85546875" style="3"/>
    <col min="6665" max="6665" width="11.42578125" style="3" customWidth="1"/>
    <col min="6666" max="6671" width="10.140625" style="3" customWidth="1"/>
    <col min="6672" max="6672" width="9.7109375" style="3" customWidth="1"/>
    <col min="6673" max="6914" width="8.85546875" style="3"/>
    <col min="6915" max="6915" width="15.42578125" style="3" customWidth="1"/>
    <col min="6916" max="6917" width="5.7109375" style="3" customWidth="1"/>
    <col min="6918" max="6918" width="7.140625" style="3" customWidth="1"/>
    <col min="6919" max="6919" width="14.140625" style="3" customWidth="1"/>
    <col min="6920" max="6920" width="8.85546875" style="3"/>
    <col min="6921" max="6921" width="11.42578125" style="3" customWidth="1"/>
    <col min="6922" max="6927" width="10.140625" style="3" customWidth="1"/>
    <col min="6928" max="6928" width="9.7109375" style="3" customWidth="1"/>
    <col min="6929" max="7170" width="8.85546875" style="3"/>
    <col min="7171" max="7171" width="15.42578125" style="3" customWidth="1"/>
    <col min="7172" max="7173" width="5.7109375" style="3" customWidth="1"/>
    <col min="7174" max="7174" width="7.140625" style="3" customWidth="1"/>
    <col min="7175" max="7175" width="14.140625" style="3" customWidth="1"/>
    <col min="7176" max="7176" width="8.85546875" style="3"/>
    <col min="7177" max="7177" width="11.42578125" style="3" customWidth="1"/>
    <col min="7178" max="7183" width="10.140625" style="3" customWidth="1"/>
    <col min="7184" max="7184" width="9.7109375" style="3" customWidth="1"/>
    <col min="7185" max="7426" width="8.85546875" style="3"/>
    <col min="7427" max="7427" width="15.42578125" style="3" customWidth="1"/>
    <col min="7428" max="7429" width="5.7109375" style="3" customWidth="1"/>
    <col min="7430" max="7430" width="7.140625" style="3" customWidth="1"/>
    <col min="7431" max="7431" width="14.140625" style="3" customWidth="1"/>
    <col min="7432" max="7432" width="8.85546875" style="3"/>
    <col min="7433" max="7433" width="11.42578125" style="3" customWidth="1"/>
    <col min="7434" max="7439" width="10.140625" style="3" customWidth="1"/>
    <col min="7440" max="7440" width="9.7109375" style="3" customWidth="1"/>
    <col min="7441" max="7682" width="8.85546875" style="3"/>
    <col min="7683" max="7683" width="15.42578125" style="3" customWidth="1"/>
    <col min="7684" max="7685" width="5.7109375" style="3" customWidth="1"/>
    <col min="7686" max="7686" width="7.140625" style="3" customWidth="1"/>
    <col min="7687" max="7687" width="14.140625" style="3" customWidth="1"/>
    <col min="7688" max="7688" width="8.85546875" style="3"/>
    <col min="7689" max="7689" width="11.42578125" style="3" customWidth="1"/>
    <col min="7690" max="7695" width="10.140625" style="3" customWidth="1"/>
    <col min="7696" max="7696" width="9.7109375" style="3" customWidth="1"/>
    <col min="7697" max="7938" width="8.85546875" style="3"/>
    <col min="7939" max="7939" width="15.42578125" style="3" customWidth="1"/>
    <col min="7940" max="7941" width="5.7109375" style="3" customWidth="1"/>
    <col min="7942" max="7942" width="7.140625" style="3" customWidth="1"/>
    <col min="7943" max="7943" width="14.140625" style="3" customWidth="1"/>
    <col min="7944" max="7944" width="8.85546875" style="3"/>
    <col min="7945" max="7945" width="11.42578125" style="3" customWidth="1"/>
    <col min="7946" max="7951" width="10.140625" style="3" customWidth="1"/>
    <col min="7952" max="7952" width="9.7109375" style="3" customWidth="1"/>
    <col min="7953" max="8194" width="8.85546875" style="3"/>
    <col min="8195" max="8195" width="15.42578125" style="3" customWidth="1"/>
    <col min="8196" max="8197" width="5.7109375" style="3" customWidth="1"/>
    <col min="8198" max="8198" width="7.140625" style="3" customWidth="1"/>
    <col min="8199" max="8199" width="14.140625" style="3" customWidth="1"/>
    <col min="8200" max="8200" width="8.85546875" style="3"/>
    <col min="8201" max="8201" width="11.42578125" style="3" customWidth="1"/>
    <col min="8202" max="8207" width="10.140625" style="3" customWidth="1"/>
    <col min="8208" max="8208" width="9.7109375" style="3" customWidth="1"/>
    <col min="8209" max="8450" width="8.85546875" style="3"/>
    <col min="8451" max="8451" width="15.42578125" style="3" customWidth="1"/>
    <col min="8452" max="8453" width="5.7109375" style="3" customWidth="1"/>
    <col min="8454" max="8454" width="7.140625" style="3" customWidth="1"/>
    <col min="8455" max="8455" width="14.140625" style="3" customWidth="1"/>
    <col min="8456" max="8456" width="8.85546875" style="3"/>
    <col min="8457" max="8457" width="11.42578125" style="3" customWidth="1"/>
    <col min="8458" max="8463" width="10.140625" style="3" customWidth="1"/>
    <col min="8464" max="8464" width="9.7109375" style="3" customWidth="1"/>
    <col min="8465" max="8706" width="8.85546875" style="3"/>
    <col min="8707" max="8707" width="15.42578125" style="3" customWidth="1"/>
    <col min="8708" max="8709" width="5.7109375" style="3" customWidth="1"/>
    <col min="8710" max="8710" width="7.140625" style="3" customWidth="1"/>
    <col min="8711" max="8711" width="14.140625" style="3" customWidth="1"/>
    <col min="8712" max="8712" width="8.85546875" style="3"/>
    <col min="8713" max="8713" width="11.42578125" style="3" customWidth="1"/>
    <col min="8714" max="8719" width="10.140625" style="3" customWidth="1"/>
    <col min="8720" max="8720" width="9.7109375" style="3" customWidth="1"/>
    <col min="8721" max="8962" width="8.85546875" style="3"/>
    <col min="8963" max="8963" width="15.42578125" style="3" customWidth="1"/>
    <col min="8964" max="8965" width="5.7109375" style="3" customWidth="1"/>
    <col min="8966" max="8966" width="7.140625" style="3" customWidth="1"/>
    <col min="8967" max="8967" width="14.140625" style="3" customWidth="1"/>
    <col min="8968" max="8968" width="8.85546875" style="3"/>
    <col min="8969" max="8969" width="11.42578125" style="3" customWidth="1"/>
    <col min="8970" max="8975" width="10.140625" style="3" customWidth="1"/>
    <col min="8976" max="8976" width="9.7109375" style="3" customWidth="1"/>
    <col min="8977" max="9218" width="8.85546875" style="3"/>
    <col min="9219" max="9219" width="15.42578125" style="3" customWidth="1"/>
    <col min="9220" max="9221" width="5.7109375" style="3" customWidth="1"/>
    <col min="9222" max="9222" width="7.140625" style="3" customWidth="1"/>
    <col min="9223" max="9223" width="14.140625" style="3" customWidth="1"/>
    <col min="9224" max="9224" width="8.85546875" style="3"/>
    <col min="9225" max="9225" width="11.42578125" style="3" customWidth="1"/>
    <col min="9226" max="9231" width="10.140625" style="3" customWidth="1"/>
    <col min="9232" max="9232" width="9.7109375" style="3" customWidth="1"/>
    <col min="9233" max="9474" width="8.85546875" style="3"/>
    <col min="9475" max="9475" width="15.42578125" style="3" customWidth="1"/>
    <col min="9476" max="9477" width="5.7109375" style="3" customWidth="1"/>
    <col min="9478" max="9478" width="7.140625" style="3" customWidth="1"/>
    <col min="9479" max="9479" width="14.140625" style="3" customWidth="1"/>
    <col min="9480" max="9480" width="8.85546875" style="3"/>
    <col min="9481" max="9481" width="11.42578125" style="3" customWidth="1"/>
    <col min="9482" max="9487" width="10.140625" style="3" customWidth="1"/>
    <col min="9488" max="9488" width="9.7109375" style="3" customWidth="1"/>
    <col min="9489" max="9730" width="8.85546875" style="3"/>
    <col min="9731" max="9731" width="15.42578125" style="3" customWidth="1"/>
    <col min="9732" max="9733" width="5.7109375" style="3" customWidth="1"/>
    <col min="9734" max="9734" width="7.140625" style="3" customWidth="1"/>
    <col min="9735" max="9735" width="14.140625" style="3" customWidth="1"/>
    <col min="9736" max="9736" width="8.85546875" style="3"/>
    <col min="9737" max="9737" width="11.42578125" style="3" customWidth="1"/>
    <col min="9738" max="9743" width="10.140625" style="3" customWidth="1"/>
    <col min="9744" max="9744" width="9.7109375" style="3" customWidth="1"/>
    <col min="9745" max="9986" width="8.85546875" style="3"/>
    <col min="9987" max="9987" width="15.42578125" style="3" customWidth="1"/>
    <col min="9988" max="9989" width="5.7109375" style="3" customWidth="1"/>
    <col min="9990" max="9990" width="7.140625" style="3" customWidth="1"/>
    <col min="9991" max="9991" width="14.140625" style="3" customWidth="1"/>
    <col min="9992" max="9992" width="8.85546875" style="3"/>
    <col min="9993" max="9993" width="11.42578125" style="3" customWidth="1"/>
    <col min="9994" max="9999" width="10.140625" style="3" customWidth="1"/>
    <col min="10000" max="10000" width="9.7109375" style="3" customWidth="1"/>
    <col min="10001" max="10242" width="8.85546875" style="3"/>
    <col min="10243" max="10243" width="15.42578125" style="3" customWidth="1"/>
    <col min="10244" max="10245" width="5.7109375" style="3" customWidth="1"/>
    <col min="10246" max="10246" width="7.140625" style="3" customWidth="1"/>
    <col min="10247" max="10247" width="14.140625" style="3" customWidth="1"/>
    <col min="10248" max="10248" width="8.85546875" style="3"/>
    <col min="10249" max="10249" width="11.42578125" style="3" customWidth="1"/>
    <col min="10250" max="10255" width="10.140625" style="3" customWidth="1"/>
    <col min="10256" max="10256" width="9.7109375" style="3" customWidth="1"/>
    <col min="10257" max="10498" width="8.85546875" style="3"/>
    <col min="10499" max="10499" width="15.42578125" style="3" customWidth="1"/>
    <col min="10500" max="10501" width="5.7109375" style="3" customWidth="1"/>
    <col min="10502" max="10502" width="7.140625" style="3" customWidth="1"/>
    <col min="10503" max="10503" width="14.140625" style="3" customWidth="1"/>
    <col min="10504" max="10504" width="8.85546875" style="3"/>
    <col min="10505" max="10505" width="11.42578125" style="3" customWidth="1"/>
    <col min="10506" max="10511" width="10.140625" style="3" customWidth="1"/>
    <col min="10512" max="10512" width="9.7109375" style="3" customWidth="1"/>
    <col min="10513" max="10754" width="8.85546875" style="3"/>
    <col min="10755" max="10755" width="15.42578125" style="3" customWidth="1"/>
    <col min="10756" max="10757" width="5.7109375" style="3" customWidth="1"/>
    <col min="10758" max="10758" width="7.140625" style="3" customWidth="1"/>
    <col min="10759" max="10759" width="14.140625" style="3" customWidth="1"/>
    <col min="10760" max="10760" width="8.85546875" style="3"/>
    <col min="10761" max="10761" width="11.42578125" style="3" customWidth="1"/>
    <col min="10762" max="10767" width="10.140625" style="3" customWidth="1"/>
    <col min="10768" max="10768" width="9.7109375" style="3" customWidth="1"/>
    <col min="10769" max="11010" width="8.85546875" style="3"/>
    <col min="11011" max="11011" width="15.42578125" style="3" customWidth="1"/>
    <col min="11012" max="11013" width="5.7109375" style="3" customWidth="1"/>
    <col min="11014" max="11014" width="7.140625" style="3" customWidth="1"/>
    <col min="11015" max="11015" width="14.140625" style="3" customWidth="1"/>
    <col min="11016" max="11016" width="8.85546875" style="3"/>
    <col min="11017" max="11017" width="11.42578125" style="3" customWidth="1"/>
    <col min="11018" max="11023" width="10.140625" style="3" customWidth="1"/>
    <col min="11024" max="11024" width="9.7109375" style="3" customWidth="1"/>
    <col min="11025" max="11266" width="8.85546875" style="3"/>
    <col min="11267" max="11267" width="15.42578125" style="3" customWidth="1"/>
    <col min="11268" max="11269" width="5.7109375" style="3" customWidth="1"/>
    <col min="11270" max="11270" width="7.140625" style="3" customWidth="1"/>
    <col min="11271" max="11271" width="14.140625" style="3" customWidth="1"/>
    <col min="11272" max="11272" width="8.85546875" style="3"/>
    <col min="11273" max="11273" width="11.42578125" style="3" customWidth="1"/>
    <col min="11274" max="11279" width="10.140625" style="3" customWidth="1"/>
    <col min="11280" max="11280" width="9.7109375" style="3" customWidth="1"/>
    <col min="11281" max="11522" width="8.85546875" style="3"/>
    <col min="11523" max="11523" width="15.42578125" style="3" customWidth="1"/>
    <col min="11524" max="11525" width="5.7109375" style="3" customWidth="1"/>
    <col min="11526" max="11526" width="7.140625" style="3" customWidth="1"/>
    <col min="11527" max="11527" width="14.140625" style="3" customWidth="1"/>
    <col min="11528" max="11528" width="8.85546875" style="3"/>
    <col min="11529" max="11529" width="11.42578125" style="3" customWidth="1"/>
    <col min="11530" max="11535" width="10.140625" style="3" customWidth="1"/>
    <col min="11536" max="11536" width="9.7109375" style="3" customWidth="1"/>
    <col min="11537" max="11778" width="8.85546875" style="3"/>
    <col min="11779" max="11779" width="15.42578125" style="3" customWidth="1"/>
    <col min="11780" max="11781" width="5.7109375" style="3" customWidth="1"/>
    <col min="11782" max="11782" width="7.140625" style="3" customWidth="1"/>
    <col min="11783" max="11783" width="14.140625" style="3" customWidth="1"/>
    <col min="11784" max="11784" width="8.85546875" style="3"/>
    <col min="11785" max="11785" width="11.42578125" style="3" customWidth="1"/>
    <col min="11786" max="11791" width="10.140625" style="3" customWidth="1"/>
    <col min="11792" max="11792" width="9.7109375" style="3" customWidth="1"/>
    <col min="11793" max="12034" width="8.85546875" style="3"/>
    <col min="12035" max="12035" width="15.42578125" style="3" customWidth="1"/>
    <col min="12036" max="12037" width="5.7109375" style="3" customWidth="1"/>
    <col min="12038" max="12038" width="7.140625" style="3" customWidth="1"/>
    <col min="12039" max="12039" width="14.140625" style="3" customWidth="1"/>
    <col min="12040" max="12040" width="8.85546875" style="3"/>
    <col min="12041" max="12041" width="11.42578125" style="3" customWidth="1"/>
    <col min="12042" max="12047" width="10.140625" style="3" customWidth="1"/>
    <col min="12048" max="12048" width="9.7109375" style="3" customWidth="1"/>
    <col min="12049" max="12290" width="8.85546875" style="3"/>
    <col min="12291" max="12291" width="15.42578125" style="3" customWidth="1"/>
    <col min="12292" max="12293" width="5.7109375" style="3" customWidth="1"/>
    <col min="12294" max="12294" width="7.140625" style="3" customWidth="1"/>
    <col min="12295" max="12295" width="14.140625" style="3" customWidth="1"/>
    <col min="12296" max="12296" width="8.85546875" style="3"/>
    <col min="12297" max="12297" width="11.42578125" style="3" customWidth="1"/>
    <col min="12298" max="12303" width="10.140625" style="3" customWidth="1"/>
    <col min="12304" max="12304" width="9.7109375" style="3" customWidth="1"/>
    <col min="12305" max="12546" width="8.85546875" style="3"/>
    <col min="12547" max="12547" width="15.42578125" style="3" customWidth="1"/>
    <col min="12548" max="12549" width="5.7109375" style="3" customWidth="1"/>
    <col min="12550" max="12550" width="7.140625" style="3" customWidth="1"/>
    <col min="12551" max="12551" width="14.140625" style="3" customWidth="1"/>
    <col min="12552" max="12552" width="8.85546875" style="3"/>
    <col min="12553" max="12553" width="11.42578125" style="3" customWidth="1"/>
    <col min="12554" max="12559" width="10.140625" style="3" customWidth="1"/>
    <col min="12560" max="12560" width="9.7109375" style="3" customWidth="1"/>
    <col min="12561" max="12802" width="8.85546875" style="3"/>
    <col min="12803" max="12803" width="15.42578125" style="3" customWidth="1"/>
    <col min="12804" max="12805" width="5.7109375" style="3" customWidth="1"/>
    <col min="12806" max="12806" width="7.140625" style="3" customWidth="1"/>
    <col min="12807" max="12807" width="14.140625" style="3" customWidth="1"/>
    <col min="12808" max="12808" width="8.85546875" style="3"/>
    <col min="12809" max="12809" width="11.42578125" style="3" customWidth="1"/>
    <col min="12810" max="12815" width="10.140625" style="3" customWidth="1"/>
    <col min="12816" max="12816" width="9.7109375" style="3" customWidth="1"/>
    <col min="12817" max="13058" width="8.85546875" style="3"/>
    <col min="13059" max="13059" width="15.42578125" style="3" customWidth="1"/>
    <col min="13060" max="13061" width="5.7109375" style="3" customWidth="1"/>
    <col min="13062" max="13062" width="7.140625" style="3" customWidth="1"/>
    <col min="13063" max="13063" width="14.140625" style="3" customWidth="1"/>
    <col min="13064" max="13064" width="8.85546875" style="3"/>
    <col min="13065" max="13065" width="11.42578125" style="3" customWidth="1"/>
    <col min="13066" max="13071" width="10.140625" style="3" customWidth="1"/>
    <col min="13072" max="13072" width="9.7109375" style="3" customWidth="1"/>
    <col min="13073" max="13314" width="8.85546875" style="3"/>
    <col min="13315" max="13315" width="15.42578125" style="3" customWidth="1"/>
    <col min="13316" max="13317" width="5.7109375" style="3" customWidth="1"/>
    <col min="13318" max="13318" width="7.140625" style="3" customWidth="1"/>
    <col min="13319" max="13319" width="14.140625" style="3" customWidth="1"/>
    <col min="13320" max="13320" width="8.85546875" style="3"/>
    <col min="13321" max="13321" width="11.42578125" style="3" customWidth="1"/>
    <col min="13322" max="13327" width="10.140625" style="3" customWidth="1"/>
    <col min="13328" max="13328" width="9.7109375" style="3" customWidth="1"/>
    <col min="13329" max="13570" width="8.85546875" style="3"/>
    <col min="13571" max="13571" width="15.42578125" style="3" customWidth="1"/>
    <col min="13572" max="13573" width="5.7109375" style="3" customWidth="1"/>
    <col min="13574" max="13574" width="7.140625" style="3" customWidth="1"/>
    <col min="13575" max="13575" width="14.140625" style="3" customWidth="1"/>
    <col min="13576" max="13576" width="8.85546875" style="3"/>
    <col min="13577" max="13577" width="11.42578125" style="3" customWidth="1"/>
    <col min="13578" max="13583" width="10.140625" style="3" customWidth="1"/>
    <col min="13584" max="13584" width="9.7109375" style="3" customWidth="1"/>
    <col min="13585" max="13826" width="8.85546875" style="3"/>
    <col min="13827" max="13827" width="15.42578125" style="3" customWidth="1"/>
    <col min="13828" max="13829" width="5.7109375" style="3" customWidth="1"/>
    <col min="13830" max="13830" width="7.140625" style="3" customWidth="1"/>
    <col min="13831" max="13831" width="14.140625" style="3" customWidth="1"/>
    <col min="13832" max="13832" width="8.85546875" style="3"/>
    <col min="13833" max="13833" width="11.42578125" style="3" customWidth="1"/>
    <col min="13834" max="13839" width="10.140625" style="3" customWidth="1"/>
    <col min="13840" max="13840" width="9.7109375" style="3" customWidth="1"/>
    <col min="13841" max="14082" width="8.85546875" style="3"/>
    <col min="14083" max="14083" width="15.42578125" style="3" customWidth="1"/>
    <col min="14084" max="14085" width="5.7109375" style="3" customWidth="1"/>
    <col min="14086" max="14086" width="7.140625" style="3" customWidth="1"/>
    <col min="14087" max="14087" width="14.140625" style="3" customWidth="1"/>
    <col min="14088" max="14088" width="8.85546875" style="3"/>
    <col min="14089" max="14089" width="11.42578125" style="3" customWidth="1"/>
    <col min="14090" max="14095" width="10.140625" style="3" customWidth="1"/>
    <col min="14096" max="14096" width="9.7109375" style="3" customWidth="1"/>
    <col min="14097" max="14338" width="8.85546875" style="3"/>
    <col min="14339" max="14339" width="15.42578125" style="3" customWidth="1"/>
    <col min="14340" max="14341" width="5.7109375" style="3" customWidth="1"/>
    <col min="14342" max="14342" width="7.140625" style="3" customWidth="1"/>
    <col min="14343" max="14343" width="14.140625" style="3" customWidth="1"/>
    <col min="14344" max="14344" width="8.85546875" style="3"/>
    <col min="14345" max="14345" width="11.42578125" style="3" customWidth="1"/>
    <col min="14346" max="14351" width="10.140625" style="3" customWidth="1"/>
    <col min="14352" max="14352" width="9.7109375" style="3" customWidth="1"/>
    <col min="14353" max="14594" width="8.85546875" style="3"/>
    <col min="14595" max="14595" width="15.42578125" style="3" customWidth="1"/>
    <col min="14596" max="14597" width="5.7109375" style="3" customWidth="1"/>
    <col min="14598" max="14598" width="7.140625" style="3" customWidth="1"/>
    <col min="14599" max="14599" width="14.140625" style="3" customWidth="1"/>
    <col min="14600" max="14600" width="8.85546875" style="3"/>
    <col min="14601" max="14601" width="11.42578125" style="3" customWidth="1"/>
    <col min="14602" max="14607" width="10.140625" style="3" customWidth="1"/>
    <col min="14608" max="14608" width="9.7109375" style="3" customWidth="1"/>
    <col min="14609" max="14850" width="8.85546875" style="3"/>
    <col min="14851" max="14851" width="15.42578125" style="3" customWidth="1"/>
    <col min="14852" max="14853" width="5.7109375" style="3" customWidth="1"/>
    <col min="14854" max="14854" width="7.140625" style="3" customWidth="1"/>
    <col min="14855" max="14855" width="14.140625" style="3" customWidth="1"/>
    <col min="14856" max="14856" width="8.85546875" style="3"/>
    <col min="14857" max="14857" width="11.42578125" style="3" customWidth="1"/>
    <col min="14858" max="14863" width="10.140625" style="3" customWidth="1"/>
    <col min="14864" max="14864" width="9.7109375" style="3" customWidth="1"/>
    <col min="14865" max="15106" width="8.85546875" style="3"/>
    <col min="15107" max="15107" width="15.42578125" style="3" customWidth="1"/>
    <col min="15108" max="15109" width="5.7109375" style="3" customWidth="1"/>
    <col min="15110" max="15110" width="7.140625" style="3" customWidth="1"/>
    <col min="15111" max="15111" width="14.140625" style="3" customWidth="1"/>
    <col min="15112" max="15112" width="8.85546875" style="3"/>
    <col min="15113" max="15113" width="11.42578125" style="3" customWidth="1"/>
    <col min="15114" max="15119" width="10.140625" style="3" customWidth="1"/>
    <col min="15120" max="15120" width="9.7109375" style="3" customWidth="1"/>
    <col min="15121" max="15362" width="8.85546875" style="3"/>
    <col min="15363" max="15363" width="15.42578125" style="3" customWidth="1"/>
    <col min="15364" max="15365" width="5.7109375" style="3" customWidth="1"/>
    <col min="15366" max="15366" width="7.140625" style="3" customWidth="1"/>
    <col min="15367" max="15367" width="14.140625" style="3" customWidth="1"/>
    <col min="15368" max="15368" width="8.85546875" style="3"/>
    <col min="15369" max="15369" width="11.42578125" style="3" customWidth="1"/>
    <col min="15370" max="15375" width="10.140625" style="3" customWidth="1"/>
    <col min="15376" max="15376" width="9.7109375" style="3" customWidth="1"/>
    <col min="15377" max="15618" width="8.85546875" style="3"/>
    <col min="15619" max="15619" width="15.42578125" style="3" customWidth="1"/>
    <col min="15620" max="15621" width="5.7109375" style="3" customWidth="1"/>
    <col min="15622" max="15622" width="7.140625" style="3" customWidth="1"/>
    <col min="15623" max="15623" width="14.140625" style="3" customWidth="1"/>
    <col min="15624" max="15624" width="8.85546875" style="3"/>
    <col min="15625" max="15625" width="11.42578125" style="3" customWidth="1"/>
    <col min="15626" max="15631" width="10.140625" style="3" customWidth="1"/>
    <col min="15632" max="15632" width="9.7109375" style="3" customWidth="1"/>
    <col min="15633" max="15874" width="8.85546875" style="3"/>
    <col min="15875" max="15875" width="15.42578125" style="3" customWidth="1"/>
    <col min="15876" max="15877" width="5.7109375" style="3" customWidth="1"/>
    <col min="15878" max="15878" width="7.140625" style="3" customWidth="1"/>
    <col min="15879" max="15879" width="14.140625" style="3" customWidth="1"/>
    <col min="15880" max="15880" width="8.85546875" style="3"/>
    <col min="15881" max="15881" width="11.42578125" style="3" customWidth="1"/>
    <col min="15882" max="15887" width="10.140625" style="3" customWidth="1"/>
    <col min="15888" max="15888" width="9.7109375" style="3" customWidth="1"/>
    <col min="15889" max="16130" width="8.85546875" style="3"/>
    <col min="16131" max="16131" width="15.42578125" style="3" customWidth="1"/>
    <col min="16132" max="16133" width="5.7109375" style="3" customWidth="1"/>
    <col min="16134" max="16134" width="7.140625" style="3" customWidth="1"/>
    <col min="16135" max="16135" width="14.140625" style="3" customWidth="1"/>
    <col min="16136" max="16136" width="8.85546875" style="3"/>
    <col min="16137" max="16137" width="11.42578125" style="3" customWidth="1"/>
    <col min="16138" max="16143" width="10.140625" style="3" customWidth="1"/>
    <col min="16144" max="16144" width="9.7109375" style="3" customWidth="1"/>
    <col min="16145" max="16384" width="8.85546875" style="3"/>
  </cols>
  <sheetData>
    <row r="1" spans="2:9">
      <c r="B1" s="4" t="s">
        <v>0</v>
      </c>
      <c r="C1" s="5" t="s">
        <v>1</v>
      </c>
    </row>
    <row r="2" spans="2:9">
      <c r="B2" s="4" t="s">
        <v>2</v>
      </c>
      <c r="C2" s="5" t="s">
        <v>3</v>
      </c>
    </row>
    <row r="3" spans="2:9">
      <c r="B3" s="4" t="s">
        <v>4</v>
      </c>
      <c r="C3" s="5" t="s">
        <v>5</v>
      </c>
    </row>
    <row r="4" spans="2:9">
      <c r="B4" s="4" t="s">
        <v>6</v>
      </c>
      <c r="C4" s="5" t="s">
        <v>7</v>
      </c>
    </row>
    <row r="5" spans="2:9">
      <c r="B5" s="4" t="s">
        <v>8</v>
      </c>
      <c r="C5" s="5" t="s">
        <v>9</v>
      </c>
    </row>
    <row r="6" spans="2:9">
      <c r="B6" s="4" t="s">
        <v>10</v>
      </c>
      <c r="C6" s="5" t="s">
        <v>11</v>
      </c>
    </row>
    <row r="7" spans="2:9">
      <c r="B7" s="4" t="s">
        <v>12</v>
      </c>
      <c r="C7" s="5" t="s">
        <v>13</v>
      </c>
    </row>
    <row r="8" spans="2:9">
      <c r="B8" s="4" t="s">
        <v>14</v>
      </c>
      <c r="C8" s="5" t="s">
        <v>15</v>
      </c>
    </row>
    <row r="9" spans="2:9">
      <c r="B9" s="4" t="s">
        <v>16</v>
      </c>
      <c r="C9" s="5" t="s">
        <v>17</v>
      </c>
    </row>
    <row r="10" spans="2:9">
      <c r="B10" s="4" t="s">
        <v>18</v>
      </c>
      <c r="C10" s="5" t="s">
        <v>19</v>
      </c>
    </row>
    <row r="11" spans="2:9" ht="19.899999999999999" customHeight="1">
      <c r="C11" s="6" t="s">
        <v>20</v>
      </c>
      <c r="D11" s="7"/>
      <c r="E11" s="7"/>
      <c r="F11" s="7"/>
      <c r="G11" s="7"/>
      <c r="H11" s="7"/>
      <c r="I11" s="7"/>
    </row>
    <row r="12" spans="2:9" s="1" customFormat="1" ht="19.149999999999999" customHeight="1">
      <c r="C12" s="6" t="s">
        <v>21</v>
      </c>
      <c r="D12" s="6"/>
      <c r="E12" s="6"/>
      <c r="F12" s="6"/>
      <c r="G12" s="6"/>
      <c r="H12" s="6"/>
      <c r="I12" s="6"/>
    </row>
    <row r="14" spans="2:9">
      <c r="C14" s="8" t="s">
        <v>1</v>
      </c>
      <c r="D14" s="7"/>
      <c r="E14" s="7"/>
      <c r="F14" s="7"/>
      <c r="G14" s="7"/>
    </row>
    <row r="15" spans="2:9">
      <c r="H15" s="32" t="s">
        <v>22</v>
      </c>
      <c r="I15" s="32"/>
    </row>
    <row r="16" spans="2:9">
      <c r="E16" s="33" t="s">
        <v>23</v>
      </c>
      <c r="F16" s="33"/>
      <c r="G16" s="10" t="s">
        <v>24</v>
      </c>
      <c r="H16" s="9" t="s">
        <v>25</v>
      </c>
      <c r="I16" s="9"/>
    </row>
    <row r="17" spans="3:9">
      <c r="E17" s="34" t="s">
        <v>26</v>
      </c>
      <c r="F17" s="34"/>
      <c r="G17" s="11">
        <v>1</v>
      </c>
      <c r="H17" s="9" t="s">
        <v>27</v>
      </c>
      <c r="I17" s="9"/>
    </row>
    <row r="18" spans="3:9">
      <c r="E18" s="34" t="s">
        <v>28</v>
      </c>
      <c r="F18" s="34"/>
      <c r="G18" s="12">
        <v>1</v>
      </c>
    </row>
    <row r="21" spans="3:9">
      <c r="C21" s="13" t="s">
        <v>29</v>
      </c>
      <c r="D21" s="33" t="s">
        <v>30</v>
      </c>
      <c r="E21" s="33"/>
      <c r="F21" s="10" t="s">
        <v>26</v>
      </c>
      <c r="G21" s="10" t="s">
        <v>31</v>
      </c>
      <c r="H21" s="10" t="s">
        <v>32</v>
      </c>
      <c r="I21" s="10" t="s">
        <v>33</v>
      </c>
    </row>
    <row r="22" spans="3:9">
      <c r="C22" s="14" t="s">
        <v>34</v>
      </c>
      <c r="D22" s="10" t="str">
        <f>DEC2HEX(255,2)</f>
        <v>FF</v>
      </c>
      <c r="E22" s="10" t="str">
        <f>DEC2HEX(255,2)</f>
        <v>FF</v>
      </c>
      <c r="F22" s="10" t="str">
        <f>DEC2HEX(G17,2)</f>
        <v>01</v>
      </c>
      <c r="G22" s="10" t="str">
        <f>DEC2HEX(2,2)</f>
        <v>02</v>
      </c>
      <c r="H22" s="10" t="str">
        <f>DEC2HEX(G18,2)</f>
        <v>01</v>
      </c>
      <c r="I22" s="10" t="str">
        <f>DEC2HEX(_xlfn.BITXOR(_xlfn.BITAND(SUM(F23+G23+H23),255),255),2)</f>
        <v>FB</v>
      </c>
    </row>
    <row r="23" spans="3:9">
      <c r="C23" s="10" t="s">
        <v>35</v>
      </c>
      <c r="D23" s="10">
        <f t="shared" ref="D23:I23" si="0">HEX2DEC(D22)</f>
        <v>255</v>
      </c>
      <c r="E23" s="10">
        <f t="shared" si="0"/>
        <v>255</v>
      </c>
      <c r="F23" s="10">
        <f t="shared" si="0"/>
        <v>1</v>
      </c>
      <c r="G23" s="10">
        <f t="shared" si="0"/>
        <v>2</v>
      </c>
      <c r="H23" s="10">
        <f t="shared" si="0"/>
        <v>1</v>
      </c>
      <c r="I23" s="10">
        <f t="shared" si="0"/>
        <v>251</v>
      </c>
    </row>
    <row r="24" spans="3:9">
      <c r="C24" s="15" t="s">
        <v>36</v>
      </c>
      <c r="D24" s="15" t="str">
        <f>CONCATENATE(D22," ",E22," ",F22," ",G22," ",H22,"  ",I22)</f>
        <v>FF FF 01 02 01  FB</v>
      </c>
      <c r="E24" s="15"/>
      <c r="F24" s="15"/>
      <c r="G24" s="15"/>
      <c r="H24" s="15"/>
      <c r="I24" s="15"/>
    </row>
    <row r="26" spans="3:9">
      <c r="C26" s="8" t="s">
        <v>37</v>
      </c>
      <c r="D26" s="7"/>
      <c r="E26" s="7"/>
      <c r="F26" s="8"/>
      <c r="G26" s="8"/>
    </row>
    <row r="27" spans="3:9" s="2" customFormat="1" ht="13.5">
      <c r="H27" s="35" t="s">
        <v>22</v>
      </c>
      <c r="I27" s="35"/>
    </row>
    <row r="28" spans="3:9" s="2" customFormat="1" ht="13.5">
      <c r="E28" s="36" t="s">
        <v>23</v>
      </c>
      <c r="F28" s="36"/>
      <c r="G28" s="17" t="s">
        <v>24</v>
      </c>
      <c r="H28" s="16"/>
      <c r="I28" s="16"/>
    </row>
    <row r="29" spans="3:9" s="2" customFormat="1" ht="13.5">
      <c r="E29" s="37" t="s">
        <v>26</v>
      </c>
      <c r="F29" s="37"/>
      <c r="G29" s="18">
        <v>1</v>
      </c>
      <c r="H29" s="16" t="s">
        <v>38</v>
      </c>
      <c r="I29" s="16" t="s">
        <v>39</v>
      </c>
    </row>
    <row r="30" spans="3:9" s="2" customFormat="1" ht="13.5">
      <c r="E30" s="37" t="s">
        <v>40</v>
      </c>
      <c r="F30" s="37"/>
      <c r="G30" s="19">
        <v>3</v>
      </c>
    </row>
    <row r="31" spans="3:9" s="2" customFormat="1" ht="13.5">
      <c r="E31" s="37" t="s">
        <v>41</v>
      </c>
      <c r="F31" s="37"/>
      <c r="G31" s="19">
        <v>55</v>
      </c>
      <c r="H31" s="16" t="s">
        <v>42</v>
      </c>
      <c r="I31" s="16" t="s">
        <v>43</v>
      </c>
    </row>
    <row r="32" spans="3:9" s="2" customFormat="1" ht="13.5">
      <c r="E32" s="37" t="s">
        <v>44</v>
      </c>
      <c r="F32" s="37"/>
      <c r="G32" s="18">
        <v>0</v>
      </c>
      <c r="H32" s="16" t="s">
        <v>45</v>
      </c>
      <c r="I32" s="16" t="s">
        <v>46</v>
      </c>
    </row>
    <row r="33" spans="3:11" s="2" customFormat="1" ht="31.15" customHeight="1">
      <c r="C33" s="38" t="s">
        <v>47</v>
      </c>
      <c r="D33" s="38"/>
      <c r="E33" s="38"/>
      <c r="F33" s="38"/>
      <c r="G33" s="38"/>
      <c r="H33" s="38"/>
      <c r="I33" s="38"/>
      <c r="J33" s="38"/>
      <c r="K33" s="38"/>
    </row>
    <row r="34" spans="3:11" s="2" customFormat="1" ht="13.5">
      <c r="C34" s="13" t="s">
        <v>48</v>
      </c>
      <c r="D34" s="39" t="s">
        <v>30</v>
      </c>
      <c r="E34" s="40"/>
      <c r="F34" s="17" t="s">
        <v>26</v>
      </c>
      <c r="G34" s="17" t="s">
        <v>31</v>
      </c>
      <c r="H34" s="17" t="s">
        <v>32</v>
      </c>
      <c r="I34" s="17" t="s">
        <v>49</v>
      </c>
      <c r="J34" s="19" t="s">
        <v>44</v>
      </c>
      <c r="K34" s="17" t="s">
        <v>33</v>
      </c>
    </row>
    <row r="35" spans="3:11" s="2" customFormat="1" ht="13.5">
      <c r="C35" s="20" t="s">
        <v>34</v>
      </c>
      <c r="D35" s="17" t="str">
        <f>DEC2HEX(255,2)</f>
        <v>FF</v>
      </c>
      <c r="E35" s="17" t="str">
        <f>DEC2HEX(255,2)</f>
        <v>FF</v>
      </c>
      <c r="F35" s="17" t="str">
        <f>DEC2HEX(G29,2)</f>
        <v>01</v>
      </c>
      <c r="G35" s="17" t="str">
        <f>DEC2HEX(4,2)</f>
        <v>04</v>
      </c>
      <c r="H35" s="17" t="str">
        <f>DEC2HEX(G30,2)</f>
        <v>03</v>
      </c>
      <c r="I35" s="17" t="str">
        <f>DEC2HEX(G31,2)</f>
        <v>37</v>
      </c>
      <c r="J35" s="17" t="str">
        <f>DEC2HEX(G32,2)</f>
        <v>00</v>
      </c>
      <c r="K35" s="17" t="str">
        <f>DEC2HEX(_xlfn.BITXOR(_xlfn.BITAND(SUM(F36+G36+H36+I36+J36),255),255),2)</f>
        <v>C0</v>
      </c>
    </row>
    <row r="36" spans="3:11" s="2" customFormat="1" ht="13.5">
      <c r="C36" s="17" t="s">
        <v>35</v>
      </c>
      <c r="D36" s="17">
        <f t="shared" ref="D36:K36" si="1">HEX2DEC(D35)</f>
        <v>255</v>
      </c>
      <c r="E36" s="17">
        <f t="shared" si="1"/>
        <v>255</v>
      </c>
      <c r="F36" s="17">
        <f t="shared" si="1"/>
        <v>1</v>
      </c>
      <c r="G36" s="17">
        <f t="shared" si="1"/>
        <v>4</v>
      </c>
      <c r="H36" s="17">
        <f t="shared" si="1"/>
        <v>3</v>
      </c>
      <c r="I36" s="17">
        <f t="shared" si="1"/>
        <v>55</v>
      </c>
      <c r="J36" s="17">
        <f t="shared" si="1"/>
        <v>0</v>
      </c>
      <c r="K36" s="17">
        <f t="shared" si="1"/>
        <v>192</v>
      </c>
    </row>
    <row r="37" spans="3:11" s="2" customFormat="1" ht="18" customHeight="1">
      <c r="C37" s="21" t="s">
        <v>36</v>
      </c>
      <c r="D37" s="21" t="str">
        <f>CONCATENATE(D35," ",E35," ",F35," ",G35," ",H35," ",I35," ",J35," ",K35,)</f>
        <v>FF FF 01 04 03 37 00 C0</v>
      </c>
      <c r="E37" s="21"/>
      <c r="F37" s="21"/>
      <c r="G37" s="21"/>
      <c r="H37" s="21"/>
      <c r="I37" s="21"/>
      <c r="J37" s="21"/>
      <c r="K37" s="21"/>
    </row>
    <row r="40" spans="3:11">
      <c r="C40" s="8" t="s">
        <v>5</v>
      </c>
      <c r="D40" s="7"/>
      <c r="E40" s="7"/>
      <c r="F40" s="7"/>
      <c r="G40" s="7"/>
    </row>
    <row r="41" spans="3:11" s="2" customFormat="1" ht="13.5">
      <c r="E41" s="38" t="s">
        <v>5</v>
      </c>
      <c r="F41" s="38"/>
      <c r="G41" s="38"/>
      <c r="H41" s="35" t="s">
        <v>22</v>
      </c>
      <c r="I41" s="35"/>
    </row>
    <row r="42" spans="3:11" s="2" customFormat="1" ht="13.5">
      <c r="E42" s="36" t="s">
        <v>23</v>
      </c>
      <c r="F42" s="36"/>
      <c r="G42" s="17" t="s">
        <v>24</v>
      </c>
      <c r="H42" s="16"/>
      <c r="I42" s="16"/>
    </row>
    <row r="43" spans="3:11" s="2" customFormat="1" ht="13.5">
      <c r="E43" s="37" t="s">
        <v>26</v>
      </c>
      <c r="F43" s="37"/>
      <c r="G43" s="18">
        <v>1</v>
      </c>
      <c r="H43" s="16" t="s">
        <v>38</v>
      </c>
      <c r="I43" s="16" t="s">
        <v>39</v>
      </c>
    </row>
    <row r="44" spans="3:11" s="2" customFormat="1" ht="13.5">
      <c r="E44" s="37" t="s">
        <v>40</v>
      </c>
      <c r="F44" s="37"/>
      <c r="G44" s="19">
        <v>3</v>
      </c>
    </row>
    <row r="45" spans="3:11" s="2" customFormat="1" ht="13.5">
      <c r="E45" s="37" t="s">
        <v>50</v>
      </c>
      <c r="F45" s="37"/>
      <c r="G45" s="19">
        <v>5</v>
      </c>
      <c r="H45" s="16"/>
      <c r="I45" s="16"/>
    </row>
    <row r="46" spans="3:11" s="2" customFormat="1" ht="13.5">
      <c r="E46" s="37" t="s">
        <v>44</v>
      </c>
      <c r="F46" s="37"/>
      <c r="G46" s="18">
        <v>2</v>
      </c>
      <c r="H46" s="16" t="s">
        <v>27</v>
      </c>
      <c r="I46" s="16"/>
    </row>
    <row r="47" spans="3:11" s="2" customFormat="1" ht="31.15" customHeight="1">
      <c r="C47" s="38" t="s">
        <v>51</v>
      </c>
      <c r="D47" s="38"/>
      <c r="E47" s="38"/>
      <c r="F47" s="38"/>
      <c r="G47" s="38"/>
      <c r="H47" s="38"/>
      <c r="I47" s="38"/>
      <c r="J47" s="38"/>
      <c r="K47" s="38"/>
    </row>
    <row r="48" spans="3:11" s="2" customFormat="1" ht="13.5">
      <c r="C48" s="13" t="s">
        <v>29</v>
      </c>
      <c r="D48" s="39" t="s">
        <v>30</v>
      </c>
      <c r="E48" s="40"/>
      <c r="F48" s="17" t="s">
        <v>26</v>
      </c>
      <c r="G48" s="17" t="s">
        <v>31</v>
      </c>
      <c r="H48" s="17" t="s">
        <v>32</v>
      </c>
      <c r="I48" s="17" t="s">
        <v>49</v>
      </c>
      <c r="J48" s="19" t="s">
        <v>44</v>
      </c>
      <c r="K48" s="17" t="s">
        <v>33</v>
      </c>
    </row>
    <row r="49" spans="3:11" s="2" customFormat="1" ht="13.5">
      <c r="C49" s="20" t="s">
        <v>34</v>
      </c>
      <c r="D49" s="17" t="str">
        <f>DEC2HEX(255,2)</f>
        <v>FF</v>
      </c>
      <c r="E49" s="17" t="str">
        <f>DEC2HEX(255,2)</f>
        <v>FF</v>
      </c>
      <c r="F49" s="17" t="str">
        <f>DEC2HEX(G43,2)</f>
        <v>01</v>
      </c>
      <c r="G49" s="17" t="str">
        <f>DEC2HEX(4,2)</f>
        <v>04</v>
      </c>
      <c r="H49" s="17" t="str">
        <f>DEC2HEX(G44,2)</f>
        <v>03</v>
      </c>
      <c r="I49" s="17" t="str">
        <f>DEC2HEX(G45,2)</f>
        <v>05</v>
      </c>
      <c r="J49" s="17" t="str">
        <f>DEC2HEX(G46,2)</f>
        <v>02</v>
      </c>
      <c r="K49" s="17" t="str">
        <f>DEC2HEX(_xlfn.BITXOR(_xlfn.BITAND(SUM(F50+G50+H50+I50+J50),255),255),2)</f>
        <v>F0</v>
      </c>
    </row>
    <row r="50" spans="3:11" s="2" customFormat="1" ht="13.5">
      <c r="C50" s="17" t="s">
        <v>35</v>
      </c>
      <c r="D50" s="17">
        <f t="shared" ref="D50:K50" si="2">HEX2DEC(D49)</f>
        <v>255</v>
      </c>
      <c r="E50" s="17">
        <f t="shared" si="2"/>
        <v>255</v>
      </c>
      <c r="F50" s="17">
        <f t="shared" si="2"/>
        <v>1</v>
      </c>
      <c r="G50" s="17">
        <f t="shared" si="2"/>
        <v>4</v>
      </c>
      <c r="H50" s="17">
        <f t="shared" si="2"/>
        <v>3</v>
      </c>
      <c r="I50" s="17">
        <f t="shared" si="2"/>
        <v>5</v>
      </c>
      <c r="J50" s="17">
        <f t="shared" si="2"/>
        <v>2</v>
      </c>
      <c r="K50" s="17">
        <f t="shared" si="2"/>
        <v>240</v>
      </c>
    </row>
    <row r="51" spans="3:11" s="2" customFormat="1" ht="18" customHeight="1">
      <c r="C51" s="21" t="s">
        <v>36</v>
      </c>
      <c r="D51" s="21" t="str">
        <f>CONCATENATE(D49," ",E49," ",F49," ",G49," ",H49," ",I49," ",J49," ",K49,)</f>
        <v>FF FF 01 04 03 05 02 F0</v>
      </c>
      <c r="E51" s="21"/>
      <c r="F51" s="21"/>
      <c r="G51" s="21"/>
      <c r="H51" s="21"/>
      <c r="I51" s="21"/>
      <c r="J51" s="21"/>
      <c r="K51" s="21"/>
    </row>
    <row r="52" spans="3:11" s="2" customFormat="1" ht="18" customHeight="1"/>
    <row r="53" spans="3:11">
      <c r="C53" s="8" t="s">
        <v>52</v>
      </c>
      <c r="D53" s="7"/>
      <c r="E53" s="7"/>
      <c r="F53" s="7"/>
      <c r="G53" s="7"/>
    </row>
    <row r="54" spans="3:11" s="2" customFormat="1" ht="21" customHeight="1">
      <c r="E54" s="38" t="s">
        <v>53</v>
      </c>
      <c r="F54" s="38"/>
      <c r="G54" s="38"/>
      <c r="H54" s="35" t="s">
        <v>22</v>
      </c>
      <c r="I54" s="35"/>
    </row>
    <row r="55" spans="3:11" s="2" customFormat="1" ht="13.5">
      <c r="E55" s="36" t="s">
        <v>23</v>
      </c>
      <c r="F55" s="36"/>
      <c r="G55" s="17" t="s">
        <v>24</v>
      </c>
      <c r="H55" s="41" t="s">
        <v>29</v>
      </c>
      <c r="I55" s="35"/>
      <c r="J55" s="16" t="s">
        <v>48</v>
      </c>
    </row>
    <row r="56" spans="3:11" s="2" customFormat="1" ht="13.5">
      <c r="E56" s="37" t="s">
        <v>26</v>
      </c>
      <c r="F56" s="37"/>
      <c r="G56" s="18">
        <v>2</v>
      </c>
      <c r="H56" s="16" t="s">
        <v>38</v>
      </c>
      <c r="I56" s="16" t="s">
        <v>38</v>
      </c>
      <c r="J56" s="16" t="s">
        <v>38</v>
      </c>
    </row>
    <row r="57" spans="3:11" s="2" customFormat="1" ht="13.5">
      <c r="E57" s="37" t="s">
        <v>40</v>
      </c>
      <c r="F57" s="37"/>
      <c r="G57" s="19">
        <v>3</v>
      </c>
    </row>
    <row r="58" spans="3:11" s="2" customFormat="1" ht="13.5">
      <c r="E58" s="37" t="s">
        <v>54</v>
      </c>
      <c r="F58" s="37"/>
      <c r="G58" s="19">
        <v>40</v>
      </c>
      <c r="H58" s="16"/>
      <c r="I58" s="16"/>
    </row>
    <row r="59" spans="3:11" s="2" customFormat="1" ht="13.5">
      <c r="E59" s="37" t="s">
        <v>55</v>
      </c>
      <c r="F59" s="37"/>
      <c r="G59" s="18">
        <v>128</v>
      </c>
      <c r="H59" s="16" t="s">
        <v>56</v>
      </c>
      <c r="I59" s="16" t="s">
        <v>57</v>
      </c>
      <c r="J59" s="22" t="s">
        <v>58</v>
      </c>
    </row>
    <row r="60" spans="3:11" s="2" customFormat="1" ht="31.15" customHeight="1">
      <c r="C60" s="38" t="s">
        <v>53</v>
      </c>
      <c r="D60" s="38"/>
      <c r="E60" s="38"/>
      <c r="F60" s="38"/>
      <c r="G60" s="38"/>
      <c r="H60" s="38"/>
      <c r="I60" s="38"/>
      <c r="J60" s="38"/>
      <c r="K60" s="38"/>
    </row>
    <row r="61" spans="3:11" s="2" customFormat="1" ht="13.5">
      <c r="C61" s="13" t="s">
        <v>48</v>
      </c>
      <c r="D61" s="39" t="s">
        <v>30</v>
      </c>
      <c r="E61" s="40"/>
      <c r="F61" s="17" t="s">
        <v>26</v>
      </c>
      <c r="G61" s="17" t="s">
        <v>31</v>
      </c>
      <c r="H61" s="17" t="s">
        <v>32</v>
      </c>
      <c r="I61" s="17" t="s">
        <v>59</v>
      </c>
      <c r="J61" s="19" t="s">
        <v>60</v>
      </c>
      <c r="K61" s="17" t="s">
        <v>33</v>
      </c>
    </row>
    <row r="62" spans="3:11" s="2" customFormat="1" ht="13.5">
      <c r="C62" s="20" t="s">
        <v>34</v>
      </c>
      <c r="D62" s="17" t="str">
        <f>DEC2HEX(255,2)</f>
        <v>FF</v>
      </c>
      <c r="E62" s="17" t="str">
        <f>DEC2HEX(255,2)</f>
        <v>FF</v>
      </c>
      <c r="F62" s="17" t="str">
        <f>DEC2HEX(G56,2)</f>
        <v>02</v>
      </c>
      <c r="G62" s="17" t="str">
        <f>DEC2HEX(4,2)</f>
        <v>04</v>
      </c>
      <c r="H62" s="17" t="str">
        <f>DEC2HEX(G57,2)</f>
        <v>03</v>
      </c>
      <c r="I62" s="17" t="str">
        <f>DEC2HEX(G58,2)</f>
        <v>28</v>
      </c>
      <c r="J62" s="17" t="str">
        <f>DEC2HEX(G59,2)</f>
        <v>80</v>
      </c>
      <c r="K62" s="17" t="str">
        <f>DEC2HEX(_xlfn.BITXOR(_xlfn.BITAND(SUM(F63+G63+H63+I63+J63),255),255),2)</f>
        <v>4E</v>
      </c>
    </row>
    <row r="63" spans="3:11" s="2" customFormat="1" ht="13.5">
      <c r="C63" s="17" t="s">
        <v>35</v>
      </c>
      <c r="D63" s="17">
        <f t="shared" ref="D63:K63" si="3">HEX2DEC(D62)</f>
        <v>255</v>
      </c>
      <c r="E63" s="17">
        <f t="shared" si="3"/>
        <v>255</v>
      </c>
      <c r="F63" s="17">
        <f t="shared" si="3"/>
        <v>2</v>
      </c>
      <c r="G63" s="17">
        <f t="shared" si="3"/>
        <v>4</v>
      </c>
      <c r="H63" s="17">
        <f t="shared" si="3"/>
        <v>3</v>
      </c>
      <c r="I63" s="17">
        <f t="shared" si="3"/>
        <v>40</v>
      </c>
      <c r="J63" s="17">
        <f t="shared" si="3"/>
        <v>128</v>
      </c>
      <c r="K63" s="17">
        <f t="shared" si="3"/>
        <v>78</v>
      </c>
    </row>
    <row r="64" spans="3:11" s="2" customFormat="1" ht="18" customHeight="1">
      <c r="C64" s="21" t="s">
        <v>36</v>
      </c>
      <c r="D64" s="21" t="str">
        <f>CONCATENATE(D62," ",E62," ",F62," ",G62," ",H62," ",I62," ",J62," ",K62,)</f>
        <v>FF FF 02 04 03 28 80 4E</v>
      </c>
      <c r="E64" s="21"/>
      <c r="F64" s="21"/>
      <c r="G64" s="21"/>
      <c r="H64" s="21"/>
      <c r="I64" s="21"/>
      <c r="J64" s="21"/>
      <c r="K64" s="21"/>
    </row>
    <row r="65" spans="3:16" s="2" customFormat="1" ht="18" customHeight="1"/>
    <row r="66" spans="3:16">
      <c r="C66" s="8" t="s">
        <v>9</v>
      </c>
      <c r="D66" s="7"/>
      <c r="E66" s="7"/>
      <c r="F66" s="7"/>
      <c r="G66" s="7"/>
    </row>
    <row r="67" spans="3:16">
      <c r="H67" s="32" t="s">
        <v>22</v>
      </c>
      <c r="I67" s="32"/>
    </row>
    <row r="68" spans="3:16">
      <c r="E68" s="33" t="s">
        <v>23</v>
      </c>
      <c r="F68" s="33"/>
      <c r="G68" s="10" t="s">
        <v>24</v>
      </c>
      <c r="H68" s="22" t="s">
        <v>48</v>
      </c>
      <c r="I68" s="9"/>
      <c r="J68" s="3" t="s">
        <v>61</v>
      </c>
    </row>
    <row r="69" spans="3:16">
      <c r="E69" s="34" t="s">
        <v>26</v>
      </c>
      <c r="F69" s="34"/>
      <c r="G69" s="11">
        <v>2</v>
      </c>
      <c r="H69" s="9" t="s">
        <v>27</v>
      </c>
      <c r="I69" s="3" t="s">
        <v>62</v>
      </c>
      <c r="J69" s="9" t="s">
        <v>27</v>
      </c>
    </row>
    <row r="70" spans="3:16">
      <c r="E70" s="34" t="s">
        <v>40</v>
      </c>
      <c r="F70" s="34"/>
      <c r="G70" s="12">
        <v>3</v>
      </c>
    </row>
    <row r="71" spans="3:16">
      <c r="E71" s="34" t="s">
        <v>63</v>
      </c>
      <c r="F71" s="34"/>
      <c r="G71" s="11">
        <v>1000</v>
      </c>
      <c r="H71" s="9" t="s">
        <v>64</v>
      </c>
      <c r="I71" s="23" t="s">
        <v>65</v>
      </c>
      <c r="J71" s="9" t="s">
        <v>66</v>
      </c>
      <c r="K71" s="3">
        <f>220/1024</f>
        <v>0.21484375</v>
      </c>
    </row>
    <row r="72" spans="3:16">
      <c r="E72" s="34" t="s">
        <v>67</v>
      </c>
      <c r="F72" s="34"/>
      <c r="G72" s="12">
        <v>0</v>
      </c>
      <c r="H72" s="3" t="s">
        <v>68</v>
      </c>
      <c r="I72" s="9"/>
      <c r="J72" s="3" t="s">
        <v>69</v>
      </c>
    </row>
    <row r="73" spans="3:16">
      <c r="E73" s="34" t="s">
        <v>70</v>
      </c>
      <c r="F73" s="34"/>
      <c r="G73" s="11">
        <v>1000</v>
      </c>
      <c r="H73" s="3" t="s">
        <v>71</v>
      </c>
      <c r="I73" s="9" t="s">
        <v>72</v>
      </c>
      <c r="K73" s="4" t="s">
        <v>73</v>
      </c>
      <c r="L73" s="26">
        <f>3400*0.732/50</f>
        <v>49.775999999999996</v>
      </c>
      <c r="M73" s="3" t="s">
        <v>74</v>
      </c>
    </row>
    <row r="75" spans="3:16">
      <c r="L75" s="42" t="s">
        <v>75</v>
      </c>
      <c r="M75" s="42"/>
    </row>
    <row r="76" spans="3:16">
      <c r="C76" s="13" t="s">
        <v>48</v>
      </c>
      <c r="D76" s="33" t="s">
        <v>30</v>
      </c>
      <c r="E76" s="33"/>
      <c r="F76" s="10" t="s">
        <v>26</v>
      </c>
      <c r="G76" s="10" t="s">
        <v>31</v>
      </c>
      <c r="H76" s="10" t="s">
        <v>32</v>
      </c>
      <c r="I76" s="10" t="s">
        <v>49</v>
      </c>
      <c r="J76" s="10" t="s">
        <v>76</v>
      </c>
      <c r="K76" s="10" t="s">
        <v>77</v>
      </c>
      <c r="L76" s="27" t="s">
        <v>78</v>
      </c>
      <c r="M76" s="27" t="s">
        <v>79</v>
      </c>
      <c r="N76" s="15" t="s">
        <v>80</v>
      </c>
      <c r="O76" s="15" t="s">
        <v>81</v>
      </c>
      <c r="P76" s="10" t="s">
        <v>33</v>
      </c>
    </row>
    <row r="77" spans="3:16">
      <c r="C77" s="14" t="s">
        <v>34</v>
      </c>
      <c r="D77" s="10" t="str">
        <f>DEC2HEX(255,2)</f>
        <v>FF</v>
      </c>
      <c r="E77" s="10" t="str">
        <f>DEC2HEX(255,2)</f>
        <v>FF</v>
      </c>
      <c r="F77" s="10" t="str">
        <f>DEC2HEX(G69,2)</f>
        <v>02</v>
      </c>
      <c r="G77" s="10" t="str">
        <f>DEC2HEX(9,2)</f>
        <v>09</v>
      </c>
      <c r="H77" s="10" t="str">
        <f>DEC2HEX(G70,2)</f>
        <v>03</v>
      </c>
      <c r="I77" s="10" t="str">
        <f>DEC2HEX(42,2)</f>
        <v>2A</v>
      </c>
      <c r="J77" s="10" t="str">
        <f>DEC2HEX(_xlfn.BITAND(G71,255),2)</f>
        <v>E8</v>
      </c>
      <c r="K77" s="10" t="str">
        <f>DEC2HEX(_xlfn.BITRSHIFT(G71,8),2)</f>
        <v>03</v>
      </c>
      <c r="L77" s="12" t="str">
        <f>DEC2HEX(_xlfn.BITAND(G72,255),2)</f>
        <v>00</v>
      </c>
      <c r="M77" s="12" t="str">
        <f>DEC2HEX(_xlfn.BITRSHIFT(G72,8),2)</f>
        <v>00</v>
      </c>
      <c r="N77" s="10" t="str">
        <f>DEC2HEX(_xlfn.BITAND(G73,255),2)</f>
        <v>E8</v>
      </c>
      <c r="O77" s="10" t="str">
        <f>DEC2HEX(_xlfn.BITRSHIFT(G73,8),2)</f>
        <v>03</v>
      </c>
      <c r="P77" s="10" t="str">
        <f>DEC2HEX(_xlfn.BITXOR(_xlfn.BITAND(SUM(F78+G78+H78+I78+K78+J78+M78+L78+O78+N78),255),255),2)</f>
        <v>F1</v>
      </c>
    </row>
    <row r="78" spans="3:16">
      <c r="C78" s="10" t="s">
        <v>35</v>
      </c>
      <c r="D78" s="10">
        <f t="shared" ref="D78:O78" si="4">HEX2DEC(D77)</f>
        <v>255</v>
      </c>
      <c r="E78" s="10">
        <f t="shared" si="4"/>
        <v>255</v>
      </c>
      <c r="F78" s="10">
        <f t="shared" si="4"/>
        <v>2</v>
      </c>
      <c r="G78" s="10">
        <f t="shared" si="4"/>
        <v>9</v>
      </c>
      <c r="H78" s="10">
        <f t="shared" si="4"/>
        <v>3</v>
      </c>
      <c r="I78" s="10">
        <f t="shared" si="4"/>
        <v>42</v>
      </c>
      <c r="J78" s="10">
        <f t="shared" si="4"/>
        <v>232</v>
      </c>
      <c r="K78" s="10">
        <f t="shared" si="4"/>
        <v>3</v>
      </c>
      <c r="L78" s="12">
        <f t="shared" si="4"/>
        <v>0</v>
      </c>
      <c r="M78" s="12">
        <f t="shared" si="4"/>
        <v>0</v>
      </c>
      <c r="N78" s="10">
        <f t="shared" si="4"/>
        <v>232</v>
      </c>
      <c r="O78" s="10">
        <f t="shared" si="4"/>
        <v>3</v>
      </c>
      <c r="P78" s="10">
        <f>HEX2DEC(P77)</f>
        <v>241</v>
      </c>
    </row>
    <row r="79" spans="3:16">
      <c r="C79" s="15" t="s">
        <v>36</v>
      </c>
      <c r="D79" s="43" t="str">
        <f>CONCATENATE(D77," ",E77," ",F77," ",G77," ",H77," ",I77," ",J77," ",K77," ",L77," ",M77," ",N77," ",O77," ",P77)</f>
        <v>FF FF 02 09 03 2A E8 03 00 00 E8 03 F1</v>
      </c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</row>
    <row r="80" spans="3:16">
      <c r="D80" s="23"/>
      <c r="E80" s="23"/>
      <c r="F80" s="23"/>
      <c r="G80" s="23"/>
      <c r="H80" s="23"/>
      <c r="I80" s="23"/>
      <c r="J80" s="23"/>
      <c r="K80" s="23"/>
      <c r="L80" s="23"/>
      <c r="N80" s="23"/>
      <c r="O80" s="23"/>
      <c r="P80" s="23"/>
    </row>
    <row r="81" spans="3:19">
      <c r="C81" s="13" t="s">
        <v>61</v>
      </c>
      <c r="D81" s="33" t="s">
        <v>30</v>
      </c>
      <c r="E81" s="33"/>
      <c r="F81" s="10" t="s">
        <v>26</v>
      </c>
      <c r="G81" s="10" t="s">
        <v>31</v>
      </c>
      <c r="H81" s="10" t="s">
        <v>32</v>
      </c>
      <c r="I81" s="10" t="s">
        <v>49</v>
      </c>
      <c r="J81" s="10" t="s">
        <v>77</v>
      </c>
      <c r="K81" s="10" t="s">
        <v>76</v>
      </c>
      <c r="L81" s="15" t="s">
        <v>79</v>
      </c>
      <c r="M81" s="15" t="s">
        <v>78</v>
      </c>
      <c r="N81" s="15" t="s">
        <v>81</v>
      </c>
      <c r="O81" s="15" t="s">
        <v>80</v>
      </c>
      <c r="P81" s="10" t="s">
        <v>33</v>
      </c>
      <c r="R81"/>
      <c r="S81"/>
    </row>
    <row r="82" spans="3:19">
      <c r="C82" s="14" t="s">
        <v>34</v>
      </c>
      <c r="D82" s="10" t="str">
        <f>DEC2HEX(255,2)</f>
        <v>FF</v>
      </c>
      <c r="E82" s="10" t="str">
        <f>DEC2HEX(255,2)</f>
        <v>FF</v>
      </c>
      <c r="F82" s="10" t="str">
        <f>DEC2HEX(G69,2)</f>
        <v>02</v>
      </c>
      <c r="G82" s="10" t="str">
        <f>DEC2HEX(9,2)</f>
        <v>09</v>
      </c>
      <c r="H82" s="10" t="str">
        <f>DEC2HEX(G70,2)</f>
        <v>03</v>
      </c>
      <c r="I82" s="10" t="str">
        <f>DEC2HEX(42,2)</f>
        <v>2A</v>
      </c>
      <c r="J82" s="10" t="str">
        <f>DEC2HEX(_xlfn.BITRSHIFT(G71,8),2)</f>
        <v>03</v>
      </c>
      <c r="K82" s="10" t="str">
        <f>DEC2HEX(_xlfn.BITAND(G71,255),2)</f>
        <v>E8</v>
      </c>
      <c r="L82" s="10" t="str">
        <f>DEC2HEX(_xlfn.BITRSHIFT(G72,8),2)</f>
        <v>00</v>
      </c>
      <c r="M82" s="10" t="str">
        <f>DEC2HEX(_xlfn.BITAND(G72,255),2)</f>
        <v>00</v>
      </c>
      <c r="N82" s="10" t="str">
        <f>DEC2HEX(_xlfn.BITRSHIFT(G73,8),2)</f>
        <v>03</v>
      </c>
      <c r="O82" s="10" t="str">
        <f>DEC2HEX(_xlfn.BITAND(G73,255),2)</f>
        <v>E8</v>
      </c>
      <c r="P82" s="10" t="str">
        <f>DEC2HEX(_xlfn.BITXOR(_xlfn.BITAND(SUM(F83+G83+H83+I83+J83+K83+L83+M83+N83+O83),255),255),2)</f>
        <v>F1</v>
      </c>
      <c r="R82"/>
      <c r="S82"/>
    </row>
    <row r="83" spans="3:19">
      <c r="C83" s="10" t="s">
        <v>35</v>
      </c>
      <c r="D83" s="10">
        <f t="shared" ref="D83:P83" si="5">HEX2DEC(D82)</f>
        <v>255</v>
      </c>
      <c r="E83" s="10">
        <f t="shared" si="5"/>
        <v>255</v>
      </c>
      <c r="F83" s="10">
        <f>HEX2DEC(F82)</f>
        <v>2</v>
      </c>
      <c r="G83" s="10">
        <f t="shared" si="5"/>
        <v>9</v>
      </c>
      <c r="H83" s="10">
        <f t="shared" si="5"/>
        <v>3</v>
      </c>
      <c r="I83" s="10">
        <f t="shared" si="5"/>
        <v>42</v>
      </c>
      <c r="J83" s="10">
        <f t="shared" ref="J83:O83" si="6">HEX2DEC(J82)</f>
        <v>3</v>
      </c>
      <c r="K83" s="10">
        <f t="shared" si="6"/>
        <v>232</v>
      </c>
      <c r="L83" s="10">
        <f t="shared" si="6"/>
        <v>0</v>
      </c>
      <c r="M83" s="10">
        <f t="shared" si="6"/>
        <v>0</v>
      </c>
      <c r="N83" s="10">
        <f t="shared" si="6"/>
        <v>3</v>
      </c>
      <c r="O83" s="10">
        <f t="shared" si="6"/>
        <v>232</v>
      </c>
      <c r="P83" s="10">
        <f t="shared" si="5"/>
        <v>241</v>
      </c>
      <c r="R83"/>
      <c r="S83"/>
    </row>
    <row r="84" spans="3:19">
      <c r="C84" s="15" t="s">
        <v>36</v>
      </c>
      <c r="D84" s="43" t="str">
        <f>CONCATENATE(D82," ",E82," ",F82," ",G82," ",H82," ",I82," ",J82," ",K82," ",L82," ",M82," ",N82," ",O82," ",P82)</f>
        <v>FF FF 02 09 03 2A 03 E8 00 00 03 E8 F1</v>
      </c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</row>
    <row r="85" spans="3:19" s="2" customFormat="1" ht="18" customHeight="1"/>
    <row r="86" spans="3:19">
      <c r="C86" s="8" t="s">
        <v>11</v>
      </c>
      <c r="D86" s="7"/>
      <c r="E86" s="7"/>
      <c r="F86" s="7"/>
      <c r="G86" s="7"/>
    </row>
    <row r="87" spans="3:19">
      <c r="H87" s="32" t="s">
        <v>22</v>
      </c>
      <c r="I87" s="32"/>
    </row>
    <row r="88" spans="3:19">
      <c r="E88" s="33" t="s">
        <v>23</v>
      </c>
      <c r="F88" s="33"/>
      <c r="G88" s="10" t="s">
        <v>24</v>
      </c>
      <c r="H88" s="9"/>
      <c r="I88" s="3" t="s">
        <v>62</v>
      </c>
      <c r="J88" s="3" t="s">
        <v>82</v>
      </c>
    </row>
    <row r="89" spans="3:19">
      <c r="E89" s="34" t="s">
        <v>26</v>
      </c>
      <c r="F89" s="34"/>
      <c r="G89" s="11">
        <v>1</v>
      </c>
      <c r="H89" s="9" t="s">
        <v>27</v>
      </c>
    </row>
    <row r="90" spans="3:19">
      <c r="E90" s="34" t="s">
        <v>40</v>
      </c>
      <c r="F90" s="34"/>
      <c r="G90" s="12">
        <v>3</v>
      </c>
    </row>
    <row r="91" spans="3:19">
      <c r="E91" s="34" t="s">
        <v>83</v>
      </c>
      <c r="F91" s="34"/>
      <c r="G91" s="11">
        <v>10</v>
      </c>
      <c r="H91" s="9" t="s">
        <v>84</v>
      </c>
      <c r="I91" s="3" t="s">
        <v>85</v>
      </c>
    </row>
    <row r="92" spans="3:19">
      <c r="E92" s="34" t="s">
        <v>63</v>
      </c>
      <c r="F92" s="34"/>
      <c r="G92" s="11">
        <v>2048</v>
      </c>
      <c r="H92" s="9" t="s">
        <v>64</v>
      </c>
      <c r="I92" s="23" t="s">
        <v>65</v>
      </c>
      <c r="J92" s="31" t="s">
        <v>86</v>
      </c>
    </row>
    <row r="93" spans="3:19">
      <c r="E93" s="34" t="s">
        <v>87</v>
      </c>
      <c r="F93" s="34"/>
      <c r="G93" s="12">
        <v>0</v>
      </c>
      <c r="H93" s="3" t="s">
        <v>68</v>
      </c>
      <c r="I93" s="9"/>
    </row>
    <row r="94" spans="3:19">
      <c r="E94" s="34" t="s">
        <v>70</v>
      </c>
      <c r="F94" s="34"/>
      <c r="G94" s="11">
        <v>100</v>
      </c>
      <c r="H94" s="3" t="s">
        <v>71</v>
      </c>
      <c r="I94" s="9" t="s">
        <v>72</v>
      </c>
    </row>
    <row r="96" spans="3:19">
      <c r="G96" s="49">
        <v>1</v>
      </c>
      <c r="H96" s="49">
        <v>2</v>
      </c>
      <c r="I96" s="49">
        <v>3</v>
      </c>
      <c r="J96" s="49">
        <v>4</v>
      </c>
      <c r="K96" s="49">
        <v>5</v>
      </c>
      <c r="L96" s="49">
        <v>6</v>
      </c>
      <c r="M96" s="48" t="s">
        <v>75</v>
      </c>
      <c r="N96" s="48"/>
      <c r="O96" s="49">
        <v>9</v>
      </c>
      <c r="P96" s="49">
        <v>10</v>
      </c>
    </row>
    <row r="97" spans="3:17">
      <c r="C97" s="13" t="s">
        <v>48</v>
      </c>
      <c r="D97" s="44" t="s">
        <v>30</v>
      </c>
      <c r="E97" s="45"/>
      <c r="F97" s="10" t="s">
        <v>26</v>
      </c>
      <c r="G97" s="10" t="s">
        <v>31</v>
      </c>
      <c r="H97" s="10" t="s">
        <v>32</v>
      </c>
      <c r="I97" s="10" t="s">
        <v>49</v>
      </c>
      <c r="J97" s="10" t="s">
        <v>88</v>
      </c>
      <c r="K97" s="10" t="s">
        <v>76</v>
      </c>
      <c r="L97" s="10" t="s">
        <v>77</v>
      </c>
      <c r="M97" s="27" t="s">
        <v>78</v>
      </c>
      <c r="N97" s="27" t="s">
        <v>79</v>
      </c>
      <c r="O97" s="15" t="s">
        <v>80</v>
      </c>
      <c r="P97" s="15" t="s">
        <v>81</v>
      </c>
      <c r="Q97" s="10" t="s">
        <v>33</v>
      </c>
    </row>
    <row r="98" spans="3:17">
      <c r="C98" s="14" t="s">
        <v>34</v>
      </c>
      <c r="D98" s="10" t="str">
        <f>DEC2HEX(255,2)</f>
        <v>FF</v>
      </c>
      <c r="E98" s="10" t="str">
        <f>DEC2HEX(255,2)</f>
        <v>FF</v>
      </c>
      <c r="F98" s="10" t="str">
        <f>DEC2HEX(G89,2)</f>
        <v>01</v>
      </c>
      <c r="G98" s="10" t="str">
        <f>DEC2HEX(10,2)</f>
        <v>0A</v>
      </c>
      <c r="H98" s="10" t="str">
        <f>DEC2HEX(G90,2)</f>
        <v>03</v>
      </c>
      <c r="I98" s="10" t="str">
        <f>DEC2HEX(41,2)</f>
        <v>29</v>
      </c>
      <c r="J98" s="10" t="str">
        <f>DEC2HEX(_xlfn.BITAND(G91,255),2)</f>
        <v>0A</v>
      </c>
      <c r="K98" s="10" t="str">
        <f>DEC2HEX(_xlfn.BITAND(G92,255),2)</f>
        <v>00</v>
      </c>
      <c r="L98" s="10" t="str">
        <f>DEC2HEX(_xlfn.BITRSHIFT(G92,8),2)</f>
        <v>08</v>
      </c>
      <c r="M98" s="12" t="str">
        <f>DEC2HEX(_xlfn.BITAND(G93,255),2)</f>
        <v>00</v>
      </c>
      <c r="N98" s="12" t="str">
        <f>DEC2HEX(_xlfn.BITRSHIFT(G93,8),2)</f>
        <v>00</v>
      </c>
      <c r="O98" s="10" t="str">
        <f>DEC2HEX(_xlfn.BITAND(G94,255),2)</f>
        <v>64</v>
      </c>
      <c r="P98" s="10" t="str">
        <f>DEC2HEX(_xlfn.BITRSHIFT(G94,8),2)</f>
        <v>00</v>
      </c>
      <c r="Q98" s="10" t="str">
        <f>DEC2HEX(_xlfn.BITXOR(_xlfn.BITAND(SUM(F99+G99+H99+I99+J99+L99+K99+N99+M99+P99+O99),255),255),2)</f>
        <v>52</v>
      </c>
    </row>
    <row r="99" spans="3:17">
      <c r="C99" s="10" t="s">
        <v>35</v>
      </c>
      <c r="D99" s="10">
        <f t="shared" ref="D99:Q99" si="7">HEX2DEC(D98)</f>
        <v>255</v>
      </c>
      <c r="E99" s="10">
        <f t="shared" si="7"/>
        <v>255</v>
      </c>
      <c r="F99" s="10">
        <f t="shared" si="7"/>
        <v>1</v>
      </c>
      <c r="G99" s="10">
        <f t="shared" si="7"/>
        <v>10</v>
      </c>
      <c r="H99" s="10">
        <f t="shared" si="7"/>
        <v>3</v>
      </c>
      <c r="I99" s="10">
        <f t="shared" si="7"/>
        <v>41</v>
      </c>
      <c r="J99" s="10">
        <f t="shared" si="7"/>
        <v>10</v>
      </c>
      <c r="K99" s="10">
        <f t="shared" si="7"/>
        <v>0</v>
      </c>
      <c r="L99" s="10">
        <f t="shared" si="7"/>
        <v>8</v>
      </c>
      <c r="M99" s="12">
        <f t="shared" si="7"/>
        <v>0</v>
      </c>
      <c r="N99" s="12">
        <f t="shared" si="7"/>
        <v>0</v>
      </c>
      <c r="O99" s="10">
        <f t="shared" si="7"/>
        <v>100</v>
      </c>
      <c r="P99" s="10">
        <f t="shared" si="7"/>
        <v>0</v>
      </c>
      <c r="Q99" s="10">
        <f t="shared" si="7"/>
        <v>82</v>
      </c>
    </row>
    <row r="100" spans="3:17">
      <c r="C100" s="15" t="s">
        <v>36</v>
      </c>
      <c r="D100" s="24" t="str">
        <f>CONCATENATE(D98," ",E98," ",F98," ",G98," ",H98," ",I98," ",J98," ",K98," ",L98," ",M98," ",N98," ",O98," ",P98," ",Q98)</f>
        <v>FF FF 01 0A 03 29 0A 00 08 00 00 64 00 52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8"/>
    </row>
    <row r="102" spans="3:17">
      <c r="C102" s="8" t="s">
        <v>13</v>
      </c>
      <c r="D102" s="7"/>
      <c r="E102" s="7"/>
      <c r="F102" s="7"/>
      <c r="G102" s="7"/>
    </row>
    <row r="103" spans="3:17" s="2" customFormat="1" ht="21" customHeight="1">
      <c r="E103" s="38" t="s">
        <v>89</v>
      </c>
      <c r="F103" s="38"/>
      <c r="G103" s="38"/>
      <c r="H103" s="35" t="s">
        <v>22</v>
      </c>
      <c r="I103" s="35"/>
    </row>
    <row r="104" spans="3:17" s="2" customFormat="1" ht="13.5">
      <c r="E104" s="36" t="s">
        <v>23</v>
      </c>
      <c r="F104" s="36"/>
      <c r="G104" s="17" t="s">
        <v>24</v>
      </c>
      <c r="H104" s="41" t="s">
        <v>48</v>
      </c>
      <c r="I104" s="35"/>
      <c r="J104" s="16"/>
    </row>
    <row r="105" spans="3:17" s="2" customFormat="1" ht="13.5">
      <c r="E105" s="37" t="s">
        <v>26</v>
      </c>
      <c r="F105" s="37"/>
      <c r="G105" s="18">
        <v>2</v>
      </c>
      <c r="H105" s="16" t="s">
        <v>38</v>
      </c>
      <c r="I105" s="16"/>
      <c r="J105" s="16"/>
    </row>
    <row r="106" spans="3:17" s="2" customFormat="1" ht="13.5">
      <c r="E106" s="37" t="s">
        <v>40</v>
      </c>
      <c r="F106" s="37"/>
      <c r="G106" s="19">
        <v>3</v>
      </c>
      <c r="L106" s="29"/>
    </row>
    <row r="107" spans="3:17" s="2" customFormat="1" ht="13.5">
      <c r="E107" s="37" t="s">
        <v>54</v>
      </c>
      <c r="F107" s="37"/>
      <c r="G107" s="19">
        <v>33</v>
      </c>
      <c r="H107" s="16"/>
      <c r="I107" s="16"/>
    </row>
    <row r="108" spans="3:17" s="2" customFormat="1" ht="13.5">
      <c r="E108" s="37" t="s">
        <v>60</v>
      </c>
      <c r="F108" s="37"/>
      <c r="G108" s="18">
        <v>1</v>
      </c>
      <c r="H108" s="16" t="s">
        <v>90</v>
      </c>
      <c r="I108" s="16" t="s">
        <v>91</v>
      </c>
      <c r="J108" s="22" t="s">
        <v>92</v>
      </c>
      <c r="K108" s="2" t="s">
        <v>93</v>
      </c>
    </row>
    <row r="109" spans="3:17" s="2" customFormat="1" ht="23.45" customHeight="1">
      <c r="C109" s="38" t="s">
        <v>13</v>
      </c>
      <c r="D109" s="38"/>
      <c r="E109" s="38"/>
      <c r="F109" s="38"/>
      <c r="G109" s="38"/>
      <c r="H109" s="38"/>
      <c r="I109" s="38"/>
      <c r="J109" s="38"/>
      <c r="K109" s="38"/>
    </row>
    <row r="110" spans="3:17" s="2" customFormat="1" ht="13.5">
      <c r="C110" s="13" t="s">
        <v>48</v>
      </c>
      <c r="D110" s="39" t="s">
        <v>30</v>
      </c>
      <c r="E110" s="40"/>
      <c r="F110" s="17" t="s">
        <v>26</v>
      </c>
      <c r="G110" s="17" t="s">
        <v>31</v>
      </c>
      <c r="H110" s="17" t="s">
        <v>32</v>
      </c>
      <c r="I110" s="17" t="s">
        <v>59</v>
      </c>
      <c r="J110" s="19" t="s">
        <v>60</v>
      </c>
      <c r="K110" s="17" t="s">
        <v>33</v>
      </c>
    </row>
    <row r="111" spans="3:17" s="2" customFormat="1" ht="13.5">
      <c r="C111" s="20" t="s">
        <v>34</v>
      </c>
      <c r="D111" s="17" t="str">
        <f>DEC2HEX(255,2)</f>
        <v>FF</v>
      </c>
      <c r="E111" s="17" t="str">
        <f>DEC2HEX(255,2)</f>
        <v>FF</v>
      </c>
      <c r="F111" s="17" t="str">
        <f>DEC2HEX(G105,2)</f>
        <v>02</v>
      </c>
      <c r="G111" s="17" t="str">
        <f>DEC2HEX(4,2)</f>
        <v>04</v>
      </c>
      <c r="H111" s="17" t="str">
        <f>DEC2HEX(G106,2)</f>
        <v>03</v>
      </c>
      <c r="I111" s="17" t="str">
        <f>DEC2HEX(G107,2)</f>
        <v>21</v>
      </c>
      <c r="J111" s="17" t="str">
        <f>DEC2HEX(G108,2)</f>
        <v>01</v>
      </c>
      <c r="K111" s="17" t="str">
        <f>DEC2HEX(_xlfn.BITXOR(_xlfn.BITAND(SUM(F112+G112+H112+I112+J112),255),255),2)</f>
        <v>D4</v>
      </c>
    </row>
    <row r="112" spans="3:17" s="2" customFormat="1" ht="13.5">
      <c r="C112" s="17" t="s">
        <v>35</v>
      </c>
      <c r="D112" s="17">
        <f t="shared" ref="D112:K112" si="8">HEX2DEC(D111)</f>
        <v>255</v>
      </c>
      <c r="E112" s="17">
        <f t="shared" si="8"/>
        <v>255</v>
      </c>
      <c r="F112" s="17">
        <f t="shared" si="8"/>
        <v>2</v>
      </c>
      <c r="G112" s="17">
        <f t="shared" si="8"/>
        <v>4</v>
      </c>
      <c r="H112" s="17">
        <f t="shared" si="8"/>
        <v>3</v>
      </c>
      <c r="I112" s="17">
        <f t="shared" si="8"/>
        <v>33</v>
      </c>
      <c r="J112" s="17">
        <f t="shared" si="8"/>
        <v>1</v>
      </c>
      <c r="K112" s="17">
        <f t="shared" si="8"/>
        <v>212</v>
      </c>
    </row>
    <row r="113" spans="2:12" s="2" customFormat="1" ht="18" customHeight="1">
      <c r="C113" s="21" t="s">
        <v>36</v>
      </c>
      <c r="D113" s="21" t="str">
        <f>CONCATENATE(D111," ",E111," ",F111," ",G111," ",H111," ",I111," ",J111," ",K111,)</f>
        <v>FF FF 02 04 03 21 01 D4</v>
      </c>
      <c r="E113" s="21"/>
      <c r="F113" s="21"/>
      <c r="G113" s="21"/>
      <c r="H113" s="21"/>
      <c r="I113" s="21"/>
      <c r="J113" s="21"/>
      <c r="K113" s="21"/>
    </row>
    <row r="114" spans="2:12" s="2" customFormat="1" ht="18" customHeight="1">
      <c r="G114" s="50">
        <v>1</v>
      </c>
      <c r="H114" s="50">
        <v>2</v>
      </c>
      <c r="I114" s="50">
        <v>3</v>
      </c>
      <c r="J114" s="50">
        <v>4</v>
      </c>
    </row>
    <row r="115" spans="2:12">
      <c r="C115" s="8" t="s">
        <v>15</v>
      </c>
      <c r="D115" s="7"/>
      <c r="E115" s="7"/>
      <c r="F115" s="7"/>
      <c r="G115" s="7"/>
    </row>
    <row r="116" spans="2:12" s="2" customFormat="1" ht="15" customHeight="1">
      <c r="E116" s="38"/>
      <c r="F116" s="38"/>
      <c r="G116" s="38"/>
      <c r="H116" s="35" t="s">
        <v>22</v>
      </c>
      <c r="I116" s="35"/>
    </row>
    <row r="117" spans="2:12" s="2" customFormat="1" ht="13.5">
      <c r="E117" s="36" t="s">
        <v>23</v>
      </c>
      <c r="F117" s="36"/>
      <c r="G117" s="17" t="s">
        <v>24</v>
      </c>
      <c r="H117" s="41" t="s">
        <v>48</v>
      </c>
      <c r="I117" s="35"/>
    </row>
    <row r="118" spans="2:12" s="2" customFormat="1" ht="13.5">
      <c r="E118" s="37" t="s">
        <v>26</v>
      </c>
      <c r="F118" s="37"/>
      <c r="G118" s="18">
        <v>1</v>
      </c>
      <c r="H118" s="16" t="s">
        <v>38</v>
      </c>
      <c r="I118" s="16"/>
    </row>
    <row r="119" spans="2:12" s="2" customFormat="1" ht="13.5">
      <c r="E119" s="37" t="s">
        <v>40</v>
      </c>
      <c r="F119" s="37"/>
      <c r="G119" s="19">
        <v>3</v>
      </c>
    </row>
    <row r="120" spans="2:12" s="2" customFormat="1" ht="13.5">
      <c r="E120" s="37" t="s">
        <v>54</v>
      </c>
      <c r="F120" s="37"/>
      <c r="G120" s="19">
        <v>46</v>
      </c>
      <c r="H120" s="16" t="s">
        <v>94</v>
      </c>
      <c r="I120" s="16" t="s">
        <v>95</v>
      </c>
      <c r="J120" s="16"/>
      <c r="K120" s="16" t="s">
        <v>96</v>
      </c>
    </row>
    <row r="121" spans="2:12" s="2" customFormat="1" ht="13.5">
      <c r="E121" s="46" t="s">
        <v>97</v>
      </c>
      <c r="F121" s="47"/>
      <c r="G121" s="18">
        <v>33768</v>
      </c>
      <c r="H121" s="16" t="s">
        <v>98</v>
      </c>
      <c r="I121" s="22" t="s">
        <v>99</v>
      </c>
      <c r="J121" s="16"/>
      <c r="K121" s="16">
        <v>0</v>
      </c>
    </row>
    <row r="122" spans="2:12" s="2" customFormat="1" ht="31.15" customHeight="1">
      <c r="C122" s="38" t="s">
        <v>100</v>
      </c>
      <c r="D122" s="38"/>
      <c r="E122" s="38"/>
      <c r="F122" s="38"/>
      <c r="G122" s="38"/>
      <c r="H122" s="38"/>
      <c r="I122" s="38"/>
      <c r="J122" s="38"/>
      <c r="K122" s="38"/>
      <c r="L122" s="38"/>
    </row>
    <row r="123" spans="2:12" s="2" customFormat="1" ht="13.5">
      <c r="C123" s="13" t="s">
        <v>48</v>
      </c>
      <c r="D123" s="36" t="s">
        <v>30</v>
      </c>
      <c r="E123" s="36"/>
      <c r="F123" s="17" t="s">
        <v>26</v>
      </c>
      <c r="G123" s="17" t="s">
        <v>31</v>
      </c>
      <c r="H123" s="17" t="s">
        <v>32</v>
      </c>
      <c r="I123" s="17" t="s">
        <v>49</v>
      </c>
      <c r="J123" s="19" t="s">
        <v>101</v>
      </c>
      <c r="K123" s="19" t="s">
        <v>102</v>
      </c>
      <c r="L123" s="17" t="s">
        <v>33</v>
      </c>
    </row>
    <row r="124" spans="2:12" s="2" customFormat="1" ht="13.5">
      <c r="C124" s="20" t="s">
        <v>34</v>
      </c>
      <c r="D124" s="17" t="str">
        <f>DEC2HEX(255,2)</f>
        <v>FF</v>
      </c>
      <c r="E124" s="17" t="str">
        <f>DEC2HEX(255,2)</f>
        <v>FF</v>
      </c>
      <c r="F124" s="17" t="str">
        <f>DEC2HEX(G118,2)</f>
        <v>01</v>
      </c>
      <c r="G124" s="17" t="str">
        <f>DEC2HEX(5,2)</f>
        <v>05</v>
      </c>
      <c r="H124" s="17" t="str">
        <f>DEC2HEX(3,2)</f>
        <v>03</v>
      </c>
      <c r="I124" s="17" t="str">
        <f>DEC2HEX(G120,2)</f>
        <v>2E</v>
      </c>
      <c r="J124" s="17" t="str">
        <f>DEC2HEX(_xlfn.BITAND(G121,255),2)</f>
        <v>E8</v>
      </c>
      <c r="K124" s="17" t="str">
        <f>DEC2HEX(_xlfn.BITRSHIFT(G121,8),2)</f>
        <v>83</v>
      </c>
      <c r="L124" s="17" t="str">
        <f>DEC2HEX(_xlfn.BITXOR(_xlfn.BITAND(SUM(F125+G125+H125+I125+J125+K125),255),255),2)</f>
        <v>5D</v>
      </c>
    </row>
    <row r="125" spans="2:12" s="2" customFormat="1" ht="13.5">
      <c r="C125" s="17" t="s">
        <v>35</v>
      </c>
      <c r="D125" s="17">
        <f t="shared" ref="D125:L125" si="9">HEX2DEC(D124)</f>
        <v>255</v>
      </c>
      <c r="E125" s="17">
        <f t="shared" si="9"/>
        <v>255</v>
      </c>
      <c r="F125" s="17">
        <f t="shared" si="9"/>
        <v>1</v>
      </c>
      <c r="G125" s="17">
        <f t="shared" si="9"/>
        <v>5</v>
      </c>
      <c r="H125" s="17">
        <f t="shared" si="9"/>
        <v>3</v>
      </c>
      <c r="I125" s="17">
        <f t="shared" si="9"/>
        <v>46</v>
      </c>
      <c r="J125" s="17">
        <f t="shared" si="9"/>
        <v>232</v>
      </c>
      <c r="K125" s="17">
        <f t="shared" si="9"/>
        <v>131</v>
      </c>
      <c r="L125" s="17">
        <f t="shared" si="9"/>
        <v>93</v>
      </c>
    </row>
    <row r="126" spans="2:12" s="2" customFormat="1" ht="18" customHeight="1">
      <c r="C126" s="21" t="s">
        <v>36</v>
      </c>
      <c r="D126" s="21" t="str">
        <f>CONCATENATE(D124," ",E124," ",F124," ",G124," ",H124," ",I124," ",J124," ",K124," ",L124)</f>
        <v>FF FF 01 05 03 2E E8 83 5D</v>
      </c>
      <c r="E126" s="21"/>
      <c r="F126" s="21"/>
      <c r="G126" s="21"/>
      <c r="H126" s="21"/>
      <c r="I126" s="21"/>
      <c r="J126" s="21"/>
      <c r="K126" s="21"/>
      <c r="L126" s="21"/>
    </row>
    <row r="127" spans="2:12" ht="18" customHeight="1">
      <c r="B127" s="2"/>
      <c r="G127" s="49">
        <v>1</v>
      </c>
      <c r="H127" s="49">
        <v>2</v>
      </c>
      <c r="I127" s="49">
        <v>3</v>
      </c>
      <c r="J127" s="49">
        <v>4</v>
      </c>
      <c r="K127" s="49">
        <v>5</v>
      </c>
    </row>
    <row r="128" spans="2:12">
      <c r="C128" s="8" t="s">
        <v>17</v>
      </c>
      <c r="D128" s="7"/>
      <c r="E128" s="7"/>
      <c r="F128" s="7"/>
      <c r="G128" s="7"/>
    </row>
    <row r="129" spans="3:11" s="2" customFormat="1" ht="13.5">
      <c r="E129" s="38"/>
      <c r="F129" s="38"/>
      <c r="G129" s="38"/>
      <c r="H129" s="35" t="s">
        <v>22</v>
      </c>
      <c r="I129" s="35"/>
    </row>
    <row r="130" spans="3:11" s="2" customFormat="1" ht="13.5">
      <c r="E130" s="36" t="s">
        <v>23</v>
      </c>
      <c r="F130" s="36"/>
      <c r="G130" s="17" t="s">
        <v>24</v>
      </c>
    </row>
    <row r="131" spans="3:11" s="2" customFormat="1" ht="13.5">
      <c r="E131" s="37" t="s">
        <v>26</v>
      </c>
      <c r="F131" s="37"/>
      <c r="G131" s="18">
        <v>1</v>
      </c>
      <c r="H131" s="16" t="s">
        <v>38</v>
      </c>
      <c r="I131" s="16"/>
    </row>
    <row r="132" spans="3:11" s="2" customFormat="1" ht="13.5">
      <c r="E132" s="37" t="s">
        <v>103</v>
      </c>
      <c r="F132" s="37"/>
      <c r="G132" s="19">
        <v>2</v>
      </c>
    </row>
    <row r="133" spans="3:11" s="2" customFormat="1" ht="13.5">
      <c r="E133" s="37" t="s">
        <v>54</v>
      </c>
      <c r="F133" s="37"/>
      <c r="G133" s="19">
        <v>56</v>
      </c>
      <c r="H133" s="16"/>
      <c r="I133" s="16"/>
    </row>
    <row r="134" spans="3:11" s="2" customFormat="1" ht="13.5">
      <c r="E134" s="37" t="s">
        <v>104</v>
      </c>
      <c r="F134" s="37"/>
      <c r="G134" s="18">
        <v>2</v>
      </c>
      <c r="H134" s="30" t="s">
        <v>105</v>
      </c>
    </row>
    <row r="135" spans="3:11" s="2" customFormat="1" ht="31.15" customHeight="1">
      <c r="C135" s="38" t="s">
        <v>106</v>
      </c>
      <c r="D135" s="38"/>
      <c r="E135" s="38"/>
      <c r="F135" s="38"/>
      <c r="G135" s="38"/>
      <c r="H135" s="38"/>
      <c r="I135" s="38"/>
      <c r="J135" s="38"/>
      <c r="K135" s="38"/>
    </row>
    <row r="136" spans="3:11" s="2" customFormat="1" ht="13.5">
      <c r="C136" s="13" t="s">
        <v>29</v>
      </c>
      <c r="D136" s="39" t="s">
        <v>30</v>
      </c>
      <c r="E136" s="40"/>
      <c r="F136" s="17" t="s">
        <v>26</v>
      </c>
      <c r="G136" s="17" t="s">
        <v>31</v>
      </c>
      <c r="H136" s="17" t="s">
        <v>32</v>
      </c>
      <c r="I136" s="17" t="s">
        <v>49</v>
      </c>
      <c r="J136" s="19" t="s">
        <v>104</v>
      </c>
      <c r="K136" s="17" t="s">
        <v>33</v>
      </c>
    </row>
    <row r="137" spans="3:11" s="2" customFormat="1" ht="13.5">
      <c r="C137" s="20" t="s">
        <v>34</v>
      </c>
      <c r="D137" s="17" t="str">
        <f>DEC2HEX(255,2)</f>
        <v>FF</v>
      </c>
      <c r="E137" s="17" t="str">
        <f>DEC2HEX(255,2)</f>
        <v>FF</v>
      </c>
      <c r="F137" s="17" t="str">
        <f>DEC2HEX(G131,2)</f>
        <v>01</v>
      </c>
      <c r="G137" s="17" t="str">
        <f>DEC2HEX(4,2)</f>
        <v>04</v>
      </c>
      <c r="H137" s="17" t="str">
        <f>DEC2HEX(G132,2)</f>
        <v>02</v>
      </c>
      <c r="I137" s="17" t="str">
        <f>DEC2HEX(G133,2)</f>
        <v>38</v>
      </c>
      <c r="J137" s="17" t="str">
        <f>DEC2HEX(G134,2)</f>
        <v>02</v>
      </c>
      <c r="K137" s="17" t="str">
        <f>DEC2HEX(_xlfn.BITXOR(_xlfn.BITAND(SUM(F138+G138+H138+I138+J138),255),255),2)</f>
        <v>BE</v>
      </c>
    </row>
    <row r="138" spans="3:11" s="2" customFormat="1" ht="13.5">
      <c r="C138" s="17" t="s">
        <v>35</v>
      </c>
      <c r="D138" s="17">
        <f t="shared" ref="D138:K138" si="10">HEX2DEC(D137)</f>
        <v>255</v>
      </c>
      <c r="E138" s="17">
        <f t="shared" si="10"/>
        <v>255</v>
      </c>
      <c r="F138" s="17">
        <f t="shared" si="10"/>
        <v>1</v>
      </c>
      <c r="G138" s="17">
        <f t="shared" si="10"/>
        <v>4</v>
      </c>
      <c r="H138" s="17">
        <f t="shared" si="10"/>
        <v>2</v>
      </c>
      <c r="I138" s="17">
        <f t="shared" si="10"/>
        <v>56</v>
      </c>
      <c r="J138" s="17">
        <f t="shared" si="10"/>
        <v>2</v>
      </c>
      <c r="K138" s="17">
        <f t="shared" si="10"/>
        <v>190</v>
      </c>
    </row>
    <row r="139" spans="3:11" s="2" customFormat="1" ht="18" customHeight="1">
      <c r="C139" s="21" t="s">
        <v>36</v>
      </c>
      <c r="D139" s="21" t="str">
        <f>CONCATENATE(D137," ",E137," ",F137," ",G137," ",H137," ",I137," ",J137," ",K137,)</f>
        <v>FF FF 01 04 02 38 02 BE</v>
      </c>
      <c r="E139" s="21"/>
      <c r="F139" s="21"/>
      <c r="G139" s="21"/>
      <c r="H139" s="21"/>
      <c r="I139" s="21"/>
      <c r="J139" s="21"/>
      <c r="K139" s="21"/>
    </row>
    <row r="140" spans="3:11" s="2" customFormat="1" ht="18" customHeight="1"/>
    <row r="141" spans="3:11">
      <c r="C141" s="8" t="s">
        <v>19</v>
      </c>
      <c r="D141" s="7"/>
      <c r="E141" s="7"/>
      <c r="F141" s="7"/>
      <c r="G141" s="7"/>
    </row>
    <row r="142" spans="3:11" s="2" customFormat="1" ht="13.5">
      <c r="E142" s="38" t="s">
        <v>107</v>
      </c>
      <c r="F142" s="38"/>
      <c r="G142" s="38"/>
      <c r="H142" s="35" t="s">
        <v>22</v>
      </c>
      <c r="I142" s="35"/>
    </row>
    <row r="143" spans="3:11" s="2" customFormat="1" ht="13.5">
      <c r="E143" s="36" t="s">
        <v>23</v>
      </c>
      <c r="F143" s="36"/>
      <c r="G143" s="17" t="s">
        <v>24</v>
      </c>
      <c r="H143" s="41" t="s">
        <v>48</v>
      </c>
      <c r="I143" s="35"/>
    </row>
    <row r="144" spans="3:11" s="2" customFormat="1" ht="13.5">
      <c r="E144" s="37" t="s">
        <v>26</v>
      </c>
      <c r="F144" s="37"/>
      <c r="G144" s="18">
        <v>1</v>
      </c>
      <c r="H144" s="16" t="s">
        <v>38</v>
      </c>
      <c r="I144" s="16"/>
    </row>
    <row r="145" spans="3:9" s="2" customFormat="1" ht="13.5">
      <c r="E145" s="37" t="s">
        <v>107</v>
      </c>
      <c r="F145" s="37"/>
      <c r="G145" s="19">
        <v>10</v>
      </c>
    </row>
    <row r="146" spans="3:9" s="2" customFormat="1" ht="31.15" customHeight="1">
      <c r="C146" s="38" t="s">
        <v>108</v>
      </c>
      <c r="D146" s="38"/>
      <c r="E146" s="38"/>
      <c r="F146" s="38"/>
      <c r="G146" s="38"/>
      <c r="H146" s="38"/>
      <c r="I146" s="38"/>
    </row>
    <row r="147" spans="3:9" s="2" customFormat="1" ht="13.5">
      <c r="C147" s="13" t="s">
        <v>48</v>
      </c>
      <c r="D147" s="39" t="s">
        <v>30</v>
      </c>
      <c r="E147" s="40"/>
      <c r="F147" s="17" t="s">
        <v>26</v>
      </c>
      <c r="G147" s="17" t="s">
        <v>31</v>
      </c>
      <c r="H147" s="17" t="s">
        <v>32</v>
      </c>
      <c r="I147" s="17" t="s">
        <v>33</v>
      </c>
    </row>
    <row r="148" spans="3:9" s="2" customFormat="1" ht="13.5">
      <c r="C148" s="20" t="s">
        <v>34</v>
      </c>
      <c r="D148" s="17" t="str">
        <f>DEC2HEX(255,2)</f>
        <v>FF</v>
      </c>
      <c r="E148" s="17" t="str">
        <f>DEC2HEX(255,2)</f>
        <v>FF</v>
      </c>
      <c r="F148" s="17" t="str">
        <f>DEC2HEX(G144,2)</f>
        <v>01</v>
      </c>
      <c r="G148" s="17" t="str">
        <f>DEC2HEX(2,2)</f>
        <v>02</v>
      </c>
      <c r="H148" s="17" t="str">
        <f>DEC2HEX(G145,2)</f>
        <v>0A</v>
      </c>
      <c r="I148" s="17" t="str">
        <f>DEC2HEX(_xlfn.BITXOR(_xlfn.BITAND(SUM(F149+G149+H149),255),255),2)</f>
        <v>F2</v>
      </c>
    </row>
    <row r="149" spans="3:9" s="2" customFormat="1" ht="13.5">
      <c r="C149" s="17" t="s">
        <v>35</v>
      </c>
      <c r="D149" s="17">
        <f t="shared" ref="D149:I149" si="11">HEX2DEC(D148)</f>
        <v>255</v>
      </c>
      <c r="E149" s="17">
        <f t="shared" si="11"/>
        <v>255</v>
      </c>
      <c r="F149" s="17">
        <f t="shared" si="11"/>
        <v>1</v>
      </c>
      <c r="G149" s="17">
        <f t="shared" si="11"/>
        <v>2</v>
      </c>
      <c r="H149" s="17">
        <f t="shared" si="11"/>
        <v>10</v>
      </c>
      <c r="I149" s="17">
        <f t="shared" si="11"/>
        <v>242</v>
      </c>
    </row>
    <row r="150" spans="3:9" s="2" customFormat="1" ht="18" customHeight="1">
      <c r="C150" s="21" t="s">
        <v>36</v>
      </c>
      <c r="D150" s="21" t="str">
        <f>CONCATENATE(D148," ",E148," ",F148," ",G148," ",H148," ",I148,)</f>
        <v>FF FF 01 02 0A F2</v>
      </c>
      <c r="E150" s="21"/>
      <c r="F150" s="21"/>
      <c r="G150" s="21"/>
      <c r="H150" s="21"/>
      <c r="I150" s="21"/>
    </row>
  </sheetData>
  <mergeCells count="91">
    <mergeCell ref="E144:F144"/>
    <mergeCell ref="E145:F145"/>
    <mergeCell ref="C146:I146"/>
    <mergeCell ref="D147:E147"/>
    <mergeCell ref="C135:K135"/>
    <mergeCell ref="D136:E136"/>
    <mergeCell ref="E142:G142"/>
    <mergeCell ref="H142:I142"/>
    <mergeCell ref="E143:F143"/>
    <mergeCell ref="H143:I143"/>
    <mergeCell ref="E130:F130"/>
    <mergeCell ref="E131:F131"/>
    <mergeCell ref="E132:F132"/>
    <mergeCell ref="E133:F133"/>
    <mergeCell ref="E134:F134"/>
    <mergeCell ref="E121:F121"/>
    <mergeCell ref="C122:L122"/>
    <mergeCell ref="D123:E123"/>
    <mergeCell ref="E129:G129"/>
    <mergeCell ref="H129:I129"/>
    <mergeCell ref="E117:F117"/>
    <mergeCell ref="H117:I117"/>
    <mergeCell ref="E118:F118"/>
    <mergeCell ref="E119:F119"/>
    <mergeCell ref="E120:F120"/>
    <mergeCell ref="E108:F108"/>
    <mergeCell ref="C109:K109"/>
    <mergeCell ref="D110:E110"/>
    <mergeCell ref="E116:G116"/>
    <mergeCell ref="H116:I116"/>
    <mergeCell ref="E104:F104"/>
    <mergeCell ref="H104:I104"/>
    <mergeCell ref="E105:F105"/>
    <mergeCell ref="E106:F106"/>
    <mergeCell ref="E107:F107"/>
    <mergeCell ref="E94:F94"/>
    <mergeCell ref="M96:N96"/>
    <mergeCell ref="D97:E97"/>
    <mergeCell ref="E103:G103"/>
    <mergeCell ref="H103:I103"/>
    <mergeCell ref="E89:F89"/>
    <mergeCell ref="E90:F90"/>
    <mergeCell ref="E91:F91"/>
    <mergeCell ref="E92:F92"/>
    <mergeCell ref="E93:F93"/>
    <mergeCell ref="D79:P79"/>
    <mergeCell ref="D81:E81"/>
    <mergeCell ref="D84:P84"/>
    <mergeCell ref="H87:I87"/>
    <mergeCell ref="E88:F88"/>
    <mergeCell ref="E71:F71"/>
    <mergeCell ref="E72:F72"/>
    <mergeCell ref="E73:F73"/>
    <mergeCell ref="L75:M75"/>
    <mergeCell ref="D76:E76"/>
    <mergeCell ref="D61:E61"/>
    <mergeCell ref="H67:I67"/>
    <mergeCell ref="E68:F68"/>
    <mergeCell ref="E69:F69"/>
    <mergeCell ref="E70:F70"/>
    <mergeCell ref="E56:F56"/>
    <mergeCell ref="E57:F57"/>
    <mergeCell ref="E58:F58"/>
    <mergeCell ref="E59:F59"/>
    <mergeCell ref="C60:K60"/>
    <mergeCell ref="C47:K47"/>
    <mergeCell ref="D48:E48"/>
    <mergeCell ref="E54:G54"/>
    <mergeCell ref="H54:I54"/>
    <mergeCell ref="E55:F55"/>
    <mergeCell ref="H55:I55"/>
    <mergeCell ref="E42:F42"/>
    <mergeCell ref="E43:F43"/>
    <mergeCell ref="E44:F44"/>
    <mergeCell ref="E45:F45"/>
    <mergeCell ref="E46:F46"/>
    <mergeCell ref="E32:F32"/>
    <mergeCell ref="C33:K33"/>
    <mergeCell ref="D34:E34"/>
    <mergeCell ref="E41:G41"/>
    <mergeCell ref="H41:I41"/>
    <mergeCell ref="H27:I27"/>
    <mergeCell ref="E28:F28"/>
    <mergeCell ref="E29:F29"/>
    <mergeCell ref="E30:F30"/>
    <mergeCell ref="E31:F31"/>
    <mergeCell ref="H15:I15"/>
    <mergeCell ref="E16:F16"/>
    <mergeCell ref="E17:F17"/>
    <mergeCell ref="E18:F18"/>
    <mergeCell ref="D21:E21"/>
  </mergeCells>
  <phoneticPr fontId="9" type="noConversion"/>
  <hyperlinks>
    <hyperlink ref="C1" location="PING_总线上舵机指令生成" display="PING 总线上舵机指令生成" xr:uid="{00000000-0004-0000-0000-000000000000}"/>
    <hyperlink ref="C2" location="EPROM解锁指令" display="EPROM解锁指令" xr:uid="{00000000-0004-0000-0000-000001000000}"/>
    <hyperlink ref="C3" location="修改ID号指令" display="修改ID号指令" xr:uid="{00000000-0004-0000-0000-000002000000}"/>
    <hyperlink ref="C4" location="输出扭矩使能与自动较正指令" display="输出扭矩使能与自动较正指令" xr:uid="{00000000-0004-0000-0000-000003000000}"/>
    <hyperlink ref="C5" location="位置模式控制转动指令_无加速度" display="位置模式控制转动指令(无加速度)" xr:uid="{00000000-0004-0000-0000-000004000000}"/>
    <hyperlink ref="C6" location="位置模式控制转动指令_含加速度" display="位置模式控制转动指令(含加速度)" xr:uid="{00000000-0004-0000-0000-000005000000}"/>
    <hyperlink ref="C7" location="修改舵机工作模式指令" display="修改舵机工作模式指令" xr:uid="{00000000-0004-0000-0000-000006000000}"/>
    <hyperlink ref="C8" location="恒速正反转速度指令" display="恒速正反转速度指令" xr:uid="{00000000-0004-0000-0000-000007000000}"/>
    <hyperlink ref="C9" location="读当前位置指令" display="读当前位置指令" xr:uid="{00000000-0004-0000-0000-000008000000}"/>
    <hyperlink ref="C10" location="清除当前圈数指令" display="清除当前圈数指令" xr:uid="{00000000-0004-0000-0000-000009000000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10</vt:i4>
      </vt:variant>
    </vt:vector>
  </HeadingPairs>
  <TitlesOfParts>
    <vt:vector size="11" baseType="lpstr">
      <vt:lpstr>十六进制指令生成表</vt:lpstr>
      <vt:lpstr>EPROM解锁指令</vt:lpstr>
      <vt:lpstr>PING_总线上舵机指令生成</vt:lpstr>
      <vt:lpstr>位置模式控制转动指令_无加速度</vt:lpstr>
      <vt:lpstr>位置模式控制转动指令_含加速度</vt:lpstr>
      <vt:lpstr>恒速正反转速度指令</vt:lpstr>
      <vt:lpstr>修改ID号指令</vt:lpstr>
      <vt:lpstr>修改舵机工作模式指令</vt:lpstr>
      <vt:lpstr>读当前位置指令</vt:lpstr>
      <vt:lpstr>清除当前圈数指令</vt:lpstr>
      <vt:lpstr>输出扭矩使能与自动较正指令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dennis ...</cp:lastModifiedBy>
  <dcterms:created xsi:type="dcterms:W3CDTF">2021-07-01T02:19:00Z</dcterms:created>
  <dcterms:modified xsi:type="dcterms:W3CDTF">2022-09-05T12:33:59Z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3F41658FE60A4AA089E8A41B88B9E63E</vt:lpwstr>
  </property>
</Properties>
</file>