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Bry\Desktop\ENROLLMENTRACKING JUNE\"/>
    </mc:Choice>
  </mc:AlternateContent>
  <xr:revisionPtr revIDLastSave="0" documentId="8_{06ABB918-C870-43FA-A217-3CD95DBC9A39}" xr6:coauthVersionLast="47" xr6:coauthVersionMax="47" xr10:uidLastSave="{00000000-0000-0000-0000-000000000000}"/>
  <bookViews>
    <workbookView xWindow="-120" yWindow="-120" windowWidth="29040" windowHeight="16440" xr2:uid="{00000000-000D-0000-FFFF-FFFF00000000}"/>
  </bookViews>
  <sheets>
    <sheet name="Provider Data and Payer Status" sheetId="4" r:id="rId1"/>
    <sheet name="Provider Outreach" sheetId="5" state="hidden" r:id="rId2"/>
    <sheet name="GENERAL MISSING DOCS" sheetId="6" state="hidden" r:id="rId3"/>
    <sheet name="Copy of Submission Progress 1" sheetId="7" state="hidden" r:id="rId4"/>
    <sheet name="Copy of Status Summary" sheetId="8" state="hidden" r:id="rId5"/>
    <sheet name="CHAMPS TEMPLATE" sheetId="9" state="hidden" r:id="rId6"/>
    <sheet name="Copy of Submission Progress" sheetId="10" state="hidden" r:id="rId7"/>
    <sheet name="Filter Data Set" sheetId="11" state="hidden" r:id="rId8"/>
    <sheet name="DataSet" sheetId="12" state="hidden" r:id="rId9"/>
    <sheet name="Copy of Provider Inventory " sheetId="13" state="hidden" r:id="rId10"/>
  </sheets>
  <definedNames>
    <definedName name="_xlnm._FilterDatabase" localSheetId="3" hidden="1">'Copy of Submission Progress 1'!$A$1:$AN$163</definedName>
    <definedName name="Z_01FBF931_9499_4095_9A5B_A9324B553232_.wvu.FilterData" localSheetId="0" hidden="1">'Provider Data and Payer Status'!$AP$1:$AP$1016</definedName>
    <definedName name="Z_0299014D_C83E_4B7B_9EA0_D461D4132CE0_.wvu.FilterData" localSheetId="0" hidden="1">'Provider Data and Payer Status'!$C$1:$C$1016</definedName>
    <definedName name="Z_02C0A389_1300_4D27_A919_51E085EACBB0_.wvu.FilterData" localSheetId="0" hidden="1">'Provider Data and Payer Status'!$A$1:$AR$210</definedName>
    <definedName name="Z_0315777C_2A42_48D8_B363_4954268D354A_.wvu.FilterData" localSheetId="0" hidden="1">'Provider Data and Payer Status'!$AQ$1:$AQ$1016</definedName>
    <definedName name="Z_0339C0C8_B22B_436B_A6DE_E9F22488B78F_.wvu.FilterData" localSheetId="3" hidden="1">'Copy of Submission Progress 1'!$B$1:$B$969</definedName>
    <definedName name="Z_0339C0C8_B22B_436B_A6DE_E9F22488B78F_.wvu.FilterData" localSheetId="2" hidden="1">'GENERAL MISSING DOCS'!$A$1:$R$154</definedName>
    <definedName name="Z_0339C0C8_B22B_436B_A6DE_E9F22488B78F_.wvu.FilterData" localSheetId="0" hidden="1">'Provider Data and Payer Status'!$C$1:$C$1016</definedName>
    <definedName name="Z_03DB03F1_8A2D_4A6F_90A7_EBFED6BC1E98_.wvu.FilterData" localSheetId="0" hidden="1">'Provider Data and Payer Status'!$AR$1:$AR$1016</definedName>
    <definedName name="Z_068D1B4B_B5DB_41FC_80B7_B980F8C24152_.wvu.FilterData" localSheetId="0" hidden="1">'Provider Data and Payer Status'!$B$1:$B$1016</definedName>
    <definedName name="Z_069A0127_8056_429A_A3DC_E0FC3220E678_.wvu.FilterData" localSheetId="0" hidden="1">'Provider Data and Payer Status'!$AQ$1:$AQ$1016</definedName>
    <definedName name="Z_071ACC3E_FDA1_4557_9416_B24EF08FE9BD_.wvu.FilterData" localSheetId="0" hidden="1">'Provider Data and Payer Status'!$C$1:$C$1016</definedName>
    <definedName name="Z_07583C76_8E46_4427_979E_F0C004692F16_.wvu.FilterData" localSheetId="0" hidden="1">'Provider Data and Payer Status'!$AO$1:$AO$1016</definedName>
    <definedName name="Z_08C0B655_EAEE_4145_AC6B_4A896EDC4DC2_.wvu.FilterData" localSheetId="0" hidden="1">'Provider Data and Payer Status'!$AI$1:$AI$1016</definedName>
    <definedName name="Z_08CE77BC_E5B8_42F5_8BBA_62D218E5B845_.wvu.FilterData" localSheetId="0" hidden="1">'Provider Data and Payer Status'!$AJ$1:$AJ$1016</definedName>
    <definedName name="Z_098014F6_E282_4E1A_B28A_61CEE10954DF_.wvu.FilterData" localSheetId="0" hidden="1">'Provider Data and Payer Status'!$B$1:$B$1016</definedName>
    <definedName name="Z_0A08E38E_EA4B_4F95_8E69_6EEEB3B5BD79_.wvu.FilterData" localSheetId="0" hidden="1">'Provider Data and Payer Status'!$AI$1:$AI$1016</definedName>
    <definedName name="Z_0B3EBF25_6D66_4FE7_936F_0D846256A031_.wvu.FilterData" localSheetId="0" hidden="1">'Provider Data and Payer Status'!$AG$1:$AG$1016</definedName>
    <definedName name="Z_0C0C85B3_FF3E_4381_8320_28F7D63C05A6_.wvu.FilterData" localSheetId="0" hidden="1">'Provider Data and Payer Status'!$B$1:$B$1016</definedName>
    <definedName name="Z_0C90896D_A5BB_482C_9A32_16FC4643369E_.wvu.FilterData" localSheetId="0" hidden="1">'Provider Data and Payer Status'!$A$1:$AQ$210</definedName>
    <definedName name="Z_0F25EAB7_985E_4D30_BE2F_C17F1E8E56FF_.wvu.FilterData" localSheetId="0" hidden="1">'Provider Data and Payer Status'!$M$1:$M$1016</definedName>
    <definedName name="Z_0F88AE89_2428_42BE_8EA0_995828E08FDF_.wvu.FilterData" localSheetId="0" hidden="1">'Provider Data and Payer Status'!$A$1:$AQ$172</definedName>
    <definedName name="Z_1190CA7D_8391_4F9F_9E7C_DEE2C156735E_.wvu.FilterData" localSheetId="3" hidden="1">'Copy of Submission Progress 1'!$AM$1:$AM$969</definedName>
    <definedName name="Z_1190CA7D_8391_4F9F_9E7C_DEE2C156735E_.wvu.FilterData" localSheetId="0" hidden="1">'Provider Data and Payer Status'!$A$1:$AQ$210</definedName>
    <definedName name="Z_1362ED3A_582A_4D8B_8703_E6C32CF58E06_.wvu.FilterData" localSheetId="0" hidden="1">'Provider Data and Payer Status'!$C$1:$C$1016</definedName>
    <definedName name="Z_136C6722_16FC_4C74_98E3_8724A36E2332_.wvu.FilterData" localSheetId="0" hidden="1">'Provider Data and Payer Status'!$A$1:$AR$210</definedName>
    <definedName name="Z_13D5FBBC_D435_470B_9212_7A64D18ADF01_.wvu.FilterData" localSheetId="0" hidden="1">'Provider Data and Payer Status'!$A$1:$AR$210</definedName>
    <definedName name="Z_140E2A05_F7EC_4497_A4B9_B4153B4806F8_.wvu.FilterData" localSheetId="0" hidden="1">'Provider Data and Payer Status'!$C$1:$C$1016</definedName>
    <definedName name="Z_163E901F_BBDB_4569_8A23_E47A2524BCC6_.wvu.FilterData" localSheetId="0" hidden="1">'Provider Data and Payer Status'!$AN$1:$AN$1016</definedName>
    <definedName name="Z_164EA421_CD5A_4715_9255_DAD68951E93D_.wvu.FilterData" localSheetId="0" hidden="1">'Provider Data and Payer Status'!$AI$1:$AI$1016</definedName>
    <definedName name="Z_164EF1E7_B1B0_4459_A83E_CDBC81FB21A8_.wvu.FilterData" localSheetId="0" hidden="1">'Provider Data and Payer Status'!$AI$1:$AI$1016</definedName>
    <definedName name="Z_165B9EF8_871C_4D6A_879B_DA5632178A5A_.wvu.FilterData" localSheetId="0" hidden="1">'Provider Data and Payer Status'!$AI$1:$AI$1016</definedName>
    <definedName name="Z_170155B4_F780_4CE1_8699_0A75099A6305_.wvu.FilterData" localSheetId="0" hidden="1">'Provider Data and Payer Status'!$AN$1:$AN$1016</definedName>
    <definedName name="Z_170B6B82_2756_4C3F_80F2_7CF3AD486BFF_.wvu.FilterData" localSheetId="0" hidden="1">'Provider Data and Payer Status'!$A$1:$AQ$210</definedName>
    <definedName name="Z_17D600B2_876F_46C9_AE77_E42A04B66A6A_.wvu.FilterData" localSheetId="3" hidden="1">'Copy of Submission Progress 1'!$AN$1:$AN$969</definedName>
    <definedName name="Z_17D600B2_876F_46C9_AE77_E42A04B66A6A_.wvu.FilterData" localSheetId="0" hidden="1">'Provider Data and Payer Status'!$C$1:$C$1016</definedName>
    <definedName name="Z_17DBD18B_0BE0_456F_AD6B_F63AF02D6327_.wvu.FilterData" localSheetId="0" hidden="1">'Provider Data and Payer Status'!$C$1:$C$1016</definedName>
    <definedName name="Z_1A3BCCAF_9330_4815_9FB2_90AC6B588740_.wvu.FilterData" localSheetId="0" hidden="1">'Provider Data and Payer Status'!$A$1:$AR$172</definedName>
    <definedName name="Z_1B2C4043_64AA_491E_88DF_C8B78AC1572D_.wvu.FilterData" localSheetId="0" hidden="1">'Provider Data and Payer Status'!$AA$1:$AA$1016</definedName>
    <definedName name="Z_1C2AB9B9_E387_44FD_89D2_74FEDD223C0F_.wvu.FilterData" localSheetId="0" hidden="1">'Provider Data and Payer Status'!$AI$1:$AI$1016</definedName>
    <definedName name="Z_1C8BEF9B_C58A_48DD_BD0F_F8F6B3B9EB97_.wvu.FilterData" localSheetId="0" hidden="1">'Provider Data and Payer Status'!$AI$1:$AI$1016</definedName>
    <definedName name="Z_1CBC740F_917E_4768_981E_268549B60F44_.wvu.FilterData" localSheetId="0" hidden="1">'Provider Data and Payer Status'!$AI$1:$AI$1016</definedName>
    <definedName name="Z_1D4942D3_2DD5_4351_9206_79093C541074_.wvu.FilterData" localSheetId="0" hidden="1">'Provider Data and Payer Status'!$AJ$1:$AJ$1016</definedName>
    <definedName name="Z_1EAC5348_3719_4A37_929E_AB1576E1D704_.wvu.FilterData" localSheetId="0" hidden="1">'Provider Data and Payer Status'!$AI$1:$AI$1016</definedName>
    <definedName name="Z_1EC0F0EC_C833_4F39_87F0_63A68BEB4AA3_.wvu.FilterData" localSheetId="3" hidden="1">'Copy of Submission Progress 1'!$B$1:$B$969</definedName>
    <definedName name="Z_1EC0F0EC_C833_4F39_87F0_63A68BEB4AA3_.wvu.FilterData" localSheetId="2" hidden="1">'GENERAL MISSING DOCS'!$B$1:$B$960</definedName>
    <definedName name="Z_1EC0F0EC_C833_4F39_87F0_63A68BEB4AA3_.wvu.FilterData" localSheetId="0" hidden="1">'Provider Data and Payer Status'!$C$1:$C$1016</definedName>
    <definedName name="Z_1F5766BD_A533_4BC6_8E29_AE17C58141D7_.wvu.FilterData" localSheetId="0" hidden="1">'Provider Data and Payer Status'!$AI$1:$AI$1016</definedName>
    <definedName name="Z_1F6FB367_165B_40C2_A2C7_A28A8A1AA52D_.wvu.FilterData" localSheetId="0" hidden="1">'Provider Data and Payer Status'!$AI$1:$AI$1016</definedName>
    <definedName name="Z_1FD13BEC_DF03_4D28_B525_A69F566A3618_.wvu.FilterData" localSheetId="0" hidden="1">'Provider Data and Payer Status'!$AI$1:$AI$1016</definedName>
    <definedName name="Z_20CBDA82_771F_486E_9A42_B1D89499600B_.wvu.FilterData" localSheetId="0" hidden="1">'Provider Data and Payer Status'!$AL$1:$AL$1016</definedName>
    <definedName name="Z_21AE702C_1EB9_4C40_9023_3F2F7862045C_.wvu.FilterData" localSheetId="0" hidden="1">'Provider Data and Payer Status'!$A$174:$AR$210</definedName>
    <definedName name="Z_2217CF54_5110_4A2E_88A7_0E6E9E3E2BED_.wvu.FilterData" localSheetId="0" hidden="1">'Provider Data and Payer Status'!$AI$1:$AI$1016</definedName>
    <definedName name="Z_22802EA1_E956_4C64_A240_18B09DC2DC95_.wvu.FilterData" localSheetId="0" hidden="1">'Provider Data and Payer Status'!$AQ$1:$AQ$1016</definedName>
    <definedName name="Z_2465A9EA_0BDF_4126_80C6_83F1E2C8DC20_.wvu.FilterData" localSheetId="0" hidden="1">'Provider Data and Payer Status'!$C$1:$C$1016</definedName>
    <definedName name="Z_25D81A58_D439_4A7C_91B9_553B94724A46_.wvu.FilterData" localSheetId="0" hidden="1">'Provider Data and Payer Status'!$AI$1:$AI$1016</definedName>
    <definedName name="Z_26109F2D_A578_42F1_9CC1_CC472099F1B3_.wvu.FilterData" localSheetId="0" hidden="1">'Provider Data and Payer Status'!$C$1:$C$1016</definedName>
    <definedName name="Z_271E53AC_B862_4690_9F4B_BCE97C620889_.wvu.FilterData" localSheetId="0" hidden="1">'Provider Data and Payer Status'!$G$1:$G$1016</definedName>
    <definedName name="Z_27DF10CC_5753_427D_A02A_918EE50BF5F6_.wvu.FilterData" localSheetId="3" hidden="1">'Copy of Submission Progress 1'!$A$1:$AN$164</definedName>
    <definedName name="Z_27DF10CC_5753_427D_A02A_918EE50BF5F6_.wvu.FilterData" localSheetId="2" hidden="1">'GENERAL MISSING DOCS'!$A$1:$R$154</definedName>
    <definedName name="Z_27DF10CC_5753_427D_A02A_918EE50BF5F6_.wvu.FilterData" localSheetId="0" hidden="1">'Provider Data and Payer Status'!$C$1:$C$1016</definedName>
    <definedName name="Z_2834FE03_EEA3_47C1_A332_7C364941A6E3_.wvu.FilterData" localSheetId="0" hidden="1">'Provider Data and Payer Status'!$AQ$1:$AQ$1016</definedName>
    <definedName name="Z_284B2161_EE32_40A8_930C_6D06344A5608_.wvu.FilterData" localSheetId="0" hidden="1">'Provider Data and Payer Status'!$C$1:$C$1016</definedName>
    <definedName name="Z_28698064_8245_4F43_BF49_1B224164BFA8_.wvu.FilterData" localSheetId="0" hidden="1">'Provider Data and Payer Status'!$AI$1:$AI$1016</definedName>
    <definedName name="Z_287B3639_9EA7_404E_93C1_D6C04243A86E_.wvu.FilterData" localSheetId="0" hidden="1">'Provider Data and Payer Status'!$AI$1:$AI$1016</definedName>
    <definedName name="Z_2A79C848_1CFA_478D_9AEC_4E0EA9D39408_.wvu.FilterData" localSheetId="0" hidden="1">'Provider Data and Payer Status'!$A$1:$AR$172</definedName>
    <definedName name="Z_2A81EBA7_6F9F_4276_8F83_62FC74642064_.wvu.FilterData" localSheetId="3" hidden="1">'Copy of Submission Progress 1'!$B$1:$B$969</definedName>
    <definedName name="Z_2A81EBA7_6F9F_4276_8F83_62FC74642064_.wvu.FilterData" localSheetId="0" hidden="1">'Provider Data and Payer Status'!$A$1:$AQ$210</definedName>
    <definedName name="Z_2B272576_EB0C_489F_980E_D4434EEFA69C_.wvu.FilterData" localSheetId="0" hidden="1">'Provider Data and Payer Status'!$A$1:$AQ$210</definedName>
    <definedName name="Z_2B846364_CA20_48D4_8BEF_714A4B08D438_.wvu.FilterData" localSheetId="0" hidden="1">'Provider Data and Payer Status'!$G$1:$G$1016</definedName>
    <definedName name="Z_2D286BF8_1B85_432B_AB70_6DD241974816_.wvu.FilterData" localSheetId="0" hidden="1">'Provider Data and Payer Status'!$A$1:$AR$172</definedName>
    <definedName name="Z_2DF98C70_5096_4FBE_B6E2_FE5A74F861B6_.wvu.FilterData" localSheetId="0" hidden="1">'Provider Data and Payer Status'!$G$1:$G$1016</definedName>
    <definedName name="Z_2F57641C_5EE8_4E13_9B55_B7AA4F12A7A5_.wvu.FilterData" localSheetId="0" hidden="1">'Provider Data and Payer Status'!$C$1:$C$1016</definedName>
    <definedName name="Z_2FAB1E9D_D8A4_4257_B2C6_00A019123D79_.wvu.FilterData" localSheetId="0" hidden="1">'Provider Data and Payer Status'!$A$1:$AR$172</definedName>
    <definedName name="Z_30282C29_1B4D_4524_BC13_BBA18E69A12D_.wvu.FilterData" localSheetId="3" hidden="1">'Copy of Submission Progress 1'!$B$1:$B$969</definedName>
    <definedName name="Z_30282C29_1B4D_4524_BC13_BBA18E69A12D_.wvu.FilterData" localSheetId="0" hidden="1">'Provider Data and Payer Status'!$AI$1:$AI$1016</definedName>
    <definedName name="Z_3056644F_F7EA_4C62_8FA6_1238ED50DECC_.wvu.FilterData" localSheetId="0" hidden="1">'Provider Data and Payer Status'!$A$1:$AQ$210</definedName>
    <definedName name="Z_3109504F_39D3_4395_9EFF_2947700D1FC9_.wvu.FilterData" localSheetId="0" hidden="1">'Provider Data and Payer Status'!$AR$1:$AR$1016</definedName>
    <definedName name="Z_33592880_AA5B_4E44_A8E8_6E73E11A9281_.wvu.FilterData" localSheetId="0" hidden="1">'Provider Data and Payer Status'!$AI$1:$AI$1016</definedName>
    <definedName name="Z_340D433A_BCFE_4C59_A582_AB76998817B5_.wvu.FilterData" localSheetId="0" hidden="1">'Provider Data and Payer Status'!$AI$1:$AI$1016</definedName>
    <definedName name="Z_34C973D1_07AB_46B8_9261_4D3B6C770DA0_.wvu.FilterData" localSheetId="0" hidden="1">'Provider Data and Payer Status'!$A$1:$AQ$210</definedName>
    <definedName name="Z_35393902_F057_4B26_AECF_91B0B956220B_.wvu.FilterData" localSheetId="0" hidden="1">'Provider Data and Payer Status'!$AI$1:$AI$1016</definedName>
    <definedName name="Z_359F75B0_BAA5_4505_9C78_EE3EDE77F71E_.wvu.FilterData" localSheetId="3" hidden="1">'Copy of Submission Progress 1'!$B$1:$B$969</definedName>
    <definedName name="Z_359F75B0_BAA5_4505_9C78_EE3EDE77F71E_.wvu.FilterData" localSheetId="0" hidden="1">'Provider Data and Payer Status'!$C$1:$C$1016</definedName>
    <definedName name="Z_35ABA089_8A10_424F_9F65_15BAAA9DB0C4_.wvu.FilterData" localSheetId="0" hidden="1">'Provider Data and Payer Status'!$A$1:$AR$210</definedName>
    <definedName name="Z_35EE6A76_6BCD_4967_A2A2_F8252792A403_.wvu.FilterData" localSheetId="0" hidden="1">'Provider Data and Payer Status'!$A$1:$AR$172</definedName>
    <definedName name="Z_37BC02B1_36C8_4CE0_B3C5_3B7D95036ED0_.wvu.FilterData" localSheetId="0" hidden="1">'Provider Data and Payer Status'!$A$1:$AQ$210</definedName>
    <definedName name="Z_3867B58E_DFF0_40DE_8E79_F00FB3962EA8_.wvu.FilterData" localSheetId="0" hidden="1">'Provider Data and Payer Status'!$AI$1:$AI$1016</definedName>
    <definedName name="Z_3B088792_2269_452E_BA7A_2A66542FC24D_.wvu.FilterData" localSheetId="3" hidden="1">'Copy of Submission Progress 1'!$B$1:$B$969</definedName>
    <definedName name="Z_3B088792_2269_452E_BA7A_2A66542FC24D_.wvu.FilterData" localSheetId="2" hidden="1">'GENERAL MISSING DOCS'!$A$1:$R$154</definedName>
    <definedName name="Z_3B088792_2269_452E_BA7A_2A66542FC24D_.wvu.FilterData" localSheetId="0" hidden="1">'Provider Data and Payer Status'!$C$1:$C$1016</definedName>
    <definedName name="Z_3D337526_A9BA_4FA2_A936_DB0633BD5D6A_.wvu.FilterData" localSheetId="0" hidden="1">'Provider Data and Payer Status'!$AI$1:$AI$1016</definedName>
    <definedName name="Z_3E676973_0FBF_4C46_9E00_2D7F7337EB4E_.wvu.FilterData" localSheetId="0" hidden="1">'Provider Data and Payer Status'!$A$1:$AR$172</definedName>
    <definedName name="Z_3E7DF53C_EDEE_4F89_9537_C24FEB96E528_.wvu.FilterData" localSheetId="0" hidden="1">'Provider Data and Payer Status'!$B$1:$B$1016</definedName>
    <definedName name="Z_3FA4AA58_A2BA_4610_B68C_F162DD8C0AF7_.wvu.FilterData" localSheetId="0" hidden="1">'Provider Data and Payer Status'!$AK$1:$AK$1016</definedName>
    <definedName name="Z_401A3DC4_88EB_4B64_95A9_F70654F20130_.wvu.FilterData" localSheetId="0" hidden="1">'Provider Data and Payer Status'!$B$1:$B$1016</definedName>
    <definedName name="Z_404DB5C8_58CB_43FC_9750_18A3490E47AB_.wvu.FilterData" localSheetId="0" hidden="1">'Provider Data and Payer Status'!$G$1:$G$1016</definedName>
    <definedName name="Z_40965533_5238_443C_AF51_D57F8F8FB50B_.wvu.FilterData" localSheetId="0" hidden="1">'Provider Data and Payer Status'!$C$1:$C$1016</definedName>
    <definedName name="Z_40D6AAD8_ADD0_47C9_98DD_FAF7D6D5752A_.wvu.FilterData" localSheetId="0" hidden="1">'Provider Data and Payer Status'!$AQ$1:$AQ$1016</definedName>
    <definedName name="Z_415516FC_8BBF_4E4D_8E3B_CD8E5CBAE200_.wvu.FilterData" localSheetId="0" hidden="1">'Provider Data and Payer Status'!$C$1:$C$1016</definedName>
    <definedName name="Z_420AC90D_35A5_41D8_AEA2_E8D03988A3F8_.wvu.FilterData" localSheetId="0" hidden="1">'Provider Data and Payer Status'!$AN$1:$AN$1016</definedName>
    <definedName name="Z_4247B587_DFE9_4ECF_85C8_CEA867ECA0E5_.wvu.FilterData" localSheetId="0" hidden="1">'Provider Data and Payer Status'!$A$1:$A$1016</definedName>
    <definedName name="Z_4249314D_FEA2_43F9_AF3E_8A4F26A2DCC2_.wvu.FilterData" localSheetId="0" hidden="1">'Provider Data and Payer Status'!$A$1:$AR$172</definedName>
    <definedName name="Z_430DF20E_5D69_48D2_9B7D_9CE118A35610_.wvu.FilterData" localSheetId="0" hidden="1">'Provider Data and Payer Status'!$A$1:$AR$172</definedName>
    <definedName name="Z_442A9AB1_E5E5_4DB9_8FAD_BF50379E25C7_.wvu.FilterData" localSheetId="0" hidden="1">'Provider Data and Payer Status'!$C$1:$C$1016</definedName>
    <definedName name="Z_450CC7EB_416B_4EE8_AFDC_7C1DC7EEBE0B_.wvu.FilterData" localSheetId="0" hidden="1">'Provider Data and Payer Status'!$AR$1:$AR$1016</definedName>
    <definedName name="Z_45995A4E_B416_4DEC_88DF_1F09802EF076_.wvu.FilterData" localSheetId="0" hidden="1">'Provider Data and Payer Status'!$AP$1:$AP$1016</definedName>
    <definedName name="Z_4693DE2E_75CD_41A7_9AA8_D75EFABD5D2E_.wvu.FilterData" localSheetId="0" hidden="1">'Provider Data and Payer Status'!$AI$1:$AI$1016</definedName>
    <definedName name="Z_46AB93AC_F6B3_4BEC_B80A_433B00040A31_.wvu.FilterData" localSheetId="3" hidden="1">'Copy of Submission Progress 1'!$B$1:$B$969</definedName>
    <definedName name="Z_46AB93AC_F6B3_4BEC_B80A_433B00040A31_.wvu.FilterData" localSheetId="2" hidden="1">'GENERAL MISSING DOCS'!$J$1:$J$960</definedName>
    <definedName name="Z_46AB93AC_F6B3_4BEC_B80A_433B00040A31_.wvu.FilterData" localSheetId="0" hidden="1">'Provider Data and Payer Status'!$B$85:$AQ$210</definedName>
    <definedName name="Z_4739360B_E939_45B3_8B97_F6AECA99AA91_.wvu.FilterData" localSheetId="0" hidden="1">'Provider Data and Payer Status'!$A$1:$AR$210</definedName>
    <definedName name="Z_47AC22C6_B658_4C9D_822C_FEA48D535217_.wvu.FilterData" localSheetId="0" hidden="1">'Provider Data and Payer Status'!$AJ$1:$AJ$1016</definedName>
    <definedName name="Z_47B03E60_787B_41C1_984F_8D802E4570BE_.wvu.FilterData" localSheetId="0" hidden="1">'Provider Data and Payer Status'!$AN$1:$AN$1016</definedName>
    <definedName name="Z_484662BA_43FB_4037_B30D_D3EC44876D6B_.wvu.FilterData" localSheetId="0" hidden="1">'Provider Data and Payer Status'!$C$1:$C$1016</definedName>
    <definedName name="Z_48609603_5FE5_4B0D_B4DE_667114E657E8_.wvu.FilterData" localSheetId="0" hidden="1">'Provider Data and Payer Status'!$A$1:$AR$172</definedName>
    <definedName name="Z_48EF19AC_44F1_4612_B002_A845C77DE6A2_.wvu.FilterData" localSheetId="0" hidden="1">'Provider Data and Payer Status'!$A$1:$AQ$210</definedName>
    <definedName name="Z_49E31C16_BBC8_42B8_8432_1DF7ADB3BE25_.wvu.FilterData" localSheetId="0" hidden="1">'Provider Data and Payer Status'!$B$1:$B$1016</definedName>
    <definedName name="Z_4A6C38E3_4DB7_4110_9230_DA22869840DF_.wvu.FilterData" localSheetId="0" hidden="1">'Provider Data and Payer Status'!$C$1:$C$1016</definedName>
    <definedName name="Z_4B32DD9C_B979_4F7A_8768_373A3F053989_.wvu.FilterData" localSheetId="0" hidden="1">'Provider Data and Payer Status'!$A$1:$AR$210</definedName>
    <definedName name="Z_4B55E3B6_CE6D_4643_8563_E7CA59A0D16B_.wvu.FilterData" localSheetId="0" hidden="1">'Provider Data and Payer Status'!$A$1:$AR$210</definedName>
    <definedName name="Z_4BE58478_B850_4CB0_9882_77A970208043_.wvu.FilterData" localSheetId="0" hidden="1">'Provider Data and Payer Status'!$M$1:$M$1016</definedName>
    <definedName name="Z_4BF2FED7_9EB1_49A3_A45A_FA252D598BE0_.wvu.FilterData" localSheetId="0" hidden="1">'Provider Data and Payer Status'!$AI$1:$AI$1016</definedName>
    <definedName name="Z_4CC94469_CE41_4C49_88F7_498EEF5D9C6B_.wvu.FilterData" localSheetId="0" hidden="1">'Provider Data and Payer Status'!$AM$1:$AM$1016</definedName>
    <definedName name="Z_4DA7F30E_8A02_425A_8057_2B10FB06081D_.wvu.FilterData" localSheetId="0" hidden="1">'Provider Data and Payer Status'!$C$1:$C$1016</definedName>
    <definedName name="Z_4E2BBEF7_2805_4DDD_A65F_1DF363B16423_.wvu.FilterData" localSheetId="0" hidden="1">'Provider Data and Payer Status'!$O$1:$O$1016</definedName>
    <definedName name="Z_4EC1A677_2854_4295_8167_8B3E08A68B7A_.wvu.FilterData" localSheetId="0" hidden="1">'Provider Data and Payer Status'!$A$1:$AR$172</definedName>
    <definedName name="Z_4F2D8F5A_BA4C_47B4_976C_1F23C8C19EA1_.wvu.FilterData" localSheetId="0" hidden="1">'Provider Data and Payer Status'!$A$1:$AR$172</definedName>
    <definedName name="Z_4F826C0B_56C9_4629_A9D6_8948DC344C67_.wvu.FilterData" localSheetId="0" hidden="1">'Provider Data and Payer Status'!$A$1:$AR$172</definedName>
    <definedName name="Z_4FAF5498_3BF6_44BA_9C3E_7E895BC074EF_.wvu.FilterData" localSheetId="0" hidden="1">'Provider Data and Payer Status'!$AJ$1:$AJ$1016</definedName>
    <definedName name="Z_4FE55439_5C0E_401D_A752_40B49037CE2E_.wvu.FilterData" localSheetId="0" hidden="1">'Provider Data and Payer Status'!$C$1:$C$1016</definedName>
    <definedName name="Z_4FFF44FD_2C9F_4360_9039_7FABA5364E98_.wvu.FilterData" localSheetId="0" hidden="1">'Provider Data and Payer Status'!$A$1:$AR$172</definedName>
    <definedName name="Z_50028930_3A50_4E9F_8A6D_BBCA9A9054DF_.wvu.FilterData" localSheetId="0" hidden="1">'Provider Data and Payer Status'!$A$1:$AR$172</definedName>
    <definedName name="Z_5088101D_B6A5_4E80_93ED_9E37EA03F7FF_.wvu.FilterData" localSheetId="0" hidden="1">'Provider Data and Payer Status'!$A$1:$A$1016</definedName>
    <definedName name="Z_5124ABE5_00B7_417B_92BB_F9B533D29561_.wvu.FilterData" localSheetId="0" hidden="1">'Provider Data and Payer Status'!$C$1:$C$1016</definedName>
    <definedName name="Z_5169CBF6_FF6F_40CA_B1A4_74A31C566DF5_.wvu.FilterData" localSheetId="0" hidden="1">'Provider Data and Payer Status'!$A$1:$AR$172</definedName>
    <definedName name="Z_51D2CA7D_F802_41DB_9B56_240F8001B5E5_.wvu.FilterData" localSheetId="0" hidden="1">'Provider Data and Payer Status'!$C$1:$C$1016</definedName>
    <definedName name="Z_521BA1B2_CDDD_4925_A4A0_D75FB69201FD_.wvu.FilterData" localSheetId="0" hidden="1">'Provider Data and Payer Status'!$A$1:$AQ$210</definedName>
    <definedName name="Z_53B70513_BE46_4FAA_8867_1D10860ACDE5_.wvu.FilterData" localSheetId="0" hidden="1">'Provider Data and Payer Status'!$G$1:$G$1016</definedName>
    <definedName name="Z_556D7AC4_C77D_40AB_B1C4_831B5147BDF8_.wvu.FilterData" localSheetId="3" hidden="1">'Copy of Submission Progress 1'!$AF$1:$AF$969</definedName>
    <definedName name="Z_556D7AC4_C77D_40AB_B1C4_831B5147BDF8_.wvu.FilterData" localSheetId="0" hidden="1">'Provider Data and Payer Status'!$A$1:$AQ$210</definedName>
    <definedName name="Z_564F8985_7DAD_4004_B587_92384F2688EC_.wvu.FilterData" localSheetId="0" hidden="1">'Provider Data and Payer Status'!$AR$1:$AR$1016</definedName>
    <definedName name="Z_5664029B_55BD_40AC_BFE1_14CCF22F8415_.wvu.FilterData" localSheetId="0" hidden="1">'Provider Data and Payer Status'!$AM$1:$AM$1016</definedName>
    <definedName name="Z_57555A1C_3B48_4EE4_91DA_BC316C169AE0_.wvu.FilterData" localSheetId="0" hidden="1">'Provider Data and Payer Status'!$AN$1:$AN$1016</definedName>
    <definedName name="Z_58D6C365_D8B3_4579_86CA_0EFF2E7F1B25_.wvu.FilterData" localSheetId="0" hidden="1">'Provider Data and Payer Status'!$C$1:$C$1016</definedName>
    <definedName name="Z_5983BFF0_1670_459B_AD93_4890EE79E52E_.wvu.FilterData" localSheetId="0" hidden="1">'Provider Data and Payer Status'!$AI$1:$AI$1016</definedName>
    <definedName name="Z_59845B4F_734F_4CD5_AF91_94A4D9CDE8FD_.wvu.FilterData" localSheetId="0" hidden="1">'Provider Data and Payer Status'!$AK$1:$AK$1016</definedName>
    <definedName name="Z_5A1526DD_5244_4F76_8C57_6B989D2AAEC2_.wvu.FilterData" localSheetId="0" hidden="1">'Provider Data and Payer Status'!$P$1:$P$1016</definedName>
    <definedName name="Z_5AE3F971_0A99_4372_B7F4_E18BD25F16FC_.wvu.FilterData" localSheetId="0" hidden="1">'Provider Data and Payer Status'!$C$1:$C$1016</definedName>
    <definedName name="Z_5B84F331_C527_4CD0_8329_E758B8F2757C_.wvu.FilterData" localSheetId="0" hidden="1">'Provider Data and Payer Status'!$AI$1:$AI$1016</definedName>
    <definedName name="Z_5C20FC40_F55E_4FF1_A448_7E753D0C8935_.wvu.FilterData" localSheetId="0" hidden="1">'Provider Data and Payer Status'!$A$1:$AR$210</definedName>
    <definedName name="Z_5C5CA293_17DA_49E0_A9FB_6D66A0B2C0EE_.wvu.FilterData" localSheetId="0" hidden="1">'Provider Data and Payer Status'!$A$1:$AR$210</definedName>
    <definedName name="Z_5D0E0BEF_9D11_4771_AEF9_FA82967A378E_.wvu.FilterData" localSheetId="0" hidden="1">'Provider Data and Payer Status'!$AN$1:$AN$1016</definedName>
    <definedName name="Z_5E8CC12C_02DB_48EA_BAA5_D6479781B9CF_.wvu.FilterData" localSheetId="3" hidden="1">'Copy of Submission Progress 1'!$AF$1:$AF$969</definedName>
    <definedName name="Z_5E8CC12C_02DB_48EA_BAA5_D6479781B9CF_.wvu.FilterData" localSheetId="0" hidden="1">'Provider Data and Payer Status'!$A$1:$AQ$1016</definedName>
    <definedName name="Z_606163FA_E36C_41F1_AE1A_C77D2DEBD287_.wvu.FilterData" localSheetId="0" hidden="1">'Provider Data and Payer Status'!$A$1:$AR$210</definedName>
    <definedName name="Z_6108ADBF_CEDB_4CC9_B8BA_E3B74ED3D2CB_.wvu.FilterData" localSheetId="0" hidden="1">'Provider Data and Payer Status'!$B$1:$B$1016</definedName>
    <definedName name="Z_6134F639_7399_480B_80E0_3C9DA415B504_.wvu.FilterData" localSheetId="0" hidden="1">'Provider Data and Payer Status'!$C$1:$C$1016</definedName>
    <definedName name="Z_62733857_9950_420B_960D_29D66127C503_.wvu.FilterData" localSheetId="3" hidden="1">'Copy of Submission Progress 1'!$B$1:$B$969</definedName>
    <definedName name="Z_62733857_9950_420B_960D_29D66127C503_.wvu.FilterData" localSheetId="0" hidden="1">'Provider Data and Payer Status'!$AI$1:$AI$1016</definedName>
    <definedName name="Z_62B87709_ED55_43E1_AB21_A687748A1304_.wvu.FilterData" localSheetId="0" hidden="1">'Provider Data and Payer Status'!$A$1:$AR$210</definedName>
    <definedName name="Z_6404B3C8_B4F8_46A0_B261_F999953A5A75_.wvu.FilterData" localSheetId="0" hidden="1">'Provider Data and Payer Status'!$AN$1:$AN$1016</definedName>
    <definedName name="Z_65C49D42_202F_40B6_A523_F22FF8A63EC6_.wvu.FilterData" localSheetId="0" hidden="1">'Provider Data and Payer Status'!$C$1:$C$1016</definedName>
    <definedName name="Z_669A3D95_4BF4_4EC9_8E0D_D6499A6374BF_.wvu.FilterData" localSheetId="0" hidden="1">'Provider Data and Payer Status'!$A$1:$AQ$210</definedName>
    <definedName name="Z_68738B4A_8A8E_4983_B9E7_B4697AC27A3D_.wvu.FilterData" localSheetId="0" hidden="1">'Provider Data and Payer Status'!$A$1:$AR$172</definedName>
    <definedName name="Z_68B372A4_143B_461D_A9A8_F117A06FFDC2_.wvu.FilterData" localSheetId="0" hidden="1">'Provider Data and Payer Status'!$AP$1:$AP$1016</definedName>
    <definedName name="Z_69B1BA35_A607_4F25_9789_DD08063A506E_.wvu.FilterData" localSheetId="0" hidden="1">'Provider Data and Payer Status'!$A$1:$AQ$210</definedName>
    <definedName name="Z_6B252C42_911C_4FDB_A770_2C8DA930DD18_.wvu.FilterData" localSheetId="0" hidden="1">'Provider Data and Payer Status'!$AI$1:$AI$1016</definedName>
    <definedName name="Z_6C5D2A13_D8C6_4F99_A516_0218FCE230C4_.wvu.FilterData" localSheetId="6" hidden="1">'Copy of Submission Progress'!$E$1:$E$966</definedName>
    <definedName name="Z_6C5D2A13_D8C6_4F99_A516_0218FCE230C4_.wvu.FilterData" localSheetId="3" hidden="1">'Copy of Submission Progress 1'!$B$1:$B$969</definedName>
    <definedName name="Z_6C5D2A13_D8C6_4F99_A516_0218FCE230C4_.wvu.FilterData" localSheetId="2" hidden="1">'GENERAL MISSING DOCS'!$E$1:$E$960</definedName>
    <definedName name="Z_6C5D2A13_D8C6_4F99_A516_0218FCE230C4_.wvu.FilterData" localSheetId="0" hidden="1">'Provider Data and Payer Status'!$C$1:$C$1016</definedName>
    <definedName name="Z_6C5D2A13_D8C6_4F99_A516_0218FCE230C4_.wvu.FilterData" localSheetId="1" hidden="1">'Provider Outreach'!$D$1:$D$856</definedName>
    <definedName name="Z_6C8C19C8_3D90_4F9F_8098_58835D260B59_.wvu.FilterData" localSheetId="0" hidden="1">'Provider Data and Payer Status'!$A$1:$AR$210</definedName>
    <definedName name="Z_6D1EB626_4F05_4B45_B0F7_676BDC500817_.wvu.FilterData" localSheetId="0" hidden="1">'Provider Data and Payer Status'!$A$1:$AR$210</definedName>
    <definedName name="Z_6FF8D2BB_2343_4CB2_A645_F7B792E33122_.wvu.FilterData" localSheetId="0" hidden="1">'Provider Data and Payer Status'!$AI$1:$AI$1016</definedName>
    <definedName name="Z_70AB7D9B_D7C8_469A_9A67_E9397B798A29_.wvu.FilterData" localSheetId="0" hidden="1">'Provider Data and Payer Status'!$P$1:$P$1016</definedName>
    <definedName name="Z_70DD5960_9475_48EE_88AD_28209DF1E4B0_.wvu.FilterData" localSheetId="0" hidden="1">'Provider Data and Payer Status'!$AI$1:$AI$1016</definedName>
    <definedName name="Z_720307DE_D65A_4F54_9C36_613DB9B02689_.wvu.FilterData" localSheetId="3" hidden="1">'Copy of Submission Progress 1'!$B$1:$B$969</definedName>
    <definedName name="Z_720307DE_D65A_4F54_9C36_613DB9B02689_.wvu.FilterData" localSheetId="0" hidden="1">'Provider Data and Payer Status'!$B$1:$AQ$210</definedName>
    <definedName name="Z_7295A605_F5C7_41C3_B8A8_CF2EDD9A913A_.wvu.FilterData" localSheetId="0" hidden="1">'Provider Data and Payer Status'!$AI$1:$AI$1016</definedName>
    <definedName name="Z_73054BE2_B034_43C7_BAA7_EDDD433DF862_.wvu.FilterData" localSheetId="0" hidden="1">'Provider Data and Payer Status'!$H$1:$H$1016</definedName>
    <definedName name="Z_74B0E1DB_8AA6_44F2_9D1B_FD0B3EC603CB_.wvu.FilterData" localSheetId="0" hidden="1">'Provider Data and Payer Status'!$A$1:$AR$172</definedName>
    <definedName name="Z_75375084_604A_4690_89ED_1A1A1DC37B32_.wvu.FilterData" localSheetId="0" hidden="1">'Provider Data and Payer Status'!$A$1:$AR$172</definedName>
    <definedName name="Z_759ED47E_BEAC_494A_A738_1A2A9F7DDD3F_.wvu.FilterData" localSheetId="0" hidden="1">'Provider Data and Payer Status'!$A$1:$AR$172</definedName>
    <definedName name="Z_75A67855_AE55_4300_81D3_EB8795909620_.wvu.FilterData" localSheetId="0" hidden="1">'Provider Data and Payer Status'!$A$1:$AQ$210</definedName>
    <definedName name="Z_75E6F334_A5CF_4E65_8BE4_84B33EFE3D86_.wvu.FilterData" localSheetId="0" hidden="1">'Provider Data and Payer Status'!$C$1:$C$1016</definedName>
    <definedName name="Z_76D67B1E_B57F_48CD_825E_2A0C17E64B83_.wvu.FilterData" localSheetId="0" hidden="1">'Provider Data and Payer Status'!$AR$1:$AR$1016</definedName>
    <definedName name="Z_7730AADC_B01E_4F09_A761_95F011B1D18F_.wvu.FilterData" localSheetId="0" hidden="1">'Provider Data and Payer Status'!$AI$1:$AI$1016</definedName>
    <definedName name="Z_773F188C_5494_4F73_82BE_0798C5D9C47E_.wvu.FilterData" localSheetId="0" hidden="1">'Provider Data and Payer Status'!$AI$1:$AI$1016</definedName>
    <definedName name="Z_789CB5CA_A1F8_4737_A7E9_95F98A6C1AEC_.wvu.FilterData" localSheetId="0" hidden="1">'Provider Data and Payer Status'!$AQ$1:$AQ$1016</definedName>
    <definedName name="Z_78CEB71B_4160_40F5_A22C_C21EAF989661_.wvu.FilterData" localSheetId="0" hidden="1">'Provider Data and Payer Status'!$A$1:$AR$172</definedName>
    <definedName name="Z_79A1D901_AC09_4129_BF8A_EBAEFFFA409D_.wvu.FilterData" localSheetId="0" hidden="1">'Provider Data and Payer Status'!$M$1:$M$1016</definedName>
    <definedName name="Z_7A2926F5_77D9_44D9_AFBD_740F8EC8696A_.wvu.FilterData" localSheetId="0" hidden="1">'Provider Data and Payer Status'!$A$1:$AQ$210</definedName>
    <definedName name="Z_7A858325_010B_482E_BF50_B805E890DDF0_.wvu.FilterData" localSheetId="0" hidden="1">'Provider Data and Payer Status'!$A$1:$AR$172</definedName>
    <definedName name="Z_7A9AAF8F_BD6E_4471_962F_8AC59CBDBA05_.wvu.FilterData" localSheetId="0" hidden="1">'Provider Data and Payer Status'!$A$1:$AR$210</definedName>
    <definedName name="Z_7AB1B46A_FCFB_4651_A655_C66D4B77BCC6_.wvu.FilterData" localSheetId="0" hidden="1">'Provider Data and Payer Status'!$AI$1:$AI$1016</definedName>
    <definedName name="Z_7AE06313_90F5_423C_913F_26AC403F126B_.wvu.FilterData" localSheetId="0" hidden="1">'Provider Data and Payer Status'!$AI$1:$AI$1016</definedName>
    <definedName name="Z_7B7F7C25_8371_4369_9612_7D344FEE3475_.wvu.FilterData" localSheetId="0" hidden="1">'Provider Data and Payer Status'!$AI$1:$AI$1016</definedName>
    <definedName name="Z_7C965D94_97CC_477E_8A5E_A659F25F5AC3_.wvu.FilterData" localSheetId="0" hidden="1">'Provider Data and Payer Status'!$A$1:$AQ$210</definedName>
    <definedName name="Z_7CCE20B2_3BCC_44BF_A2EF_98F73EE978A1_.wvu.FilterData" localSheetId="0" hidden="1">'Provider Data and Payer Status'!$AI$1:$AI$1016</definedName>
    <definedName name="Z_7CF62B10_912B_4EA3_8D79_D6EC6F9734EF_.wvu.FilterData" localSheetId="0" hidden="1">'Provider Data and Payer Status'!$A$1:$AR$172</definedName>
    <definedName name="Z_7DC9A480_E60C_4655_9AF2_38C62151E975_.wvu.FilterData" localSheetId="0" hidden="1">'Provider Data and Payer Status'!$M$1:$M$1016</definedName>
    <definedName name="Z_7E0C615B_3EBA_45F3_9341_F3507629B11A_.wvu.FilterData" localSheetId="0" hidden="1">'Provider Data and Payer Status'!$A$1:$AR$172</definedName>
    <definedName name="Z_7F8D195B_A527_41C6_8F29_0FA4BD48DCF5_.wvu.FilterData" localSheetId="0" hidden="1">'Provider Data and Payer Status'!$AI$1:$AI$1016</definedName>
    <definedName name="Z_7F9A6BC3_89BB_41BB_92A7_D70DDB6AA4AB_.wvu.FilterData" localSheetId="3" hidden="1">'Copy of Submission Progress 1'!$AK$1:$AK$969</definedName>
    <definedName name="Z_7F9A6BC3_89BB_41BB_92A7_D70DDB6AA4AB_.wvu.FilterData" localSheetId="0" hidden="1">'Provider Data and Payer Status'!$A$1:$AQ$210</definedName>
    <definedName name="Z_7FD215C8_347F_4904_9288_9232DF838648_.wvu.FilterData" localSheetId="0" hidden="1">'Provider Data and Payer Status'!$A$1:$AQ$210</definedName>
    <definedName name="Z_7FDC1042_C1F9_4F18_8CAC_DF70ACC343E6_.wvu.FilterData" localSheetId="3" hidden="1">'Copy of Submission Progress 1'!$AC$1:$AC$969</definedName>
    <definedName name="Z_7FDC1042_C1F9_4F18_8CAC_DF70ACC343E6_.wvu.FilterData" localSheetId="0" hidden="1">'Provider Data and Payer Status'!$B$1:$AQ$210</definedName>
    <definedName name="Z_8050E3FF_9DA7_4382_9E6C_0360E41BD8E3_.wvu.FilterData" localSheetId="0" hidden="1">'Provider Data and Payer Status'!$C$1:$C$1016</definedName>
    <definedName name="Z_805E8438_576A_4C1F_8F4C_E6F814FFB698_.wvu.FilterData" localSheetId="0" hidden="1">'Provider Data and Payer Status'!$AN$1:$AN$1016</definedName>
    <definedName name="Z_81B34D93_71CE_4264_ABAD_BF6B793C126E_.wvu.FilterData" localSheetId="0" hidden="1">'Provider Data and Payer Status'!$AI$1:$AI$1016</definedName>
    <definedName name="Z_83503149_D896_43A6_9C04_88CBAE61175F_.wvu.FilterData" localSheetId="0" hidden="1">'Provider Data and Payer Status'!$C$1:$C$1016</definedName>
    <definedName name="Z_836008E5_A771_4816_89C5_2A62B36F950F_.wvu.FilterData" localSheetId="0" hidden="1">'Provider Data and Payer Status'!$A$1:$AR$210</definedName>
    <definedName name="Z_836A60D4_929C_4C55_906C_A9832629D9B3_.wvu.FilterData" localSheetId="0" hidden="1">'Provider Data and Payer Status'!$AI$1:$AI$1016</definedName>
    <definedName name="Z_83AADF05_2B98_4349_AC13_E3A79C93A41E_.wvu.FilterData" localSheetId="0" hidden="1">'Provider Data and Payer Status'!$C$1:$C$1016</definedName>
    <definedName name="Z_85541060_8C2C_4499_8F3E_A2E74D2C95E4_.wvu.FilterData" localSheetId="3" hidden="1">'Copy of Submission Progress 1'!$B$1:$B$969</definedName>
    <definedName name="Z_85541060_8C2C_4499_8F3E_A2E74D2C95E4_.wvu.FilterData" localSheetId="2" hidden="1">'GENERAL MISSING DOCS'!$A$1:$O$162</definedName>
    <definedName name="Z_85541060_8C2C_4499_8F3E_A2E74D2C95E4_.wvu.FilterData" localSheetId="0" hidden="1">'Provider Data and Payer Status'!$C$1:$C$1016</definedName>
    <definedName name="Z_86E18B11_B07C_490C_BC6F_8F87D700A352_.wvu.FilterData" localSheetId="0" hidden="1">'Provider Data and Payer Status'!$AN$1:$AN$1016</definedName>
    <definedName name="Z_8748B855_E6F0_4526_ADA9_87976EBC49A9_.wvu.FilterData" localSheetId="0" hidden="1">'Provider Data and Payer Status'!$C$1:$C$1016</definedName>
    <definedName name="Z_87A0FAA5_CBFE_4963_B14D_7A6E03DA967B_.wvu.FilterData" localSheetId="0" hidden="1">'Provider Data and Payer Status'!$C$1:$C$1016</definedName>
    <definedName name="Z_88C1EDC3_7A11_482A_8658_9553E7E7937D_.wvu.FilterData" localSheetId="0" hidden="1">'Provider Data and Payer Status'!$A$1:$AR$210</definedName>
    <definedName name="Z_8A0CBFE2_9DE2_4881_9595_54EF1794DFBE_.wvu.FilterData" localSheetId="0" hidden="1">'Provider Data and Payer Status'!$AN$1:$AN$1016</definedName>
    <definedName name="Z_8A8337A9_DD2B_4D28_94A8_A9DBB625C62D_.wvu.FilterData" localSheetId="0" hidden="1">'Provider Data and Payer Status'!$B$1:$B$1016</definedName>
    <definedName name="Z_8BBAAB30_0F8B_4EE1_A6CC_C2B7413E01CA_.wvu.FilterData" localSheetId="0" hidden="1">'Provider Data and Payer Status'!$K$1:$K$1016</definedName>
    <definedName name="Z_8C771321_2911_498A_8928_886363E05652_.wvu.FilterData" localSheetId="0" hidden="1">'Provider Data and Payer Status'!$AI$1:$AI$1016</definedName>
    <definedName name="Z_8C84A87F_2513_4A7E_B472_FE341EA92894_.wvu.FilterData" localSheetId="0" hidden="1">'Provider Data and Payer Status'!$AN$1:$AN$1016</definedName>
    <definedName name="Z_8D35861F_F2CD_4E47_B956_CCEA81EA1A23_.wvu.FilterData" localSheetId="0" hidden="1">'Provider Data and Payer Status'!$C$1:$C$1016</definedName>
    <definedName name="Z_8E3036F8_BBE3_4CBD_851A_C1A5DA744BFE_.wvu.FilterData" localSheetId="0" hidden="1">'Provider Data and Payer Status'!$A$1:$AR$172</definedName>
    <definedName name="Z_8E821DBD_69F4_4474_A613_989D7EAAC6E8_.wvu.FilterData" localSheetId="0" hidden="1">'Provider Data and Payer Status'!$A$1:$AQ$210</definedName>
    <definedName name="Z_8EE98BE6_7439_4E7F_B22D_E9CB852533D5_.wvu.FilterData" localSheetId="0" hidden="1">'Provider Data and Payer Status'!$M$1:$M$1016</definedName>
    <definedName name="Z_9042F4B7_38F4_4B49_9144_A07D198AB62F_.wvu.FilterData" localSheetId="0" hidden="1">'Provider Data and Payer Status'!$AI$1:$AI$1016</definedName>
    <definedName name="Z_928FE26B_B9A7_4D20_9A9E_D77936801FF6_.wvu.FilterData" localSheetId="0" hidden="1">'Provider Data and Payer Status'!$AN$1:$AN$1016</definedName>
    <definedName name="Z_92BCE70B_CDBA_4A29_B84B_F430FCE0DA4A_.wvu.FilterData" localSheetId="0" hidden="1">'Provider Data and Payer Status'!$A$174:$AR$210</definedName>
    <definedName name="Z_92FD2A8C_A516_4D01_936F_7508881ECDC8_.wvu.FilterData" localSheetId="0" hidden="1">'Provider Data and Payer Status'!$A$1:$AQ$210</definedName>
    <definedName name="Z_945B03BF_F210_4BA5_B959_79052D0DE03D_.wvu.FilterData" localSheetId="0" hidden="1">'Provider Data and Payer Status'!$A$1:$AR$172</definedName>
    <definedName name="Z_95C0D6F7_FA09_43BC_B487_9018B6A6ADA4_.wvu.FilterData" localSheetId="0" hidden="1">'Provider Data and Payer Status'!$AI$1:$AI$1016</definedName>
    <definedName name="Z_96FA0657_898F_4461_A032_9B56CA2191C9_.wvu.FilterData" localSheetId="3" hidden="1">'Copy of Submission Progress 1'!$B$1:$B$969</definedName>
    <definedName name="Z_96FA0657_898F_4461_A032_9B56CA2191C9_.wvu.FilterData" localSheetId="2" hidden="1">'GENERAL MISSING DOCS'!$B$1:$B$960</definedName>
    <definedName name="Z_96FA0657_898F_4461_A032_9B56CA2191C9_.wvu.FilterData" localSheetId="0" hidden="1">'Provider Data and Payer Status'!$C$1:$C$1016</definedName>
    <definedName name="Z_973DF8B7_9D9E_4AF4_BBC6_0A313176EE28_.wvu.FilterData" localSheetId="0" hidden="1">'Provider Data and Payer Status'!$A$174:$AR$210</definedName>
    <definedName name="Z_97CB59C9_8B48_4EAD_87AB_FEB3A8113347_.wvu.FilterData" localSheetId="0" hidden="1">'Provider Data and Payer Status'!$AN$1:$AN$1016</definedName>
    <definedName name="Z_98837DD4_43C7_4222_A121_C5BC26E6E90A_.wvu.FilterData" localSheetId="3" hidden="1">'Copy of Submission Progress 1'!$B$1:$B$969</definedName>
    <definedName name="Z_98837DD4_43C7_4222_A121_C5BC26E6E90A_.wvu.FilterData" localSheetId="0" hidden="1">'Provider Data and Payer Status'!$AI$1:$AI$1016</definedName>
    <definedName name="Z_98B46474_2284_45CD_BBE2_4C85A6A95FC9_.wvu.FilterData" localSheetId="0" hidden="1">'Provider Data and Payer Status'!$G$1:$G$1016</definedName>
    <definedName name="Z_991C01CA_F924_45E4_955F_2A204BF80CF0_.wvu.FilterData" localSheetId="0" hidden="1">'Provider Data and Payer Status'!$A$1:$AR$172</definedName>
    <definedName name="Z_9A00EE0C_D62C_46F5_9A55_2C07CE90888A_.wvu.FilterData" localSheetId="0" hidden="1">'Provider Data and Payer Status'!$A$174:$AR$210</definedName>
    <definedName name="Z_9A0FE5CD_034A_45A1_BE2A_18B2D99ECDF1_.wvu.FilterData" localSheetId="3" hidden="1">'Copy of Submission Progress 1'!$B$1:$B$969</definedName>
    <definedName name="Z_9A0FE5CD_034A_45A1_BE2A_18B2D99ECDF1_.wvu.FilterData" localSheetId="2" hidden="1">'GENERAL MISSING DOCS'!$I$1:$I$960</definedName>
    <definedName name="Z_9A0FE5CD_034A_45A1_BE2A_18B2D99ECDF1_.wvu.FilterData" localSheetId="0" hidden="1">'Provider Data and Payer Status'!$B$1:$B$1016</definedName>
    <definedName name="Z_9ABD389C_CBB1_475B_B66C_C9968D935CE9_.wvu.FilterData" localSheetId="0" hidden="1">'Provider Data and Payer Status'!$AI$1:$AI$1016</definedName>
    <definedName name="Z_9B28CA6D_DF71_4349_B7B5_AA67A070B73F_.wvu.FilterData" localSheetId="0" hidden="1">'Provider Data and Payer Status'!$AI$1:$AI$1016</definedName>
    <definedName name="Z_9C00499A_4219_4CA3_8773_F489DE8159FB_.wvu.FilterData" localSheetId="0" hidden="1">'Provider Data and Payer Status'!$A$1:$AQ$210</definedName>
    <definedName name="Z_9C182CE8_DC3B_4010_88F2_BBC060FC1F94_.wvu.FilterData" localSheetId="0" hidden="1">'Provider Data and Payer Status'!$AH$1:$AH$1016</definedName>
    <definedName name="Z_9C522236_5138_4B6A_9B25_4D4B274B12E7_.wvu.FilterData" localSheetId="0" hidden="1">'Provider Data and Payer Status'!$C$1:$C$1016</definedName>
    <definedName name="Z_9D10F965_147C_4792_A562_147DAB3C56FF_.wvu.FilterData" localSheetId="0" hidden="1">'Provider Data and Payer Status'!$AK$1:$AK$1016</definedName>
    <definedName name="Z_9D204BF3_3FD3_4933_A76B_9C8C2AEBA65F_.wvu.FilterData" localSheetId="0" hidden="1">'Provider Data and Payer Status'!$AR$1:$AR$1016</definedName>
    <definedName name="Z_9EC2133B_E411_4AB2_83FC_A4530BD47E38_.wvu.FilterData" localSheetId="0" hidden="1">'Provider Data and Payer Status'!$AI$1:$AI$1016</definedName>
    <definedName name="Z_A0F227B1_A154_44F8_85DC_1ADC03960005_.wvu.FilterData" localSheetId="0" hidden="1">'Provider Data and Payer Status'!$A$1:$AR$172</definedName>
    <definedName name="Z_A1145AB3_D95F_4C75_973D_F5BB6EE7D75D_.wvu.FilterData" localSheetId="3" hidden="1">'Copy of Submission Progress 1'!$AF$1:$AF$969</definedName>
    <definedName name="Z_A1145AB3_D95F_4C75_973D_F5BB6EE7D75D_.wvu.FilterData" localSheetId="0" hidden="1">'Provider Data and Payer Status'!$AK$1:$AK$1016</definedName>
    <definedName name="Z_A14B8E7B_FCD4_461D_A8D5_BAD6B9285BDE_.wvu.FilterData" localSheetId="0" hidden="1">'Provider Data and Payer Status'!$AJ$1:$AJ$1016</definedName>
    <definedName name="Z_A15CB662_2082_42DC_A6C6_4A368CAA6790_.wvu.FilterData" localSheetId="0" hidden="1">'Provider Data and Payer Status'!$A$1:$AQ$210</definedName>
    <definedName name="Z_A19B62FB_5EC9_4D29_9BBD_2FF11C18F7A0_.wvu.FilterData" localSheetId="0" hidden="1">'Provider Data and Payer Status'!$A$1:$AR$210</definedName>
    <definedName name="Z_A28FBD1A_2F8A_4125_BA07_687F7F2973CD_.wvu.FilterData" localSheetId="0" hidden="1">'Provider Data and Payer Status'!$B$1:$B$1016</definedName>
    <definedName name="Z_A30B0D73_FF60_4E7A_B0C7_AD90A20AD8B0_.wvu.FilterData" localSheetId="0" hidden="1">'Provider Data and Payer Status'!$B$1:$B$1016</definedName>
    <definedName name="Z_A37A7AAB_FBA3_47A9_8EB9_79B0B48D9C66_.wvu.FilterData" localSheetId="0" hidden="1">'Provider Data and Payer Status'!$AN$1:$AN$1016</definedName>
    <definedName name="Z_A40DEC91_7F19_4F85_80E4_D0338C791424_.wvu.FilterData" localSheetId="0" hidden="1">'Provider Data and Payer Status'!$AI$1:$AI$1016</definedName>
    <definedName name="Z_A4991CD8_1881_4625_A5B6_3F9008F60650_.wvu.FilterData" localSheetId="0" hidden="1">'Provider Data and Payer Status'!$G$1:$G$1016</definedName>
    <definedName name="Z_A61499D0_F02B_4BF7_9C33_A2E45E5B46D9_.wvu.FilterData" localSheetId="0" hidden="1">'Provider Data and Payer Status'!$AI$1:$AI$1016</definedName>
    <definedName name="Z_A640A28A_8986_40D9_8E01_389422EEBE01_.wvu.FilterData" localSheetId="0" hidden="1">'Provider Data and Payer Status'!$AI$1:$AI$1016</definedName>
    <definedName name="Z_A8FD2A3C_8930_4367_A09B_96091A7E524B_.wvu.FilterData" localSheetId="0" hidden="1">'Provider Data and Payer Status'!$C$1:$C$1016</definedName>
    <definedName name="Z_A986A25C_BEB6_4D9A_B62F_6641A5793DD9_.wvu.FilterData" localSheetId="0" hidden="1">'Provider Data and Payer Status'!$A$1:$AR$172</definedName>
    <definedName name="Z_A987F6C1_6E3C_40BF_9D83_5A57B9A68C03_.wvu.FilterData" localSheetId="0" hidden="1">'Provider Data and Payer Status'!$C$1:$C$1016</definedName>
    <definedName name="Z_AA3A4A35_018A_413D_AB54_B1E25B24D66D_.wvu.FilterData" localSheetId="0" hidden="1">'Provider Data and Payer Status'!$A$1:$AR$172</definedName>
    <definedName name="Z_AABEF24C_8A4C_4C4C_A6C5_B33F26E5114D_.wvu.FilterData" localSheetId="0" hidden="1">'Provider Data and Payer Status'!$AM$1:$AM$1016</definedName>
    <definedName name="Z_AB8E505F_6037_47DD_8B6C_B2851769644B_.wvu.FilterData" localSheetId="0" hidden="1">'Provider Data and Payer Status'!$C$1:$C$1016</definedName>
    <definedName name="Z_AC6D9973_876C_449D_BD99_3A4B14BE6854_.wvu.FilterData" localSheetId="0" hidden="1">'Provider Data and Payer Status'!$A$1:$AQ$210</definedName>
    <definedName name="Z_ACF12C23_B82A_477D_B42C_5C9B48D4E86C_.wvu.FilterData" localSheetId="0" hidden="1">'Provider Data and Payer Status'!$C$1:$C$1016</definedName>
    <definedName name="Z_AE12C7F1_A3BC_4E97_AE9B_B6DFAFAFFAE6_.wvu.FilterData" localSheetId="0" hidden="1">'Provider Data and Payer Status'!$AI$1:$AI$1016</definedName>
    <definedName name="Z_AE4A1772_9340_49D3_885D_2D10446C6812_.wvu.FilterData" localSheetId="0" hidden="1">'Provider Data and Payer Status'!$C$1:$C$1016</definedName>
    <definedName name="Z_AED8D80B_B320_4097_BA13_600484643D60_.wvu.FilterData" localSheetId="3" hidden="1">'Copy of Submission Progress 1'!$B$1:$B$969</definedName>
    <definedName name="Z_AED8D80B_B320_4097_BA13_600484643D60_.wvu.FilterData" localSheetId="0" hidden="1">'Provider Data and Payer Status'!$A$1:$AQ$210</definedName>
    <definedName name="Z_AF1AF3CE_F6EE_4C78_A24E_EA44DF587F15_.wvu.FilterData" localSheetId="0" hidden="1">'Provider Data and Payer Status'!$AI$1:$AI$1016</definedName>
    <definedName name="Z_AF9131BB_3D5D_4FF7_B26F_B427A7AEEBE6_.wvu.FilterData" localSheetId="0" hidden="1">'Provider Data and Payer Status'!$AI$1:$AI$1016</definedName>
    <definedName name="Z_B0967B86_2DCC_468D_9F09_9845B65E9761_.wvu.FilterData" localSheetId="0" hidden="1">'Provider Data and Payer Status'!$AI$1:$AI$1016</definedName>
    <definedName name="Z_B1636EBF_F1B0_4FA3_AF79_AC8630DA0FA4_.wvu.FilterData" localSheetId="0" hidden="1">'Provider Data and Payer Status'!$E$1:$E$1016</definedName>
    <definedName name="Z_B2321EB0_8F5C_4CA8_8074_86442F296673_.wvu.FilterData" localSheetId="0" hidden="1">'Provider Data and Payer Status'!$AP$1:$AP$1016</definedName>
    <definedName name="Z_B281B25C_367C_428F_98EE_EA0FF8A205C0_.wvu.FilterData" localSheetId="3" hidden="1">'Copy of Submission Progress 1'!$B$1:$B$969</definedName>
    <definedName name="Z_B281B25C_367C_428F_98EE_EA0FF8A205C0_.wvu.FilterData" localSheetId="2" hidden="1">'GENERAL MISSING DOCS'!$B$1:$B$960</definedName>
    <definedName name="Z_B281B25C_367C_428F_98EE_EA0FF8A205C0_.wvu.FilterData" localSheetId="0" hidden="1">'Provider Data and Payer Status'!$B$1:$B$1016</definedName>
    <definedName name="Z_B2D9FAEE_A4FC_4FB6_9E24_C2D97FC851C6_.wvu.FilterData" localSheetId="0" hidden="1">'Provider Data and Payer Status'!$D$1:$D$1016</definedName>
    <definedName name="Z_B2F1CBEB_9445_42BE_AF94_D01FCF73B87C_.wvu.FilterData" localSheetId="0" hidden="1">'Provider Data and Payer Status'!$AI$1:$AI$1016</definedName>
    <definedName name="Z_B4797B74_1DB1_45BE_B975_2A2D7D815034_.wvu.FilterData" localSheetId="0" hidden="1">'Provider Data and Payer Status'!$A$1:$AR$172</definedName>
    <definedName name="Z_B61634BF_BEB0_4D86_A628_1C4CC8B3257D_.wvu.FilterData" localSheetId="3" hidden="1">'Copy of Submission Progress 1'!$AJ$1:$AJ$969</definedName>
    <definedName name="Z_B61634BF_BEB0_4D86_A628_1C4CC8B3257D_.wvu.FilterData" localSheetId="0" hidden="1">'Provider Data and Payer Status'!$C$1:$C$1016</definedName>
    <definedName name="Z_B624BD82_4959_4739_A4C0_DDC5A950F38B_.wvu.FilterData" localSheetId="0" hidden="1">'Provider Data and Payer Status'!$B$1:$B$1016</definedName>
    <definedName name="Z_B7424632_96FD_44F0_A3FF_2D8F178AD45C_.wvu.FilterData" localSheetId="0" hidden="1">'Provider Data and Payer Status'!$A$1:$AR$172</definedName>
    <definedName name="Z_B8F7869B_BABC_4B3B_A4E6_41BFEBA1F5A2_.wvu.FilterData" localSheetId="0" hidden="1">'Provider Data and Payer Status'!$AN$1:$AN$1016</definedName>
    <definedName name="Z_B9E155D8_12C7_4931_A73E_FED52554EBCF_.wvu.FilterData" localSheetId="0" hidden="1">'Provider Data and Payer Status'!$AI$1:$AI$1016</definedName>
    <definedName name="Z_BB47BCB8_780B_419A_BD08_7C3AE0EB20E2_.wvu.FilterData" localSheetId="0" hidden="1">'Provider Data and Payer Status'!$AI$1:$AI$1016</definedName>
    <definedName name="Z_BBAE7CA6_065A_4851_AB54_AA1D872FA01E_.wvu.FilterData" localSheetId="0" hidden="1">'Provider Data and Payer Status'!$C$1:$C$1016</definedName>
    <definedName name="Z_BC1CCD1F_CCB4_4B3D_B32E_EE3B9F7204BE_.wvu.FilterData" localSheetId="0" hidden="1">'Provider Data and Payer Status'!$AI$1:$AI$1016</definedName>
    <definedName name="Z_BC9A0218_7671_4C93_8BA4_9236ECE9673C_.wvu.FilterData" localSheetId="0" hidden="1">'Provider Data and Payer Status'!$AI$1:$AI$1016</definedName>
    <definedName name="Z_BCAE2800_B7B5_4D2F_8B00_764B555358BD_.wvu.FilterData" localSheetId="0" hidden="1">'Provider Data and Payer Status'!$AP$1:$AP$1016</definedName>
    <definedName name="Z_BD99D14D_1949_4CB5_AC4E_A5D90C51F49E_.wvu.FilterData" localSheetId="0" hidden="1">'Provider Data and Payer Status'!$AI$1:$AI$1016</definedName>
    <definedName name="Z_BDE75AF7_3BC8_4763_B5E3_71306C2023AC_.wvu.FilterData" localSheetId="0" hidden="1">'Provider Data and Payer Status'!$C$1:$C$1016</definedName>
    <definedName name="Z_BE04D371_117E_4061_A9F3_F1B9E0663657_.wvu.FilterData" localSheetId="0" hidden="1">'Provider Data and Payer Status'!$A$1:$AR$172</definedName>
    <definedName name="Z_BE530797_447E_4BF2_84D3_3E02F0DE0EBA_.wvu.FilterData" localSheetId="0" hidden="1">'Provider Data and Payer Status'!$A$1:$AR$172</definedName>
    <definedName name="Z_C08A484E_0241_4AEE_8D66_37EE752F1BCB_.wvu.FilterData" localSheetId="0" hidden="1">'Provider Data and Payer Status'!$AI$1:$AI$1016</definedName>
    <definedName name="Z_C1842488_84C5_46AE_8BD7_3A762A6A8E01_.wvu.FilterData" localSheetId="0" hidden="1">'Provider Data and Payer Status'!$C$1:$C$1016</definedName>
    <definedName name="Z_C2AE9919_1EC3_4FD9_B037_947418AB2959_.wvu.FilterData" localSheetId="0" hidden="1">'Provider Data and Payer Status'!$AR$1:$AR$1016</definedName>
    <definedName name="Z_C34FBD63_3FAB_4F3C_A1DA_5F49EF6872BF_.wvu.FilterData" localSheetId="0" hidden="1">'Provider Data and Payer Status'!$AI$1:$AI$1016</definedName>
    <definedName name="Z_C368CFD5_71F2_487F_8533_9A5731F5246F_.wvu.FilterData" localSheetId="0" hidden="1">'Provider Data and Payer Status'!$A$1:$AQ$172</definedName>
    <definedName name="Z_C372483C_5BFF_4F2F_8EB2_D46A7721D0EC_.wvu.FilterData" localSheetId="0" hidden="1">'Provider Data and Payer Status'!$AK$1:$AK$1016</definedName>
    <definedName name="Z_C3A510CB_F428_417B_868C_C659951550BD_.wvu.FilterData" localSheetId="0" hidden="1">'Provider Data and Payer Status'!$AP$1:$AP$1016</definedName>
    <definedName name="Z_C42D7E2C_F8FD_4F2B_A3DA_ACE9A0936D02_.wvu.FilterData" localSheetId="0" hidden="1">'Provider Data and Payer Status'!$AR$1:$AR$1016</definedName>
    <definedName name="Z_C62D62BD_407A_4B23_A0AA_77C027D53E39_.wvu.FilterData" localSheetId="0" hidden="1">'Provider Data and Payer Status'!$C$1:$C$1016</definedName>
    <definedName name="Z_C63DEA75_80FB_4799_899D_07F6E661A33E_.wvu.FilterData" localSheetId="0" hidden="1">'Provider Data and Payer Status'!$AP$1:$AP$1016</definedName>
    <definedName name="Z_C75B0EE3_74A9_40CF_B35A_CF168B05925B_.wvu.FilterData" localSheetId="0" hidden="1">'Provider Data and Payer Status'!$AI$1:$AI$1016</definedName>
    <definedName name="Z_CAB8ADEC_0BDF_481E_A18B_B113D140ED86_.wvu.FilterData" localSheetId="0" hidden="1">'Provider Data and Payer Status'!$AI$1:$AI$1016</definedName>
    <definedName name="Z_CC60A307_FCC9_4CDD_8D78_3728A5526718_.wvu.FilterData" localSheetId="0" hidden="1">'Provider Data and Payer Status'!$C$1:$C$1016</definedName>
    <definedName name="Z_CCBD10CE_1C59_43EA_826A_6F7833400BE8_.wvu.FilterData" localSheetId="0" hidden="1">'Provider Data and Payer Status'!$AI$1:$AI$1016</definedName>
    <definedName name="Z_CCC2CDBF_F2AB_41E9_BD5E_806E419E4C81_.wvu.FilterData" localSheetId="0" hidden="1">'Provider Data and Payer Status'!$M$1:$M$1016</definedName>
    <definedName name="Z_CEABCF05_8870_4CCD_9CF5_0FAA2BB840D1_.wvu.FilterData" localSheetId="0" hidden="1">'Provider Data and Payer Status'!$AI$1:$AI$1016</definedName>
    <definedName name="Z_CF69CCC4_F5F1_4D8E_BDB1_2DB55BD96062_.wvu.FilterData" localSheetId="0" hidden="1">'Provider Data and Payer Status'!$A$1:$AQ$210</definedName>
    <definedName name="Z_CFB76A87_BFDF_4512_BD35_056C11855F5C_.wvu.FilterData" localSheetId="0" hidden="1">'Provider Data and Payer Status'!$C$1:$C$1016</definedName>
    <definedName name="Z_D04A8789_EB8D_4E3B_9FD4_C70BD0225B10_.wvu.FilterData" localSheetId="0" hidden="1">'Provider Data and Payer Status'!$C$1:$C$1016</definedName>
    <definedName name="Z_D0C12C4D_F266_41EA_A4E4_44C496902239_.wvu.FilterData" localSheetId="0" hidden="1">'Provider Data and Payer Status'!$AN$1:$AN$1016</definedName>
    <definedName name="Z_D1641BE8_F52C_448B_A3BD_FAC1207EF001_.wvu.FilterData" localSheetId="0" hidden="1">'Provider Data and Payer Status'!$AI$1:$AI$1016</definedName>
    <definedName name="Z_D1D487FE_929C_4D88_B46E_401DD4406A60_.wvu.FilterData" localSheetId="0" hidden="1">'Provider Data and Payer Status'!$AI$1:$AI$1016</definedName>
    <definedName name="Z_D294A1AA_C048_4ADD_861B_A487F63E30E0_.wvu.FilterData" localSheetId="0" hidden="1">'Provider Data and Payer Status'!$AI$1:$AI$1016</definedName>
    <definedName name="Z_D4A38124_2D6F_40C5_8003_EFC9D9D65118_.wvu.FilterData" localSheetId="0" hidden="1">'Provider Data and Payer Status'!$A$1:$AR$172</definedName>
    <definedName name="Z_D4CD3CD6_8F53_43E9_9F00_A6033E3497FC_.wvu.FilterData" localSheetId="0" hidden="1">'Provider Data and Payer Status'!$AN$1:$AN$1016</definedName>
    <definedName name="Z_D4F84E1F_363F_44BB_8AC5_D48D651FA42F_.wvu.FilterData" localSheetId="0" hidden="1">'Provider Data and Payer Status'!$A$1:$AQ$210</definedName>
    <definedName name="Z_D5392F08_4DB3_40C6_A986_82D51E162FAF_.wvu.FilterData" localSheetId="0" hidden="1">'Provider Data and Payer Status'!$A$1:$AQ$210</definedName>
    <definedName name="Z_D5BD9977_22E4_4FA0_A0A7_0E3B33474F04_.wvu.FilterData" localSheetId="0" hidden="1">'Provider Data and Payer Status'!$AK$1:$AK$1016</definedName>
    <definedName name="Z_D61110E7_FC08_42C1_81E3_AB97B7313F35_.wvu.FilterData" localSheetId="0" hidden="1">'Provider Data and Payer Status'!$AI$1:$AI$1016</definedName>
    <definedName name="Z_D6A8B710_3D84_46FC_BA66_2CFC3165552F_.wvu.FilterData" localSheetId="0" hidden="1">'Provider Data and Payer Status'!$A$1:$AQ$210</definedName>
    <definedName name="Z_D78AEFAF_4F34_4269_BB7F_6F0EB1969CF9_.wvu.FilterData" localSheetId="0" hidden="1">'Provider Data and Payer Status'!$AI$1:$AI$1016</definedName>
    <definedName name="Z_D8CA3844_7DB4_4D7F_8C7E_128A9A22DB9C_.wvu.FilterData" localSheetId="0" hidden="1">'Provider Data and Payer Status'!$C$1:$C$1016</definedName>
    <definedName name="Z_DA4D2425_A966_4C04_B41E_224FF9E845AD_.wvu.FilterData" localSheetId="0" hidden="1">'Provider Data and Payer Status'!$A$1:$AQ$210</definedName>
    <definedName name="Z_DA86121E_6A53_4702_8281_71931FAD2F98_.wvu.FilterData" localSheetId="0" hidden="1">'Provider Data and Payer Status'!$AP$1:$AP$1016</definedName>
    <definedName name="Z_DB2240C0_7DF9_44B0_8ABC_A9181634B116_.wvu.FilterData" localSheetId="0" hidden="1">'Provider Data and Payer Status'!$AM$1:$AM$1016</definedName>
    <definedName name="Z_DB7F38E6_95B9_4837_98A4_DCEAC805980C_.wvu.FilterData" localSheetId="0" hidden="1">'Provider Data and Payer Status'!$C$1:$C$1016</definedName>
    <definedName name="Z_DC466291_005A_4EA4_A0BD_001AFFD82DF5_.wvu.FilterData" localSheetId="0" hidden="1">'Provider Data and Payer Status'!$A$1:$AQ$172</definedName>
    <definedName name="Z_DC658465_04A5_487E_8A69_6408D256ACB5_.wvu.FilterData" localSheetId="0" hidden="1">'Provider Data and Payer Status'!$A$1:$AR$210</definedName>
    <definedName name="Z_DD493866_7F3E_409F_9691_D4A0E60C6C85_.wvu.FilterData" localSheetId="0" hidden="1">'Provider Data and Payer Status'!$A$1:$AR$172</definedName>
    <definedName name="Z_DD79C42D_B617_4F63_A003_5B421DB53143_.wvu.FilterData" localSheetId="0" hidden="1">'Provider Data and Payer Status'!$G$1:$G$1016</definedName>
    <definedName name="Z_DD9C4573_5DAC_4D07_ADB6_BB5E0EE6DEF0_.wvu.FilterData" localSheetId="0" hidden="1">'Provider Data and Payer Status'!$AQ$1:$AQ$1016</definedName>
    <definedName name="Z_DDE2F817_4394_46E8_AAD0_290D57F5E04A_.wvu.FilterData" localSheetId="0" hidden="1">'Provider Data and Payer Status'!$C$1:$C$1016</definedName>
    <definedName name="Z_DE0D5055_963D_44A9_83CC_971213A88CA2_.wvu.FilterData" localSheetId="0" hidden="1">'Provider Data and Payer Status'!$AI$1:$AI$1016</definedName>
    <definedName name="Z_DE413404_7A39_406D_8EEC_38A8E474B808_.wvu.FilterData" localSheetId="0" hidden="1">'Provider Data and Payer Status'!$AN$1:$AN$1016</definedName>
    <definedName name="Z_DE7A9421_50F8_4622_A1CB_FD0F895F5BCA_.wvu.FilterData" localSheetId="0" hidden="1">'Provider Data and Payer Status'!$AP$1:$AP$1016</definedName>
    <definedName name="Z_E01B19CB_C336_4051_A03D_2CAF5E139E94_.wvu.FilterData" localSheetId="0" hidden="1">'Provider Data and Payer Status'!$AN$1:$AN$1016</definedName>
    <definedName name="Z_E0372B25_8CEF_4478_BF85_EC2E49231054_.wvu.FilterData" localSheetId="0" hidden="1">'Provider Data and Payer Status'!$AN$1:$AN$1016</definedName>
    <definedName name="Z_E183AA78_B223_4053_A13A_8412E0AB0238_.wvu.FilterData" localSheetId="0" hidden="1">'Provider Data and Payer Status'!$AI$1:$AI$1016</definedName>
    <definedName name="Z_E1BAF3F1_5576_4B7D_A80C_C9374C1C0D19_.wvu.FilterData" localSheetId="0" hidden="1">'Provider Data and Payer Status'!$AI$1:$AI$1016</definedName>
    <definedName name="Z_E2B31C1D_B202_40D2_B20D_675AD2035840_.wvu.FilterData" localSheetId="0" hidden="1">'Provider Data and Payer Status'!$B$1:$B$1016</definedName>
    <definedName name="Z_E2EBB38F_1BC7_4C5E_8A41_E31CA3BFE427_.wvu.FilterData" localSheetId="0" hidden="1">'Provider Data and Payer Status'!$F$1:$F$1016</definedName>
    <definedName name="Z_E3A1E81F_C0EF_4D25_82E9_54B6D0EC0341_.wvu.FilterData" localSheetId="0" hidden="1">'Provider Data and Payer Status'!$A$1:$AR$172</definedName>
    <definedName name="Z_E4A85B9D_6ADA_4626_A221_D29022B61560_.wvu.FilterData" localSheetId="0" hidden="1">'Provider Data and Payer Status'!$A$1:$AQ$210</definedName>
    <definedName name="Z_E6204ACA_1185_4405_939D_582A8AF10B7B_.wvu.FilterData" localSheetId="0" hidden="1">'Provider Data and Payer Status'!$A$1:$AR$172</definedName>
    <definedName name="Z_E698133F_92E6_4813_BA88_131671C0E1BA_.wvu.FilterData" localSheetId="0" hidden="1">'Provider Data and Payer Status'!$C$1:$C$1016</definedName>
    <definedName name="Z_E6B9BC54_A749_4F2A_9AE2_713E16078E6A_.wvu.FilterData" localSheetId="0" hidden="1">'Provider Data and Payer Status'!$AI$1:$AI$1016</definedName>
    <definedName name="Z_E8047A65_0AD5_4AB6_8161_15576B92CD76_.wvu.FilterData" localSheetId="0" hidden="1">'Provider Data and Payer Status'!$C$1:$C$1016</definedName>
    <definedName name="Z_E8F71E46_91B1_4233_A0BD_BF3FF4BAE198_.wvu.FilterData" localSheetId="0" hidden="1">'Provider Data and Payer Status'!$A$1:$AR$172</definedName>
    <definedName name="Z_E9C84E3E_47D9_4B51_A6AB_FA455CDC1881_.wvu.FilterData" localSheetId="0" hidden="1">'Provider Data and Payer Status'!$G$1:$G$1016</definedName>
    <definedName name="Z_EA5D1622_75C9_4DF1_A08F_4D9CD56915E9_.wvu.FilterData" localSheetId="0" hidden="1">'Provider Data and Payer Status'!$C$1:$C$1016</definedName>
    <definedName name="Z_EB3F0515_F8F2_4C62_81FC_36721D72D47C_.wvu.FilterData" localSheetId="0" hidden="1">'Provider Data and Payer Status'!$C$1:$C$1016</definedName>
    <definedName name="Z_EB4FB17D_A47C_41FC_A005_2310DF4C0A13_.wvu.FilterData" localSheetId="0" hidden="1">'Provider Data and Payer Status'!$AI$1:$AI$1016</definedName>
    <definedName name="Z_ECDA393C_1EC1_46B7_A495_27C0AB9BBBC3_.wvu.FilterData" localSheetId="0" hidden="1">'Provider Data and Payer Status'!$AI$1:$AI$1016</definedName>
    <definedName name="Z_ECF414DF_25B6_4C8B_8589_28AF5E9D7A84_.wvu.FilterData" localSheetId="0" hidden="1">'Provider Data and Payer Status'!$AR$1:$AR$1016</definedName>
    <definedName name="Z_EDFB009E_10AB_40E3_9F8D_E6328AB3BC94_.wvu.FilterData" localSheetId="0" hidden="1">'Provider Data and Payer Status'!$A$1:$AR$105</definedName>
    <definedName name="Z_EE635160_D2CB_4CC6_816D_5CAB079618F5_.wvu.FilterData" localSheetId="0" hidden="1">'Provider Data and Payer Status'!$C$1:$C$1016</definedName>
    <definedName name="Z_EE7733B0_01FA_4BC7_8DA7_ACCCE9F4C135_.wvu.FilterData" localSheetId="0" hidden="1">'Provider Data and Payer Status'!$AI$1:$AI$1016</definedName>
    <definedName name="Z_F136BFE7_D81F_45C0_9A97_70509C9E2DDC_.wvu.FilterData" localSheetId="0" hidden="1">'Provider Data and Payer Status'!$A$1:$AR$210</definedName>
    <definedName name="Z_F24365F5_FE66_49CF_9887_3FF471D29D25_.wvu.FilterData" localSheetId="3" hidden="1">'Copy of Submission Progress 1'!$B$1:$B$969</definedName>
    <definedName name="Z_F24365F5_FE66_49CF_9887_3FF471D29D25_.wvu.FilterData" localSheetId="0" hidden="1">'Provider Data and Payer Status'!$AI$1:$AI$1016</definedName>
    <definedName name="Z_F334F21F_44B8_423D_B26E_0B3DAE76B4C1_.wvu.FilterData" localSheetId="0" hidden="1">'Provider Data and Payer Status'!$G$1:$G$1016</definedName>
    <definedName name="Z_F3632AEC_A938_44B6_B2C8_E0908589F798_.wvu.FilterData" localSheetId="0" hidden="1">'Provider Data and Payer Status'!$AP$1:$AP$1016</definedName>
    <definedName name="Z_F3E6DE96_B5BA_43C7_A705_A0714A431013_.wvu.FilterData" localSheetId="0" hidden="1">'Provider Data and Payer Status'!$AI$1:$AI$1016</definedName>
    <definedName name="Z_F457E7FD_1A1D_4C28_A729_9C071E7F798F_.wvu.FilterData" localSheetId="0" hidden="1">'Provider Data and Payer Status'!$A$1:$AR$172</definedName>
    <definedName name="Z_F4F4B3EC_C916_4EF0_81E2_0407342CEEDA_.wvu.FilterData" localSheetId="0" hidden="1">'Provider Data and Payer Status'!$B$1:$B$1016</definedName>
    <definedName name="Z_F51DFA9E_27CD_4523_A4FB_928DB48895CF_.wvu.FilterData" localSheetId="0" hidden="1">'Provider Data and Payer Status'!$A$1:$AR$172</definedName>
    <definedName name="Z_F580A725_4C02_4976_BE14_340A2B15C775_.wvu.FilterData" localSheetId="0" hidden="1">'Provider Data and Payer Status'!$AI$1:$AI$1016</definedName>
    <definedName name="Z_F5BC410A_A5F7_4417_BBA7_96050D5326E8_.wvu.FilterData" localSheetId="0" hidden="1">'Provider Data and Payer Status'!$A$1:$AR$172</definedName>
    <definedName name="Z_F5C7939C_3D85_4187_BA43_FB6AEDD73C09_.wvu.FilterData" localSheetId="0" hidden="1">'Provider Data and Payer Status'!$AI$1:$AI$1016</definedName>
    <definedName name="Z_F637A55D_5439_4412_8C47_614F56B26A35_.wvu.FilterData" localSheetId="0" hidden="1">'Provider Data and Payer Status'!$A$1:$AQ$210</definedName>
    <definedName name="Z_F69D8BA8_5DBF_407B_9127_B24FFAFE73BC_.wvu.FilterData" localSheetId="0" hidden="1">'Provider Data and Payer Status'!$A$1:$AQ$210</definedName>
    <definedName name="Z_F7B280DB_C6B1_49B6_AB93_2A881A05F1EA_.wvu.FilterData" localSheetId="0" hidden="1">'Provider Data and Payer Status'!$AI$1:$AI$1016</definedName>
    <definedName name="Z_F8C32064_612A_4EF5_B4DD_E086BDBC4FCF_.wvu.FilterData" localSheetId="0" hidden="1">'Provider Data and Payer Status'!$A$1:$AR$172</definedName>
    <definedName name="Z_FA81F423_C7B9_4353_9B51_E7B4A80618F5_.wvu.FilterData" localSheetId="0" hidden="1">'Provider Data and Payer Status'!$A$1:$AQ$210</definedName>
    <definedName name="Z_FB3111F5_3FC4_4807_8E18_2215981582C3_.wvu.FilterData" localSheetId="0" hidden="1">'Provider Data and Payer Status'!$A$1:$AR$210</definedName>
    <definedName name="Z_FBF790E0_D64F_44BE_B8C3_1AC6903533BD_.wvu.FilterData" localSheetId="0" hidden="1">'Provider Data and Payer Status'!$H$1:$H$1016</definedName>
    <definedName name="Z_FC5F13E4_BB5D_47F1_B663_8627A1A147F4_.wvu.FilterData" localSheetId="0" hidden="1">'Provider Data and Payer Status'!$C$1:$C$1016</definedName>
    <definedName name="Z_FE2DE7D8_9112_4E5D_9ACE_CF17B2AD6D42_.wvu.FilterData" localSheetId="0" hidden="1">'Provider Data and Payer Status'!$AN$4:$AN$186</definedName>
    <definedName name="Z_FF303A30_5181_49CC_88AF_38F99A40DBCD_.wvu.FilterData" localSheetId="0" hidden="1">'Provider Data and Payer Status'!$AI$1:$AI$1016</definedName>
    <definedName name="Z_FF57362C_42FE_4B27_9927_1D62518A9735_.wvu.FilterData" localSheetId="0" hidden="1">'Provider Data and Payer Status'!$AI$1:$AI$1016</definedName>
  </definedNames>
  <calcPr calcId="191029"/>
  <customWorkbookViews>
    <customWorkbookView name="Filter 253" guid="{AB8E505F-6037-47DD-8B6C-B2851769644B}" maximized="1" windowWidth="0" windowHeight="0" activeSheetId="0"/>
    <customWorkbookView name="Filter 132" guid="{9EC2133B-E411-4AB2-83FC-A4530BD47E38}" maximized="1" windowWidth="0" windowHeight="0" activeSheetId="0"/>
    <customWorkbookView name="Filter 254" guid="{8050E3FF-9DA7-4382-9E6C-0360E41BD8E3}" maximized="1" windowWidth="0" windowHeight="0" activeSheetId="0"/>
    <customWorkbookView name="Filter 133" guid="{E8047A65-0AD5-4AB6-8161-15576B92CD76}" maximized="1" windowWidth="0" windowHeight="0" activeSheetId="0"/>
    <customWorkbookView name="Filter 134" guid="{83503149-D896-43A6-9C04-88CBAE61175F}" maximized="1" windowWidth="0" windowHeight="0" activeSheetId="0"/>
    <customWorkbookView name="Filter 255" guid="{B7424632-96FD-44F0-A3FF-2D8F178AD45C}" maximized="1" windowWidth="0" windowHeight="0" activeSheetId="0"/>
    <customWorkbookView name="Filter 256" guid="{70AB7D9B-D7C8-469A-9A67-E9397B798A29}" maximized="1" windowWidth="0" windowHeight="0" activeSheetId="0"/>
    <customWorkbookView name="Filter 135" guid="{6134F639-7399-480B-80E0-3C9DA415B504}" maximized="1" windowWidth="0" windowHeight="0" activeSheetId="0"/>
    <customWorkbookView name="Filter 136" guid="{C08A484E-0241-4AEE-8D66-37EE752F1BCB}" maximized="1" windowWidth="0" windowHeight="0" activeSheetId="0"/>
    <customWorkbookView name="Filter 257" guid="{2D286BF8-1B85-432B-AB70-6DD241974816}" maximized="1" windowWidth="0" windowHeight="0" activeSheetId="0"/>
    <customWorkbookView name="Filter 258" guid="{E9C84E3E-47D9-4B51-A6AB-FA455CDC1881}" maximized="1" windowWidth="0" windowHeight="0" activeSheetId="0"/>
    <customWorkbookView name="Filter 137" guid="{069A0127-8056-429A-A3DC-E0FC3220E678}" maximized="1" windowWidth="0" windowHeight="0" activeSheetId="0"/>
    <customWorkbookView name="Filter 138" guid="{37BC02B1-36C8-4CE0-B3C5-3B7D95036ED0}" maximized="1" windowWidth="0" windowHeight="0" activeSheetId="0"/>
    <customWorkbookView name="Filter 259" guid="{4FE55439-5C0E-401D-A752-40B49037CE2E}" maximized="1" windowWidth="0" windowHeight="0" activeSheetId="0"/>
    <customWorkbookView name="Filter 139" guid="{9D10F965-147C-4792-A562-147DAB3C56FF}" maximized="1" windowWidth="0" windowHeight="0" activeSheetId="0"/>
    <customWorkbookView name="Filter 250" guid="{AF1AF3CE-F6EE-4C78-A24E-EA44DF587F15}" maximized="1" windowWidth="0" windowHeight="0" activeSheetId="0"/>
    <customWorkbookView name="Filter 130" guid="{442A9AB1-E5E5-4DB9-8FAD-BF50379E25C7}" maximized="1" windowWidth="0" windowHeight="0" activeSheetId="0"/>
    <customWorkbookView name="Filter 251" guid="{CC60A307-FCC9-4CDD-8D78-3728A5526718}" maximized="1" windowWidth="0" windowHeight="0" activeSheetId="0"/>
    <customWorkbookView name="Filter 131" guid="{9C522236-5138-4B6A-9B25-4D4B274B12E7}" maximized="1" windowWidth="0" windowHeight="0" activeSheetId="0"/>
    <customWorkbookView name="Filter 252" guid="{3E676973-0FBF-4C46-9E00-2D7F7337EB4E}" maximized="1" windowWidth="0" windowHeight="0" activeSheetId="0"/>
    <customWorkbookView name="Filter 264" guid="{4F2D8F5A-BA4C-47B4-976C-1F23C8C19EA1}" maximized="1" windowWidth="0" windowHeight="0" activeSheetId="0"/>
    <customWorkbookView name="Filter 143" guid="{EE635160-D2CB-4CC6-816D-5CAB079618F5}" maximized="1" windowWidth="0" windowHeight="0" activeSheetId="0"/>
    <customWorkbookView name="Filter 144" guid="{450CC7EB-416B-4EE8-AFDC-7C1DC7EEBE0B}" maximized="1" windowWidth="0" windowHeight="0" activeSheetId="0"/>
    <customWorkbookView name="Filter 265" guid="{F8C32064-612A-4EF5-B4DD-E086BDBC4FCF}" maximized="1" windowWidth="0" windowHeight="0" activeSheetId="0"/>
    <customWorkbookView name="Filter 145" guid="{ECF414DF-25B6-4C8B-8589-28AF5E9D7A84}" maximized="1" windowWidth="0" windowHeight="0" activeSheetId="0"/>
    <customWorkbookView name="Filter 266" guid="{BDE75AF7-3BC8-4763-B5E3-71306C2023AC}" maximized="1" windowWidth="0" windowHeight="0" activeSheetId="0"/>
    <customWorkbookView name="Filter 146" guid="{9D204BF3-3FD3-4933-A76B-9C8C2AEBA65F}" maximized="1" windowWidth="0" windowHeight="0" activeSheetId="0"/>
    <customWorkbookView name="Filter 267" guid="{EDFB009E-10AB-40E3-9F8D-E6328AB3BC94}" maximized="1" windowWidth="0" windowHeight="0" activeSheetId="0"/>
    <customWorkbookView name="Filter 147" guid="{564F8985-7DAD-4004-B587-92384F2688EC}" maximized="1" windowWidth="0" windowHeight="0" activeSheetId="0"/>
    <customWorkbookView name="Filter 268" guid="{BE530797-447E-4BF2-84D3-3E02F0DE0EBA}" maximized="1" windowWidth="0" windowHeight="0" activeSheetId="0"/>
    <customWorkbookView name="Filter 148" guid="{415516FC-8BBF-4E4D-8E3B-CD8E5CBAE200}" maximized="1" windowWidth="0" windowHeight="0" activeSheetId="0"/>
    <customWorkbookView name="Filter 269" guid="{CEABCF05-8870-4CCD-9CF5-0FAA2BB840D1}" maximized="1" windowWidth="0" windowHeight="0" activeSheetId="0"/>
    <customWorkbookView name="Filter 149" guid="{DD79C42D-B617-4F63-A003-5B421DB53143}" maximized="1" windowWidth="0" windowHeight="0" activeSheetId="0"/>
    <customWorkbookView name="Filter 260" guid="{7A858325-010B-482E-BF50-B805E890DDF0}" maximized="1" windowWidth="0" windowHeight="0" activeSheetId="0"/>
    <customWorkbookView name="Filter 140" guid="{BC1CCD1F-CCB4-4B3D-B32E-EE3B9F7204BE}" maximized="1" windowWidth="0" windowHeight="0" activeSheetId="0"/>
    <customWorkbookView name="Filter 261" guid="{50028930-3A50-4E9F-8A6D-BBCA9A9054DF}" maximized="1" windowWidth="0" windowHeight="0" activeSheetId="0"/>
    <customWorkbookView name="Filter 262" guid="{F5BC410A-A5F7-4417-BBA7-96050D5326E8}" maximized="1" windowWidth="0" windowHeight="0" activeSheetId="0"/>
    <customWorkbookView name="Filter 141" guid="{C2AE9919-1EC3-4FD9-B037-947418AB2959}" maximized="1" windowWidth="0" windowHeight="0" activeSheetId="0"/>
    <customWorkbookView name="Filter 142" guid="{53B70513-BE46-4FAA-8867-1D10860ACDE5}" maximized="1" windowWidth="0" windowHeight="0" activeSheetId="0"/>
    <customWorkbookView name="Filter 263" guid="{51D2CA7D-F802-41DB-9B56-240F8001B5E5}" maximized="1" windowWidth="0" windowHeight="0" activeSheetId="0"/>
    <customWorkbookView name="Filter 118" guid="{420AC90D-35A5-41D8-AEA2-E8D03988A3F8}" maximized="1" windowWidth="0" windowHeight="0" activeSheetId="0"/>
    <customWorkbookView name="Filter 239" guid="{1B2C4043-64AA-491E-88DF-C8B78AC1572D}" maximized="1" windowWidth="0" windowHeight="0" activeSheetId="0"/>
    <customWorkbookView name="Filter 119" guid="{DB2240C0-7DF9-44B0-8ABC-A9181634B116}" maximized="1" windowWidth="0" windowHeight="0" activeSheetId="0"/>
    <customWorkbookView name="Filter 352" guid="{3109504F-39D3-4395-9EFF-2947700D1FC9}" maximized="1" windowWidth="0" windowHeight="0" activeSheetId="0"/>
    <customWorkbookView name="Filter 231" guid="{098014F6-E282-4E1A-B28A-61CEE10954DF}" maximized="1" windowWidth="0" windowHeight="0" activeSheetId="0"/>
    <customWorkbookView name="Filter 110" guid="{AC6D9973-876C-449D-BD99-3A4B14BE6854}" maximized="1" windowWidth="0" windowHeight="0" activeSheetId="0"/>
    <customWorkbookView name="Filter 353" guid="{789CB5CA-A1F8-4737-A7E9-95F98A6C1AEC}" maximized="1" windowWidth="0" windowHeight="0" activeSheetId="0"/>
    <customWorkbookView name="Filter 111" guid="{AE4A1772-9340-49D3-885D-2D10446C6812}" maximized="1" windowWidth="0" windowHeight="0" activeSheetId="0"/>
    <customWorkbookView name="Filter 232" guid="{340D433A-BCFE-4C59-A582-AB76998817B5}" maximized="1" windowWidth="0" windowHeight="0" activeSheetId="0"/>
    <customWorkbookView name="Filter 112" guid="{C63DEA75-80FB-4799-899D-07F6E661A33E}" maximized="1" windowWidth="0" windowHeight="0" activeSheetId="0"/>
    <customWorkbookView name="Filter 233" guid="{20CBDA82-771F-486E-9A42-B1D89499600B}" maximized="1" windowWidth="0" windowHeight="0" activeSheetId="0"/>
    <customWorkbookView name="Filter 354" guid="{5B84F331-C527-4CD0-8329-E758B8F2757C}" maximized="1" windowWidth="0" windowHeight="0" activeSheetId="0"/>
    <customWorkbookView name="Filter 355" guid="{75375084-604A-4690-89ED-1A1A1DC37B32}" maximized="1" windowWidth="0" windowHeight="0" activeSheetId="0"/>
    <customWorkbookView name="Filter 234" guid="{4FAF5498-3BF6-44BA-9C3E-7E895BC074EF}" maximized="1" windowWidth="0" windowHeight="0" activeSheetId="0"/>
    <customWorkbookView name="Filter 113" guid="{BCAE2800-B7B5-4D2F-8B00-764B555358BD}" maximized="1" windowWidth="0" windowHeight="0" activeSheetId="0"/>
    <customWorkbookView name="Filter 114" guid="{01FBF931-9499-4095-9A5B-A9324B553232}" maximized="1" windowWidth="0" windowHeight="0" activeSheetId="0"/>
    <customWorkbookView name="Filter 356" guid="{35EE6A76-6BCD-4967-A2A2-F8252792A403}" maximized="1" windowWidth="0" windowHeight="0" activeSheetId="0"/>
    <customWorkbookView name="Filter 235" guid="{A14B8E7B-FCD4-461D-A8D5-BAD6B9285BDE}" maximized="1" windowWidth="0" windowHeight="0" activeSheetId="0"/>
    <customWorkbookView name="Filter 236" guid="{1D4942D3-2DD5-4351-9206-79093C541074}" maximized="1" windowWidth="0" windowHeight="0" activeSheetId="0"/>
    <customWorkbookView name="Filter 357" guid="{D4A38124-2D6F-40C5-8003-EFC9D9D65118}" maximized="1" windowWidth="0" windowHeight="0" activeSheetId="0"/>
    <customWorkbookView name="Filter 115" guid="{5664029B-55BD-40AC-BFE1-14CCF22F8415}" maximized="1" windowWidth="0" windowHeight="0" activeSheetId="0"/>
    <customWorkbookView name="Filter 358" guid="{B2321EB0-8F5C-4CA8-8074-86442F296673}" maximized="1" windowWidth="0" windowHeight="0" activeSheetId="0"/>
    <customWorkbookView name="Filter 116" guid="{07583C76-8E46-4427-979E-F0C004692F16}" maximized="1" windowWidth="0" windowHeight="0" activeSheetId="0"/>
    <customWorkbookView name="Filter 237" guid="{47AC22C6-B658-4C9D-822C-FEA48D535217}" maximized="1" windowWidth="0" windowHeight="0" activeSheetId="0"/>
    <customWorkbookView name="Filter 238" guid="{7DC9A480-E60C-4655-9AF2-38C62151E975}" maximized="1" windowWidth="0" windowHeight="0" activeSheetId="0"/>
    <customWorkbookView name="Filter 117" guid="{DB7F38E6-95B9-4837-98A4-DCEAC805980C}" maximized="1" windowWidth="0" windowHeight="0" activeSheetId="0"/>
    <customWorkbookView name="Filter 359" guid="{68B372A4-143B-461D-A9A8-F117A06FFDC2}" maximized="1" windowWidth="0" windowHeight="0" activeSheetId="0"/>
    <customWorkbookView name="Filter 350" guid="{70DD5960-9475-48EE-88AD-28209DF1E4B0}" maximized="1" windowWidth="0" windowHeight="0" activeSheetId="0"/>
    <customWorkbookView name="Filter 230" guid="{4E2BBEF7-2805-4DDD-A65F-1DF363B16423}" maximized="1" windowWidth="0" windowHeight="0" activeSheetId="0"/>
    <customWorkbookView name="Filter 351" guid="{AA3A4A35-018A-413D-AB54-B1E25B24D66D}" maximized="1" windowWidth="0" windowHeight="0" activeSheetId="0"/>
    <customWorkbookView name="Filter 129" guid="{D4F84E1F-363F-44BB-8AC5-D48D651FA42F}" maximized="1" windowWidth="0" windowHeight="0" activeSheetId="0"/>
    <customWorkbookView name="Filter 242" guid="{4B32DD9C-B979-4F7A-8768-373A3F053989}" maximized="1" windowWidth="0" windowHeight="0" activeSheetId="0"/>
    <customWorkbookView name="Filter 121" guid="{D78AEFAF-4F34-4269-BB7F-6F0EB1969CF9}" maximized="1" windowWidth="0" windowHeight="0" activeSheetId="0"/>
    <customWorkbookView name="Filter 243" guid="{FBF790E0-D64F-44BE-B8C3-1AC6903533BD}" maximized="1" windowWidth="0" windowHeight="0" activeSheetId="0"/>
    <customWorkbookView name="Filter 122" guid="{B8F7869B-BABC-4B3B-A4E6-41BFEBA1F5A2}" maximized="1" windowWidth="0" windowHeight="0" activeSheetId="0"/>
    <customWorkbookView name="Filter 244" guid="{B2D9FAEE-A4FC-4FB6-9E24-C2D97FC851C6}" maximized="1" windowWidth="0" windowHeight="0" activeSheetId="0"/>
    <customWorkbookView name="Filter 123" guid="{2834FE03-EEA3-47C1-A332-7C364941A6E3}" maximized="1" windowWidth="0" windowHeight="0" activeSheetId="0"/>
    <customWorkbookView name="Filter 245" guid="{A19B62FB-5EC9-4D29-9BBD-2FF11C18F7A0}" maximized="1" windowWidth="0" windowHeight="0" activeSheetId="0"/>
    <customWorkbookView name="Filter 124" guid="{2B846364-CA20-48D4-8BEF-714A4B08D438}" maximized="1" windowWidth="0" windowHeight="0" activeSheetId="0"/>
    <customWorkbookView name="Filter 246" guid="{7E0C615B-3EBA-45F3-9341-F3507629B11A}" maximized="1" windowWidth="0" windowHeight="0" activeSheetId="0"/>
    <customWorkbookView name="Filter 125" guid="{9042F4B7-38F4-4B49-9144-A07D198AB62F}" maximized="1" windowWidth="0" windowHeight="0" activeSheetId="0"/>
    <customWorkbookView name="Filter 126" guid="{BBAE7CA6-065A-4851-AB54-AA1D872FA01E}" maximized="1" windowWidth="0" windowHeight="0" activeSheetId="0"/>
    <customWorkbookView name="Filter 247" guid="{A640A28A-8986-40D9-8E01-389422EEBE01}" maximized="1" windowWidth="0" windowHeight="0" activeSheetId="0"/>
    <customWorkbookView name="Filter 127" guid="{5983BFF0-1670-459B-AD93-4890EE79E52E}" maximized="1" windowWidth="0" windowHeight="0" activeSheetId="0"/>
    <customWorkbookView name="Filter 248" guid="{81B34D93-71CE-4264-ABAD-BF6B793C126E}" maximized="1" windowWidth="0" windowHeight="0" activeSheetId="0"/>
    <customWorkbookView name="Filter 249" guid="{B1636EBF-F1B0-4FA3-AF79-AC8630DA0FA4}" maximized="1" windowWidth="0" windowHeight="0" activeSheetId="0"/>
    <customWorkbookView name="Filter 128" guid="{287B3639-9EA7-404E-93C1-D6C04243A86E}" maximized="1" windowWidth="0" windowHeight="0" activeSheetId="0"/>
    <customWorkbookView name="Filter 360" guid="{45995A4E-B416-4DEC-88DF-1F09802EF076}" maximized="1" windowWidth="0" windowHeight="0" activeSheetId="0"/>
    <customWorkbookView name="Filter 240" guid="{5A1526DD-5244-4F76-8C57-6B989D2AAEC2}" maximized="1" windowWidth="0" windowHeight="0" activeSheetId="0"/>
    <customWorkbookView name="Filter 361" guid="{DA86121E-6A53-4702-8281-71931FAD2F98}" maximized="1" windowWidth="0" windowHeight="0" activeSheetId="0"/>
    <customWorkbookView name="Filter 362" guid="{F3632AEC-A938-44B6-B2C8-E0908589F798}" maximized="1" windowWidth="0" windowHeight="0" activeSheetId="0"/>
    <customWorkbookView name="Filter 120" guid="{DE7A9421-50F8-4622-A1CB-FD0F895F5BCA}" maximized="1" windowWidth="0" windowHeight="0" activeSheetId="0"/>
    <customWorkbookView name="Filter 241" guid="{62B87709-ED55-43E1-AB21-A687748A1304}" maximized="1" windowWidth="0" windowHeight="0" activeSheetId="0"/>
    <customWorkbookView name="Filter 338" guid="{7CF62B10-912B-4EA3-8D79-D6EC6F9734EF}" maximized="1" windowWidth="0" windowHeight="0" activeSheetId="0"/>
    <customWorkbookView name="Filter 217" guid="{FE2DE7D8-9112-4E5D-9ACE-CF17B2AD6D42}" maximized="1" windowWidth="0" windowHeight="0" activeSheetId="0"/>
    <customWorkbookView name="Filter 1" guid="{6C5D2A13-D8C6-4F99-A516-0218FCE230C4}" maximized="1" windowWidth="0" windowHeight="0" activeSheetId="0"/>
    <customWorkbookView name="Filter 218" guid="{805E8438-576A-4C1F-8F4C-E6F814FFB698}" maximized="1" windowWidth="0" windowHeight="0" activeSheetId="0"/>
    <customWorkbookView name="Filter 339" guid="{26109F2D-A578-42F1-9CC1-CC472099F1B3}" maximized="1" windowWidth="0" windowHeight="0" activeSheetId="0"/>
    <customWorkbookView name="Filter 219" guid="{FF57362C-42FE-4B27-9927-1D62518A9735}" maximized="1" windowWidth="0" windowHeight="0" activeSheetId="0"/>
    <customWorkbookView name="Filter 3" guid="{9A0FE5CD-034A-45A1-BE2A-18B2D99ECDF1}" maximized="1" windowWidth="0" windowHeight="0" activeSheetId="0"/>
    <customWorkbookView name="Filter 2" guid="{85541060-8C2C-4499-8F3E-A2E74D2C95E4}" maximized="1" windowWidth="0" windowHeight="0" activeSheetId="0"/>
    <customWorkbookView name="Filter 5" guid="{96FA0657-898F-4461-A032-9B56CA2191C9}" maximized="1" windowWidth="0" windowHeight="0" activeSheetId="0"/>
    <customWorkbookView name="Filter 4" guid="{46AB93AC-F6B3-4BEC-B80A-433B00040A31}" maximized="1" windowWidth="0" windowHeight="0" activeSheetId="0"/>
    <customWorkbookView name="Filter 7" guid="{1EC0F0EC-C833-4F39-87F0-63A68BEB4AA3}" maximized="1" windowWidth="0" windowHeight="0" activeSheetId="0"/>
    <customWorkbookView name="Filter 6" guid="{3B088792-2269-452E-BA7A-2A66542FC24D}" maximized="1" windowWidth="0" windowHeight="0" activeSheetId="0"/>
    <customWorkbookView name="Filter 330" guid="{E8F71E46-91B1-4233-A0BD-BF3FF4BAE198}" maximized="1" windowWidth="0" windowHeight="0" activeSheetId="0"/>
    <customWorkbookView name="Filter 9" guid="{27DF10CC-5753-427D-A02A-918EE50BF5F6}" maximized="1" windowWidth="0" windowHeight="0" activeSheetId="0"/>
    <customWorkbookView name="Filter 210" guid="{D4CD3CD6-8F53-43E9-9F00-A6033E3497FC}" maximized="1" windowWidth="0" windowHeight="0" activeSheetId="0"/>
    <customWorkbookView name="Filter 8" guid="{B281B25C-367C-428F-98EE-EA0FF8A205C0}" maximized="1" windowWidth="0" windowHeight="0" activeSheetId="0"/>
    <customWorkbookView name="Filter 331" guid="{C1842488-84C5-46AE-8BD7-3A762A6A8E01}" maximized="1" windowWidth="0" windowHeight="0" activeSheetId="0"/>
    <customWorkbookView name="Filter 332" guid="{0315777C-2A42-48D8-B363-4954268D354A}" maximized="1" windowWidth="0" windowHeight="0" activeSheetId="0"/>
    <customWorkbookView name="Filter 211" guid="{DE413404-7A39-406D-8EEC-38A8E474B808}" maximized="1" windowWidth="0" windowHeight="0" activeSheetId="0"/>
    <customWorkbookView name="Filter 333" guid="{4EC1A677-2854-4295-8167-8B3E08A68B7A}" maximized="1" windowWidth="0" windowHeight="0" activeSheetId="0"/>
    <customWorkbookView name="Filter 212" guid="{2217CF54-5110-4A2E-88A7-0E6E9E3E2BED}" maximized="1" windowWidth="0" windowHeight="0" activeSheetId="0"/>
    <customWorkbookView name="Filter 213" guid="{8A0CBFE2-9DE2-4881-9595-54EF1794DFBE}" maximized="1" windowWidth="0" windowHeight="0" activeSheetId="0"/>
    <customWorkbookView name="Filter 334" guid="{78CEB71B-4160-40F5-A22C-C21EAF989661}" maximized="1" windowWidth="0" windowHeight="0" activeSheetId="0"/>
    <customWorkbookView name="Filter 214" guid="{E0372B25-8CEF-4478-BF85-EC2E49231054}" maximized="1" windowWidth="0" windowHeight="0" activeSheetId="0"/>
    <customWorkbookView name="Filter 335" guid="{A40DEC91-7F19-4F85-80E4-D0338C791424}" maximized="1" windowWidth="0" windowHeight="0" activeSheetId="0"/>
    <customWorkbookView name="Filter 336" guid="{40D6AAD8-ADD0-47C9-98DD-FAF7D6D5752A}" maximized="1" windowWidth="0" windowHeight="0" activeSheetId="0"/>
    <customWorkbookView name="Filter 215" guid="{928FE26B-B9A7-4D20-9A9E-D77936801FF6}" maximized="1" windowWidth="0" windowHeight="0" activeSheetId="0"/>
    <customWorkbookView name="Filter 337" guid="{DD9C4573-5DAC-4D07-ADB6-BB5E0EE6DEF0}" maximized="1" windowWidth="0" windowHeight="0" activeSheetId="0"/>
    <customWorkbookView name="Filter 216" guid="{D0C12C4D-F266-41EA-A4E4-44C496902239}" maximized="1" windowWidth="0" windowHeight="0" activeSheetId="0"/>
    <customWorkbookView name="Filter 19" guid="{556D7AC4-C77D-40AB-B1C4-831B5147BDF8}" maximized="1" windowWidth="0" windowHeight="0" activeSheetId="0"/>
    <customWorkbookView name="Filter 107" guid="{28698064-8245-4F43-BF49-1B224164BFA8}" maximized="1" windowWidth="0" windowHeight="0" activeSheetId="0"/>
    <customWorkbookView name="Filter 349" guid="{7AE06313-90F5-423C-913F-26AC403F126B}" maximized="1" windowWidth="0" windowHeight="0" activeSheetId="0"/>
    <customWorkbookView name="Filter 228" guid="{73054BE2-B034-43C7-BAA7-EDDD433DF862}" maximized="1" windowWidth="0" windowHeight="0" activeSheetId="0"/>
    <customWorkbookView name="Filter 108" guid="{92FD2A8C-A516-4D01-936F-7508881ECDC8}" maximized="1" windowWidth="0" windowHeight="0" activeSheetId="0"/>
    <customWorkbookView name="Filter 229" guid="{404DB5C8-58CB-43FC-9750-18A3490E47AB}" maximized="1" windowWidth="0" windowHeight="0" activeSheetId="0"/>
    <customWorkbookView name="Filter 109" guid="{D5392F08-4DB3-40C6-A986-82D51E162FAF}" maximized="1" windowWidth="0" windowHeight="0" activeSheetId="0"/>
    <customWorkbookView name="Filter 10" guid="{0339C0C8-B22B-436B-A6DE-E9F22488B78F}" maximized="1" windowWidth="0" windowHeight="0" activeSheetId="0"/>
    <customWorkbookView name="Filter 341" guid="{35393902-F057-4B26-AECF-91B0B956220B}" maximized="1" windowWidth="0" windowHeight="0" activeSheetId="0"/>
    <customWorkbookView name="Filter 220" guid="{D1D487FE-929C-4D88-B46E-401DD4406A60}" maximized="1" windowWidth="0" windowHeight="0" activeSheetId="0"/>
    <customWorkbookView name="Filter 221" guid="{59845B4F-734F-4CD5-AF91-94A4D9CDE8FD}" maximized="1" windowWidth="0" windowHeight="0" activeSheetId="0"/>
    <customWorkbookView name="Filter 342" guid="{DD493866-7F3E-409F-9691-D4A0E60C6C85}" maximized="1" windowWidth="0" windowHeight="0" activeSheetId="0"/>
    <customWorkbookView name="Filter 100" guid="{34C973D1-07AB-46B8-9261-4D3B6C770DA0}" maximized="1" windowWidth="0" windowHeight="0" activeSheetId="0"/>
    <customWorkbookView name="Filter 343" guid="{74B0E1DB-8AA6-44F2-9D1B-FD0B3EC603CB}" maximized="1" windowWidth="0" windowHeight="0" activeSheetId="0"/>
    <customWorkbookView name="Filter 222" guid="{88C1EDC3-7A11-482A-8658-9553E7E7937D}" maximized="1" windowWidth="0" windowHeight="0" activeSheetId="0"/>
    <customWorkbookView name="Filter 101" guid="{271E53AC-B862-4690-9F4B-BCE97C620889}" maximized="1" windowWidth="0" windowHeight="0" activeSheetId="0"/>
    <customWorkbookView name="Filter 102" guid="{A4991CD8-1881-4625-A5B6-3F9008F60650}" maximized="1" windowWidth="0" windowHeight="0" activeSheetId="0"/>
    <customWorkbookView name="Filter 223" guid="{E698133F-92E6-4813-BA88-131671C0E1BA}" maximized="1" windowWidth="0" windowHeight="0" activeSheetId="0"/>
    <customWorkbookView name="Filter 344" guid="{D61110E7-FC08-42C1-81E3-AB97B7313F35}" maximized="1" windowWidth="0" windowHeight="0" activeSheetId="0"/>
    <customWorkbookView name="Filter 345" guid="{48609603-5FE5-4B0D-B4DE-667114E657E8}" maximized="1" windowWidth="0" windowHeight="0" activeSheetId="0"/>
    <customWorkbookView name="Filter 224" guid="{75E6F334-A5CF-4E65-8BE4-84B33EFE3D86}" maximized="1" windowWidth="0" windowHeight="0" activeSheetId="0"/>
    <customWorkbookView name="Filter 103" guid="{F334F21F-44B8-423D-B26E-0B3DAE76B4C1}" maximized="1" windowWidth="0" windowHeight="0" activeSheetId="0"/>
    <customWorkbookView name="Filter 225" guid="{D04A8789-EB8D-4E3B-9FD4-C70BD0225B10}" maximized="1" windowWidth="0" windowHeight="0" activeSheetId="0"/>
    <customWorkbookView name="Filter 104" guid="{C34FBD63-3FAB-4F3C-A1DA-5F49EF6872BF}" maximized="1" windowWidth="0" windowHeight="0" activeSheetId="0"/>
    <customWorkbookView name="Filter 346" guid="{1F5766BD-A533-4BC6-8E29-AE17C58141D7}" maximized="1" windowWidth="0" windowHeight="0" activeSheetId="0"/>
    <customWorkbookView name="Filter 226" guid="{EB3F0515-F8F2-4C62-81FC-36721D72D47C}" maximized="1" windowWidth="0" windowHeight="0" activeSheetId="0"/>
    <customWorkbookView name="Filter 347" guid="{68738B4A-8A8E-4983-B9E7-B4697AC27A3D}" maximized="1" windowWidth="0" windowHeight="0" activeSheetId="0"/>
    <customWorkbookView name="Filter 105" guid="{7FD215C8-347F-4904-9288-9232DF838648}" maximized="1" windowWidth="0" windowHeight="0" activeSheetId="0"/>
    <customWorkbookView name="Filter 106" guid="{48EF19AC-44F1-4612-B002-A845C77DE6A2}" maximized="1" windowWidth="0" windowHeight="0" activeSheetId="0"/>
    <customWorkbookView name="Filter 348" guid="{BE04D371-117E-4061-A9F3-F1B9E0663657}" maximized="1" windowWidth="0" windowHeight="0" activeSheetId="0"/>
    <customWorkbookView name="Filter 227" guid="{A987F6C1-6E3C-40BF-9D83-5A57B9A68C03}" maximized="1" windowWidth="0" windowHeight="0" activeSheetId="0"/>
    <customWorkbookView name="Filter 18" guid="{2A81EBA7-6F9F-4276-8F83-62FC74642064}" maximized="1" windowWidth="0" windowHeight="0" activeSheetId="0"/>
    <customWorkbookView name="Filter 17" guid="{359F75B0-BAA5-4505-9C78-EE3EDE77F71E}" maximized="1" windowWidth="0" windowHeight="0" activeSheetId="0"/>
    <customWorkbookView name="Filter 16" guid="{62733857-9950-420B-960D-29D66127C503}" maximized="1" windowWidth="0" windowHeight="0" activeSheetId="0"/>
    <customWorkbookView name="Filter 15" guid="{F24365F5-FE66-49CF-9887-3FF471D29D25}" maximized="1" windowWidth="0" windowHeight="0" activeSheetId="0"/>
    <customWorkbookView name="Filter 14" guid="{7FDC1042-C1F9-4F18-8CAC-DF70ACC343E6}" maximized="1" windowWidth="0" windowHeight="0" activeSheetId="0"/>
    <customWorkbookView name="Filter 13" guid="{17D600B2-876F-46C9-AE77-E42A04B66A6A}" maximized="1" windowWidth="0" windowHeight="0" activeSheetId="0"/>
    <customWorkbookView name="Filter 12" guid="{A1145AB3-D95F-4C75-973D-F5BB6EE7D75D}" maximized="1" windowWidth="0" windowHeight="0" activeSheetId="0"/>
    <customWorkbookView name="Filter 11" guid="{720307DE-D65A-4F54-9C36-613DB9B02689}" maximized="1" windowWidth="0" windowHeight="0" activeSheetId="0"/>
    <customWorkbookView name="Filter 340" guid="{E6204ACA-1185-4405-939D-582A8AF10B7B}" maximized="1" windowWidth="0" windowHeight="0" activeSheetId="0"/>
    <customWorkbookView name="Filter 316" guid="{773F188C-5494-4F73-82BE-0798C5D9C47E}" maximized="1" windowWidth="0" windowHeight="0" activeSheetId="0"/>
    <customWorkbookView name="Filter 317" guid="{E6B9BC54-A749-4F2A-9AE2-713E16078E6A}" maximized="1" windowWidth="0" windowHeight="0" activeSheetId="0"/>
    <customWorkbookView name="Filter 318" guid="{8E3036F8-BBE3-4CBD-851A-C1A5DA744BFE}" maximized="1" windowWidth="0" windowHeight="0" activeSheetId="0"/>
    <customWorkbookView name="Filter 319" guid="{2A79C848-1CFA-478D-9AEC-4E0EA9D39408}" maximized="1" windowWidth="0" windowHeight="0" activeSheetId="0"/>
    <customWorkbookView name="Filter 21" guid="{98837DD4-43C7-4222-A121-C5BC26E6E90A}" maximized="1" windowWidth="0" windowHeight="0" activeSheetId="0"/>
    <customWorkbookView name="Filter 20" guid="{30282C29-1B4D-4524-BC13-BBA18E69A12D}" maximized="1" windowWidth="0" windowHeight="0" activeSheetId="0"/>
    <customWorkbookView name="Filter 310" guid="{1EAC5348-3719-4A37-929E-AB1576E1D704}" maximized="1" windowWidth="0" windowHeight="0" activeSheetId="0"/>
    <customWorkbookView name="Filter 311" guid="{A986A25C-BEB6-4D9A-B62F-6641A5793DD9}" maximized="1" windowWidth="0" windowHeight="0" activeSheetId="0"/>
    <customWorkbookView name="Filter 312" guid="{1F6FB367-165B-40C2-A2C7-A28A8A1AA52D}" maximized="1" windowWidth="0" windowHeight="0" activeSheetId="0"/>
    <customWorkbookView name="Filter 313" guid="{F51DFA9E-27CD-4523-A4FB-928DB48895CF}" maximized="1" windowWidth="0" windowHeight="0" activeSheetId="0"/>
    <customWorkbookView name="Filter 314" guid="{1A3BCCAF-9330-4815-9FB2-90AC6B588740}" maximized="1" windowWidth="0" windowHeight="0" activeSheetId="0"/>
    <customWorkbookView name="Filter 315" guid="{A61499D0-F02B-4BF7-9C33-A2E45E5B46D9}" maximized="1" windowWidth="0" windowHeight="0" activeSheetId="0"/>
    <customWorkbookView name="Filter 29" guid="{068D1B4B-B5DB-41FC-80B7-B980F8C24152}" maximized="1" windowWidth="0" windowHeight="0" activeSheetId="0"/>
    <customWorkbookView name="Filter 28" guid="{5088101D-B6A5-4E80-93ED-9E37EA03F7FF}" maximized="1" windowWidth="0" windowHeight="0" activeSheetId="0"/>
    <customWorkbookView name="Filter 27" guid="{75A67855-AE55-4300-81D3-EB8795909620}" maximized="1" windowWidth="0" windowHeight="0" activeSheetId="0"/>
    <customWorkbookView name="Filter 26" guid="{7F9A6BC3-89BB-41BB-92A7-D70DDB6AA4AB}" maximized="1" windowWidth="0" windowHeight="0" activeSheetId="0"/>
    <customWorkbookView name="Filter 25" guid="{1190CA7D-8391-4F9F-9E7C-DEE2C156735E}" maximized="1" windowWidth="0" windowHeight="0" activeSheetId="0"/>
    <customWorkbookView name="Filter 24" guid="{B61634BF-BEB0-4D86-A628-1C4CC8B3257D}" maximized="1" windowWidth="0" windowHeight="0" activeSheetId="0"/>
    <customWorkbookView name="Filter 23" guid="{5E8CC12C-02DB-48EA-BAA5-D6479781B9CF}" maximized="1" windowWidth="0" windowHeight="0" activeSheetId="0"/>
    <customWorkbookView name="Filter 22" guid="{AED8D80B-B320-4097-BA13-600484643D60}" maximized="1" windowWidth="0" windowHeight="0" activeSheetId="0"/>
    <customWorkbookView name="Filter 206" guid="{8D35861F-F2CD-4E47-B956-CCEA81EA1A23}" maximized="1" windowWidth="0" windowHeight="0" activeSheetId="0"/>
    <customWorkbookView name="Filter 327" guid="{1CBC740F-917E-4768-981E-268549B60F44}" maximized="1" windowWidth="0" windowHeight="0" activeSheetId="0"/>
    <customWorkbookView name="Filter 207" guid="{F136BFE7-D81F-45C0-9A97-70509C9E2DDC}" maximized="1" windowWidth="0" windowHeight="0" activeSheetId="0"/>
    <customWorkbookView name="Filter 328" guid="{F580A725-4C02-4976-BE14-340A2B15C775}" maximized="1" windowWidth="0" windowHeight="0" activeSheetId="0"/>
    <customWorkbookView name="Filter 208" guid="{97CB59C9-8B48-4EAD-87AB-FEB3A8113347}" maximized="1" windowWidth="0" windowHeight="0" activeSheetId="0"/>
    <customWorkbookView name="Filter 329" guid="{164EA421-CD5A-4715-9255-DAD68951E93D}" maximized="1" windowWidth="0" windowHeight="0" activeSheetId="0"/>
    <customWorkbookView name="Filter 209" guid="{47B03E60-787B-41C1-984F-8D802E4570BE}" maximized="1" windowWidth="0" windowHeight="0" activeSheetId="0"/>
    <customWorkbookView name="Filter 32" guid="{3056644F-F7EA-4C62-8FA6-1238ED50DECC}" maximized="1" windowWidth="0" windowHeight="0" activeSheetId="0"/>
    <customWorkbookView name="Filter 320" guid="{2F57641C-5EE8-4E13-9B55-B7AA4F12A7A5}" maximized="1" windowWidth="0" windowHeight="0" activeSheetId="0"/>
    <customWorkbookView name="Filter 31" guid="{7A9AAF8F-BD6E-4471-962F-8AC59CBDBA05}" maximized="1" windowWidth="0" windowHeight="0" activeSheetId="0"/>
    <customWorkbookView name="Filter 321" guid="{EA5D1622-75C9-4DF1-A08F-4D9CD56915E9}" maximized="1" windowWidth="0" windowHeight="0" activeSheetId="0"/>
    <customWorkbookView name="Filter 200" guid="{4739360B-E939-45B3-8B97-F6AECA99AA91}" maximized="1" windowWidth="0" windowHeight="0" activeSheetId="0"/>
    <customWorkbookView name="Filter 30" guid="{140E2A05-F7EC-4497-A4B9-B4153B4806F8}" maximized="1" windowWidth="0" windowHeight="0" activeSheetId="0"/>
    <customWorkbookView name="Filter 201" guid="{4BF2FED7-9EB1-49A3-A45A-FA252D598BE0}" maximized="1" windowWidth="0" windowHeight="0" activeSheetId="0"/>
    <customWorkbookView name="Filter 322" guid="{83AADF05-2B98-4349-AC13-E3A79C93A41E}" maximized="1" windowWidth="0" windowHeight="0" activeSheetId="0"/>
    <customWorkbookView name="Filter 323" guid="{98B46474-2284-45CD-BBE2-4C85A6A95FC9}" maximized="1" windowWidth="0" windowHeight="0" activeSheetId="0"/>
    <customWorkbookView name="Filter 202" guid="{AE12C7F1-A3BC-4E97-AE9B-B6DFAFAFFAE6}" maximized="1" windowWidth="0" windowHeight="0" activeSheetId="0"/>
    <customWorkbookView name="Filter 324" guid="{A8FD2A3C-8930-4367-A09B-96091A7E524B}" maximized="1" windowWidth="0" windowHeight="0" activeSheetId="0"/>
    <customWorkbookView name="Filter 203" guid="{FF303A30-5181-49CC-88AF-38F99A40DBCD}" maximized="1" windowWidth="0" windowHeight="0" activeSheetId="0"/>
    <customWorkbookView name="Filter 325" guid="{4249314D-FEA2-43F9-AF3E-8A4F26A2DCC2}" maximized="1" windowWidth="0" windowHeight="0" activeSheetId="0"/>
    <customWorkbookView name="Filter 204" guid="{F5C7939C-3D85-4187-BA43-FB6AEDD73C09}" maximized="1" windowWidth="0" windowHeight="0" activeSheetId="0"/>
    <customWorkbookView name="Filter 205" guid="{A37A7AAB-FBA3-47A9-8EB9-79B0B48D9C66}" maximized="1" windowWidth="0" windowHeight="0" activeSheetId="0"/>
    <customWorkbookView name="Filter 326" guid="{5AE3F971-0A99-4372-B7F4-E18BD25F16FC}" maximized="1" windowWidth="0" windowHeight="0" activeSheetId="0"/>
    <customWorkbookView name="Filter 39" guid="{4A6C38E3-4DB7-4110-9230-DA22869840DF}" maximized="1" windowWidth="0" windowHeight="0" activeSheetId="0"/>
    <customWorkbookView name="Filter 38" guid="{2B272576-EB0C-489F-980E-D4434EEFA69C}" maximized="1" windowWidth="0" windowHeight="0" activeSheetId="0"/>
    <customWorkbookView name="Filter 37" guid="{49E31C16-BBC8-42B8-8432-1DF7ADB3BE25}" maximized="1" windowWidth="0" windowHeight="0" activeSheetId="0"/>
    <customWorkbookView name="Filter 36" guid="{1C2AB9B9-E387-44FD-89D2-74FEDD223C0F}" maximized="1" windowWidth="0" windowHeight="0" activeSheetId="0"/>
    <customWorkbookView name="Filter 35" guid="{E2B31C1D-B202-40D2-B20D-675AD2035840}" maximized="1" windowWidth="0" windowHeight="0" activeSheetId="0"/>
    <customWorkbookView name="Filter 34" guid="{D8CA3844-7DB4-4D7F-8C7E-128A9A22DB9C}" maximized="1" windowWidth="0" windowHeight="0" activeSheetId="0"/>
    <customWorkbookView name="Filter 33" guid="{BD99D14D-1949-4CB5-AC4E-A5D90C51F49E}" maximized="1" windowWidth="0" windowHeight="0" activeSheetId="0"/>
    <customWorkbookView name="Filter 43" guid="{F637A55D-5439-4412-8C47-614F56B26A35}" maximized="1" windowWidth="0" windowHeight="0" activeSheetId="0"/>
    <customWorkbookView name="Filter 42" guid="{669A3D95-4BF4-4EC9-8E0D-D6499A6374BF}" maximized="1" windowWidth="0" windowHeight="0" activeSheetId="0"/>
    <customWorkbookView name="Filter 41" guid="{E4A85B9D-6ADA-4626-A221-D29022B61560}" maximized="1" windowWidth="0" windowHeight="0" activeSheetId="0"/>
    <customWorkbookView name="Filter 40" guid="{17DBD18B-0BE0-456F-AD6B-F63AF02D6327}" maximized="1" windowWidth="0" windowHeight="0" activeSheetId="0"/>
    <customWorkbookView name="Filter 49" guid="{AF9131BB-3D5D-4FF7-B26F-B427A7AEEBE6}" maximized="1" windowWidth="0" windowHeight="0" activeSheetId="0"/>
    <customWorkbookView name="Filter 48" guid="{EB4FB17D-A47C-41FC-A005-2310DF4C0A13}" maximized="1" windowWidth="0" windowHeight="0" activeSheetId="0"/>
    <customWorkbookView name="Filter 47" guid="{69B1BA35-A607-4F25-9789-DD08063A506E}" maximized="1" windowWidth="0" windowHeight="0" activeSheetId="0"/>
    <customWorkbookView name="Filter 46" guid="{7F8D195B-A527-41C6-8F29-0FA4BD48DCF5}" maximized="1" windowWidth="0" windowHeight="0" activeSheetId="0"/>
    <customWorkbookView name="Filter 45" guid="{836A60D4-929C-4C55-906C-A9832629D9B3}" maximized="1" windowWidth="0" windowHeight="0" activeSheetId="0"/>
    <customWorkbookView name="Filter 44" guid="{D1641BE8-F52C-448B-A3BD-FAC1207EF001}" maximized="1" windowWidth="0" windowHeight="0" activeSheetId="0"/>
    <customWorkbookView name="Filter 305" guid="{CCBD10CE-1C59-43EA-826A-6F7833400BE8}" maximized="1" windowWidth="0" windowHeight="0" activeSheetId="0"/>
    <customWorkbookView name="Filter 306" guid="{1FD13BEC-DF03-4D28-B525-A69F566A3618}" maximized="1" windowWidth="0" windowHeight="0" activeSheetId="0"/>
    <customWorkbookView name="Filter 307" guid="{CAB8ADEC-0BDF-481E-A18B-B113D140ED86}" maximized="1" windowWidth="0" windowHeight="0" activeSheetId="0"/>
    <customWorkbookView name="Filter 308" guid="{D5BD9977-22E4-4FA0-A0A7-0E3B33474F04}" maximized="1" windowWidth="0" windowHeight="0" activeSheetId="0"/>
    <customWorkbookView name="Filter 309" guid="{08CE77BC-E5B8-42F5-8BBA-62D218E5B845}" maximized="1" windowWidth="0" windowHeight="0" activeSheetId="0"/>
    <customWorkbookView name="Filter 54" guid="{25D81A58-D439-4A7C-91B9-553B94724A46}" maximized="1" windowWidth="0" windowHeight="0" activeSheetId="0"/>
    <customWorkbookView name="Filter 53" guid="{7730AADC-B01E-4F09-A761-95F011B1D18F}" maximized="1" windowWidth="0" windowHeight="0" activeSheetId="0"/>
    <customWorkbookView name="Filter 52" guid="{6B252C42-911C-4FDB-A770-2C8DA930DD18}" maximized="1" windowWidth="0" windowHeight="0" activeSheetId="0"/>
    <customWorkbookView name="Filter 51" guid="{521BA1B2-CDDD-4925-A4A0-D75FB69201FD}" maximized="1" windowWidth="0" windowHeight="0" activeSheetId="0"/>
    <customWorkbookView name="Filter 300" guid="{9B28CA6D-DF71-4349-B7B5-AA67A070B73F}" maximized="1" windowWidth="0" windowHeight="0" activeSheetId="0"/>
    <customWorkbookView name="Filter 301" guid="{21AE702C-1EB9-4C40-9023-3F2F7862045C}" maximized="1" windowWidth="0" windowHeight="0" activeSheetId="0"/>
    <customWorkbookView name="Filter 50" guid="{B9E155D8-12C7-4931-A73E-FED52554EBCF}" maximized="1" windowWidth="0" windowHeight="0" activeSheetId="0"/>
    <customWorkbookView name="Filter 302" guid="{4FFF44FD-2C9F-4360-9039-7FABA5364E98}" maximized="1" windowWidth="0" windowHeight="0" activeSheetId="0"/>
    <customWorkbookView name="Filter 303" guid="{D294A1AA-C048-4ADD-861B-A487F63E30E0}" maximized="1" windowWidth="0" windowHeight="0" activeSheetId="0"/>
    <customWorkbookView name="Filter 304" guid="{759ED47E-BEAC-494A-A738-1A2A9F7DDD3F}" maximized="1" windowWidth="0" windowHeight="0" activeSheetId="0"/>
    <customWorkbookView name="Filter 59" guid="{08C0B655-EAEE-4145-AC6B-4A896EDC4DC2}" maximized="1" windowWidth="0" windowHeight="0" activeSheetId="0"/>
    <customWorkbookView name="Filter 58" guid="{F69D8BA8-5DBF-407B-9127-B24FFAFE73BC}" maximized="1" windowWidth="0" windowHeight="0" activeSheetId="0"/>
    <customWorkbookView name="Filter 57" guid="{ECDA393C-1EC1-46B7-A495-27C0AB9BBBC3}" maximized="1" windowWidth="0" windowHeight="0" activeSheetId="0"/>
    <customWorkbookView name="Filter 56" guid="{2465A9EA-0BDF-4126-80C6-83F1E2C8DC20}" maximized="1" windowWidth="0" windowHeight="0" activeSheetId="0"/>
    <customWorkbookView name="Filter 55" guid="{164EF1E7-B1B0-4459-A83E-CDBC81FB21A8}" maximized="1" windowWidth="0" windowHeight="0" activeSheetId="0"/>
    <customWorkbookView name="Filter 65" guid="{A28FBD1A-2F8A-4125-BA07-687F7F2973CD}" maximized="1" windowWidth="0" windowHeight="0" activeSheetId="0"/>
    <customWorkbookView name="Filter 198" guid="{5D0E0BEF-9D11-4771-AEF9-FA82967A378E}" maximized="1" windowWidth="0" windowHeight="0" activeSheetId="0"/>
    <customWorkbookView name="Filter 64" guid="{AABEF24C-8A4C-4C4C-A6C5-B33F26E5114D}" maximized="1" windowWidth="0" windowHeight="0" activeSheetId="0"/>
    <customWorkbookView name="Filter 199" guid="{DE0D5055-963D-44A9-83CC-971213A88CA2}" maximized="1" windowWidth="0" windowHeight="0" activeSheetId="0"/>
    <customWorkbookView name="Filter 63" guid="{6FF8D2BB-2343-4CB2-A645-F7B792E33122}" maximized="1" windowWidth="0" windowHeight="0" activeSheetId="0"/>
    <customWorkbookView name="Filter 62" guid="{CF69CCC4-F5F1-4D8E-BDB1-2DB55BD96062}" maximized="1" windowWidth="0" windowHeight="0" activeSheetId="0"/>
    <customWorkbookView name="Filter 61" guid="{6108ADBF-CEDB-4CC9-B8BA-E3B74ED3D2CB}" maximized="1" windowWidth="0" windowHeight="0" activeSheetId="0"/>
    <customWorkbookView name="Filter 60" guid="{B0967B86-2DCC-468D-9F09-9845B65E9761}" maximized="1" windowWidth="0" windowHeight="0" activeSheetId="0"/>
    <customWorkbookView name="Filter 190" guid="{87A0FAA5-CBFE-4963-B14D-7A6E03DA967B}" maximized="1" windowWidth="0" windowHeight="0" activeSheetId="0"/>
    <customWorkbookView name="Filter 191" guid="{13D5FBBC-D435-470B-9212-7A64D18ADF01}" maximized="1" windowWidth="0" windowHeight="0" activeSheetId="0"/>
    <customWorkbookView name="Filter 192" guid="{BC9A0218-7671-4C93-8BA4-9236ECE9673C}" maximized="1" windowWidth="0" windowHeight="0" activeSheetId="0"/>
    <customWorkbookView name="Filter 193" guid="{0B3EBF25-6D66-4FE7-936F-0D846256A031}" maximized="1" windowWidth="0" windowHeight="0" activeSheetId="0"/>
    <customWorkbookView name="Filter 194" guid="{9C182CE8-DC3B-4010-88F2-BBC060FC1F94}" maximized="1" windowWidth="0" windowHeight="0" activeSheetId="0"/>
    <customWorkbookView name="Filter 69" guid="{BB47BCB8-780B-419A-BD08-7C3AE0EB20E2}" maximized="1" windowWidth="0" windowHeight="0" activeSheetId="0"/>
    <customWorkbookView name="Filter 68" guid="{3867B58E-DFF0-40DE-8E79-F00FB3962EA8}" maximized="1" windowWidth="0" windowHeight="0" activeSheetId="0"/>
    <customWorkbookView name="Filter 195" guid="{2DF98C70-5096-4FBE-B6E2-FE5A74F861B6}" maximized="1" windowWidth="0" windowHeight="0" activeSheetId="0"/>
    <customWorkbookView name="Filter 196" guid="{163E901F-BBDB-4569-8A23-E47A2524BCC6}" maximized="1" windowWidth="0" windowHeight="0" activeSheetId="0"/>
    <customWorkbookView name="Filter 67" guid="{4CC94469-CE41-4C49-88F7-498EEF5D9C6B}" maximized="1" windowWidth="0" windowHeight="0" activeSheetId="0"/>
    <customWorkbookView name="Filter 197" guid="{B2F1CBEB-9445-42BE-AF94-D01FCF73B87C}" maximized="1" windowWidth="0" windowHeight="0" activeSheetId="0"/>
    <customWorkbookView name="Filter 66" guid="{F3E6DE96-B5BA-43C7-A705-A0714A431013}" maximized="1" windowWidth="0" windowHeight="0" activeSheetId="0"/>
    <customWorkbookView name="Filter 76" guid="{165B9EF8-871C-4D6A-879B-DA5632178A5A}" maximized="1" windowWidth="0" windowHeight="0" activeSheetId="0"/>
    <customWorkbookView name="Filter 75" guid="{0C90896D-A5BB-482C-9A32-16FC4643369E}" maximized="1" windowWidth="0" windowHeight="0" activeSheetId="0"/>
    <customWorkbookView name="Filter 74" guid="{E1BAF3F1-5576-4B7D-A80C-C9374C1C0D19}" maximized="1" windowWidth="0" windowHeight="0" activeSheetId="0"/>
    <customWorkbookView name="Filter 73" guid="{FA81F423-C7B9-4353-9B51-E7B4A80618F5}" maximized="1" windowWidth="0" windowHeight="0" activeSheetId="0"/>
    <customWorkbookView name="Filter 72" guid="{7B7F7C25-8371-4369-9612-7D344FEE3475}" maximized="1" windowWidth="0" windowHeight="0" activeSheetId="0"/>
    <customWorkbookView name="Filter 71" guid="{0C0C85B3-FF3E-4381-8320-28F7D63C05A6}" maximized="1" windowWidth="0" windowHeight="0" activeSheetId="0"/>
    <customWorkbookView name="Filter 70" guid="{3E7DF53C-EDEE-4F89-9537-C24FEB96E528}" maximized="1" windowWidth="0" windowHeight="0" activeSheetId="0"/>
    <customWorkbookView name="Filter 79" guid="{E183AA78-B223-4053-A13A-8412E0AB0238}" maximized="1" windowWidth="0" windowHeight="0" activeSheetId="0"/>
    <customWorkbookView name="Filter 78" guid="{C372483C-5BFF-4F2F-8EB2-D46A7721D0EC}" maximized="1" windowWidth="0" windowHeight="0" activeSheetId="0"/>
    <customWorkbookView name="Filter 77" guid="{D6A8B710-3D84-46FC-BA66-2CFC3165552F}" maximized="1" windowWidth="0" windowHeight="0" activeSheetId="0"/>
    <customWorkbookView name="Filter 90" guid="{9C00499A-4219-4CA3-8773-F489DE8159FB}" maximized="1" windowWidth="0" windowHeight="0" activeSheetId="0"/>
    <customWorkbookView name="Filter 176" guid="{E2EBB38F-1BC7-4C5E-8A41-E31CA3BFE427}" maximized="1" windowWidth="0" windowHeight="0" activeSheetId="0"/>
    <customWorkbookView name="Filter 297" guid="{0F88AE89-2428-42BE-8EA0-995828E08FDF}" maximized="1" windowWidth="0" windowHeight="0" activeSheetId="0"/>
    <customWorkbookView name="Filter 87" guid="{8748B855-E6F0-4526-ADA9-87976EBC49A9}" maximized="1" windowWidth="0" windowHeight="0" activeSheetId="0"/>
    <customWorkbookView name="Filter 177" guid="{76D67B1E-B57F-48CD-825E-2A0C17E64B83}" maximized="1" windowWidth="0" windowHeight="0" activeSheetId="0"/>
    <customWorkbookView name="Filter 86" guid="{7C965D94-97CC-477E-8A5E-A659F25F5AC3}" maximized="1" windowWidth="0" windowHeight="0" activeSheetId="0"/>
    <customWorkbookView name="Filter 298" guid="{DC466291-005A-4EA4-A0BD-001AFFD82DF5}" maximized="1" windowWidth="0" windowHeight="0" activeSheetId="0"/>
    <customWorkbookView name="Filter 178" guid="{03DB03F1-8A2D-4A6F-90A7-EBFED6BC1E98}" maximized="1" windowWidth="0" windowHeight="0" activeSheetId="0"/>
    <customWorkbookView name="Filter 299" guid="{C368CFD5-71F2-487F-8533-9A5731F5246F}" maximized="1" windowWidth="0" windowHeight="0" activeSheetId="0"/>
    <customWorkbookView name="Filter 85" guid="{284B2161-EE32-40A8-930C-6D06344A5608}" maximized="1" windowWidth="0" windowHeight="0" activeSheetId="0"/>
    <customWorkbookView name="Filter 84" guid="{484662BA-43FB-4037-B30D-D3EC44876D6B}" maximized="1" windowWidth="0" windowHeight="0" activeSheetId="0"/>
    <customWorkbookView name="Filter 179" guid="{8A8337A9-DD2B-4D28-94A8-A9DBB625C62D}" maximized="1" windowWidth="0" windowHeight="0" activeSheetId="0"/>
    <customWorkbookView name="Filter 83" guid="{0A08E38E-EA4B-4F95-8E69-6EEEB3B5BD79}" maximized="1" windowWidth="0" windowHeight="0" activeSheetId="0"/>
    <customWorkbookView name="Filter 82" guid="{58D6C365-D8B3-4579-86CA-0EFF2E7F1B25}" maximized="1" windowWidth="0" windowHeight="0" activeSheetId="0"/>
    <customWorkbookView name="Filter 81" guid="{C75B0EE3-74A9-40CF-B35A-CF168B05925B}" maximized="1" windowWidth="0" windowHeight="0" activeSheetId="0"/>
    <customWorkbookView name="Filter 80" guid="{DDE2F817-4394-46E8-AAD0-290D57F5E04A}" maximized="1" windowWidth="0" windowHeight="0" activeSheetId="0"/>
    <customWorkbookView name="Filter 290" guid="{4F826C0B-56C9-4629-A9D6-8948DC344C67}" maximized="1" windowWidth="0" windowHeight="0" activeSheetId="0"/>
    <customWorkbookView name="Filter 170" guid="{5C20FC40-F55E-4FF1-A448-7E753D0C8935}" maximized="1" windowWidth="0" windowHeight="0" activeSheetId="0"/>
    <customWorkbookView name="Filter 291" guid="{991C01CA-F924-45E4-955F-2A204BF80CF0}" maximized="1" windowWidth="0" windowHeight="0" activeSheetId="0"/>
    <customWorkbookView name="Filter 171" guid="{CFB76A87-BFDF-4512-BD35-056C11855F5C}" maximized="1" windowWidth="0" windowHeight="0" activeSheetId="0"/>
    <customWorkbookView name="Filter 292" guid="{945B03BF-F210-4BA5-B959-79052D0DE03D}" maximized="1" windowWidth="0" windowHeight="0" activeSheetId="0"/>
    <customWorkbookView name="Filter 172" guid="{0299014D-C83E-4B7B-9EA0-D461D4132CE0}" maximized="1" windowWidth="0" windowHeight="0" activeSheetId="0"/>
    <customWorkbookView name="Filter 293" guid="{65C49D42-202F-40B6-A523-F22FF8A63EC6}" maximized="1" windowWidth="0" windowHeight="0" activeSheetId="0"/>
    <customWorkbookView name="Filter 173" guid="{606163FA-E36C-41F1-AE1A-C77D2DEBD287}" maximized="1" windowWidth="0" windowHeight="0" activeSheetId="0"/>
    <customWorkbookView name="Filter 294" guid="{35ABA089-8A10-424F-9F65-15BAAA9DB0C4}" maximized="1" windowWidth="0" windowHeight="0" activeSheetId="0"/>
    <customWorkbookView name="Filter 174" guid="{E01B19CB-C336-4051-A03D-2CAF5E139E94}" maximized="1" windowWidth="0" windowHeight="0" activeSheetId="0"/>
    <customWorkbookView name="Filter 89" guid="{A15CB662-2082-42DC-A6C6-4A368CAA6790}" maximized="1" windowWidth="0" windowHeight="0" activeSheetId="0"/>
    <customWorkbookView name="Filter 295" guid="{8C771321-2911-498A-8928-886363E05652}" maximized="1" windowWidth="0" windowHeight="0" activeSheetId="0"/>
    <customWorkbookView name="Filter 296" guid="{3D337526-A9BA-4FA2-A936-DB0633BD5D6A}" maximized="1" windowWidth="0" windowHeight="0" activeSheetId="0"/>
    <customWorkbookView name="Filter 175" guid="{86E18B11-B07C-490C-BC6F-8F87D700A352}" maximized="1" windowWidth="0" windowHeight="0" activeSheetId="0"/>
    <customWorkbookView name="Filter 88" guid="{DA4D2425-A966-4C04-B41E-224FF9E845AD}" maximized="1" windowWidth="0" windowHeight="0" activeSheetId="0"/>
    <customWorkbookView name="Filter 187" guid="{071ACC3E-FDA1-4557-9416-B24EF08FE9BD}" maximized="1" windowWidth="0" windowHeight="0" activeSheetId="0"/>
    <customWorkbookView name="Filter 98" guid="{F4F4B3EC-C916-4EF0-81E2-0407342CEEDA}" maximized="1" windowWidth="0" windowHeight="0" activeSheetId="0"/>
    <customWorkbookView name="Filter 188" guid="{ACF12C23-B82A-477D-B42C-5C9B48D4E86C}" maximized="1" windowWidth="0" windowHeight="0" activeSheetId="0"/>
    <customWorkbookView name="Filter 97" guid="{4247B587-DFE9-4ECF-85C8-CEA867ECA0E5}" maximized="1" windowWidth="0" windowHeight="0" activeSheetId="0"/>
    <customWorkbookView name="Filter 96" guid="{A30B0D73-FF60-4E7A-B0C7-AD90A20AD8B0}" maximized="1" windowWidth="0" windowHeight="0" activeSheetId="0"/>
    <customWorkbookView name="Filter 189" guid="{DC658465-04A5-487E-8A69-6408D256ACB5}" maximized="1" windowWidth="0" windowHeight="0" activeSheetId="0"/>
    <customWorkbookView name="Filter 95" guid="{B624BD82-4959-4739-A4C0-DDC5A950F38B}" maximized="1" windowWidth="0" windowHeight="0" activeSheetId="0"/>
    <customWorkbookView name="Filter 94" guid="{401A3DC4-88EB-4B64-95A9-F70654F20130}" maximized="1" windowWidth="0" windowHeight="0" activeSheetId="0"/>
    <customWorkbookView name="Filter 93" guid="{1C8BEF9B-C58A-48DD-BD0F-F8F6B3B9EB97}" maximized="1" windowWidth="0" windowHeight="0" activeSheetId="0"/>
    <customWorkbookView name="Filter 92" guid="{7A2926F5-77D9-44D9-AFBD-740F8EC8696A}" maximized="1" windowWidth="0" windowHeight="0" activeSheetId="0"/>
    <customWorkbookView name="Filter 91" guid="{8E821DBD-69F4-4474-A613-989D7EAAC6E8}" maximized="1" windowWidth="0" windowHeight="0" activeSheetId="0"/>
    <customWorkbookView name="Filter 180" guid="{22802EA1-E956-4C64-A240-18B09DC2DC95}" maximized="1" windowWidth="0" windowHeight="0" activeSheetId="0"/>
    <customWorkbookView name="Filter 181" guid="{3FA4AA58-A2BA-4610-B68C-F162DD8C0AF7}" maximized="1" windowWidth="0" windowHeight="0" activeSheetId="0"/>
    <customWorkbookView name="Filter 182" guid="{136C6722-16FC-4C74-98E3-8724A36E2332}" maximized="1" windowWidth="0" windowHeight="0" activeSheetId="0"/>
    <customWorkbookView name="Filter 183" guid="{6C8C19C8-3D90-4F9F-8098-58835D260B59}" maximized="1" windowWidth="0" windowHeight="0" activeSheetId="0"/>
    <customWorkbookView name="Filter 184" guid="{6D1EB626-4F05-4B45-B0F7-676BDC500817}" maximized="1" windowWidth="0" windowHeight="0" activeSheetId="0"/>
    <customWorkbookView name="Filter 185" guid="{40965533-5238-443C-AF51-D57F8F8FB50B}" maximized="1" windowWidth="0" windowHeight="0" activeSheetId="0"/>
    <customWorkbookView name="Filter 99" guid="{170B6B82-2756-4C3F-80F2-7CF3AD486BFF}" maximized="1" windowWidth="0" windowHeight="0" activeSheetId="0"/>
    <customWorkbookView name="Filter 186" guid="{33592880-AA5B-4E44-A8E8-6E73E11A9281}" maximized="1" windowWidth="0" windowHeight="0" activeSheetId="0"/>
    <customWorkbookView name="Filter 275" guid="{5124ABE5-00B7-417B-92BB-F9B533D29561}" maximized="1" windowWidth="0" windowHeight="0" activeSheetId="0"/>
    <customWorkbookView name="Filter 154" guid="{4B55E3B6-CE6D-4643-8563-E7CA59A0D16B}" maximized="1" windowWidth="0" windowHeight="0" activeSheetId="0"/>
    <customWorkbookView name="Filter 155" guid="{C42D7E2C-F8FD-4F2B-A3DA-ACE9A0936D02}" maximized="1" windowWidth="0" windowHeight="0" activeSheetId="0"/>
    <customWorkbookView name="Filter 276" guid="{9ABD389C-CBB1-475B-B66C-C9968D935CE9}" maximized="1" windowWidth="0" windowHeight="0" activeSheetId="0"/>
    <customWorkbookView name="Filter 156" guid="{4693DE2E-75CD-41A7-9AA8-D75EFABD5D2E}" maximized="1" windowWidth="0" windowHeight="0" activeSheetId="0"/>
    <customWorkbookView name="Filter 277" guid="{F7B280DB-C6B1-49B6-AB93-2A881A05F1EA}" maximized="1" windowWidth="0" windowHeight="0" activeSheetId="0"/>
    <customWorkbookView name="Filter 278" guid="{7295A605-F5C7-41C3-B8A8-CF2EDD9A913A}" maximized="1" windowWidth="0" windowHeight="0" activeSheetId="0"/>
    <customWorkbookView name="Filter 157" guid="{02C0A389-1300-4D27-A919-51E085EACBB0}" maximized="1" windowWidth="0" windowHeight="0" activeSheetId="0"/>
    <customWorkbookView name="Filter 279" guid="{F457E7FD-1A1D-4C28-A729-9C071E7F798F}" maximized="1" windowWidth="0" windowHeight="0" activeSheetId="0"/>
    <customWorkbookView name="Filter 158" guid="{8EE98BE6-7439-4E7F-B22D-E9CB852533D5}" maximized="1" windowWidth="0" windowHeight="0" activeSheetId="0"/>
    <customWorkbookView name="Filter 159" guid="{0F25EAB7-985E-4D30-BE2F-C17F1E8E56FF}" maximized="1" windowWidth="0" windowHeight="0" activeSheetId="0"/>
    <customWorkbookView name="Filter 270" guid="{E3A1E81F-C0EF-4D25-82E9-54B6D0EC0341}" maximized="1" windowWidth="0" windowHeight="0" activeSheetId="0"/>
    <customWorkbookView name="Filter 150" guid="{7AB1B46A-FCFB-4651-A655-C66D4B77BCC6}" maximized="1" windowWidth="0" windowHeight="0" activeSheetId="0"/>
    <customWorkbookView name="Filter 271" guid="{95C0D6F7-FA09-43BC-B487-9018B6A6ADA4}" maximized="1" windowWidth="0" windowHeight="0" activeSheetId="0"/>
    <customWorkbookView name="Filter 151" guid="{836008E5-A771-4816-89C5-2A62B36F950F}" maximized="1" windowWidth="0" windowHeight="0" activeSheetId="0"/>
    <customWorkbookView name="Filter 272" guid="{4DA7F30E-8A02-425A-8057-2B10FB06081D}" maximized="1" windowWidth="0" windowHeight="0" activeSheetId="0"/>
    <customWorkbookView name="Filter 152" guid="{5C5CA293-17DA-49E0-A9FB-6D66A0B2C0EE}" maximized="1" windowWidth="0" windowHeight="0" activeSheetId="0"/>
    <customWorkbookView name="Filter 273" guid="{5169CBF6-FF6F-40CA-B1A4-74A31C566DF5}" maximized="1" windowWidth="0" windowHeight="0" activeSheetId="0"/>
    <customWorkbookView name="Filter 153" guid="{FB3111F5-3FC4-4807-8E18-2215981582C3}" maximized="1" windowWidth="0" windowHeight="0" activeSheetId="0"/>
    <customWorkbookView name="Filter 274" guid="{2FAB1E9D-D8A4-4257-B2C6-00A019123D79}" maximized="1" windowWidth="0" windowHeight="0" activeSheetId="0"/>
    <customWorkbookView name="Filter 165" guid="{CCC2CDBF-F2AB-41E9-BD5E-806E419E4C81}" maximized="1" windowWidth="0" windowHeight="0" activeSheetId="0"/>
    <customWorkbookView name="Filter 286" guid="{430DF20E-5D69-48D2-9B7D-9CE118A35610}" maximized="1" windowWidth="0" windowHeight="0" activeSheetId="0"/>
    <customWorkbookView name="Filter 287" guid="{A0F227B1-A154-44F8-85DC-1ADC03960005}" maximized="1" windowWidth="0" windowHeight="0" activeSheetId="0"/>
    <customWorkbookView name="Filter 166" guid="{8BBAAB30-0F8B-4EE1-A6CC-C2B7413E01CA}" maximized="1" windowWidth="0" windowHeight="0" activeSheetId="0"/>
    <customWorkbookView name="Filter 288" guid="{973DF8B7-9D9E-4AF4-BBC6-0A313176EE28}" maximized="1" windowWidth="0" windowHeight="0" activeSheetId="0"/>
    <customWorkbookView name="Filter 167" guid="{79A1D901-AC09-4129-BF8A-EBAEFFFA409D}" maximized="1" windowWidth="0" windowHeight="0" activeSheetId="0"/>
    <customWorkbookView name="Filter 168" guid="{C62D62BD-407A-4B23-A0AA-77C027D53E39}" maximized="1" windowWidth="0" windowHeight="0" activeSheetId="0"/>
    <customWorkbookView name="Filter 289" guid="{9A00EE0C-D62C-46F5-9A55-2C07CE90888A}" maximized="1" windowWidth="0" windowHeight="0" activeSheetId="0"/>
    <customWorkbookView name="Filter 169" guid="{FC5F13E4-BB5D-47F1-B663-8627A1A147F4}" maximized="1" windowWidth="0" windowHeight="0" activeSheetId="0"/>
    <customWorkbookView name="Filter 280" guid="{B4797B74-1DB1-45BE-B975-2A2D7D815034}" maximized="1" windowWidth="0" windowHeight="0" activeSheetId="0"/>
    <customWorkbookView name="Filter 160" guid="{170155B4-F780-4CE1-8699-0A75099A6305}" maximized="1" windowWidth="0" windowHeight="0" activeSheetId="0"/>
    <customWorkbookView name="Filter 281" guid="{7CCE20B2-3BCC-44BF-A2EF-98F73EE978A1}" maximized="1" windowWidth="0" windowHeight="0" activeSheetId="0"/>
    <customWorkbookView name="Filter 282" guid="{EE7733B0-01FA-4BC7-8DA7-ACCCE9F4C135}" maximized="1" windowWidth="0" windowHeight="0" activeSheetId="0"/>
    <customWorkbookView name="Filter 161" guid="{8C84A87F-2513-4A7E-B472-FE341EA92894}" maximized="1" windowWidth="0" windowHeight="0" activeSheetId="0"/>
    <customWorkbookView name="Filter 283" guid="{92BCE70B-CDBA-4A29-B84B-F430FCE0DA4A}" maximized="1" windowWidth="0" windowHeight="0" activeSheetId="0"/>
    <customWorkbookView name="Filter 162" guid="{6404B3C8-B4F8-46A0-B261-F999953A5A75}" maximized="1" windowWidth="0" windowHeight="0" activeSheetId="0"/>
    <customWorkbookView name="Filter 163" guid="{57555A1C-3B48-4EE4-91DA-BC316C169AE0}" maximized="1" windowWidth="0" windowHeight="0" activeSheetId="0"/>
    <customWorkbookView name="Filter 284" guid="{1362ED3A-582A-4D8B-8703-E6C32CF58E06}" maximized="1" windowWidth="0" windowHeight="0" activeSheetId="0"/>
    <customWorkbookView name="Filter 285" guid="{C3A510CB-F428-417B-868C-C659951550BD}" maximized="1" windowWidth="0" windowHeight="0" activeSheetId="0"/>
    <customWorkbookView name="Filter 164" guid="{4BE58478-B850-4CB0-9882-77A97020804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7" roundtripDataChecksum="hU8JTAboSu6pMYj9ya1ZjV6cO8P/iLWn3VIUd2vWBnQ="/>
    </ext>
  </extLst>
</workbook>
</file>

<file path=xl/calcChain.xml><?xml version="1.0" encoding="utf-8"?>
<calcChain xmlns="http://schemas.openxmlformats.org/spreadsheetml/2006/main">
  <c r="H12" i="13" l="1"/>
  <c r="G12" i="13"/>
  <c r="F12" i="13"/>
  <c r="E12" i="13"/>
  <c r="D12" i="13"/>
  <c r="C12" i="13"/>
  <c r="B12" i="13"/>
  <c r="I4" i="13"/>
  <c r="H4" i="13"/>
  <c r="G4" i="13"/>
  <c r="F4" i="13"/>
  <c r="E4" i="13"/>
  <c r="D4" i="13"/>
  <c r="B4" i="13"/>
  <c r="A4" i="13"/>
  <c r="A15" i="12"/>
  <c r="B14" i="12"/>
  <c r="A14" i="12"/>
  <c r="B13" i="12"/>
  <c r="A13" i="12"/>
  <c r="B12" i="12"/>
  <c r="A12" i="12"/>
  <c r="B11" i="12"/>
  <c r="A11" i="12"/>
  <c r="B10" i="12"/>
  <c r="A10" i="12"/>
  <c r="C9" i="12"/>
  <c r="B9" i="12"/>
  <c r="A9" i="12"/>
  <c r="C8" i="12"/>
  <c r="B8" i="12"/>
  <c r="A8" i="12"/>
  <c r="C7" i="12"/>
  <c r="B7" i="12"/>
  <c r="A7" i="12"/>
  <c r="C6" i="12"/>
  <c r="B6" i="12"/>
  <c r="A6" i="12"/>
  <c r="C5" i="12"/>
  <c r="B5" i="12"/>
  <c r="A5" i="12"/>
  <c r="C4" i="12"/>
  <c r="B4" i="12"/>
  <c r="A4" i="12"/>
  <c r="C3" i="12"/>
  <c r="B3" i="12"/>
  <c r="C2" i="12"/>
  <c r="B2" i="12"/>
  <c r="A2" i="12"/>
  <c r="AB5" i="11"/>
  <c r="AA5" i="11"/>
  <c r="Z5" i="11"/>
  <c r="Y5" i="11"/>
  <c r="X5" i="11"/>
  <c r="W5" i="11"/>
  <c r="V5" i="11"/>
  <c r="U5" i="11"/>
  <c r="T5" i="11"/>
  <c r="S5" i="11"/>
  <c r="R5" i="11"/>
  <c r="Q5" i="11"/>
  <c r="P5" i="11"/>
  <c r="O5" i="11"/>
  <c r="N5" i="11"/>
  <c r="M5" i="11"/>
  <c r="L5" i="11"/>
  <c r="K5" i="11"/>
  <c r="J5" i="11"/>
  <c r="I5" i="11"/>
  <c r="H5" i="11"/>
  <c r="G5" i="11"/>
  <c r="F5" i="11"/>
  <c r="E5" i="11"/>
  <c r="D5" i="11"/>
  <c r="C5" i="11"/>
  <c r="B5" i="11"/>
  <c r="Y168" i="10"/>
  <c r="Y167" i="10"/>
  <c r="Y166" i="10"/>
  <c r="Y165" i="10"/>
  <c r="Y164" i="10"/>
  <c r="Y163" i="10"/>
  <c r="Y162" i="10"/>
  <c r="Y161" i="10"/>
  <c r="Y160" i="10"/>
  <c r="Y159" i="10"/>
  <c r="Y158" i="10"/>
  <c r="Y157" i="10"/>
  <c r="Y156" i="10"/>
  <c r="Y155" i="10"/>
  <c r="Y154" i="10"/>
  <c r="Y153" i="10"/>
  <c r="Y152" i="10"/>
  <c r="Y151" i="10"/>
  <c r="Y150" i="10"/>
  <c r="Y149" i="10"/>
  <c r="Y148" i="10"/>
  <c r="Y147" i="10"/>
  <c r="Z145" i="10"/>
  <c r="Y145" i="10"/>
  <c r="Y144" i="10"/>
  <c r="Y143" i="10"/>
  <c r="Y142" i="10"/>
  <c r="Y141" i="10"/>
  <c r="Y140" i="10"/>
  <c r="Y139" i="10"/>
  <c r="Y138" i="10"/>
  <c r="Y136" i="10"/>
  <c r="Y135" i="10"/>
  <c r="Y134" i="10"/>
  <c r="Y133" i="10"/>
  <c r="Y132" i="10"/>
  <c r="Y131" i="10"/>
  <c r="Z130" i="10"/>
  <c r="Y130" i="10"/>
  <c r="Y129" i="10"/>
  <c r="Y128" i="10"/>
  <c r="Y127" i="10"/>
  <c r="Y126" i="10"/>
  <c r="Y125" i="10"/>
  <c r="Y124" i="10"/>
  <c r="Y123" i="10"/>
  <c r="Y122" i="10"/>
  <c r="Y121" i="10"/>
  <c r="Y120" i="10"/>
  <c r="Y119" i="10"/>
  <c r="Y118" i="10"/>
  <c r="Y117" i="10"/>
  <c r="Y116" i="10"/>
  <c r="Y115" i="10"/>
  <c r="Y114" i="10"/>
  <c r="Y113" i="10"/>
  <c r="Y112" i="10"/>
  <c r="Y111" i="10"/>
  <c r="Y110" i="10"/>
  <c r="Y109" i="10"/>
  <c r="Y108" i="10"/>
  <c r="Y107" i="10"/>
  <c r="Y106" i="10"/>
  <c r="Y105" i="10"/>
  <c r="Y104" i="10"/>
  <c r="Y103" i="10"/>
  <c r="Y102" i="10"/>
  <c r="Z101" i="10"/>
  <c r="Y101" i="10"/>
  <c r="Y100" i="10"/>
  <c r="Y99" i="10"/>
  <c r="Y98" i="10"/>
  <c r="Y97" i="10"/>
  <c r="Y96" i="10"/>
  <c r="Y95" i="10"/>
  <c r="Y94" i="10"/>
  <c r="Y93" i="10"/>
  <c r="Y92" i="10"/>
  <c r="Y91" i="10"/>
  <c r="Y90" i="10"/>
  <c r="Z89" i="10"/>
  <c r="Y89" i="10"/>
  <c r="Y88" i="10"/>
  <c r="Y87" i="10"/>
  <c r="Y86" i="10"/>
  <c r="Y85" i="10"/>
  <c r="Y84" i="10"/>
  <c r="Y83" i="10"/>
  <c r="Y82" i="10"/>
  <c r="Z80" i="10"/>
  <c r="Y80" i="10"/>
  <c r="Y79" i="10"/>
  <c r="Y78" i="10"/>
  <c r="Z77" i="10"/>
  <c r="Y77" i="10"/>
  <c r="Y76" i="10"/>
  <c r="Y75" i="10"/>
  <c r="Y72" i="10"/>
  <c r="Y71" i="10"/>
  <c r="Y70" i="10"/>
  <c r="Z69" i="10"/>
  <c r="Y69" i="10"/>
  <c r="Y68" i="10"/>
  <c r="Y67" i="10"/>
  <c r="Y66" i="10"/>
  <c r="Y65" i="10"/>
  <c r="Y64" i="10"/>
  <c r="Y62" i="10"/>
  <c r="Y61" i="10"/>
  <c r="Y60" i="10"/>
  <c r="Y59" i="10"/>
  <c r="Z58" i="10"/>
  <c r="Y58" i="10"/>
  <c r="Y57" i="10"/>
  <c r="Y56" i="10"/>
  <c r="Y55" i="10"/>
  <c r="Z54" i="10"/>
  <c r="Y54" i="10"/>
  <c r="Y53" i="10"/>
  <c r="Y52" i="10"/>
  <c r="Y51" i="10"/>
  <c r="Y50" i="10"/>
  <c r="Y49" i="10"/>
  <c r="Y48" i="10"/>
  <c r="Y47" i="10"/>
  <c r="Y46" i="10"/>
  <c r="Y45" i="10"/>
  <c r="Y44" i="10"/>
  <c r="Y43" i="10"/>
  <c r="Y42" i="10"/>
  <c r="Y41" i="10"/>
  <c r="Y40" i="10"/>
  <c r="Y39" i="10"/>
  <c r="Y38" i="10"/>
  <c r="Z37" i="10"/>
  <c r="Y37" i="10"/>
  <c r="Y36" i="10"/>
  <c r="Y35" i="10"/>
  <c r="Y34" i="10"/>
  <c r="Y33" i="10"/>
  <c r="Y32" i="10"/>
  <c r="Y31" i="10"/>
  <c r="Y30" i="10"/>
  <c r="Y29" i="10"/>
  <c r="Y28" i="10"/>
  <c r="Y27" i="10"/>
  <c r="Y26" i="10"/>
  <c r="Y25" i="10"/>
  <c r="Y24" i="10"/>
  <c r="Y23" i="10"/>
  <c r="Y22" i="10"/>
  <c r="Y21" i="10"/>
  <c r="Y20" i="10"/>
  <c r="Y19" i="10"/>
  <c r="Y18" i="10"/>
  <c r="Y17" i="10"/>
  <c r="Y16" i="10"/>
  <c r="Y15" i="10"/>
  <c r="Y14" i="10"/>
  <c r="Y13" i="10"/>
  <c r="Y12" i="10"/>
  <c r="Y11" i="10"/>
  <c r="Y10" i="10"/>
  <c r="Y9" i="10"/>
  <c r="Y8" i="10"/>
  <c r="Y7" i="10"/>
  <c r="Y6" i="10"/>
  <c r="Y5" i="10"/>
  <c r="Y3" i="10"/>
  <c r="Y2" i="10"/>
  <c r="R18" i="8"/>
  <c r="B18" i="8"/>
  <c r="AK17" i="8"/>
  <c r="AJ17" i="8"/>
  <c r="AI17" i="8"/>
  <c r="AH17" i="8"/>
  <c r="AG18" i="8" s="1"/>
  <c r="AG17" i="8"/>
  <c r="AF17" i="8"/>
  <c r="AE17" i="8"/>
  <c r="AD17" i="8"/>
  <c r="AC17" i="8"/>
  <c r="AB17" i="8"/>
  <c r="AB18" i="8" s="1"/>
  <c r="AA17" i="8"/>
  <c r="Z17" i="8"/>
  <c r="Y17" i="8"/>
  <c r="X17" i="8"/>
  <c r="W17" i="8"/>
  <c r="W18" i="8" s="1"/>
  <c r="V17" i="8"/>
  <c r="U17" i="8"/>
  <c r="T17" i="8"/>
  <c r="S17" i="8"/>
  <c r="R17" i="8"/>
  <c r="Q17" i="8"/>
  <c r="P17" i="8"/>
  <c r="O17" i="8"/>
  <c r="N17" i="8"/>
  <c r="B21" i="8" s="1"/>
  <c r="M17" i="8"/>
  <c r="M18" i="8" s="1"/>
  <c r="L17" i="8"/>
  <c r="K17" i="8"/>
  <c r="J17" i="8"/>
  <c r="I17" i="8"/>
  <c r="H17" i="8"/>
  <c r="H18" i="8" s="1"/>
  <c r="G17" i="8"/>
  <c r="F17" i="8"/>
  <c r="E17" i="8"/>
  <c r="B20" i="8" s="1"/>
  <c r="D17" i="8"/>
  <c r="C17" i="8"/>
  <c r="C18"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300-000001000000}">
      <text>
        <r>
          <rPr>
            <sz val="10"/>
            <color rgb="FF000000"/>
            <rFont val="Arial"/>
            <scheme val="minor"/>
          </rPr>
          <t>Providers highlighted are Limited Licensed based on License Verification
Please very notes on License number of the Provider.
======</t>
        </r>
      </text>
    </comment>
    <comment ref="K1" authorId="0" shapeId="0" xr:uid="{00000000-0006-0000-0300-000002000000}">
      <text>
        <r>
          <rPr>
            <sz val="10"/>
            <color rgb="FF000000"/>
            <rFont val="Arial"/>
            <scheme val="minor"/>
          </rPr>
          <t>CNS Healthcare do not provide CAQH ID for limited license providers.
======</t>
        </r>
      </text>
    </comment>
    <comment ref="AJ1" authorId="0" shapeId="0" xr:uid="{00000000-0006-0000-0300-000003000000}">
      <text>
        <r>
          <rPr>
            <sz val="10"/>
            <color rgb="FF000000"/>
            <rFont val="Arial"/>
            <scheme val="minor"/>
          </rPr>
          <t>REVALIDATION DATES VERIFIED AS OF 05/10/2023
''TBD" means revalidation due date has not been established for the provider or supplier within the current six month period. The Revalidation Lookup Tool will be updated every 60 days to include new provider or supplier due dates.
src:  https://data.cms.gov/tools/medicare-revalidation-list#:~:text=A%20due%20date%20of%20%E2%80%9CTBD,May%202023%20have%20been%20added.
======</t>
        </r>
      </text>
    </comment>
    <comment ref="AN1" authorId="0" shapeId="0" xr:uid="{00000000-0006-0000-0300-000004000000}">
      <text>
        <r>
          <rPr>
            <sz val="10"/>
            <color rgb="FF000000"/>
            <rFont val="Arial"/>
            <scheme val="minor"/>
          </rPr>
          <t>5 Declined Applications
Reason: CAQH Expired Attestation and Data Profile Submitted
======</t>
        </r>
      </text>
    </comment>
    <comment ref="AO1" authorId="0" shapeId="0" xr:uid="{00000000-0006-0000-0300-000005000000}">
      <text>
        <r>
          <rPr>
            <sz val="10"/>
            <color rgb="FF000000"/>
            <rFont val="Arial"/>
            <scheme val="minor"/>
          </rPr>
          <t>latest attempt 04/04/2023 is the date when we submitted the roster to Kristen.
======</t>
        </r>
      </text>
    </comment>
    <comment ref="AP1" authorId="0" shapeId="0" xr:uid="{00000000-0006-0000-0300-000006000000}">
      <text>
        <r>
          <rPr>
            <sz val="10"/>
            <color rgb="FF000000"/>
            <rFont val="Arial"/>
            <scheme val="minor"/>
          </rPr>
          <t>Payer Contact: Vetter Ann
axvetter@aetna.com
Payer Status:
BH ownership
-Application had been submitted and already assigned to the behavioural health team.
moved to open
-
sent to load
-all providers that were eligible for loading (already par &amp;/or credentialed - marked as sent to load)
======</t>
        </r>
      </text>
    </comment>
    <comment ref="AQ1" authorId="0" shapeId="0" xr:uid="{00000000-0006-0000-0300-000007000000}">
      <text>
        <r>
          <rPr>
            <sz val="10"/>
            <color rgb="FF000000"/>
            <rFont val="Arial"/>
            <scheme val="minor"/>
          </rPr>
          <t>Group Vendor Number: 900051139
Products: HMO, PPO, Medicare, Medicaid FE
======</t>
        </r>
      </text>
    </comment>
    <comment ref="AR1" authorId="0" shapeId="0" xr:uid="{00000000-0006-0000-0300-000008000000}">
      <text>
        <r>
          <rPr>
            <sz val="10"/>
            <color rgb="FF000000"/>
            <rFont val="Arial"/>
            <scheme val="minor"/>
          </rPr>
          <t>roster sent to amilton@amerihealthcaritas.com
resubmitted the roster to Jackson, Michele &lt;mdjackson@mibluecrosscomplete.com&gt;
======</t>
        </r>
      </text>
    </comment>
    <comment ref="G2" authorId="0" shapeId="0" xr:uid="{00000000-0006-0000-0300-000009000000}">
      <text>
        <r>
          <rPr>
            <sz val="10"/>
            <color rgb="FF000000"/>
            <rFont val="Arial"/>
            <scheme val="minor"/>
          </rPr>
          <t>QIDP is Qualified Intellectual Disabilities Professional
4/24/23 Confirmed with DCO manager that this provider does see patients...bjk
======</t>
        </r>
      </text>
    </comment>
    <comment ref="I2" authorId="0" shapeId="0" xr:uid="{00000000-0006-0000-0300-00000A000000}">
      <text>
        <r>
          <rPr>
            <sz val="10"/>
            <color rgb="FF000000"/>
            <rFont val="Arial"/>
            <scheme val="minor"/>
          </rPr>
          <t>This info came on the 4/10/23 provider source roster but was on the master, Barb added 04242023
======</t>
        </r>
      </text>
    </comment>
    <comment ref="P2" authorId="0" shapeId="0" xr:uid="{00000000-0006-0000-0300-00000B000000}">
      <text>
        <r>
          <rPr>
            <sz val="10"/>
            <color rgb="FF000000"/>
            <rFont val="Arial"/>
            <scheme val="minor"/>
          </rPr>
          <t>supervisor is Lindsay Babinski certified in QIDP
No other license found from LARA in connection with the practitioner type of this provider.  2902009683 is dental license
======</t>
        </r>
      </text>
    </comment>
    <comment ref="R2" authorId="0" shapeId="0" xr:uid="{00000000-0006-0000-0300-00000C000000}">
      <text>
        <r>
          <rPr>
            <sz val="10"/>
            <color rgb="FF000000"/>
            <rFont val="Arial"/>
            <scheme val="minor"/>
          </rPr>
          <t>See provider's QIDP documentation, does not have license
======</t>
        </r>
      </text>
    </comment>
    <comment ref="AK2" authorId="0" shapeId="0" xr:uid="{00000000-0006-0000-0300-00000D000000}">
      <text>
        <r>
          <rPr>
            <sz val="10"/>
            <color rgb="FF000000"/>
            <rFont val="Arial"/>
            <scheme val="minor"/>
          </rPr>
          <t>5/24/23 per Mohammed, provider does not enroll in MCD, she has supervising provider; see practice location info...bjk
======</t>
        </r>
      </text>
    </comment>
    <comment ref="AR2" authorId="0" shapeId="0" xr:uid="{00000000-0006-0000-0300-00000E000000}">
      <text>
        <r>
          <rPr>
            <sz val="10"/>
            <color rgb="FF000000"/>
            <rFont val="Arial"/>
            <scheme val="minor"/>
          </rPr>
          <t>First attempt: 05/10/2023
Latest Attempt: 5/17/2023
======</t>
        </r>
      </text>
    </comment>
    <comment ref="I3" authorId="0" shapeId="0" xr:uid="{00000000-0006-0000-0300-00000F000000}">
      <text>
        <r>
          <rPr>
            <sz val="10"/>
            <color rgb="FF000000"/>
            <rFont val="Arial"/>
            <scheme val="minor"/>
          </rPr>
          <t>This info came on the 4/10/23 provider source roster but was on the master, Barb added 04242023
======</t>
        </r>
      </text>
    </comment>
    <comment ref="P3" authorId="0" shapeId="0" xr:uid="{00000000-0006-0000-0300-000010000000}">
      <text>
        <r>
          <rPr>
            <sz val="10"/>
            <color rgb="FF000000"/>
            <rFont val="Arial"/>
            <scheme val="minor"/>
          </rPr>
          <t>Limited Licensed Counselor 6451011297
======</t>
        </r>
      </text>
    </comment>
    <comment ref="AK3" authorId="0" shapeId="0" xr:uid="{00000000-0006-0000-0300-000011000000}">
      <text>
        <r>
          <rPr>
            <sz val="10"/>
            <color rgb="FF000000"/>
            <rFont val="Arial"/>
            <scheme val="minor"/>
          </rPr>
          <t>5/25/23 Per Eva, she indicated the provider would need to give her admin access;  we will pursue and do the same...bjk
5/24/23 Per Mohammed, OM for this DCO;  sent email to Eva Garcia to assist with having this provider linked to Macombs group NPI...bjk
CHAMPS Full access Approved but can't add Associate Billing Provider
======</t>
        </r>
      </text>
    </comment>
    <comment ref="AM3" authorId="0" shapeId="0" xr:uid="{00000000-0006-0000-0300-000012000000}">
      <text>
        <r>
          <rPr>
            <sz val="10"/>
            <color rgb="FF000000"/>
            <rFont val="Arial"/>
            <scheme val="minor"/>
          </rPr>
          <t>First Attempt 2/28/2023
======</t>
        </r>
      </text>
    </comment>
    <comment ref="AP3" authorId="0" shapeId="0" xr:uid="{00000000-0006-0000-0300-000013000000}">
      <text>
        <r>
          <rPr>
            <sz val="10"/>
            <color rgb="FF000000"/>
            <rFont val="Arial"/>
            <scheme val="minor"/>
          </rPr>
          <t>05/26/23. BH Ownership
======</t>
        </r>
      </text>
    </comment>
    <comment ref="B4" authorId="0" shapeId="0" xr:uid="{00000000-0006-0000-0300-000014000000}">
      <text>
        <r>
          <rPr>
            <sz val="10"/>
            <color rgb="FF000000"/>
            <rFont val="Arial"/>
            <scheme val="minor"/>
          </rPr>
          <t>added as of 05/19/2023
======</t>
        </r>
      </text>
    </comment>
    <comment ref="AO4" authorId="0" shapeId="0" xr:uid="{00000000-0006-0000-0300-000015000000}">
      <text>
        <r>
          <rPr>
            <sz val="10"/>
            <color rgb="FF000000"/>
            <rFont val="Arial"/>
            <scheme val="minor"/>
          </rPr>
          <t>on hold
======</t>
        </r>
      </text>
    </comment>
    <comment ref="AP4" authorId="0" shapeId="0" xr:uid="{00000000-0006-0000-0300-000016000000}">
      <text>
        <r>
          <rPr>
            <sz val="10"/>
            <color rgb="FF000000"/>
            <rFont val="Arial"/>
            <scheme val="minor"/>
          </rPr>
          <t>on hold
======</t>
        </r>
      </text>
    </comment>
    <comment ref="AQ4" authorId="0" shapeId="0" xr:uid="{00000000-0006-0000-0300-000017000000}">
      <text>
        <r>
          <rPr>
            <sz val="10"/>
            <color rgb="FF000000"/>
            <rFont val="Arial"/>
            <scheme val="minor"/>
          </rPr>
          <t>Provider can be seeing patients in both hospital and office setting.
6/5/2023
Macomb County Community Mental Health -
Hello, We noticed that you selected the Hospitalist, Hospital Practice/ Hospital Based and the call to make an appointment boxes. Will this provider be seeing patients in a hospital only or in an office setting? Are we referring members? Your inquiry will remain open for 10 days, awaiting your notification of this update.
5/22/2023
Priority Health Analyst
======</t>
        </r>
      </text>
    </comment>
    <comment ref="B5" authorId="0" shapeId="0" xr:uid="{00000000-0006-0000-0300-000018000000}">
      <text>
        <r>
          <rPr>
            <sz val="10"/>
            <color rgb="FF000000"/>
            <rFont val="Arial"/>
            <scheme val="minor"/>
          </rPr>
          <t>added as of 05/22/2023
======</t>
        </r>
      </text>
    </comment>
    <comment ref="P6" authorId="0" shapeId="0" xr:uid="{00000000-0006-0000-0300-000019000000}">
      <text>
        <r>
          <rPr>
            <sz val="10"/>
            <color rgb="FF000000"/>
            <rFont val="Arial"/>
            <scheme val="minor"/>
          </rPr>
          <t>Masters Limited Psychologist 6361004782
======</t>
        </r>
      </text>
    </comment>
    <comment ref="B7" authorId="0" shapeId="0" xr:uid="{00000000-0006-0000-0300-00001A000000}">
      <text>
        <r>
          <rPr>
            <sz val="10"/>
            <color rgb="FF000000"/>
            <rFont val="Arial"/>
            <scheme val="minor"/>
          </rPr>
          <t>added as of 05/19/2023
======</t>
        </r>
      </text>
    </comment>
    <comment ref="AO7" authorId="0" shapeId="0" xr:uid="{00000000-0006-0000-0300-00001B000000}">
      <text>
        <r>
          <rPr>
            <sz val="10"/>
            <color rgb="FF000000"/>
            <rFont val="Arial"/>
            <scheme val="minor"/>
          </rPr>
          <t>on hold
======</t>
        </r>
      </text>
    </comment>
    <comment ref="AP7" authorId="0" shapeId="0" xr:uid="{00000000-0006-0000-0300-00001C000000}">
      <text>
        <r>
          <rPr>
            <sz val="10"/>
            <color rgb="FF000000"/>
            <rFont val="Arial"/>
            <scheme val="minor"/>
          </rPr>
          <t>on hold
======</t>
        </r>
      </text>
    </comment>
    <comment ref="AQ7" authorId="0" shapeId="0" xr:uid="{00000000-0006-0000-0300-00001D000000}">
      <text>
        <r>
          <rPr>
            <sz val="10"/>
            <color rgb="FF000000"/>
            <rFont val="Arial"/>
            <scheme val="minor"/>
          </rPr>
          <t>Provider can be seeing patients in both hospital and office setting.
6/5/2023
Macomb County Community Mental Health -
Hello, We noticed that you selected the Hospitalist, Hospital Practice/ Hospital Based and the call to make an appointment boxes. Will this provider be seeing patients in a hospital only or in an office setting? Are we referring members? Your inquiry will remain open for 10 days, awaiting your notification of this update.
5/22/2023
Priority Health Analyst
======</t>
        </r>
      </text>
    </comment>
    <comment ref="P8" authorId="0" shapeId="0" xr:uid="{00000000-0006-0000-0300-00001E000000}">
      <text>
        <r>
          <rPr>
            <sz val="10"/>
            <color rgb="FF000000"/>
            <rFont val="Arial"/>
            <scheme val="minor"/>
          </rPr>
          <t>Medical Doctor 4301042168
Controlled Substance 5315169001
======</t>
        </r>
      </text>
    </comment>
    <comment ref="AK8" authorId="0" shapeId="0" xr:uid="{00000000-0006-0000-0300-00001F000000}">
      <text>
        <r>
          <rPr>
            <sz val="10"/>
            <color rgb="FF000000"/>
            <rFont val="Arial"/>
            <scheme val="minor"/>
          </rPr>
          <t xml:space="preserve">
Enrollment Type: Individual/Sole Proprietor
Association End Date: 12/31/2999
Business End Date: 06/06/2026
Revalidation Status: Open
Revalidation Cycle End Date: 08/31/2023
======</t>
        </r>
      </text>
    </comment>
    <comment ref="AM8" authorId="0" shapeId="0" xr:uid="{00000000-0006-0000-0300-000020000000}">
      <text>
        <r>
          <rPr>
            <sz val="10"/>
            <color rgb="FF000000"/>
            <rFont val="Arial"/>
            <scheme val="minor"/>
          </rPr>
          <t>Provider_ID:
QMXPR0014974
QMP000003657853
LOB:
Michigan Medicaid
Molina Medicare DSNP
Molina Medicare MAPD
======</t>
        </r>
      </text>
    </comment>
    <comment ref="AP8" authorId="0" shapeId="0" xr:uid="{00000000-0006-0000-0300-000021000000}">
      <text>
        <r>
          <rPr>
            <sz val="10"/>
            <color rgb="FF000000"/>
            <rFont val="Arial"/>
            <scheme val="minor"/>
          </rPr>
          <t>First Attempt: 11/01/2022
Last Attempt: 02/02/2023
======</t>
        </r>
      </text>
    </comment>
    <comment ref="P9" authorId="0" shapeId="0" xr:uid="{00000000-0006-0000-0300-000022000000}">
      <text>
        <r>
          <rPr>
            <sz val="10"/>
            <color rgb="FF000000"/>
            <rFont val="Arial"/>
            <scheme val="minor"/>
          </rPr>
          <t>Limited Licensed Counselor 6451022239
======</t>
        </r>
      </text>
    </comment>
    <comment ref="AK9" authorId="0" shapeId="0" xr:uid="{00000000-0006-0000-0300-000023000000}">
      <text>
        <r>
          <rPr>
            <sz val="10"/>
            <color rgb="FF000000"/>
            <rFont val="Arial"/>
            <scheme val="minor"/>
          </rPr>
          <t xml:space="preserve">
Enrollment Type: Individual/Sole Proprietor
Association End Date: 12/31/2999
Business End Date: 8/8/2023
Revalidation Status: Not Started
Revalidation Cycle End Date: 10/31/2027
======</t>
        </r>
      </text>
    </comment>
    <comment ref="AM9" authorId="0" shapeId="0" xr:uid="{00000000-0006-0000-0300-000024000000}">
      <text>
        <r>
          <rPr>
            <sz val="10"/>
            <color rgb="FF000000"/>
            <rFont val="Arial"/>
            <scheme val="minor"/>
          </rPr>
          <t>Approved
Effective Date: 12/01/2022
Provider_ID:
QMP000006254885
LOB:
Molina Medicare DSNP
Molina Medicare MAPD
======</t>
        </r>
      </text>
    </comment>
    <comment ref="AN9" authorId="0" shapeId="0" xr:uid="{00000000-0006-0000-0300-000025000000}">
      <text>
        <r>
          <rPr>
            <sz val="10"/>
            <color rgb="FF000000"/>
            <rFont val="Arial"/>
            <scheme val="minor"/>
          </rPr>
          <t>Latest Attempt: 10/31/2024
======</t>
        </r>
      </text>
    </comment>
    <comment ref="AO9" authorId="0" shapeId="0" xr:uid="{00000000-0006-0000-0300-000026000000}">
      <text>
        <r>
          <rPr>
            <sz val="10"/>
            <color rgb="FF000000"/>
            <rFont val="Arial"/>
            <scheme val="minor"/>
          </rPr>
          <t>First Attempt: 10/27/2022
Second Attempt: 12/06/2022 
Latest Attempt: 02/02/2023
✓
Supervising Physician (Applicable for Mid-level/Limited License providers ONLY) 
NPI, DEA, if applicable - Board Certified (Y/N) and Medicare Number
======</t>
        </r>
      </text>
    </comment>
    <comment ref="AP9" authorId="0" shapeId="0" xr:uid="{00000000-0006-0000-0300-000027000000}">
      <text>
        <r>
          <rPr>
            <sz val="10"/>
            <color rgb="FF000000"/>
            <rFont val="Arial"/>
            <scheme val="minor"/>
          </rPr>
          <t>no CAQH ID
======</t>
        </r>
      </text>
    </comment>
    <comment ref="P10" authorId="0" shapeId="0" xr:uid="{00000000-0006-0000-0300-000028000000}">
      <text>
        <r>
          <rPr>
            <sz val="10"/>
            <color rgb="FF000000"/>
            <rFont val="Arial"/>
            <scheme val="minor"/>
          </rPr>
          <t>Masters Limited Psychologist 6361002675
======</t>
        </r>
      </text>
    </comment>
    <comment ref="AK10" authorId="0" shapeId="0" xr:uid="{00000000-0006-0000-0300-000029000000}">
      <text>
        <r>
          <rPr>
            <sz val="10"/>
            <color rgb="FF000000"/>
            <rFont val="Arial"/>
            <scheme val="minor"/>
          </rPr>
          <t xml:space="preserve">
Enrollment Type: Individual/Sole Proprietor
Association End Date: 12/31/2999
Business End Date: 10/01/2024
Revalidation Status: Not Started
Revalidation Cycle End Date: 10/31/2023
======</t>
        </r>
      </text>
    </comment>
    <comment ref="AM10" authorId="0" shapeId="0" xr:uid="{00000000-0006-0000-0300-00002A000000}">
      <text>
        <r>
          <rPr>
            <sz val="10"/>
            <color rgb="FF000000"/>
            <rFont val="Arial"/>
            <scheme val="minor"/>
          </rPr>
          <t>Approved
Effective Date: 12/01/2022
Provider_ID:
QMP000005721496
LOB:
Molina Medicare DSNP
Molina Medicare MAPD
======</t>
        </r>
      </text>
    </comment>
    <comment ref="AN10" authorId="0" shapeId="0" xr:uid="{00000000-0006-0000-0300-00002B000000}">
      <text>
        <r>
          <rPr>
            <sz val="10"/>
            <color rgb="FF000000"/>
            <rFont val="Arial"/>
            <scheme val="minor"/>
          </rPr>
          <t>Approved
Effective Date: 12/10/2022
======</t>
        </r>
      </text>
    </comment>
    <comment ref="AO10" authorId="0" shapeId="0" xr:uid="{00000000-0006-0000-0300-00002C000000}">
      <text>
        <r>
          <rPr>
            <sz val="10"/>
            <color rgb="FF000000"/>
            <rFont val="Arial"/>
            <scheme val="minor"/>
          </rPr>
          <t>First Attempt: 11/03/2022
Second Attempt: 12/06/2022 
Latest Attempt: 02/02/2023
======</t>
        </r>
      </text>
    </comment>
    <comment ref="AP10" authorId="0" shapeId="0" xr:uid="{00000000-0006-0000-0300-00002D000000}">
      <text>
        <r>
          <rPr>
            <sz val="10"/>
            <color rgb="FF000000"/>
            <rFont val="Arial"/>
            <scheme val="minor"/>
          </rPr>
          <t>First Attempt: 10/27/2022
Latest Attempt: 12/28/2022
======</t>
        </r>
      </text>
    </comment>
    <comment ref="AQ10" authorId="0" shapeId="0" xr:uid="{00000000-0006-0000-0300-00002E000000}">
      <text>
        <r>
          <rPr>
            <sz val="10"/>
            <color rgb="FF000000"/>
            <rFont val="Arial"/>
            <scheme val="minor"/>
          </rPr>
          <t>Closed - Complete
First Attempt: 10/05/2022
Latest Attempt: 02/02/2023
Inquiry ID: 22100510515413
======</t>
        </r>
      </text>
    </comment>
    <comment ref="P11" authorId="0" shapeId="0" xr:uid="{00000000-0006-0000-0300-00002F000000}">
      <text>
        <r>
          <rPr>
            <sz val="10"/>
            <color rgb="FF000000"/>
            <rFont val="Arial"/>
            <scheme val="minor"/>
          </rPr>
          <t>Masters Limited Psychologist 6361001826
======</t>
        </r>
      </text>
    </comment>
    <comment ref="AK11" authorId="0" shapeId="0" xr:uid="{00000000-0006-0000-0300-000030000000}">
      <text>
        <r>
          <rPr>
            <sz val="10"/>
            <color rgb="FF000000"/>
            <rFont val="Arial"/>
            <scheme val="minor"/>
          </rPr>
          <t>Enrollment Type: Individual/Sole Proprietor
Association End Date: 12/31/2999
Business End Date: 06/27/2024
Revalidation Status: Not Started
Revalidation Cycle End Date: 12/31/2024
======</t>
        </r>
      </text>
    </comment>
    <comment ref="AM11" authorId="0" shapeId="0" xr:uid="{00000000-0006-0000-0300-000031000000}">
      <text>
        <r>
          <rPr>
            <sz val="10"/>
            <color rgb="FF000000"/>
            <rFont val="Arial"/>
            <scheme val="minor"/>
          </rPr>
          <t>Provider_ID:
QMP000003991898
LOB:
Molina Medicare DSNP
Molina Medicare MAPD
======</t>
        </r>
      </text>
    </comment>
    <comment ref="AO11" authorId="0" shapeId="0" xr:uid="{00000000-0006-0000-0300-000032000000}">
      <text>
        <r>
          <rPr>
            <sz val="10"/>
            <color rgb="FF000000"/>
            <rFont val="Arial"/>
            <scheme val="minor"/>
          </rPr>
          <t>Supervising Physician (Applicable for Mid-level/Limited License providers ONLY) 
NPI, DEA, if applicable - Board Certified (Y/N) and Medicare Number
======</t>
        </r>
      </text>
    </comment>
    <comment ref="A12" authorId="0" shapeId="0" xr:uid="{00000000-0006-0000-0300-000033000000}">
      <text>
        <r>
          <rPr>
            <sz val="10"/>
            <color rgb="FF000000"/>
            <rFont val="Arial"/>
            <scheme val="minor"/>
          </rPr>
          <t>On hold application for CNS healthcare, providers may be leaving CNS next week  - Do not see patients
======</t>
        </r>
      </text>
    </comment>
    <comment ref="P12" authorId="0" shapeId="0" xr:uid="{00000000-0006-0000-0300-000034000000}">
      <text>
        <r>
          <rPr>
            <sz val="10"/>
            <color rgb="FF000000"/>
            <rFont val="Arial"/>
            <scheme val="minor"/>
          </rPr>
          <t>Masters Social Worker 6801092380
======</t>
        </r>
      </text>
    </comment>
    <comment ref="AM12" authorId="0" shapeId="0" xr:uid="{00000000-0006-0000-0300-000035000000}">
      <text>
        <r>
          <rPr>
            <sz val="10"/>
            <color rgb="FF000000"/>
            <rFont val="Arial"/>
            <scheme val="minor"/>
          </rPr>
          <t>Provider_ID:
QMP000004605229
LOB:
Molina Medicare DSNP
Molina Medicare MAPD
======</t>
        </r>
      </text>
    </comment>
    <comment ref="AN12" authorId="0" shapeId="0" xr:uid="{00000000-0006-0000-0300-000036000000}">
      <text>
        <r>
          <rPr>
            <sz val="10"/>
            <color rgb="FF000000"/>
            <rFont val="Arial"/>
            <scheme val="minor"/>
          </rPr>
          <t>First Attempt 2/28/2023
Latest attempt: 05/19/2023
======</t>
        </r>
      </text>
    </comment>
    <comment ref="AP12" authorId="0" shapeId="0" xr:uid="{00000000-0006-0000-0300-000037000000}">
      <text>
        <r>
          <rPr>
            <sz val="10"/>
            <color rgb="FF000000"/>
            <rFont val="Arial"/>
            <scheme val="minor"/>
          </rPr>
          <t>First Attempt: 10/27/2022
Second Attempt: 11/01/2022
Latest Attempt: 02/02/2023
======</t>
        </r>
      </text>
    </comment>
    <comment ref="AQ12" authorId="0" shapeId="0" xr:uid="{00000000-0006-0000-0300-000038000000}">
      <text>
        <r>
          <rPr>
            <sz val="10"/>
            <color rgb="FF000000"/>
            <rFont val="Arial"/>
            <scheme val="minor"/>
          </rPr>
          <t>Please consider this inquiry closed as an incomplete application. We did not receive a response to our initial request for more information within 10 business days.
12/21/2022
Priority Health Analyst
Please update and/or re-attest your CAQH application on the CAQH website and advise us via a PRISM comment when complete. Your inquiry will remain open for 10 days, awaiting your notification of this update.
12/5/2022
Priority Health Analyst
======</t>
        </r>
      </text>
    </comment>
    <comment ref="P13" authorId="0" shapeId="0" xr:uid="{00000000-0006-0000-0300-000039000000}">
      <text>
        <r>
          <rPr>
            <sz val="10"/>
            <color rgb="FF000000"/>
            <rFont val="Arial"/>
            <scheme val="minor"/>
          </rPr>
          <t>Medical Doctor 4301507820
Controlled Substance 5315235583
======</t>
        </r>
      </text>
    </comment>
    <comment ref="AK13" authorId="0" shapeId="0" xr:uid="{00000000-0006-0000-0300-00003A000000}">
      <text>
        <r>
          <rPr>
            <sz val="10"/>
            <color rgb="FF000000"/>
            <rFont val="Arial"/>
            <scheme val="minor"/>
          </rPr>
          <t>Enrollment Type: Individual/Sole Proprietor
Association End Date: 12/31/2999
Business End Date: 09/11/2025
Revalidation Status: Not Started
Revalidation Cycle End Date: 08/31/2027
======</t>
        </r>
      </text>
    </comment>
    <comment ref="AM13" authorId="0" shapeId="0" xr:uid="{00000000-0006-0000-0300-00003B000000}">
      <text>
        <r>
          <rPr>
            <sz val="10"/>
            <color rgb="FF000000"/>
            <rFont val="Arial"/>
            <scheme val="minor"/>
          </rPr>
          <t>Provider_ID:
QMP000006254898
LOB:
Molina Medicare DSNP
Molina Medicare MAPD
======</t>
        </r>
      </text>
    </comment>
    <comment ref="AQ13" authorId="0" shapeId="0" xr:uid="{00000000-0006-0000-0300-00003C000000}">
      <text>
        <r>
          <rPr>
            <sz val="10"/>
            <color rgb="FF000000"/>
            <rFont val="Arial"/>
            <scheme val="minor"/>
          </rPr>
          <t>Hello, this providers' CAQH was last updated/attested on December 19, 2022 and it still does not currently show any location information for Macomb County Community Mental Health. We are unable to process this credentialing request at this time. Once you have made the necessary updates to the CAQH please send notification. This inquiry will remain closed pending this update and notification. Thank you
4/5/2023
Priority Health Analyst
Hello, the CAQH was updated with location information for Macomb County Community Mental Health. Please verify. Thank you!
4/5/2023
Macomb County Community Mental Health -
Hello, While we can see that the CAQH was updated/attested on December 19, 2022, it does not currently show any location information for Macomb County Community Mental Health. We are unable to process this credentialing request at this time. Once you have made the necessary updates to the CAQH please send notification. This inquiry will remain closed pending this update and notification. Thank you
3/14/2023
Priority Health Analyst
CAQH application updated/attested last December 19,2022.
3/13/2023
Macomb County Community Mental Health -
This providers' CAQH does not currently show any information for Macomb County Community Mental Health. Please update and/or re-attest your CAQH application on the CAQH website and advise us via a PRISM comment when complete. Your inquiry will remain open for 10 days, awaiting your notification of this update.
11/29/2022
Priority Health Analyst
Adding provider to the group
10/11/2022
Macomb County Community Mental Health -
======</t>
        </r>
      </text>
    </comment>
    <comment ref="A14" authorId="0" shapeId="0" xr:uid="{00000000-0006-0000-0300-00003D000000}">
      <text>
        <r>
          <rPr>
            <sz val="10"/>
            <color rgb="FF000000"/>
            <rFont val="Arial"/>
            <scheme val="minor"/>
          </rPr>
          <t>On hold application for CNS healthcare, providers may be leaving CNS next week - do not see patient
======</t>
        </r>
      </text>
    </comment>
    <comment ref="P14" authorId="0" shapeId="0" xr:uid="{00000000-0006-0000-0300-00003E000000}">
      <text>
        <r>
          <rPr>
            <sz val="10"/>
            <color rgb="FF000000"/>
            <rFont val="Arial"/>
            <scheme val="minor"/>
          </rPr>
          <t>Registered Nurse 4704238227
======</t>
        </r>
      </text>
    </comment>
    <comment ref="AM14" authorId="0" shapeId="0" xr:uid="{00000000-0006-0000-0300-00003F000000}">
      <text>
        <r>
          <rPr>
            <sz val="10"/>
            <color rgb="FF000000"/>
            <rFont val="Arial"/>
            <scheme val="minor"/>
          </rPr>
          <t>Approved
Effective Date: 12/10/2022
Provider_ID:
QMP000006276292
LOB:
Michigan Medicaid
======</t>
        </r>
      </text>
    </comment>
    <comment ref="AN14" authorId="0" shapeId="0" xr:uid="{00000000-0006-0000-0300-000040000000}">
      <text>
        <r>
          <rPr>
            <sz val="10"/>
            <color rgb="FF000000"/>
            <rFont val="Arial"/>
            <scheme val="minor"/>
          </rPr>
          <t>Latest Attempt: 10/31/2022
======</t>
        </r>
      </text>
    </comment>
    <comment ref="AO14" authorId="0" shapeId="0" xr:uid="{00000000-0006-0000-0300-000041000000}">
      <text>
        <r>
          <rPr>
            <sz val="10"/>
            <color rgb="FF000000"/>
            <rFont val="Arial"/>
            <scheme val="minor"/>
          </rPr>
          <t>First Attempt: 11/03/2022
Second Attempt: 12/06/2022 
Third Attempt: 02/02/2023
Latest attempt: 04/04/2023
======</t>
        </r>
      </text>
    </comment>
    <comment ref="P15" authorId="0" shapeId="0" xr:uid="{00000000-0006-0000-0300-000042000000}">
      <text>
        <r>
          <rPr>
            <sz val="10"/>
            <color rgb="FF000000"/>
            <rFont val="Arial"/>
            <scheme val="minor"/>
          </rPr>
          <t>Medical Doctor 4301043830
Controlled Substance 5315136743
======</t>
        </r>
      </text>
    </comment>
    <comment ref="AK15" authorId="0" shapeId="0" xr:uid="{00000000-0006-0000-0300-000043000000}">
      <text>
        <r>
          <rPr>
            <sz val="10"/>
            <color rgb="FF000000"/>
            <rFont val="Arial"/>
            <scheme val="minor"/>
          </rPr>
          <t xml:space="preserve">
Enrollment Type: Individual/Sole Proprietor
Association End Date: 12/31/2999
Business End Date: 09/25/2024
Revalidation Status: Not Started
Revalidation Cycle End Date: 10/31/2024
======</t>
        </r>
      </text>
    </comment>
    <comment ref="AM15" authorId="0" shapeId="0" xr:uid="{00000000-0006-0000-0300-000044000000}">
      <text>
        <r>
          <rPr>
            <sz val="10"/>
            <color rgb="FF000000"/>
            <rFont val="Arial"/>
            <scheme val="minor"/>
          </rPr>
          <t>Provider_ID:
QMP000004468949
QMP000004468948
LOB:
Molina Medicare DSNP
Molina Medicare MAPD
Michigan Medicaid
======</t>
        </r>
      </text>
    </comment>
    <comment ref="A16" authorId="0" shapeId="0" xr:uid="{00000000-0006-0000-0300-000045000000}">
      <text>
        <r>
          <rPr>
            <sz val="10"/>
            <color rgb="FF000000"/>
            <rFont val="Arial"/>
            <scheme val="minor"/>
          </rPr>
          <t>On hold application for CNS healthcare, providers may be leaving CNS next week - do not see patients
======</t>
        </r>
      </text>
    </comment>
    <comment ref="P16" authorId="0" shapeId="0" xr:uid="{00000000-0006-0000-0300-000046000000}">
      <text>
        <r>
          <rPr>
            <sz val="10"/>
            <color rgb="FF000000"/>
            <rFont val="Arial"/>
            <scheme val="minor"/>
          </rPr>
          <t>Masters Social Worker 6801092097
======</t>
        </r>
      </text>
    </comment>
    <comment ref="AM16" authorId="0" shapeId="0" xr:uid="{00000000-0006-0000-0300-000047000000}">
      <text>
        <r>
          <rPr>
            <sz val="10"/>
            <color rgb="FF000000"/>
            <rFont val="Arial"/>
            <scheme val="minor"/>
          </rPr>
          <t>Provider_ID:
QMP000005084647
LOB:
Molina Medicare DSNP
Molina Medicare MAPD
======</t>
        </r>
      </text>
    </comment>
    <comment ref="AN16" authorId="0" shapeId="0" xr:uid="{00000000-0006-0000-0300-000048000000}">
      <text>
        <r>
          <rPr>
            <sz val="10"/>
            <color rgb="FF000000"/>
            <rFont val="Arial"/>
            <scheme val="minor"/>
          </rPr>
          <t>First Attempt 2/28/2023
Latest attempt: 05/19/2023
======</t>
        </r>
      </text>
    </comment>
    <comment ref="AP16" authorId="0" shapeId="0" xr:uid="{00000000-0006-0000-0300-000049000000}">
      <text>
        <r>
          <rPr>
            <sz val="10"/>
            <color rgb="FF000000"/>
            <rFont val="Arial"/>
            <scheme val="minor"/>
          </rPr>
          <t>4/12/23 I sent contract thru the delegation process to Kristin and MCCMH:  Aetna_Agmt_AV-MI_BH+Macomb County Mental health # 5392192_Catherine Spinney # 6138884_230323; she does say they have a contract...bjk 
Contract/agreement for this provider is already on process of signing.
First Attempt: 10/27/2022
Second Attempt: 11/01/2022
Latest Attempt: 02/02/2023
======</t>
        </r>
      </text>
    </comment>
    <comment ref="AQ16" authorId="0" shapeId="0" xr:uid="{00000000-0006-0000-0300-00004A000000}">
      <text>
        <r>
          <rPr>
            <sz val="10"/>
            <color rgb="FF000000"/>
            <rFont val="Arial"/>
            <scheme val="minor"/>
          </rPr>
          <t>Please consider this inquiry closed as an incomplete application. We did not receive a response to our initial request for more information within 10 business days.
12/20/2022
Priority Health Analyst
Please update and/or re-attest your CAQH application on the CAQH website and advise us via a PRISM comment when complete. Your inquiry will remain open for 5 days, awaiting your notification of this update.
12/12/2022
Priority Health Analyst
Please update and/or re-attest your CAQH application on the CAQH website and advise us via a PRISM comment when complete. Your inquiry will remain open for 10 days, awaiting your notification of this update.
12/5/2022
Priority Health Analyst
Adding new provider to the group.
12/5/2022
Macomb County Community Mental Health -
======</t>
        </r>
      </text>
    </comment>
    <comment ref="P17" authorId="0" shapeId="0" xr:uid="{00000000-0006-0000-0300-00004B000000}">
      <text>
        <r>
          <rPr>
            <sz val="10"/>
            <color rgb="FF000000"/>
            <rFont val="Arial"/>
            <scheme val="minor"/>
          </rPr>
          <t>Registered Nurse 4704325434
======</t>
        </r>
      </text>
    </comment>
    <comment ref="AM17" authorId="0" shapeId="0" xr:uid="{00000000-0006-0000-0300-00004C000000}">
      <text>
        <r>
          <rPr>
            <sz val="10"/>
            <color rgb="FF000000"/>
            <rFont val="Arial"/>
            <scheme val="minor"/>
          </rPr>
          <t>Approved
Effective Date: 12/10/2022
Provider_ID:
QMP000005845465
LOB:
Molina Medicare DSNP
Molina Medicare MAPD
======</t>
        </r>
      </text>
    </comment>
    <comment ref="AN17" authorId="0" shapeId="0" xr:uid="{00000000-0006-0000-0300-00004D000000}">
      <text>
        <r>
          <rPr>
            <sz val="10"/>
            <color rgb="FF000000"/>
            <rFont val="Arial"/>
            <scheme val="minor"/>
          </rPr>
          <t>Latest Attempt: 10/31/2022
======</t>
        </r>
      </text>
    </comment>
    <comment ref="AO17" authorId="0" shapeId="0" xr:uid="{00000000-0006-0000-0300-00004E000000}">
      <text>
        <r>
          <rPr>
            <sz val="10"/>
            <color rgb="FF000000"/>
            <rFont val="Arial"/>
            <scheme val="minor"/>
          </rPr>
          <t>First Attempt: 11/03/2022
Second Attempt: 12/06/2022 
Third Attempt: 02/02/2023
Latest attempt: 04/04/2023
======</t>
        </r>
      </text>
    </comment>
    <comment ref="AP17" authorId="0" shapeId="0" xr:uid="{00000000-0006-0000-0300-00004F000000}">
      <text>
        <r>
          <rPr>
            <sz val="10"/>
            <color rgb="FF000000"/>
            <rFont val="Arial"/>
            <scheme val="minor"/>
          </rPr>
          <t>First Attempt: 10/27/2022
Latest Attempt: 12/28/2022
======</t>
        </r>
      </text>
    </comment>
    <comment ref="P18" authorId="0" shapeId="0" xr:uid="{00000000-0006-0000-0300-000050000000}">
      <text>
        <r>
          <rPr>
            <sz val="10"/>
            <color rgb="FF000000"/>
            <rFont val="Arial"/>
            <scheme val="minor"/>
          </rPr>
          <t>Registered Nurse 4704227515
======</t>
        </r>
      </text>
    </comment>
    <comment ref="AJ18" authorId="0" shapeId="0" xr:uid="{00000000-0006-0000-0300-000051000000}">
      <text>
        <r>
          <rPr>
            <sz val="10"/>
            <color rgb="FF000000"/>
            <rFont val="Arial"/>
            <scheme val="minor"/>
          </rPr>
          <t>Due Date:
12/31/2019
======</t>
        </r>
      </text>
    </comment>
    <comment ref="AK18" authorId="0" shapeId="0" xr:uid="{00000000-0006-0000-0300-000052000000}">
      <text>
        <r>
          <rPr>
            <sz val="10"/>
            <color rgb="FF000000"/>
            <rFont val="Arial"/>
            <scheme val="minor"/>
          </rPr>
          <t xml:space="preserve">
Enrollment Type: Individual/Sole Proprietor
Association End Date: 12/31/2999
Business End Date: 10/28/2023
Revalidation Status: Open
Revalidation Cycle End Date: 06/30/2023
======</t>
        </r>
      </text>
    </comment>
    <comment ref="AM18" authorId="0" shapeId="0" xr:uid="{00000000-0006-0000-0300-000053000000}">
      <text>
        <r>
          <rPr>
            <sz val="10"/>
            <color rgb="FF000000"/>
            <rFont val="Arial"/>
            <scheme val="minor"/>
          </rPr>
          <t>Provider_ID:
QMP000004610655
LOB:
Molina Medicare DSNP
Molina Medicare MAPD
======</t>
        </r>
      </text>
    </comment>
    <comment ref="AO18" authorId="0" shapeId="0" xr:uid="{00000000-0006-0000-0300-000054000000}">
      <text>
        <r>
          <rPr>
            <sz val="10"/>
            <color rgb="FF000000"/>
            <rFont val="Arial"/>
            <scheme val="minor"/>
          </rPr>
          <t>Collabortive Physicians NPI 
( for PA, RN, NMW, &amp; NP Only)
Supervising Physician (Applicable for Mid-level/Limited License providers ONLY) 
NPI, DEA, if applicable - Board Certified (Y/N) and Medicare Number
======</t>
        </r>
      </text>
    </comment>
    <comment ref="AQ18" authorId="0" shapeId="0" xr:uid="{00000000-0006-0000-0300-000055000000}">
      <text>
        <r>
          <rPr>
            <sz val="10"/>
            <color rgb="FF000000"/>
            <rFont val="Arial"/>
            <scheme val="minor"/>
          </rPr>
          <t>Please consider this inquiry closed as an incomplete application. We did not receive a response to our initial request for more information within 10 business days.
5/25/2023
Priority Health Analyst
Please update CAQH application on the CAQH website as the practice address on the Prism application is different than the practice address on the CAQH. Please correct whichever on is incorrect and advise us via a PRISM comment when complete. Your inquiry will remain open for 10 days, awaiting your notification of this update.
5/10/2023
Priority Health Analyst
Good day! May we know the update of this application?
3/31/2023
Macomb County Community Mental Health -
CAQH has been updated and attested as of 11/04/2022.
1/24/2023
Macomb County Community Mental Health 
Please consider this inquiry closed as an incomplete application. We did not receive a response to our initial request for more information within 10 business days.
12/19/2022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3 days, awaiting receipt of this required information.
12/14/2022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12/5/2022
Priority Health Analyst
Adding new provider to the group. Show More
12/5/2022
Macomb County Community Mental Health -
======</t>
        </r>
      </text>
    </comment>
    <comment ref="P19" authorId="0" shapeId="0" xr:uid="{00000000-0006-0000-0300-000056000000}">
      <text>
        <r>
          <rPr>
            <sz val="10"/>
            <color rgb="FF000000"/>
            <rFont val="Arial"/>
            <scheme val="minor"/>
          </rPr>
          <t>Limited Licensed Counselor 6451017515
======</t>
        </r>
      </text>
    </comment>
    <comment ref="AK19" authorId="0" shapeId="0" xr:uid="{00000000-0006-0000-0300-000057000000}">
      <text>
        <r>
          <rPr>
            <sz val="10"/>
            <color rgb="FF000000"/>
            <rFont val="Arial"/>
            <scheme val="minor"/>
          </rPr>
          <t xml:space="preserve">
Enrollment Type: Individual/Sole Proprietor
Association End Date: 12/31/2999
Business End Date: 09/17/2023
Revalidation Status: Not Started
Revalidation Cycle End Date: 03/31/2026
======</t>
        </r>
      </text>
    </comment>
    <comment ref="AM19" authorId="0" shapeId="0" xr:uid="{00000000-0006-0000-0300-000058000000}">
      <text>
        <r>
          <rPr>
            <sz val="10"/>
            <color rgb="FF000000"/>
            <rFont val="Arial"/>
            <scheme val="minor"/>
          </rPr>
          <t>Approved
Effective Date: 12/10/2022
Provider_ID:
QMP000006254905
LOB:
Molina Medicare MAPD
Molina Medicare DSNP
======</t>
        </r>
      </text>
    </comment>
    <comment ref="AO19" authorId="0" shapeId="0" xr:uid="{00000000-0006-0000-0300-000059000000}">
      <text>
        <r>
          <rPr>
            <sz val="10"/>
            <color rgb="FF000000"/>
            <rFont val="Arial"/>
            <scheme val="minor"/>
          </rPr>
          <t>First Attempt: 11/03/2022
Second Attempt: 12/06/2022 
Latest Attempt: 02/02/2023
Supervising Physician (Applicable for Mid-level/Limited License providers ONLY) 
NPI, DEA, if applicable - Board Certified (Y/N) and Medicare Number
======</t>
        </r>
      </text>
    </comment>
    <comment ref="AP19" authorId="0" shapeId="0" xr:uid="{00000000-0006-0000-0300-00005A000000}">
      <text>
        <r>
          <rPr>
            <sz val="10"/>
            <color rgb="FF000000"/>
            <rFont val="Arial"/>
            <scheme val="minor"/>
          </rPr>
          <t>First Attempt: 10/27/2022
Latest Attempt: 12/28/2022
======</t>
        </r>
      </text>
    </comment>
    <comment ref="P20" authorId="0" shapeId="0" xr:uid="{00000000-0006-0000-0300-00005B000000}">
      <text>
        <r>
          <rPr>
            <sz val="10"/>
            <color rgb="FF000000"/>
            <rFont val="Arial"/>
            <scheme val="minor"/>
          </rPr>
          <t>Licensed Professional Counselor 6401014101
======</t>
        </r>
      </text>
    </comment>
    <comment ref="AK20" authorId="0" shapeId="0" xr:uid="{00000000-0006-0000-0300-00005C000000}">
      <text>
        <r>
          <rPr>
            <sz val="10"/>
            <color rgb="FF000000"/>
            <rFont val="Arial"/>
            <scheme val="minor"/>
          </rPr>
          <t xml:space="preserve">
Enrollment Type: Individual/Sole Proprietor
Association End Date: 12/31/2999
Business End Date: 08/23/2026
Revalidation Status: Not Started
Revalidation Cycle End Date: 06/30/2024
======</t>
        </r>
      </text>
    </comment>
    <comment ref="AM20" authorId="0" shapeId="0" xr:uid="{00000000-0006-0000-0300-00005D000000}">
      <text>
        <r>
          <rPr>
            <sz val="10"/>
            <color rgb="FF000000"/>
            <rFont val="Arial"/>
            <scheme val="minor"/>
          </rPr>
          <t>Provider_ID:
QMP000004601219
LOB:
Molina Medicare DSNP
Molina Medicare MAPD
======</t>
        </r>
      </text>
    </comment>
    <comment ref="AQ20" authorId="0" shapeId="0" xr:uid="{00000000-0006-0000-0300-00005E000000}">
      <text>
        <r>
          <rPr>
            <sz val="10"/>
            <color rgb="FF000000"/>
            <rFont val="Arial"/>
            <scheme val="minor"/>
          </rPr>
          <t>* Provider Name: ADRIAN EMERICK * Provider NPI: 1104240175 * Provider Vendor Number: 7003597431 * Effective Date: 04/07/2023 * Changes Made: Loaded to Group: MACOMB COUNTY COMMUNITY MENTAL Group Vendor Number: 900051139, 19800 HALL RD * Products: HMO, PPO, Medicaid FE
======</t>
        </r>
      </text>
    </comment>
    <comment ref="A21" authorId="0" shapeId="0" xr:uid="{00000000-0006-0000-0300-00005F000000}">
      <text>
        <r>
          <rPr>
            <sz val="10"/>
            <color rgb="FF000000"/>
            <rFont val="Arial"/>
            <scheme val="minor"/>
          </rPr>
          <t>On hold application for CNS healthcare, providers may be leaving CNS next week
======</t>
        </r>
      </text>
    </comment>
    <comment ref="B21" authorId="0" shapeId="0" xr:uid="{00000000-0006-0000-0300-000060000000}">
      <text>
        <r>
          <rPr>
            <sz val="10"/>
            <color rgb="FF000000"/>
            <rFont val="Arial"/>
            <scheme val="minor"/>
          </rPr>
          <t>added as of 05/22/2023
======</t>
        </r>
      </text>
    </comment>
    <comment ref="P22" authorId="0" shapeId="0" xr:uid="{00000000-0006-0000-0300-000061000000}">
      <text>
        <r>
          <rPr>
            <sz val="10"/>
            <color rgb="FF000000"/>
            <rFont val="Arial"/>
            <scheme val="minor"/>
          </rPr>
          <t>Registered Nurse 4704274121
======</t>
        </r>
      </text>
    </comment>
    <comment ref="AQ22" authorId="0" shapeId="0" xr:uid="{00000000-0006-0000-0300-000062000000}">
      <text>
        <r>
          <rPr>
            <sz val="10"/>
            <color rgb="FF000000"/>
            <rFont val="Arial"/>
            <scheme val="minor"/>
          </rPr>
          <t>Please consider this inquiry closed as an incomplete application. We did not receive a response to our initial request for more information within 10 business days.
3/15/2023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Going forward, please select the provider type of ‘Advanced Practice Professional’ when adding a NP or PA to your group. There is vital information missing from the application when the appropriate type is not selected.
2/28/2023
Priority Health Analyst
Adding provider to a group
2/28/2023
Macomb County Community Mental Health -
======</t>
        </r>
      </text>
    </comment>
    <comment ref="P23" authorId="0" shapeId="0" xr:uid="{00000000-0006-0000-0300-000063000000}">
      <text>
        <r>
          <rPr>
            <sz val="10"/>
            <color rgb="FF000000"/>
            <rFont val="Arial"/>
            <scheme val="minor"/>
          </rPr>
          <t>Masters Social Worker 6801112422
======</t>
        </r>
      </text>
    </comment>
    <comment ref="AK23" authorId="0" shapeId="0" xr:uid="{00000000-0006-0000-0300-000064000000}">
      <text>
        <r>
          <rPr>
            <sz val="10"/>
            <color rgb="FF000000"/>
            <rFont val="Arial"/>
            <scheme val="minor"/>
          </rPr>
          <t>Enrollment Type: Individual/Sole Proprietor
Association End Date: 12/31/2999
Business End Date: 04/10/2026
Revalidation Status: Not Started
Revalidation Cycle End Date: 04/30/2028
======</t>
        </r>
      </text>
    </comment>
    <comment ref="B24" authorId="0" shapeId="0" xr:uid="{00000000-0006-0000-0300-000065000000}">
      <text>
        <r>
          <rPr>
            <sz val="10"/>
            <color rgb="FF000000"/>
            <rFont val="Arial"/>
            <scheme val="minor"/>
          </rPr>
          <t>New Provider confirmed by DCO contact 5/1/23
======</t>
        </r>
      </text>
    </comment>
    <comment ref="AK24" authorId="0" shapeId="0" xr:uid="{00000000-0006-0000-0300-000066000000}">
      <text>
        <r>
          <rPr>
            <sz val="10"/>
            <color rgb="FF000000"/>
            <rFont val="Arial"/>
            <scheme val="minor"/>
          </rPr>
          <t>Enrollment Type: Individual/Sole Proprietor
Association End Date: 12/31/2999
Business End Date: 06/17/2023
Revalidation Status: Not Started
Revalidation Cycle End Date: 03/31/2028
======</t>
        </r>
      </text>
    </comment>
    <comment ref="AO24" authorId="0" shapeId="0" xr:uid="{00000000-0006-0000-0300-000067000000}">
      <text>
        <r>
          <rPr>
            <sz val="10"/>
            <color rgb="FF000000"/>
            <rFont val="Arial"/>
            <scheme val="minor"/>
          </rPr>
          <t>on hold
======</t>
        </r>
      </text>
    </comment>
    <comment ref="AP24" authorId="0" shapeId="0" xr:uid="{00000000-0006-0000-0300-000068000000}">
      <text>
        <r>
          <rPr>
            <sz val="10"/>
            <color rgb="FF000000"/>
            <rFont val="Arial"/>
            <scheme val="minor"/>
          </rPr>
          <t>on hold
======</t>
        </r>
      </text>
    </comment>
    <comment ref="AQ24" authorId="0" shapeId="0" xr:uid="{00000000-0006-0000-0300-000069000000}">
      <text>
        <r>
          <rPr>
            <sz val="10"/>
            <color rgb="FF000000"/>
            <rFont val="Arial"/>
            <scheme val="minor"/>
          </rPr>
          <t>Janet Warner, MD. NPI: 1609929421
6/6/2023
Macomb County Community Mental Health -
Hello, Please provide the name and NPI of the provider's collaborating physician. Collaborating physician must be participating with PH and must practice in the same specialty as the mid-level. Will s/he be billing independently, or will s/he bill under a supervising physician? In future, please select the correct provider type of "Advanced Practice Professional" when adding an NP or PA to your group. There is vital information missing from the application when the appropriate type is not selected. Thank you, Provider Enrollment
6/6/2023
Priority Health Analyst
======</t>
        </r>
      </text>
    </comment>
    <comment ref="B25" authorId="0" shapeId="0" xr:uid="{00000000-0006-0000-0300-00006A000000}">
      <text>
        <r>
          <rPr>
            <sz val="10"/>
            <color rgb="FF000000"/>
            <rFont val="Arial"/>
            <scheme val="minor"/>
          </rPr>
          <t>New Provider confirmed by DCO contact 5/1/23
======</t>
        </r>
      </text>
    </comment>
    <comment ref="O25" authorId="0" shapeId="0" xr:uid="{00000000-0006-0000-0300-00006B000000}">
      <text>
        <r>
          <rPr>
            <sz val="10"/>
            <color rgb="FF000000"/>
            <rFont val="Arial"/>
            <scheme val="minor"/>
          </rPr>
          <t>6301016437 Expired/Lapsed License # as of Aug 24, 2017
======</t>
        </r>
      </text>
    </comment>
    <comment ref="P25" authorId="0" shapeId="0" xr:uid="{00000000-0006-0000-0300-00006C000000}">
      <text>
        <r>
          <rPr>
            <sz val="10"/>
            <color rgb="FF000000"/>
            <rFont val="Arial"/>
            <scheme val="minor"/>
          </rPr>
          <t>Masters Limited Psychologist - Temporary Educational Limited
6362005980
======</t>
        </r>
      </text>
    </comment>
    <comment ref="B26" authorId="0" shapeId="0" xr:uid="{00000000-0006-0000-0300-00006D000000}">
      <text>
        <r>
          <rPr>
            <sz val="10"/>
            <color rgb="FF000000"/>
            <rFont val="Arial"/>
            <scheme val="minor"/>
          </rPr>
          <t>added as of 05/22/2023
======</t>
        </r>
      </text>
    </comment>
    <comment ref="AQ26" authorId="0" shapeId="0" xr:uid="{00000000-0006-0000-0300-00006E000000}">
      <text>
        <r>
          <rPr>
            <sz val="10"/>
            <color rgb="FF000000"/>
            <rFont val="Arial"/>
            <scheme val="minor"/>
          </rPr>
          <t>This provider is unlicensed.
======</t>
        </r>
      </text>
    </comment>
    <comment ref="B27" authorId="0" shapeId="0" xr:uid="{00000000-0006-0000-0300-00006F000000}">
      <text>
        <r>
          <rPr>
            <sz val="10"/>
            <color rgb="FF000000"/>
            <rFont val="Arial"/>
            <scheme val="minor"/>
          </rPr>
          <t>added back as of 05/22/2023
======</t>
        </r>
      </text>
    </comment>
    <comment ref="P27" authorId="0" shapeId="0" xr:uid="{00000000-0006-0000-0300-000070000000}">
      <text>
        <r>
          <rPr>
            <sz val="10"/>
            <color rgb="FF000000"/>
            <rFont val="Arial"/>
            <scheme val="minor"/>
          </rPr>
          <t>Limited Licensed Counselor 6451011146
======</t>
        </r>
      </text>
    </comment>
    <comment ref="AK27" authorId="0" shapeId="0" xr:uid="{00000000-0006-0000-0300-000071000000}">
      <text>
        <r>
          <rPr>
            <sz val="10"/>
            <color rgb="FF000000"/>
            <rFont val="Arial"/>
            <scheme val="minor"/>
          </rPr>
          <t>Enrollment Type: Individual/Sole Proprietor
Association End Date: 12/31/2999
Business End Date: 01/17/2024
Revalidation Status: Not Started
Revalidation Cycle End Date: 12/31/2026
======</t>
        </r>
      </text>
    </comment>
    <comment ref="B28" authorId="0" shapeId="0" xr:uid="{00000000-0006-0000-0300-000072000000}">
      <text>
        <r>
          <rPr>
            <sz val="10"/>
            <color rgb="FF000000"/>
            <rFont val="Arial"/>
            <scheme val="minor"/>
          </rPr>
          <t>Added as of 5/30/23
======</t>
        </r>
      </text>
    </comment>
    <comment ref="K28" authorId="0" shapeId="0" xr:uid="{00000000-0006-0000-0300-000073000000}">
      <text>
        <r>
          <rPr>
            <sz val="10"/>
            <color rgb="FF000000"/>
            <rFont val="Arial"/>
            <scheme val="minor"/>
          </rPr>
          <t>NO CAQH ID
======</t>
        </r>
      </text>
    </comment>
    <comment ref="AO28" authorId="0" shapeId="0" xr:uid="{00000000-0006-0000-0300-000074000000}">
      <text>
        <r>
          <rPr>
            <sz val="10"/>
            <color rgb="FF000000"/>
            <rFont val="Arial"/>
            <scheme val="minor"/>
          </rPr>
          <t>on hold
======</t>
        </r>
      </text>
    </comment>
    <comment ref="AP28" authorId="0" shapeId="0" xr:uid="{00000000-0006-0000-0300-000075000000}">
      <text>
        <r>
          <rPr>
            <sz val="10"/>
            <color rgb="FF000000"/>
            <rFont val="Arial"/>
            <scheme val="minor"/>
          </rPr>
          <t>on hold
======</t>
        </r>
      </text>
    </comment>
    <comment ref="B29" authorId="0" shapeId="0" xr:uid="{00000000-0006-0000-0300-000076000000}">
      <text>
        <r>
          <rPr>
            <sz val="10"/>
            <color rgb="FF000000"/>
            <rFont val="Arial"/>
            <scheme val="minor"/>
          </rPr>
          <t>Added as of 5/30/23
======</t>
        </r>
      </text>
    </comment>
    <comment ref="P29" authorId="0" shapeId="0" xr:uid="{00000000-0006-0000-0300-000077000000}">
      <text>
        <r>
          <rPr>
            <sz val="10"/>
            <color rgb="FF000000"/>
            <rFont val="Arial"/>
            <scheme val="minor"/>
          </rPr>
          <t>Masters Limited Psychologist 6361001359
======</t>
        </r>
      </text>
    </comment>
    <comment ref="B30" authorId="0" shapeId="0" xr:uid="{00000000-0006-0000-0300-000078000000}">
      <text>
        <r>
          <rPr>
            <sz val="10"/>
            <color rgb="FF000000"/>
            <rFont val="Arial"/>
            <scheme val="minor"/>
          </rPr>
          <t>Added as of 5/30/23
======</t>
        </r>
      </text>
    </comment>
    <comment ref="AO30" authorId="0" shapeId="0" xr:uid="{00000000-0006-0000-0300-000079000000}">
      <text>
        <r>
          <rPr>
            <sz val="10"/>
            <color rgb="FF000000"/>
            <rFont val="Arial"/>
            <scheme val="minor"/>
          </rPr>
          <t>on hold
======</t>
        </r>
      </text>
    </comment>
    <comment ref="AP30" authorId="0" shapeId="0" xr:uid="{00000000-0006-0000-0300-00007A000000}">
      <text>
        <r>
          <rPr>
            <sz val="10"/>
            <color rgb="FF000000"/>
            <rFont val="Arial"/>
            <scheme val="minor"/>
          </rPr>
          <t>on hold
======</t>
        </r>
      </text>
    </comment>
    <comment ref="B31" authorId="0" shapeId="0" xr:uid="{00000000-0006-0000-0300-00007B000000}">
      <text>
        <r>
          <rPr>
            <sz val="10"/>
            <color rgb="FF000000"/>
            <rFont val="Arial"/>
            <scheme val="minor"/>
          </rPr>
          <t>added back as of 05/22/2023
======</t>
        </r>
      </text>
    </comment>
    <comment ref="P31" authorId="0" shapeId="0" xr:uid="{00000000-0006-0000-0300-00007C000000}">
      <text>
        <r>
          <rPr>
            <sz val="10"/>
            <color rgb="FF000000"/>
            <rFont val="Arial"/>
            <scheme val="minor"/>
          </rPr>
          <t>Licensed Professional Counselor 6401015238
======</t>
        </r>
      </text>
    </comment>
    <comment ref="AM31" authorId="0" shapeId="0" xr:uid="{00000000-0006-0000-0300-00007D000000}">
      <text>
        <r>
          <rPr>
            <sz val="10"/>
            <color rgb="FF000000"/>
            <rFont val="Arial"/>
            <scheme val="minor"/>
          </rPr>
          <t>Provider_ID:
QMP000005654531
LOB:
Molina Medicare DSNP
Molina Medicare MAPD
======</t>
        </r>
      </text>
    </comment>
    <comment ref="AQ31" authorId="0" shapeId="0" xr:uid="{00000000-0006-0000-0300-00007E000000}">
      <text>
        <r>
          <rPr>
            <sz val="10"/>
            <color rgb="FF000000"/>
            <rFont val="Arial"/>
            <scheme val="minor"/>
          </rPr>
          <t>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at isn't on their CAQH application. Please update CAQH application and notify us once completed.
12/20/2022
Priority Health Analyst
Adding new provider to the group.
10/27/2022
Macomb County Community Mental Health -
======</t>
        </r>
      </text>
    </comment>
    <comment ref="P32" authorId="0" shapeId="0" xr:uid="{00000000-0006-0000-0300-00007F000000}">
      <text>
        <r>
          <rPr>
            <sz val="10"/>
            <color rgb="FF000000"/>
            <rFont val="Arial"/>
            <scheme val="minor"/>
          </rPr>
          <t>Masters Social Worker Limited 6851107915
======</t>
        </r>
      </text>
    </comment>
    <comment ref="AM32" authorId="0" shapeId="0" xr:uid="{00000000-0006-0000-0300-000080000000}">
      <text>
        <r>
          <rPr>
            <sz val="10"/>
            <color rgb="FF000000"/>
            <rFont val="Arial"/>
            <scheme val="minor"/>
          </rPr>
          <t>Approved
Effective Date: 12/01/2022
Provider_ID:
QMP000005439148
LOB:
Molina Medicare DSNP
Molina Medicare MAPD
======</t>
        </r>
      </text>
    </comment>
    <comment ref="AN32" authorId="0" shapeId="0" xr:uid="{00000000-0006-0000-0300-000081000000}">
      <text>
        <r>
          <rPr>
            <sz val="10"/>
            <color rgb="FF000000"/>
            <rFont val="Arial"/>
            <scheme val="minor"/>
          </rPr>
          <t>Latest Attempt: 10/31/2022
======</t>
        </r>
      </text>
    </comment>
    <comment ref="AO32" authorId="0" shapeId="0" xr:uid="{00000000-0006-0000-0300-000082000000}">
      <text>
        <r>
          <rPr>
            <sz val="10"/>
            <color rgb="FF000000"/>
            <rFont val="Arial"/>
            <scheme val="minor"/>
          </rPr>
          <t>First Attempt: 11/03/2022
Second Attempt: 12/06/2022 
Latest Attempt: 02/02/2023
/
Supervising Physician (Applicable for Mid-level/Limited License providers ONLY) 
NPI, DEA, if applicable - Board Certified (Y/N) and Medicare Number
======</t>
        </r>
      </text>
    </comment>
    <comment ref="AP32" authorId="0" shapeId="0" xr:uid="{00000000-0006-0000-0300-000083000000}">
      <text>
        <r>
          <rPr>
            <sz val="10"/>
            <color rgb="FF000000"/>
            <rFont val="Arial"/>
            <scheme val="minor"/>
          </rPr>
          <t>First Attempt: 10/27/2022
Latest Attempt: 12/28/2022
======</t>
        </r>
      </text>
    </comment>
    <comment ref="P33" authorId="0" shapeId="0" xr:uid="{00000000-0006-0000-0300-000084000000}">
      <text>
        <r>
          <rPr>
            <sz val="10"/>
            <color rgb="FF000000"/>
            <rFont val="Arial"/>
            <scheme val="minor"/>
          </rPr>
          <t>Registered Nurse 4704170920
======</t>
        </r>
      </text>
    </comment>
    <comment ref="P34" authorId="0" shapeId="0" xr:uid="{00000000-0006-0000-0300-000085000000}">
      <text>
        <r>
          <rPr>
            <sz val="10"/>
            <color rgb="FF000000"/>
            <rFont val="Arial"/>
            <scheme val="minor"/>
          </rPr>
          <t>Masters Social Worker 6801109133
======</t>
        </r>
      </text>
    </comment>
    <comment ref="AK34" authorId="0" shapeId="0" xr:uid="{00000000-0006-0000-0300-000086000000}">
      <text>
        <r>
          <rPr>
            <sz val="10"/>
            <color rgb="FF000000"/>
            <rFont val="Arial"/>
            <scheme val="minor"/>
          </rPr>
          <t>Enrollment Type: Individual/Sole Proprietor
Association End Date: 12/31/2999
Business End Date: 05/03/2026
Revalidation Status: Not Started
Revalidation Cycle End Date: 11/30/2025
======</t>
        </r>
      </text>
    </comment>
    <comment ref="AM34" authorId="0" shapeId="0" xr:uid="{00000000-0006-0000-0300-000087000000}">
      <text>
        <r>
          <rPr>
            <sz val="10"/>
            <color rgb="FF000000"/>
            <rFont val="Arial"/>
            <scheme val="minor"/>
          </rPr>
          <t>Provider_ID:
QMP000006215039
LOB:
Molina Medicare DSNP
Molina Medicare MAPD
======</t>
        </r>
      </text>
    </comment>
    <comment ref="P35" authorId="0" shapeId="0" xr:uid="{00000000-0006-0000-0300-000088000000}">
      <text>
        <r>
          <rPr>
            <sz val="10"/>
            <color rgb="FF000000"/>
            <rFont val="Arial"/>
            <scheme val="minor"/>
          </rPr>
          <t>Masters Social Worker 6801089555
======</t>
        </r>
      </text>
    </comment>
    <comment ref="AM35" authorId="0" shapeId="0" xr:uid="{00000000-0006-0000-0300-000089000000}">
      <text>
        <r>
          <rPr>
            <sz val="10"/>
            <color rgb="FF000000"/>
            <rFont val="Arial"/>
            <scheme val="minor"/>
          </rPr>
          <t>Provider_ID:
QMP000004235943
LOB:
Molina Medicare DSNP
Molina Medicare MAPD
======</t>
        </r>
      </text>
    </comment>
    <comment ref="AQ35" authorId="0" shapeId="0" xr:uid="{00000000-0006-0000-0300-00008A000000}">
      <text>
        <r>
          <rPr>
            <sz val="10"/>
            <color rgb="FF000000"/>
            <rFont val="Arial"/>
            <scheme val="minor"/>
          </rPr>
          <t>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to is not listed on their CAQH application. Please update provider's CAQH application and notify us once completed.
12/20/2022
Priority Health Analyst
======</t>
        </r>
      </text>
    </comment>
    <comment ref="P36" authorId="0" shapeId="0" xr:uid="{00000000-0006-0000-0300-00008B000000}">
      <text>
        <r>
          <rPr>
            <sz val="10"/>
            <color rgb="FF000000"/>
            <rFont val="Arial"/>
            <scheme val="minor"/>
          </rPr>
          <t>Masters Social Worker Limited 6851114410
======</t>
        </r>
      </text>
    </comment>
    <comment ref="AK36" authorId="0" shapeId="0" xr:uid="{00000000-0006-0000-0300-00008C000000}">
      <text>
        <r>
          <rPr>
            <sz val="10"/>
            <color rgb="FF000000"/>
            <rFont val="Arial"/>
            <scheme val="minor"/>
          </rPr>
          <t>Enrollment Type: Individual/Sole Proprietor
Association End Date: 12/31/2999
Business End Date: 7/8/2023
Revalidation Status: Not Started
Revalidation Cycle End Date: 11/30/2027
======</t>
        </r>
      </text>
    </comment>
    <comment ref="AM36" authorId="0" shapeId="0" xr:uid="{00000000-0006-0000-0300-00008D000000}">
      <text>
        <r>
          <rPr>
            <sz val="10"/>
            <color rgb="FF000000"/>
            <rFont val="Arial"/>
            <scheme val="minor"/>
          </rPr>
          <t>Approved
Effective Date: 12/01/2022
Provider_ID:
QMP000006215299
LOB:
Molina Medicare DSNP
Molina Medicare MAPD
======</t>
        </r>
      </text>
    </comment>
    <comment ref="AN36" authorId="0" shapeId="0" xr:uid="{00000000-0006-0000-0300-00008E000000}">
      <text>
        <r>
          <rPr>
            <sz val="10"/>
            <color rgb="FF000000"/>
            <rFont val="Arial"/>
            <scheme val="minor"/>
          </rPr>
          <t>Latest Attempt: 10/31/2022
======</t>
        </r>
      </text>
    </comment>
    <comment ref="AO36" authorId="0" shapeId="0" xr:uid="{00000000-0006-0000-0300-00008F000000}">
      <text>
        <r>
          <rPr>
            <sz val="10"/>
            <color rgb="FF000000"/>
            <rFont val="Arial"/>
            <scheme val="minor"/>
          </rPr>
          <t>First Attempt: 11/03/2022
Second Attempt: 12/06/2022 
Latest Attempt: 02/02/2023
Supervising Physician (Applicable for Mid-level/Limited License providers ONLY) 
NPI, DEA, if applicable - Board Certified (Y/N) and Medicare Number
======</t>
        </r>
      </text>
    </comment>
    <comment ref="AP36" authorId="0" shapeId="0" xr:uid="{00000000-0006-0000-0300-000090000000}">
      <text>
        <r>
          <rPr>
            <sz val="10"/>
            <color rgb="FF000000"/>
            <rFont val="Arial"/>
            <scheme val="minor"/>
          </rPr>
          <t>First Attempt: 10/27/2022
Latest Attempt: 12/28/2022
======</t>
        </r>
      </text>
    </comment>
    <comment ref="AQ36" authorId="0" shapeId="0" xr:uid="{00000000-0006-0000-0300-000091000000}">
      <text>
        <r>
          <rPr>
            <sz val="10"/>
            <color rgb="FF000000"/>
            <rFont val="Arial"/>
            <scheme val="minor"/>
          </rPr>
          <t>First Attempt: 10/27/2022
Latest Attempt: 02/02/2023
Inquiry ID: 22102710701017
We need more information! Once we receive this essential information, we can begin the credentialing process. What do we need? • Updated CAQH Application. The demographic information for Macomb County Community Mental Health is not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t>
        </r>
      </text>
    </comment>
    <comment ref="P37" authorId="0" shapeId="0" xr:uid="{00000000-0006-0000-0300-000092000000}">
      <text>
        <r>
          <rPr>
            <sz val="10"/>
            <color rgb="FF000000"/>
            <rFont val="Arial"/>
            <scheme val="minor"/>
          </rPr>
          <t>Masters Social Worker 6801099613
======</t>
        </r>
      </text>
    </comment>
    <comment ref="AQ37" authorId="0" shapeId="0" xr:uid="{00000000-0006-0000-0300-000093000000}">
      <text>
        <r>
          <rPr>
            <sz val="10"/>
            <color rgb="FF000000"/>
            <rFont val="Arial"/>
            <scheme val="minor"/>
          </rPr>
          <t>GOOD AFTERNOON, WHILE THE CAQH WAS REATTESTED 12/22/2022, THE CAQH STILL DOES NOT INCLUDE THE GROUP/ADDRESS/TAX ID YOU ARE WANTING THIS PROVIDER CREDENTIALED AT. THIS INQUIRY WILL BE CLOSED AND REMAIN CLOSED UNTIL WE RECEIVE NOTIFICATION THAT THE CAQH APPLICATION HAS BEEN UPDATED TO INCLUDE THIS INFORMATION.
1/23/2023
Priority Health Analyst
CAQH Application was updated and has been attested last 12/22/2022.
1/20/2023
Macomb County Community Mental Health -
Good Afternoon, Currently the group/address you are wanting the provider credentialed at isn't on their CAQH application. Please update the provider's CAQH application and notify us once completed.
12/21/2022
Priority Health Analyst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t>
        </r>
      </text>
    </comment>
    <comment ref="P38" authorId="0" shapeId="0" xr:uid="{00000000-0006-0000-0300-000094000000}">
      <text>
        <r>
          <rPr>
            <sz val="10"/>
            <color rgb="FF000000"/>
            <rFont val="Arial"/>
            <scheme val="minor"/>
          </rPr>
          <t>Masters Social Worker 6801094468
======</t>
        </r>
      </text>
    </comment>
    <comment ref="AK38" authorId="0" shapeId="0" xr:uid="{00000000-0006-0000-0300-000095000000}">
      <text>
        <r>
          <rPr>
            <sz val="10"/>
            <color rgb="FF000000"/>
            <rFont val="Arial"/>
            <scheme val="minor"/>
          </rPr>
          <t>Enrollment Type: Individual/Sole Proprietor
Association End Date: 12/31/2999
Business End Date: 06/29/2024
Revalidation Status: Not Started
Revalidation Cycle End Date: 07/31/2028
======</t>
        </r>
      </text>
    </comment>
    <comment ref="AM38" authorId="0" shapeId="0" xr:uid="{00000000-0006-0000-0300-000096000000}">
      <text>
        <r>
          <rPr>
            <sz val="10"/>
            <color rgb="FF000000"/>
            <rFont val="Arial"/>
            <scheme val="minor"/>
          </rPr>
          <t>Provider_ID:
QMP000005084140
LOB:
Molina Medicare DSNP
Molina Medicare MAPD
======</t>
        </r>
      </text>
    </comment>
    <comment ref="AQ38" authorId="0" shapeId="0" xr:uid="{00000000-0006-0000-0300-000097000000}">
      <text>
        <r>
          <rPr>
            <sz val="10"/>
            <color rgb="FF000000"/>
            <rFont val="Arial"/>
            <scheme val="minor"/>
          </rPr>
          <t>Hello, We see that this providers' CAQH was reattested on 1/3/23 however it still does not show any information for Macomb County Community Mental Health. If you would like us to credential Ms. Kew and get her loaded to Macomb County Community Mental Health it needs to be an active location on her CAQH. Please review and update her CAQH and be sure to let us know via PRISM comment once this has been completed. This inquiry will remain closed, awaiting your notification of this update. Thank you
1/23/2023
Priority Health Analyst
CAQH Application was already updated and has been attested last 10/31/2022.
1/20/2023
Macomb County Community Mental Health -
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12/15/2022
Priority Health Analyst
Adding new provider to the group.
10/27/2022
Macomb County Community Mental Health -
======</t>
        </r>
      </text>
    </comment>
    <comment ref="P39" authorId="0" shapeId="0" xr:uid="{00000000-0006-0000-0300-000098000000}">
      <text>
        <r>
          <rPr>
            <sz val="10"/>
            <color rgb="FF000000"/>
            <rFont val="Arial"/>
            <scheme val="minor"/>
          </rPr>
          <t>Masters Social Worker 6801095520
======</t>
        </r>
      </text>
    </comment>
    <comment ref="AM39" authorId="0" shapeId="0" xr:uid="{00000000-0006-0000-0300-000099000000}">
      <text>
        <r>
          <rPr>
            <sz val="10"/>
            <color rgb="FF000000"/>
            <rFont val="Arial"/>
            <scheme val="minor"/>
          </rPr>
          <t>Provider_ID:
QMP000005908437
LOB:
Molina Medicare DSNP
Molina Medicare MAPD
======</t>
        </r>
      </text>
    </comment>
    <comment ref="AQ39" authorId="0" shapeId="0" xr:uid="{00000000-0006-0000-0300-00009A000000}">
      <text>
        <r>
          <rPr>
            <sz val="10"/>
            <color rgb="FF000000"/>
            <rFont val="Arial"/>
            <scheme val="minor"/>
          </rPr>
          <t>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12/15/2022
Priority Health Analyst
Adding new provider to the group.
10/27/2022
Macomb County Community Mental Health -
======</t>
        </r>
      </text>
    </comment>
    <comment ref="P40" authorId="0" shapeId="0" xr:uid="{00000000-0006-0000-0300-00009B000000}">
      <text>
        <r>
          <rPr>
            <sz val="10"/>
            <color rgb="FF000000"/>
            <rFont val="Arial"/>
            <scheme val="minor"/>
          </rPr>
          <t>Masters Social Worker 6801091279
======</t>
        </r>
      </text>
    </comment>
    <comment ref="AM40" authorId="0" shapeId="0" xr:uid="{00000000-0006-0000-0300-00009C000000}">
      <text>
        <r>
          <rPr>
            <sz val="10"/>
            <color rgb="FF000000"/>
            <rFont val="Arial"/>
            <scheme val="minor"/>
          </rPr>
          <t>Provider_ID:
QMP000004464565
LOB:
Michigan Medicaid
======</t>
        </r>
      </text>
    </comment>
    <comment ref="AQ40" authorId="0" shapeId="0" xr:uid="{00000000-0006-0000-0300-00009D000000}">
      <text>
        <r>
          <rPr>
            <sz val="10"/>
            <color rgb="FF000000"/>
            <rFont val="Arial"/>
            <scheme val="minor"/>
          </rPr>
          <t>Please consider this inquiry closed as an incomplete application. We did not receive a response to our initial request for more information within 10 business days.
11/11/2022
Priority Health Analyst
Please update and/or re-attest your CAQH application on the CAQH website and advise us via a PRISM comment when complete. Your inquiry will remain open for 5 days, awaiting your notification of this update.
11/4/2022
Priority Health Analyst
Please update and/or re-attest your CAQH application on the CAQH website and advise us via a PRISM comment when complete. Your inquiry will remain open for 10 days, awaiting your notification of this update.
10/28/2022
Priority Health Analyst
Adding new provider to the group.
10/27/2022
Macomb County Community Mental Health -
======</t>
        </r>
      </text>
    </comment>
    <comment ref="P41" authorId="0" shapeId="0" xr:uid="{00000000-0006-0000-0300-00009E000000}">
      <text>
        <r>
          <rPr>
            <sz val="10"/>
            <color rgb="FF000000"/>
            <rFont val="Arial"/>
            <scheme val="minor"/>
          </rPr>
          <t>Masters Social Worker 6801114985
======</t>
        </r>
      </text>
    </comment>
    <comment ref="AK41" authorId="0" shapeId="0" xr:uid="{00000000-0006-0000-0300-00009F000000}">
      <text>
        <r>
          <rPr>
            <sz val="10"/>
            <color rgb="FF000000"/>
            <rFont val="Arial"/>
            <scheme val="minor"/>
          </rPr>
          <t>Enrollment Type: Individual/Sole Proprietor
Association End Date: 12/31/2999
Business End Date: 09/18/2025
Revalidation Status: Not Started
Revalidation Cycle End Date: 08/31/2028
======</t>
        </r>
      </text>
    </comment>
    <comment ref="AM41" authorId="0" shapeId="0" xr:uid="{00000000-0006-0000-0300-0000A0000000}">
      <text>
        <r>
          <rPr>
            <sz val="10"/>
            <color rgb="FF000000"/>
            <rFont val="Arial"/>
            <scheme val="minor"/>
          </rPr>
          <t>Provider_ID:
QMP000006190743
QMP000006190739
LOB:
Molina Medicare MAPD
Molina Medicare DSNP
Michigan Medicaid
======</t>
        </r>
      </text>
    </comment>
    <comment ref="AP41" authorId="0" shapeId="0" xr:uid="{00000000-0006-0000-0300-0000A1000000}">
      <text>
        <r>
          <rPr>
            <sz val="10"/>
            <color rgb="FF000000"/>
            <rFont val="Arial"/>
            <scheme val="minor"/>
          </rPr>
          <t>First Attempt: 10/27/2022
Latest Attempt: 12/28/2022
======</t>
        </r>
      </text>
    </comment>
    <comment ref="AQ41" authorId="0" shapeId="0" xr:uid="{00000000-0006-0000-0300-0000A2000000}">
      <text>
        <r>
          <rPr>
            <sz val="10"/>
            <color rgb="FF000000"/>
            <rFont val="Arial"/>
            <scheme val="minor"/>
          </rPr>
          <t>Hello; The CAQH has still not been updated with the current demographic information. This inquiry has been closed. Thank you.
2/16/2023
Priority Health Analyst
Hello, I brought up the CAQH today and it still does not show the information for Macomb County Community Mental Health. Please let me know once this has been completed so we can begin the credentialing process for Rebecca Marzloff. If the requested information is not received within 10 business days this inquiry will be closed as an incomplete application.
1/25/2023
Priority Health Analyst
CAQH Application was updated and has been attested last 12/20/2022.
1/20/2023
Macomb County Community Mental Health -
Hello; The information requested on 12/16/2022 has not been received to date. If not received by 01/11/2023 this inquiry will be closed as an incomplete application. Thank you.
1/4/2023
Priority Health Analyst
We need more information! Once we receive this essential information, we can begin the credentialing process. What do we need? • Updated CAQH Application. The demographic information for Macomb County Community Mental Health is not listed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12/16/2022
Priority Health Analyst
Adding new provider to the group.
10/27/2022
Macomb County Community Mental Health -
======</t>
        </r>
      </text>
    </comment>
    <comment ref="P42" authorId="0" shapeId="0" xr:uid="{00000000-0006-0000-0300-0000A3000000}">
      <text>
        <r>
          <rPr>
            <sz val="10"/>
            <color rgb="FF000000"/>
            <rFont val="Arial"/>
            <scheme val="minor"/>
          </rPr>
          <t>Limited Licensed Counselor 6451019613
======</t>
        </r>
      </text>
    </comment>
    <comment ref="AM42" authorId="0" shapeId="0" xr:uid="{00000000-0006-0000-0300-0000A4000000}">
      <text>
        <r>
          <rPr>
            <sz val="10"/>
            <color rgb="FF000000"/>
            <rFont val="Arial"/>
            <scheme val="minor"/>
          </rPr>
          <t>First Attempt 2/28/2023
======</t>
        </r>
      </text>
    </comment>
    <comment ref="AO42" authorId="0" shapeId="0" xr:uid="{00000000-0006-0000-0300-0000A5000000}">
      <text>
        <r>
          <rPr>
            <sz val="10"/>
            <color rgb="FF000000"/>
            <rFont val="Arial"/>
            <scheme val="minor"/>
          </rPr>
          <t>Supervising Physician (Applicable for Mid-level/Limited License providers ONLY) 
NPI, DEA, if applicable - Board Certified (Y/N) and Medicare Number
======</t>
        </r>
      </text>
    </comment>
    <comment ref="P43" authorId="0" shapeId="0" xr:uid="{00000000-0006-0000-0300-0000A6000000}">
      <text>
        <r>
          <rPr>
            <sz val="10"/>
            <color rgb="FF000000"/>
            <rFont val="Arial"/>
            <scheme val="minor"/>
          </rPr>
          <t>Masters Social Worker 6801114724
======</t>
        </r>
      </text>
    </comment>
    <comment ref="AK43" authorId="0" shapeId="0" xr:uid="{00000000-0006-0000-0300-0000A7000000}">
      <text>
        <r>
          <rPr>
            <sz val="10"/>
            <color rgb="FF000000"/>
            <rFont val="Arial"/>
            <scheme val="minor"/>
          </rPr>
          <t>Enrollment Type: Individual/Sole Proprietor
Association End Date: 12/31/2999
Business End Date: 7/3/2023
Revalidation Status: Not Started
Revalidation Cycle End Date: 11/30/2027
======</t>
        </r>
      </text>
    </comment>
    <comment ref="AM43" authorId="0" shapeId="0" xr:uid="{00000000-0006-0000-0300-0000A8000000}">
      <text>
        <r>
          <rPr>
            <sz val="10"/>
            <color rgb="FF000000"/>
            <rFont val="Arial"/>
            <scheme val="minor"/>
          </rPr>
          <t>Provider_ID:
QMP000006254896
LOB:
Molina Medicare DSNP
Molina Medicare MAPD
======</t>
        </r>
      </text>
    </comment>
    <comment ref="AP43" authorId="0" shapeId="0" xr:uid="{00000000-0006-0000-0300-0000A9000000}">
      <text>
        <r>
          <rPr>
            <sz val="10"/>
            <color rgb="FF000000"/>
            <rFont val="Arial"/>
            <scheme val="minor"/>
          </rPr>
          <t>First Attempt: 10/27/2022
Latest Attempt: 12/28/2022
======</t>
        </r>
      </text>
    </comment>
    <comment ref="AQ43" authorId="0" shapeId="0" xr:uid="{00000000-0006-0000-0300-0000AA000000}">
      <text>
        <r>
          <rPr>
            <sz val="10"/>
            <color rgb="FF000000"/>
            <rFont val="Arial"/>
            <scheme val="minor"/>
          </rPr>
          <t>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to is not listed on their CAQH application. Please update provider's CAQH application and notify us once completed.
12/20/2022
Priority Health Analyst
Adding new provider to the group.
10/27/2022
Macomb County Community Mental Health -
======</t>
        </r>
      </text>
    </comment>
    <comment ref="P44" authorId="0" shapeId="0" xr:uid="{00000000-0006-0000-0300-0000AB000000}">
      <text>
        <r>
          <rPr>
            <sz val="10"/>
            <color rgb="FF000000"/>
            <rFont val="Arial"/>
            <scheme val="minor"/>
          </rPr>
          <t>Masters Social Worker Limited 6851115433
======</t>
        </r>
      </text>
    </comment>
    <comment ref="AK44" authorId="0" shapeId="0" xr:uid="{00000000-0006-0000-0300-0000AC000000}">
      <text>
        <r>
          <rPr>
            <sz val="10"/>
            <color rgb="FF000000"/>
            <rFont val="Arial"/>
            <scheme val="minor"/>
          </rPr>
          <t>Enrollment Type: Individual/Sole Proprietor
Association End Date: 12/31/2999
Business End Date: 09/18/2024
Revalidation Status: Not Started
Revalidation Cycle End Date: 09/30/2027
======</t>
        </r>
      </text>
    </comment>
    <comment ref="AM44" authorId="0" shapeId="0" xr:uid="{00000000-0006-0000-0300-0000AD000000}">
      <text>
        <r>
          <rPr>
            <sz val="10"/>
            <color rgb="FF000000"/>
            <rFont val="Arial"/>
            <scheme val="minor"/>
          </rPr>
          <t>First Attempt 2/28/2023
======</t>
        </r>
      </text>
    </comment>
    <comment ref="AO44" authorId="0" shapeId="0" xr:uid="{00000000-0006-0000-0300-0000AE000000}">
      <text>
        <r>
          <rPr>
            <sz val="10"/>
            <color rgb="FF000000"/>
            <rFont val="Arial"/>
            <scheme val="minor"/>
          </rPr>
          <t>Supervising Physician (Applicable for Mid-level/Limited License providers ONLY) 
NPI, DEA, if applicable - Board Certified (Y/N) and Medicare Number
======</t>
        </r>
      </text>
    </comment>
    <comment ref="P45" authorId="0" shapeId="0" xr:uid="{00000000-0006-0000-0300-0000AF000000}">
      <text>
        <r>
          <rPr>
            <sz val="10"/>
            <color rgb="FF000000"/>
            <rFont val="Arial"/>
            <scheme val="minor"/>
          </rPr>
          <t>Registered Nurse 4704201515
======</t>
        </r>
      </text>
    </comment>
    <comment ref="AI45" authorId="0" shapeId="0" xr:uid="{00000000-0006-0000-0300-0000B0000000}">
      <text>
        <r>
          <rPr>
            <sz val="10"/>
            <color rgb="FF000000"/>
            <rFont val="Arial"/>
            <scheme val="minor"/>
          </rPr>
          <t>Cannot proceed with the signature, no SSN
======</t>
        </r>
      </text>
    </comment>
    <comment ref="P46" authorId="0" shapeId="0" xr:uid="{00000000-0006-0000-0300-0000B1000000}">
      <text>
        <r>
          <rPr>
            <sz val="10"/>
            <color rgb="FF000000"/>
            <rFont val="Arial"/>
            <scheme val="minor"/>
          </rPr>
          <t>Masters Social Worker 6801094450
======</t>
        </r>
      </text>
    </comment>
    <comment ref="AM46" authorId="0" shapeId="0" xr:uid="{00000000-0006-0000-0300-0000B2000000}">
      <text>
        <r>
          <rPr>
            <sz val="10"/>
            <color rgb="FF000000"/>
            <rFont val="Arial"/>
            <scheme val="minor"/>
          </rPr>
          <t>Provider_ID:
QMP000005084990
LOB:
Molina Medicare DSNP
Molina Medicare MAPD
======</t>
        </r>
      </text>
    </comment>
    <comment ref="AQ46" authorId="0" shapeId="0" xr:uid="{00000000-0006-0000-0300-0000B3000000}">
      <text>
        <r>
          <rPr>
            <sz val="10"/>
            <color rgb="FF000000"/>
            <rFont val="Arial"/>
            <scheme val="minor"/>
          </rPr>
          <t>GOOD AFTERNOON, WHILE THE CAQH WAS REATTESTED 11/04/2022, IT STILL DOES NOT INCLUDE THE GROUP/ADDRESS/TAX ID YOU ARE WANTING THIS PROVIDER CREDENTIALED TO (43740 NORTH GROESBECK HIGHWAY). WE CANNOT CONTINUE THE CREDENTIALING PROCESS UNTIL THIS HAS BEEN UPDATED. THIS INQUIRY WILL BE CLOSED UNTIL WE RECEIVE NOTIFICATION THAT THE CAQH APPLICATION HAS BEEN UPDATED TO INCLUDE THE CORRECT INFORMATION.
1/23/2023
Priority Health Analyst
CAQH Application was updated and has been attested last 11/04/2022.
1/20/2023
Macomb County Community Mental Health -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at is not on their CAQH application. Please update CAQH application and notify us once completed.
12/21/2022
Priority Health Analyst
Adding new provider to the group.
10/27/2022
Macomb County Community Mental Health -
======</t>
        </r>
      </text>
    </comment>
    <comment ref="P47" authorId="0" shapeId="0" xr:uid="{00000000-0006-0000-0300-0000B4000000}">
      <text>
        <r>
          <rPr>
            <sz val="10"/>
            <color rgb="FF000000"/>
            <rFont val="Arial"/>
            <scheme val="minor"/>
          </rPr>
          <t>Masters Social Worker 6801112426
======</t>
        </r>
      </text>
    </comment>
    <comment ref="AK47" authorId="0" shapeId="0" xr:uid="{00000000-0006-0000-0300-0000B5000000}">
      <text>
        <r>
          <rPr>
            <sz val="10"/>
            <color rgb="FF000000"/>
            <rFont val="Arial"/>
            <scheme val="minor"/>
          </rPr>
          <t>Enrollment Type: Individual/Sole Proprietor
Association End Date: 12/31/2999
Business End Date: 01/17/2026
Revalidation Status: Not Started
Revalidation Cycle End Date: 09/30/2027
======</t>
        </r>
      </text>
    </comment>
    <comment ref="AQ47" authorId="0" shapeId="0" xr:uid="{00000000-0006-0000-0300-0000B6000000}">
      <text>
        <r>
          <rPr>
            <sz val="10"/>
            <color rgb="FF000000"/>
            <rFont val="Arial"/>
            <scheme val="minor"/>
          </rPr>
          <t>Please consider this inquiry closed as an incomplete application. We did not receive a response to our initial request for more information within 10 business days. If you wish to apply in the future you will need to complete a new Prism application.
5/5/2023
Priority Health Analyst
Please update your CAQH application with the current demographic information. You will need to advise us via a PRISM comment when this has been completed. Your inquiry will remain open for 10 days, awaiting your notification of this update.
4/17/2023
Priority Health Analyst
Hello! Please disregard the comment prior to this one. The provider can be both seeing patients in the hospital or office setting. Thank you!
4/5/2023
Macomb County Community Mental Health -
The provider is a hospital based provider.
3/14/2023
Macomb County Community Mental Health -
Please consider this inquiry closed as an incomplete application. We did not receive a response to our initial request for more information within 10 business days.
3/14/2023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3 days, awaiting your notification of this update.
3/8/2023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10 days, awaiting your notification of this update.
2/27/2023
Priority Health Analyst
======</t>
        </r>
      </text>
    </comment>
    <comment ref="P48" authorId="0" shapeId="0" xr:uid="{00000000-0006-0000-0300-0000B7000000}">
      <text>
        <r>
          <rPr>
            <sz val="10"/>
            <color rgb="FF000000"/>
            <rFont val="Arial"/>
            <scheme val="minor"/>
          </rPr>
          <t>Masters Social Worker Limited 6851114972
======</t>
        </r>
      </text>
    </comment>
    <comment ref="AK48" authorId="0" shapeId="0" xr:uid="{00000000-0006-0000-0300-0000B8000000}">
      <text>
        <r>
          <rPr>
            <sz val="10"/>
            <color rgb="FF000000"/>
            <rFont val="Arial"/>
            <scheme val="minor"/>
          </rPr>
          <t>Enrollment Type: Individual/Sole Proprietor
Association End Date: 12/31/2999
Busness End Date: 7/31/2023
Revalidation Status: Not Started
Revalidation Cycle End Date: 10/31/2027
======</t>
        </r>
      </text>
    </comment>
    <comment ref="AM48" authorId="0" shapeId="0" xr:uid="{00000000-0006-0000-0300-0000B9000000}">
      <text>
        <r>
          <rPr>
            <sz val="10"/>
            <color rgb="FF000000"/>
            <rFont val="Arial"/>
            <scheme val="minor"/>
          </rPr>
          <t>Approved
Effective Date: 12/1/2022
Provider_ID:
QMP000006251526
LOB:
Molina Medicare DSNP
Molina Medicare MAPD
======</t>
        </r>
      </text>
    </comment>
    <comment ref="AN48" authorId="0" shapeId="0" xr:uid="{00000000-0006-0000-0300-0000BA000000}">
      <text>
        <r>
          <rPr>
            <sz val="10"/>
            <color rgb="FF000000"/>
            <rFont val="Arial"/>
            <scheme val="minor"/>
          </rPr>
          <t>Latest Attempt: 10/31/2022
Approved: 11/01/2022
PIN: 1250975
======</t>
        </r>
      </text>
    </comment>
    <comment ref="AO48" authorId="0" shapeId="0" xr:uid="{00000000-0006-0000-0300-0000BB000000}">
      <text>
        <r>
          <rPr>
            <sz val="10"/>
            <color rgb="FF000000"/>
            <rFont val="Arial"/>
            <scheme val="minor"/>
          </rPr>
          <t>First Attempt: 11/03/2022
Second Attempt: 12/06/2022 
Latest Attempt: 02/02/2023
Supervising Physician (Applicable for Mid-level/Limited License providers ONLY) 
NPI, DEA, if applicable - Board Certified (Y/N) and Medicare Number
======</t>
        </r>
      </text>
    </comment>
    <comment ref="AP48" authorId="0" shapeId="0" xr:uid="{00000000-0006-0000-0300-0000BC000000}">
      <text>
        <r>
          <rPr>
            <sz val="10"/>
            <color rgb="FF000000"/>
            <rFont val="Arial"/>
            <scheme val="minor"/>
          </rPr>
          <t>First Attempt: 10/27/2022
Latest Attempt: 12/28/2022
======</t>
        </r>
      </text>
    </comment>
    <comment ref="P49" authorId="0" shapeId="0" xr:uid="{00000000-0006-0000-0300-0000BD000000}">
      <text>
        <r>
          <rPr>
            <sz val="10"/>
            <color rgb="FF000000"/>
            <rFont val="Arial"/>
            <scheme val="minor"/>
          </rPr>
          <t>Masters Social Worker Limited 6851108152
======</t>
        </r>
      </text>
    </comment>
    <comment ref="AM49" authorId="0" shapeId="0" xr:uid="{00000000-0006-0000-0300-0000BE000000}">
      <text>
        <r>
          <rPr>
            <sz val="10"/>
            <color rgb="FF000000"/>
            <rFont val="Arial"/>
            <scheme val="minor"/>
          </rPr>
          <t>Approved
Effective Date: 12/1/2022
Provider_ID:
QMP000006214608
LOB:
Molina Medicare DSNP
Molina Medicare MAPD
======</t>
        </r>
      </text>
    </comment>
    <comment ref="AN49" authorId="0" shapeId="0" xr:uid="{00000000-0006-0000-0300-0000BF000000}">
      <text>
        <r>
          <rPr>
            <sz val="10"/>
            <color rgb="FF000000"/>
            <rFont val="Arial"/>
            <scheme val="minor"/>
          </rPr>
          <t>Latest Attempt: 10/31/2022
======</t>
        </r>
      </text>
    </comment>
    <comment ref="AO49" authorId="0" shapeId="0" xr:uid="{00000000-0006-0000-0300-0000C0000000}">
      <text>
        <r>
          <rPr>
            <sz val="10"/>
            <color rgb="FF000000"/>
            <rFont val="Arial"/>
            <scheme val="minor"/>
          </rPr>
          <t>First Attempt: 11/03/2022
Second Attempt: 12/06/2022 
Latest Attempt: 02/02/2023
Supervising Physician (Applicable for Mid-level/Limited License providers ONLY) 
NPI, DEA, if applicable - Board Certified (Y/N) and Medicare Number
======</t>
        </r>
      </text>
    </comment>
    <comment ref="AP49" authorId="0" shapeId="0" xr:uid="{00000000-0006-0000-0300-0000C1000000}">
      <text>
        <r>
          <rPr>
            <sz val="10"/>
            <color rgb="FF000000"/>
            <rFont val="Arial"/>
            <scheme val="minor"/>
          </rPr>
          <t>First Attempt: 10/27/2022
Latest Attempt: 12/28/2022
======</t>
        </r>
      </text>
    </comment>
    <comment ref="P50" authorId="0" shapeId="0" xr:uid="{00000000-0006-0000-0300-0000C2000000}">
      <text>
        <r>
          <rPr>
            <sz val="10"/>
            <color rgb="FF000000"/>
            <rFont val="Arial"/>
            <scheme val="minor"/>
          </rPr>
          <t>Masters Social Worker 6801105993
======</t>
        </r>
      </text>
    </comment>
    <comment ref="AK50" authorId="0" shapeId="0" xr:uid="{00000000-0006-0000-0300-0000C3000000}">
      <text>
        <r>
          <rPr>
            <sz val="10"/>
            <color rgb="FF000000"/>
            <rFont val="Arial"/>
            <scheme val="minor"/>
          </rPr>
          <t>Enrollment Type: Individual/Sole Proprietor
Association End Date: 12/31/2999
Business End Date: 12/22/2026	
Revalidation Status: Not Started
Revalidation Cycle End Date: 11/30/2027
======</t>
        </r>
      </text>
    </comment>
    <comment ref="AM50" authorId="0" shapeId="0" xr:uid="{00000000-0006-0000-0300-0000C4000000}">
      <text>
        <r>
          <rPr>
            <sz val="10"/>
            <color rgb="FF000000"/>
            <rFont val="Arial"/>
            <scheme val="minor"/>
          </rPr>
          <t>Provider_ID:
QMP000006251529
LOB:
Molina Medicare DSNP
Molina Medicare MAPD
======</t>
        </r>
      </text>
    </comment>
    <comment ref="AP50" authorId="0" shapeId="0" xr:uid="{00000000-0006-0000-0300-0000C5000000}">
      <text>
        <r>
          <rPr>
            <sz val="10"/>
            <color rgb="FF000000"/>
            <rFont val="Arial"/>
            <scheme val="minor"/>
          </rPr>
          <t>First Attempt: 10/27/2022
Latest Attempt: 12/28/2022
======</t>
        </r>
      </text>
    </comment>
    <comment ref="AQ50" authorId="0" shapeId="0" xr:uid="{00000000-0006-0000-0300-0000C6000000}">
      <text>
        <r>
          <rPr>
            <sz val="10"/>
            <color rgb="FF000000"/>
            <rFont val="Arial"/>
            <scheme val="minor"/>
          </rPr>
          <t>Please consider this inquiry closed as an incomplete application. We did not receive a response to our initial request for more information within 10 business days.
2/6/2023
Priority Health Analyst
Hello, the updated CAQH still do does not list the demographic information for Macomb County Community Mental Health. This information is required to move forward with credentialing. If the requested information is not received within 10 business days this inquiry will be closed as an incomplete application.
1/23/2023
Priority Health Analyst
CAQH Application was updated and has been attested last 10/28/2022.
1/20/2023
Macomb County Community Mental Health -
Please consider this inquiry closed as an incomplete application. We did not receive a response to our initial request for more information within 10 business days.
1/3/2023
Priority Health Analyst
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Adding new provider to the group.
10/27/2022
Macomb County Community Mental Health -
======</t>
        </r>
      </text>
    </comment>
    <comment ref="P51" authorId="0" shapeId="0" xr:uid="{00000000-0006-0000-0300-0000C7000000}">
      <text>
        <r>
          <rPr>
            <sz val="10"/>
            <color rgb="FF000000"/>
            <rFont val="Arial"/>
            <scheme val="minor"/>
          </rPr>
          <t>Registered Nurse 4704259811
======</t>
        </r>
      </text>
    </comment>
    <comment ref="AI51" authorId="0" shapeId="0" xr:uid="{00000000-0006-0000-0300-0000C8000000}">
      <text>
        <r>
          <rPr>
            <sz val="10"/>
            <color rgb="FF000000"/>
            <rFont val="Arial"/>
            <scheme val="minor"/>
          </rPr>
          <t>cannot do a signature on behalf of the provider for we do not have a copy of her SSN.
======</t>
        </r>
      </text>
    </comment>
    <comment ref="AK51" authorId="0" shapeId="0" xr:uid="{00000000-0006-0000-0300-0000C9000000}">
      <text>
        <r>
          <rPr>
            <sz val="10"/>
            <color rgb="FF000000"/>
            <rFont val="Arial"/>
            <scheme val="minor"/>
          </rPr>
          <t>Enrollment Type: Individual/Sole Proprietor
Association End Date: 12/31/2999
Business End Date: 06/16/2023
Revalidation Status: Not Started
Revalidation Cycle End Date: 08/31/2023
======</t>
        </r>
      </text>
    </comment>
    <comment ref="P52" authorId="0" shapeId="0" xr:uid="{00000000-0006-0000-0300-0000CA000000}">
      <text>
        <r>
          <rPr>
            <sz val="10"/>
            <color rgb="FF000000"/>
            <rFont val="Arial"/>
            <scheme val="minor"/>
          </rPr>
          <t>Masters Social Worker 6801108822
======</t>
        </r>
      </text>
    </comment>
    <comment ref="AM52" authorId="0" shapeId="0" xr:uid="{00000000-0006-0000-0300-0000CB000000}">
      <text>
        <r>
          <rPr>
            <sz val="10"/>
            <color rgb="FF000000"/>
            <rFont val="Arial"/>
            <scheme val="minor"/>
          </rPr>
          <t>Provider_ID:
QMP000005984268
LOB:
Molina Medicare DSNP
Molina Medicare MAPD
======</t>
        </r>
      </text>
    </comment>
    <comment ref="AQ52" authorId="0" shapeId="0" xr:uid="{00000000-0006-0000-0300-0000CC000000}">
      <text>
        <r>
          <rPr>
            <sz val="10"/>
            <color rgb="FF000000"/>
            <rFont val="Arial"/>
            <scheme val="minor"/>
          </rPr>
          <t>Please consider this inquiry closed as an incomplete application. We did not receive a response to our initial request for more information within 10 business days.
2/6/2023
Priority Health Analyst
Hello, the updated CAQH still do does not list the demographic information for Macomb County Community Mental Health. This information is required to move forward with credentialing. If the requested information is not received within 10 business days this inquiry will be closed as an incomplete application.
1/23/2023
Priority Health Analyst
CAQH Application was updated and has been attested last 11/07/2022.
1/20/2023
Macomb County Community Mental Health -
Please consider this inquiry closed as an incomplete application. We did not receive a response to our initial request for more information within 10 business days.
1/3/2023
Priority Health Analyst
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Adding new provider to the group.
10/27/2022
Macomb County Community Mental Health -
======</t>
        </r>
      </text>
    </comment>
    <comment ref="P53" authorId="0" shapeId="0" xr:uid="{00000000-0006-0000-0300-0000CD000000}">
      <text>
        <r>
          <rPr>
            <sz val="10"/>
            <color rgb="FF000000"/>
            <rFont val="Arial"/>
            <scheme val="minor"/>
          </rPr>
          <t>Registered Nurse 4704190573
======</t>
        </r>
      </text>
    </comment>
    <comment ref="AN53" authorId="0" shapeId="0" xr:uid="{00000000-0006-0000-0300-0000CE000000}">
      <text>
        <r>
          <rPr>
            <sz val="10"/>
            <color rgb="FF000000"/>
            <rFont val="Arial"/>
            <scheme val="minor"/>
          </rPr>
          <t>First Attempt: 04/21/2023
Latest Attempt: 05/19/2023
======</t>
        </r>
      </text>
    </comment>
    <comment ref="P54" authorId="0" shapeId="0" xr:uid="{00000000-0006-0000-0300-0000CF000000}">
      <text>
        <r>
          <rPr>
            <sz val="10"/>
            <color rgb="FF000000"/>
            <rFont val="Arial"/>
            <scheme val="minor"/>
          </rPr>
          <t>Masters Social Worker 6801114174
======</t>
        </r>
      </text>
    </comment>
    <comment ref="AI54" authorId="0" shapeId="0" xr:uid="{00000000-0006-0000-0300-0000D0000000}">
      <text>
        <r>
          <rPr>
            <sz val="10"/>
            <color rgb="FF000000"/>
            <rFont val="Arial"/>
            <scheme val="minor"/>
          </rPr>
          <t>Cannot create an 855R application, there is an existing pending application for other organization.
======</t>
        </r>
      </text>
    </comment>
    <comment ref="AQ54" authorId="0" shapeId="0" xr:uid="{00000000-0006-0000-0300-0000D1000000}">
      <text>
        <r>
          <rPr>
            <sz val="10"/>
            <color rgb="FF000000"/>
            <rFont val="Arial"/>
            <scheme val="minor"/>
          </rPr>
          <t>Please consider this inquiry closed as an incomplete application. We did not receive a response to our initial request for more information within 10 business days. If you wish to apply in the future you will need to complete a new Prism application.
5/5/2023
Priority Health Analyst
Current provider demographic information was not provided on the CAQH. Please update the CAQH and add a comment in PRISM as CAQH does not notify us when a change or update has been made. Your inquiry will remain open for 10 days, awaiting notification of this update.
4/13/2023
Priority Health Analyst
Hello! Please disregard the comment prior to this one. The provider can be both seeing patients in the hospital or office setting. Thank you!
4/5/2023
Macomb County Community Mental Health -
Provider is a hospital based provider.
3/23/2023
Macomb County Community Mental Health -
Please consider this inquiry closed as an incomplete application. We did not receive a response to our initial request for more information within 10 business days.
3/14/2023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3 days, awaiting your notification of this update.
3/8/2023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10 days, awaiting your notification of this update.
2/27/2023
Priority Health Analyst
======</t>
        </r>
      </text>
    </comment>
    <comment ref="P55" authorId="0" shapeId="0" xr:uid="{00000000-0006-0000-0300-0000D2000000}">
      <text>
        <r>
          <rPr>
            <sz val="10"/>
            <color rgb="FF000000"/>
            <rFont val="Arial"/>
            <scheme val="minor"/>
          </rPr>
          <t>Registered Nurse 4704281344
======</t>
        </r>
      </text>
    </comment>
    <comment ref="AM55" authorId="0" shapeId="0" xr:uid="{00000000-0006-0000-0300-0000D3000000}">
      <text>
        <r>
          <rPr>
            <sz val="10"/>
            <color rgb="FF000000"/>
            <rFont val="Arial"/>
            <scheme val="minor"/>
          </rPr>
          <t>Provider_ID:
QMP000005286558
LOB:
Molina Medicare DSNP
Molina Medicare MAPD
======</t>
        </r>
      </text>
    </comment>
    <comment ref="AQ55" authorId="0" shapeId="0" xr:uid="{00000000-0006-0000-0300-0000D4000000}">
      <text>
        <r>
          <rPr>
            <sz val="10"/>
            <color rgb="FF000000"/>
            <rFont val="Arial"/>
            <scheme val="minor"/>
          </rPr>
          <t>Please provide the name and NPI number of collaborating physician. Thank you. This inquiry will remain closed until requested information is submitted.
12/7/2022
Priority Health Analyst
Please provide the following so that we may complete your request: Name of Collaborating Physician (please include their individual type I NPI#). -Collaborating Physician must be participating Priority Health provider. -Collaboration Physician must cover the scope of practice (to include age limits) of the provider he/she is collaborating for. We require the name of a provider for any and all NP’s/PA’s. Thank you
11/28/2022
Priority Health Analyst
Adding new provider to the group.
10/27/2022
Macomb County Community Mental Health -
======</t>
        </r>
      </text>
    </comment>
    <comment ref="P56" authorId="0" shapeId="0" xr:uid="{00000000-0006-0000-0300-0000D5000000}">
      <text>
        <r>
          <rPr>
            <sz val="10"/>
            <color rgb="FF000000"/>
            <rFont val="Arial"/>
            <scheme val="minor"/>
          </rPr>
          <t>Medical Doctor 4301102051
Controlled Substance
5315217907
Drug Control
5307009174
======</t>
        </r>
      </text>
    </comment>
    <comment ref="AQ56" authorId="0" shapeId="0" xr:uid="{00000000-0006-0000-0300-0000D6000000}">
      <text>
        <r>
          <rPr>
            <sz val="10"/>
            <color rgb="FF000000"/>
            <rFont val="Arial"/>
            <scheme val="minor"/>
          </rPr>
          <t>"* Provider Name: MONICA S SMITH * Provider NPI: 1346258795 * Provider Vendor Number: 7001473773 * Effective Date: 11/28/2022 * Changes Made: Loaded to Group: MACOMB COUNTY COMMUNITY MENTAL Group Vendor Number: 900051139, 43740 GROESBECK * Products: HMO, PPO, Medicare, Medicaid FE
11/29/2022
Priority Health Analyst"
======</t>
        </r>
      </text>
    </comment>
    <comment ref="P57" authorId="0" shapeId="0" xr:uid="{00000000-0006-0000-0300-0000D7000000}">
      <text>
        <r>
          <rPr>
            <sz val="10"/>
            <color rgb="FF000000"/>
            <rFont val="Arial"/>
            <scheme val="minor"/>
          </rPr>
          <t>Bachelors Social Worker 6802091136
======</t>
        </r>
      </text>
    </comment>
    <comment ref="AQ57" authorId="0" shapeId="0" xr:uid="{00000000-0006-0000-0300-0000D8000000}">
      <text>
        <r>
          <rPr>
            <sz val="10"/>
            <color rgb="FF000000"/>
            <rFont val="Arial"/>
            <scheme val="minor"/>
          </rPr>
          <t>Hello, CAQH application is showing "Profile Data Submitted (as of 1/16/2023)" but not yet attested. You may need to work with CAQH to see if any items are missing or need validation as it's not showing re-attested. Note: CAQH does not alert Priority Health when updates are made. You MUST add a comment to PRISM notifying Priority Health once your CAQH information is updated and/or attested. If information not received within 10 business days this inquiry will be closed as an incomplete application. Thank you.
3/1/2023
Priority Health Analyst
Adding provider to a group
2/28/2023
Macomb County Community Mental Health -
======</t>
        </r>
      </text>
    </comment>
    <comment ref="P58" authorId="0" shapeId="0" xr:uid="{00000000-0006-0000-0300-0000D9000000}">
      <text>
        <r>
          <rPr>
            <sz val="10"/>
            <color rgb="FF000000"/>
            <rFont val="Arial"/>
            <scheme val="minor"/>
          </rPr>
          <t>Cosmetologist 2701139806
======</t>
        </r>
      </text>
    </comment>
    <comment ref="P59" authorId="0" shapeId="0" xr:uid="{00000000-0006-0000-0300-0000DA000000}">
      <text>
        <r>
          <rPr>
            <sz val="10"/>
            <color rgb="FF000000"/>
            <rFont val="Arial"/>
            <scheme val="minor"/>
          </rPr>
          <t>Registered Nurse 4704225887
======</t>
        </r>
      </text>
    </comment>
    <comment ref="AK59" authorId="0" shapeId="0" xr:uid="{00000000-0006-0000-0300-0000DB000000}">
      <text>
        <r>
          <rPr>
            <sz val="10"/>
            <color rgb="FF000000"/>
            <rFont val="Arial"/>
            <scheme val="minor"/>
          </rPr>
          <t>Enrollment Type: Individual/Sole Proprietor
Association End Date: 12/31/2999	
Business End Date: 9/10/2023
Revalidation Status: Not Started
Revalidation Cycle End Date: 4/30/2026
======</t>
        </r>
      </text>
    </comment>
    <comment ref="AM59" authorId="0" shapeId="0" xr:uid="{00000000-0006-0000-0300-0000DC000000}">
      <text>
        <r>
          <rPr>
            <sz val="10"/>
            <color rgb="FF000000"/>
            <rFont val="Arial"/>
            <scheme val="minor"/>
          </rPr>
          <t>Provider_ID:
QMP000003735858
LOB:
Molina Medicare DSNP
Molina Medicare MAPD
======</t>
        </r>
      </text>
    </comment>
    <comment ref="AQ59" authorId="0" shapeId="0" xr:uid="{00000000-0006-0000-0300-0000DD000000}">
      <text>
        <r>
          <rPr>
            <sz val="10"/>
            <color rgb="FF000000"/>
            <rFont val="Arial"/>
            <scheme val="minor"/>
          </rPr>
          <t>* Provider Name: JILLAINE A RUPPEL * Provider NPI: 1780816520 * Provider Vendor Number: 7000634675 * Effective Date: 05/08/2023 * Changes Made: Loaded to Group: MACOMB COUNTY COMMUNITY MENTAL Group Vendor Number: 900051139, 175 N GROESBECK HWY * Products: HMO, PPO, Medicare, Medicaid FE
5/8/2023
Priority Health Analyst
======</t>
        </r>
      </text>
    </comment>
    <comment ref="P60" authorId="0" shapeId="0" xr:uid="{00000000-0006-0000-0300-0000DE000000}">
      <text>
        <r>
          <rPr>
            <sz val="10"/>
            <color rgb="FF000000"/>
            <rFont val="Arial"/>
            <scheme val="minor"/>
          </rPr>
          <t>Registered Nurse 4704310770
NURSE SPECIALTY CERTIFICATION
Specialty Certification:
N​u​r​s​e​ ​P​r​a​c​t​i​t​i​o​n​e​r
Status: A​c​t​i​v​e
Issue Date: 1​0​/​1​6​/​2​0​1​8
Expiration Date: 0​1​/​2​9​/​2​0​2​5
======</t>
        </r>
      </text>
    </comment>
    <comment ref="AK60" authorId="0" shapeId="0" xr:uid="{00000000-0006-0000-0300-0000DF000000}">
      <text>
        <r>
          <rPr>
            <sz val="10"/>
            <color rgb="FF000000"/>
            <rFont val="Arial"/>
            <scheme val="minor"/>
          </rPr>
          <t>Enrollment Type: Individual/Sole Proprietor
Association End Date: 12/31/2999
Business End Date: 3/30/2025
Revalidation Status: Not Started
Revalidation Cycle End Date: 12/31/2023
======</t>
        </r>
      </text>
    </comment>
    <comment ref="P61" authorId="0" shapeId="0" xr:uid="{00000000-0006-0000-0300-0000E0000000}">
      <text>
        <r>
          <rPr>
            <sz val="10"/>
            <color rgb="FF000000"/>
            <rFont val="Arial"/>
            <scheme val="minor"/>
          </rPr>
          <t>Registered Nurse 4704234613
======</t>
        </r>
      </text>
    </comment>
    <comment ref="AK61" authorId="0" shapeId="0" xr:uid="{00000000-0006-0000-0300-0000E1000000}">
      <text>
        <r>
          <rPr>
            <sz val="10"/>
            <color rgb="FF000000"/>
            <rFont val="Arial"/>
            <scheme val="minor"/>
          </rPr>
          <t>Enrollment Type: Individual/Sole Proprietor
Association End Date: 12/31/2999
Business End Date: 05/10/2023
Revalidation Status: Not Started
Revalidation Cycle End Date: 03/31/2024
======</t>
        </r>
      </text>
    </comment>
    <comment ref="AM61" authorId="0" shapeId="0" xr:uid="{00000000-0006-0000-0300-0000E2000000}">
      <text>
        <r>
          <rPr>
            <sz val="10"/>
            <color rgb="FF000000"/>
            <rFont val="Arial"/>
            <scheme val="minor"/>
          </rPr>
          <t>Provider_ID:
QMP000006134862
LOB:
Molina Medicare DSNP
Molina Medicare MAPD
======</t>
        </r>
      </text>
    </comment>
    <comment ref="AO61" authorId="0" shapeId="0" xr:uid="{00000000-0006-0000-0300-0000E3000000}">
      <text>
        <r>
          <rPr>
            <sz val="10"/>
            <color rgb="FF000000"/>
            <rFont val="Arial"/>
            <scheme val="minor"/>
          </rPr>
          <t>Supervising Physician (Applicable for Mid-level/Limited License providers ONLY) 
NPI, DEA, if applicable - Board Certified (Y/N) and Medicare Number
======</t>
        </r>
      </text>
    </comment>
    <comment ref="AQ61" authorId="0" shapeId="0" xr:uid="{00000000-0006-0000-0300-0000E4000000}">
      <text>
        <r>
          <rPr>
            <sz val="10"/>
            <color rgb="FF000000"/>
            <rFont val="Arial"/>
            <scheme val="minor"/>
          </rPr>
          <t>* Provider Name: ANITA M SCHIERLINGER * Provider NPI: 1720220312 * Provider Vendor Number: 7001426703 * Effective Date: 03/17/2023 * Changes Made: Loaded to Group: MACOMB COUNTY COMMUNITY MENTAL Group Vendor Number: 900051139, 43740 GROESBECK * Products: HMO, PPO, Medicare, Medicaid FE
======</t>
        </r>
      </text>
    </comment>
    <comment ref="P62" authorId="0" shapeId="0" xr:uid="{00000000-0006-0000-0300-0000E5000000}">
      <text>
        <r>
          <rPr>
            <sz val="10"/>
            <color rgb="FF000000"/>
            <rFont val="Arial"/>
            <scheme val="minor"/>
          </rPr>
          <t>Medical Doctor 4301080393
Controlled Substance 5315023586
======</t>
        </r>
      </text>
    </comment>
    <comment ref="AK62" authorId="0" shapeId="0" xr:uid="{00000000-0006-0000-0300-0000E6000000}">
      <text>
        <r>
          <rPr>
            <sz val="10"/>
            <color rgb="FF000000"/>
            <rFont val="Arial"/>
            <scheme val="minor"/>
          </rPr>
          <t>Enrollment Type: Individual/Sole Proprietor
Association End Date: 12/31/2999
Business End Date: 8/28/2024
Revalidation Status: Not Started
Revalidation Cycle End Date: 06/30/2028
======</t>
        </r>
      </text>
    </comment>
    <comment ref="AM62" authorId="0" shapeId="0" xr:uid="{00000000-0006-0000-0300-0000E7000000}">
      <text>
        <r>
          <rPr>
            <sz val="10"/>
            <color rgb="FF000000"/>
            <rFont val="Arial"/>
            <scheme val="minor"/>
          </rPr>
          <t>Provider_ID:
QMP000004782233
QMP000003636664
LOB:
Molina Medicare DSNP
Molina Medicare MAPD
Michigan Medicaid
======</t>
        </r>
      </text>
    </comment>
    <comment ref="P63" authorId="0" shapeId="0" xr:uid="{00000000-0006-0000-0300-0000E8000000}">
      <text>
        <r>
          <rPr>
            <sz val="10"/>
            <color rgb="FF000000"/>
            <rFont val="Arial"/>
            <scheme val="minor"/>
          </rPr>
          <t>Masters Social Worker 6801077714
======</t>
        </r>
      </text>
    </comment>
    <comment ref="AK63" authorId="0" shapeId="0" xr:uid="{00000000-0006-0000-0300-0000E9000000}">
      <text>
        <r>
          <rPr>
            <sz val="10"/>
            <color rgb="FF000000"/>
            <rFont val="Arial"/>
            <scheme val="minor"/>
          </rPr>
          <t>Enrollment Type: Individual/Sole Proprietor
Association End Date: 12/31/2999
Busness End Date: 6/29/2024
Revalidation Status: Not Started
Revalidation Cycle End Date: 6/30/2024
======</t>
        </r>
      </text>
    </comment>
    <comment ref="AM63" authorId="0" shapeId="0" xr:uid="{00000000-0006-0000-0300-0000EA000000}">
      <text>
        <r>
          <rPr>
            <sz val="10"/>
            <color rgb="FF000000"/>
            <rFont val="Arial"/>
            <scheme val="minor"/>
          </rPr>
          <t>Provider_ID:
QMP000006231615
LOB:
Molina Medicare DSNP
Molina Medicare MAPD
======</t>
        </r>
      </text>
    </comment>
    <comment ref="AP63" authorId="0" shapeId="0" xr:uid="{00000000-0006-0000-0300-0000EB000000}">
      <text>
        <r>
          <rPr>
            <sz val="10"/>
            <color rgb="FF000000"/>
            <rFont val="Arial"/>
            <scheme val="minor"/>
          </rPr>
          <t xml:space="preserve">
First Attempt: 10/27/2022
======</t>
        </r>
      </text>
    </comment>
    <comment ref="AQ63" authorId="0" shapeId="0" xr:uid="{00000000-0006-0000-0300-0000EC000000}">
      <text>
        <r>
          <rPr>
            <sz val="10"/>
            <color rgb="FF000000"/>
            <rFont val="Arial"/>
            <scheme val="minor"/>
          </rPr>
          <t>Hello, We see that this providers' CAQH was reattested on 1/9/2023 however it still does not show any information for Macomb County Community Mental Health. If you would like us to credential Ms. Hoffmann and get her loaded to Macomb County Community Mental Health it needs to be an active location on her CAQH. Please review and update her CAQH and be sure to let us know via PRISM comment once this has been completed. This inquiry will remain closed, awaiting your notification of this update. Thank you
1/23/2023
Priority Health Analyst
CAQH Application was updated and has been attested last 01/09/2023.
1/20/2023
Macomb County Community Mental Health -
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12/15/2022
Priority Health Analyst
Adding the Provider to the Group
10/27/2022
Macomb County Community Mental Health -
======</t>
        </r>
      </text>
    </comment>
    <comment ref="P64" authorId="0" shapeId="0" xr:uid="{00000000-0006-0000-0300-0000ED000000}">
      <text>
        <r>
          <rPr>
            <sz val="10"/>
            <color rgb="FF000000"/>
            <rFont val="Arial"/>
            <scheme val="minor"/>
          </rPr>
          <t>Masters Social Worker Limited 6851100762
======</t>
        </r>
      </text>
    </comment>
    <comment ref="AK64" authorId="0" shapeId="0" xr:uid="{00000000-0006-0000-0300-0000EE000000}">
      <text>
        <r>
          <rPr>
            <sz val="10"/>
            <color rgb="FF000000"/>
            <rFont val="Arial"/>
            <scheme val="minor"/>
          </rPr>
          <t>Enrollment Type: Individual/Sole Proprietor
Association End Date: 12/31/2999
Business End Date: 5/27/2024
Revalidation Status: Not Started
Revalidation Cycle End Date: 03/31/2028
======</t>
        </r>
      </text>
    </comment>
    <comment ref="AM64" authorId="0" shapeId="0" xr:uid="{00000000-0006-0000-0300-0000EF000000}">
      <text>
        <r>
          <rPr>
            <sz val="10"/>
            <color rgb="FF000000"/>
            <rFont val="Arial"/>
            <scheme val="minor"/>
          </rPr>
          <t>Approved
Effective Date: 12/01/2022
Provider_ID:
QMP000005666568
LOB:
Molina Medicare DSNP
Molina Medicare MAPD
======</t>
        </r>
      </text>
    </comment>
    <comment ref="AN64" authorId="0" shapeId="0" xr:uid="{00000000-0006-0000-0300-0000F0000000}">
      <text>
        <r>
          <rPr>
            <sz val="10"/>
            <color rgb="FF000000"/>
            <rFont val="Arial"/>
            <scheme val="minor"/>
          </rPr>
          <t>Latest Attempt: 10/31/2022
======</t>
        </r>
      </text>
    </comment>
    <comment ref="AO64" authorId="0" shapeId="0" xr:uid="{00000000-0006-0000-0300-0000F1000000}">
      <text>
        <r>
          <rPr>
            <sz val="10"/>
            <color rgb="FF000000"/>
            <rFont val="Arial"/>
            <scheme val="minor"/>
          </rPr>
          <t>First Attempt: 11/03/2022
Second Attempt: 12/06/2022 
Latest Attempt: 02/02/2023
Supervising Physician (Applicable for Mid-level/Limited License providers ONLY) 
NPI, DEA, if applicable - Board Certified (Y/N) and Medicare Number
======</t>
        </r>
      </text>
    </comment>
    <comment ref="AP64" authorId="0" shapeId="0" xr:uid="{00000000-0006-0000-0300-0000F2000000}">
      <text>
        <r>
          <rPr>
            <sz val="10"/>
            <color rgb="FF000000"/>
            <rFont val="Arial"/>
            <scheme val="minor"/>
          </rPr>
          <t>First Attempt: 10/27/2022
Latest Attempt: 12/28/2022
======</t>
        </r>
      </text>
    </comment>
    <comment ref="AQ64" authorId="0" shapeId="0" xr:uid="{00000000-0006-0000-0300-0000F3000000}">
      <text>
        <r>
          <rPr>
            <sz val="10"/>
            <color rgb="FF000000"/>
            <rFont val="Arial"/>
            <scheme val="minor"/>
          </rPr>
          <t>First Attempt: 10/27/2022
Inquiry ID: 22102710701098
• Great news! Your credentialing has been completed as of today, 12/15/2022. • Our records indicate you already have a contract on file with us. Next, we'll set you up in our systems to ensure proper reimbursement and display your information on our Find a doctor tool at priorityhealth.com. The processing time for this step is 25 calendar days.
12/15/2022
Priority Health Analyst
Hello; Please provide the products you wish to participate with (HMO, PPO, etc.) These are not listed on the application and we cannot complete the credentialing process without this information. Your inquiry will remain open for up to 10 days, pending this update. If this information is not received within 10 business days, the inquiry will be closed as an incomplete application. Thank You.
12/20/2022
Priority Health Analyst
Hello; The information requested on 12/20/2022 has not been received to date. If not received by 01/11/2023 this inquiry will be closed as an incomplete application. Thank you.
1/4/2023
Priority Health Analyst
======</t>
        </r>
      </text>
    </comment>
    <comment ref="P65" authorId="0" shapeId="0" xr:uid="{00000000-0006-0000-0300-0000F4000000}">
      <text>
        <r>
          <rPr>
            <sz val="10"/>
            <color rgb="FF000000"/>
            <rFont val="Arial"/>
            <scheme val="minor"/>
          </rPr>
          <t>Masters Social Worker
6801109342
======</t>
        </r>
      </text>
    </comment>
    <comment ref="AK65" authorId="0" shapeId="0" xr:uid="{00000000-0006-0000-0300-0000F5000000}">
      <text>
        <r>
          <rPr>
            <sz val="10"/>
            <color rgb="FF000000"/>
            <rFont val="Arial"/>
            <scheme val="minor"/>
          </rPr>
          <t>Enrollment Type: Individual/Sole Proprietor
Association End Date: 12/31/2999
Business End Date: 5/31/2026
Revalidation Status: Not Started
Revalidation Cycle End Date: 4/30/2024
======</t>
        </r>
      </text>
    </comment>
    <comment ref="AM65" authorId="0" shapeId="0" xr:uid="{00000000-0006-0000-0300-0000F6000000}">
      <text>
        <r>
          <rPr>
            <sz val="10"/>
            <color rgb="FF000000"/>
            <rFont val="Arial"/>
            <scheme val="minor"/>
          </rPr>
          <t>Provider_ID:
QMP000005712154
LOB:
Molina Medicare DSNP
Molina Medicare MAPD
======</t>
        </r>
      </text>
    </comment>
    <comment ref="AQ65" authorId="0" shapeId="0" xr:uid="{00000000-0006-0000-0300-0000F7000000}">
      <text>
        <r>
          <rPr>
            <sz val="10"/>
            <color rgb="FF000000"/>
            <rFont val="Arial"/>
            <scheme val="minor"/>
          </rPr>
          <t>We need more information! Once we receive this essential information, we can begin the credentialing process. What do we need? • Updated CAQH Application. The demographic/work history information for Macomb County Community Mental Health is not listed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12/16/2022
Priority Health Analyst
======</t>
        </r>
      </text>
    </comment>
    <comment ref="P66" authorId="0" shapeId="0" xr:uid="{00000000-0006-0000-0300-0000F8000000}">
      <text>
        <r>
          <rPr>
            <sz val="10"/>
            <color rgb="FF000000"/>
            <rFont val="Arial"/>
            <scheme val="minor"/>
          </rPr>
          <t>Medical Doctor
4301085757
Controlled Substance
5315034895
======</t>
        </r>
      </text>
    </comment>
    <comment ref="AK66" authorId="0" shapeId="0" xr:uid="{00000000-0006-0000-0300-0000F9000000}">
      <text>
        <r>
          <rPr>
            <sz val="10"/>
            <color rgb="FF000000"/>
            <rFont val="Arial"/>
            <scheme val="minor"/>
          </rPr>
          <t>Enrollment Type: Individual/Sole Proprietor
Association End Date: 12/31/2999
Busness End Date: 5/4/2024
Revalidation Status: Not Started
Revalidation Cycle End Date: 4/30/2026
======</t>
        </r>
      </text>
    </comment>
    <comment ref="AM66" authorId="0" shapeId="0" xr:uid="{00000000-0006-0000-0300-0000FA000000}">
      <text>
        <r>
          <rPr>
            <sz val="10"/>
            <color rgb="FF000000"/>
            <rFont val="Arial"/>
            <scheme val="minor"/>
          </rPr>
          <t>Provider_ID:
QMP000005033700
QMP000005028172
LOB:
Michigan Medicaid
Molina Medicare DSNP
Molina Medicare MAPD
======</t>
        </r>
      </text>
    </comment>
    <comment ref="P67" authorId="0" shapeId="0" xr:uid="{00000000-0006-0000-0300-0000FB000000}">
      <text>
        <r>
          <rPr>
            <sz val="10"/>
            <color rgb="FF000000"/>
            <rFont val="Arial"/>
            <scheme val="minor"/>
          </rPr>
          <t>Masters Social Worker
6801091311
======</t>
        </r>
      </text>
    </comment>
    <comment ref="AJ67" authorId="0" shapeId="0" xr:uid="{00000000-0006-0000-0300-0000FC000000}">
      <text>
        <r>
          <rPr>
            <sz val="10"/>
            <color rgb="FF000000"/>
            <rFont val="Arial"/>
            <scheme val="minor"/>
          </rPr>
          <t>Due Date:
11/30/2019
======</t>
        </r>
      </text>
    </comment>
    <comment ref="AK67" authorId="0" shapeId="0" xr:uid="{00000000-0006-0000-0300-0000FD000000}">
      <text>
        <r>
          <rPr>
            <sz val="10"/>
            <color rgb="FF000000"/>
            <rFont val="Arial"/>
            <scheme val="minor"/>
          </rPr>
          <t>Enrollment Type: Individual/Sole Proprietor
Association End Date: 12/31/2999	
Business End Date: 6/29/2024
Revalidation Status: Not Started
Revalidation Cycle End Date: 4/30/2028
======</t>
        </r>
      </text>
    </comment>
    <comment ref="AM67" authorId="0" shapeId="0" xr:uid="{00000000-0006-0000-0300-0000FE000000}">
      <text>
        <r>
          <rPr>
            <sz val="10"/>
            <color rgb="FF000000"/>
            <rFont val="Arial"/>
            <scheme val="minor"/>
          </rPr>
          <t>Provider_ID:
QMP000004572893
LOB:
Molina Medicare DSNP
Molina Medicare MAPD
======</t>
        </r>
      </text>
    </comment>
    <comment ref="AQ67" authorId="0" shapeId="0" xr:uid="{00000000-0006-0000-0300-0000FF000000}">
      <text>
        <r>
          <rPr>
            <sz val="10"/>
            <color rgb="FF000000"/>
            <rFont val="Arial"/>
            <scheme val="minor"/>
          </rPr>
          <t>Provider Name: MEGHAN E SLATER * Provider NPI: 1871877092 * Provider Vendor Number: 7001837962 * Effective Date: 04/18/2023 * Changes Made: Loaded to Group: MACOMB COUNTY COMMUNITY MENTAL Group Vendor Number: 900051139, 175 N GROESBECK HWY * Products: HMO, PPO, Medicare, Medicaid FE
4/18/2023
Priority Health Analyst
======</t>
        </r>
      </text>
    </comment>
    <comment ref="P68" authorId="0" shapeId="0" xr:uid="{00000000-0006-0000-0300-000000010000}">
      <text>
        <r>
          <rPr>
            <sz val="10"/>
            <color rgb="FF000000"/>
            <rFont val="Arial"/>
            <scheme val="minor"/>
          </rPr>
          <t>Limited Licensed Counselor 6451022042
======</t>
        </r>
      </text>
    </comment>
    <comment ref="AK68" authorId="0" shapeId="0" xr:uid="{00000000-0006-0000-0300-000001010000}">
      <text>
        <r>
          <rPr>
            <sz val="10"/>
            <color rgb="FF000000"/>
            <rFont val="Arial"/>
            <scheme val="minor"/>
          </rPr>
          <t>Enrollment Type: Individual/Sole Proprietor
Association End Date: 12/31/2999
Business End Date: 03/11/2024
Revalidation Status: Not Started
Revalidation Cycle End Date: 01/31/2027
======</t>
        </r>
      </text>
    </comment>
    <comment ref="AM68" authorId="0" shapeId="0" xr:uid="{00000000-0006-0000-0300-000002010000}">
      <text>
        <r>
          <rPr>
            <sz val="10"/>
            <color rgb="FF000000"/>
            <rFont val="Arial"/>
            <scheme val="minor"/>
          </rPr>
          <t>First Attempt 2/28/2023
======</t>
        </r>
      </text>
    </comment>
    <comment ref="AN68" authorId="0" shapeId="0" xr:uid="{00000000-0006-0000-0300-000003010000}">
      <text>
        <r>
          <rPr>
            <sz val="10"/>
            <color rgb="FF000000"/>
            <rFont val="Arial"/>
            <scheme val="minor"/>
          </rPr>
          <t>First Attempt 2/28/2023
======</t>
        </r>
      </text>
    </comment>
    <comment ref="AO68" authorId="0" shapeId="0" xr:uid="{00000000-0006-0000-0300-000004010000}">
      <text>
        <r>
          <rPr>
            <sz val="10"/>
            <color rgb="FF000000"/>
            <rFont val="Arial"/>
            <scheme val="minor"/>
          </rPr>
          <t>Supervising Physician (Applicable for Mid-level/Limited License providers ONLY) 
NPI, DEA, if applicable - Board Certified (Y/N) and Medicare Number
======</t>
        </r>
      </text>
    </comment>
    <comment ref="P69" authorId="0" shapeId="0" xr:uid="{00000000-0006-0000-0300-000005010000}">
      <text>
        <r>
          <rPr>
            <sz val="10"/>
            <color rgb="FF000000"/>
            <rFont val="Arial"/>
            <scheme val="minor"/>
          </rPr>
          <t>Physicians Assistant 5601008339
======</t>
        </r>
      </text>
    </comment>
    <comment ref="AI69" authorId="0" shapeId="0" xr:uid="{00000000-0006-0000-0300-000006010000}">
      <text>
        <r>
          <rPr>
            <sz val="10"/>
            <color rgb="FF000000"/>
            <rFont val="Arial"/>
            <scheme val="minor"/>
          </rPr>
          <t>Technical Issue (No view/create reassignmnet buton showing)
======</t>
        </r>
      </text>
    </comment>
    <comment ref="AK69" authorId="0" shapeId="0" xr:uid="{00000000-0006-0000-0300-000007010000}">
      <text>
        <r>
          <rPr>
            <sz val="10"/>
            <color rgb="FF000000"/>
            <rFont val="Arial"/>
            <scheme val="minor"/>
          </rPr>
          <t>Enrollment Type: Individual/Sole Proprietor
Association End Date: 12/31/2999
Busness End Date: 10/30/2024
Revalidation Status: Not Started
Revalidation Cycle End Date: 5/31/2024
======</t>
        </r>
      </text>
    </comment>
    <comment ref="AQ69" authorId="0" shapeId="0" xr:uid="{00000000-0006-0000-0300-000008010000}">
      <text>
        <r>
          <rPr>
            <sz val="10"/>
            <color rgb="FF000000"/>
            <rFont val="Arial"/>
            <scheme val="minor"/>
          </rPr>
          <t>Please update your CAQH application (the current demographic information is on it) on the CAQH website and advise us via a PRISM comment when complete. Your inquiry will remain open for 10 days, awaiting your notification of this update.
5/15/2023
Priority Health Analyst
This provider can either be seeing patients on hospital or office setting.
4/28/2023
Macomb County Community Mental Health -
Hello, we noticed that you selected both the hospitalist box(s) and the call to make an appointment box. Will this provider only be seeing inpatients in a hospital setting or can members call and set up an appointment with this provider? Your inquiry will remain open for 10 days, awaiting your notification of this update.
4/27/2023
Priority Health Analyst
Collaborating Physician: Dr. YOLANDA GILES M.D. NPI: 1942382502
4/27/2023
Macomb County Community Mental Health -
Please consider this inquiry closed as an incomplete application. We did not receive a response to our initial request for more information within 10 business days.
3/15/2023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Going forward, please select the provider type of ‘Advanced Practice Professional’ when adding a NP or PA to your group. There is vital information missing from the application when the appropriate type is not selected.
2/28/2023
Priority Health Analyst
======</t>
        </r>
      </text>
    </comment>
    <comment ref="P70" authorId="0" shapeId="0" xr:uid="{00000000-0006-0000-0300-000009010000}">
      <text>
        <r>
          <rPr>
            <sz val="10"/>
            <color rgb="FF000000"/>
            <rFont val="Arial"/>
            <scheme val="minor"/>
          </rPr>
          <t>Medical Doctor
4301082459
Controlled Substance
5315023562
======</t>
        </r>
      </text>
    </comment>
    <comment ref="AK70" authorId="0" shapeId="0" xr:uid="{00000000-0006-0000-0300-00000A010000}">
      <text>
        <r>
          <rPr>
            <sz val="10"/>
            <color rgb="FF000000"/>
            <rFont val="Arial"/>
            <scheme val="minor"/>
          </rPr>
          <t>Enrollment Type: Individual/Sole Proprietor
Association End Date: 12/31/2999
Busness End Date: 08/28/2024
Revalidation Status: Not Started
Revalidation Cycle End Date: 08/31/2024
======</t>
        </r>
      </text>
    </comment>
    <comment ref="O71" authorId="0" shapeId="0" xr:uid="{00000000-0006-0000-0300-00000B010000}">
      <text>
        <r>
          <rPr>
            <sz val="10"/>
            <color rgb="FF000000"/>
            <rFont val="Arial"/>
            <scheme val="minor"/>
          </rPr>
          <t>175 N. Grosebeck HWY for Hope Network
Macomb County Health Partners
and New Passages
44899 Centre Ct., Clinton Twp. 48038 for JOAK
======</t>
        </r>
      </text>
    </comment>
    <comment ref="P71" authorId="0" shapeId="0" xr:uid="{00000000-0006-0000-0300-00000C010000}">
      <text>
        <r>
          <rPr>
            <sz val="10"/>
            <color rgb="FF000000"/>
            <rFont val="Arial"/>
            <scheme val="minor"/>
          </rPr>
          <t>no mailing address for JOAK Licensed Professional Counselor 6401006264
======</t>
        </r>
      </text>
    </comment>
    <comment ref="AK71" authorId="0" shapeId="0" xr:uid="{00000000-0006-0000-0300-00000D010000}">
      <text>
        <r>
          <rPr>
            <sz val="10"/>
            <color rgb="FF000000"/>
            <rFont val="Arial"/>
            <scheme val="minor"/>
          </rPr>
          <t>Enrollment Type: Individual/Sole Proprietor
Association End Date: 12/31/2999
Busness End Date: 8/16/2024
Revalidation Status: Not Started
Revalidation Cycle End Date: 6/30/2023
======</t>
        </r>
      </text>
    </comment>
    <comment ref="AM71" authorId="0" shapeId="0" xr:uid="{00000000-0006-0000-0300-00000E010000}">
      <text>
        <r>
          <rPr>
            <sz val="10"/>
            <color rgb="FF000000"/>
            <rFont val="Arial"/>
            <scheme val="minor"/>
          </rPr>
          <t>Provider_ID:
QMP000004002873
LOB:
Molina Medicare DSNP
Molina Medicare MAPD
======</t>
        </r>
      </text>
    </comment>
    <comment ref="AQ71" authorId="0" shapeId="0" xr:uid="{00000000-0006-0000-0300-00000F010000}">
      <text>
        <r>
          <rPr>
            <sz val="10"/>
            <color rgb="FF000000"/>
            <rFont val="Arial"/>
            <scheme val="minor"/>
          </rPr>
          <t>* Provider Name: JAMES T HANSEN * Provider NPI: 1922048099 * Provider Vendor Number: 7001837863 * Effective Date: 03/27/2023 * Changes Made: Loaded to Group: MACOMB COUNTY COMMUNITY MENTAL Group Vendor Number: 900051139, 43740 N GROESBECK HWY * Products: HMO, PPO, Medicaid FE
4/1/2023
Priority Health Analyst
======</t>
        </r>
      </text>
    </comment>
    <comment ref="B72" authorId="0" shapeId="0" xr:uid="{00000000-0006-0000-0300-000010010000}">
      <text>
        <r>
          <rPr>
            <sz val="10"/>
            <color rgb="FF000000"/>
            <rFont val="Arial"/>
            <scheme val="minor"/>
          </rPr>
          <t>New Provider confirmed by DCO contact 5/1/23
======</t>
        </r>
      </text>
    </comment>
    <comment ref="AD72" authorId="0" shapeId="0" xr:uid="{00000000-0006-0000-0300-000011010000}">
      <text>
        <r>
          <rPr>
            <sz val="10"/>
            <color rgb="FF000000"/>
            <rFont val="Arial"/>
            <scheme val="minor"/>
          </rPr>
          <t>PS app not complete
======</t>
        </r>
      </text>
    </comment>
    <comment ref="AE72" authorId="0" shapeId="0" xr:uid="{00000000-0006-0000-0300-000012010000}">
      <text>
        <r>
          <rPr>
            <sz val="10"/>
            <color rgb="FF000000"/>
            <rFont val="Arial"/>
            <scheme val="minor"/>
          </rPr>
          <t>PS app not complete
======</t>
        </r>
      </text>
    </comment>
    <comment ref="AF72" authorId="0" shapeId="0" xr:uid="{00000000-0006-0000-0300-000013010000}">
      <text>
        <r>
          <rPr>
            <sz val="10"/>
            <color rgb="FF000000"/>
            <rFont val="Arial"/>
            <scheme val="minor"/>
          </rPr>
          <t>PS app not complete
======</t>
        </r>
      </text>
    </comment>
    <comment ref="AI72" authorId="0" shapeId="0" xr:uid="{00000000-0006-0000-0300-000014010000}">
      <text>
        <r>
          <rPr>
            <sz val="10"/>
            <color rgb="FF000000"/>
            <rFont val="Arial"/>
            <scheme val="minor"/>
          </rPr>
          <t>cannot proceed with the application. No SSN.
======</t>
        </r>
      </text>
    </comment>
    <comment ref="AK72" authorId="0" shapeId="0" xr:uid="{00000000-0006-0000-0300-000015010000}">
      <text>
        <r>
          <rPr>
            <sz val="10"/>
            <color rgb="FF000000"/>
            <rFont val="Arial"/>
            <scheme val="minor"/>
          </rPr>
          <t>Enrollment Type: Individual/Sole Proprietor
Association End Date:12/31/2999
Business End Date: 11/15/2023
Revalidation Status: Not Started
Revalidation Cycle End Date: 06/30/2025
======</t>
        </r>
      </text>
    </comment>
    <comment ref="AO72" authorId="0" shapeId="0" xr:uid="{00000000-0006-0000-0300-000016010000}">
      <text>
        <r>
          <rPr>
            <sz val="10"/>
            <color rgb="FF000000"/>
            <rFont val="Arial"/>
            <scheme val="minor"/>
          </rPr>
          <t>on hold
======</t>
        </r>
      </text>
    </comment>
    <comment ref="AP72" authorId="0" shapeId="0" xr:uid="{00000000-0006-0000-0300-000017010000}">
      <text>
        <r>
          <rPr>
            <sz val="10"/>
            <color rgb="FF000000"/>
            <rFont val="Arial"/>
            <scheme val="minor"/>
          </rPr>
          <t>on hold
======</t>
        </r>
      </text>
    </comment>
    <comment ref="AQ72" authorId="0" shapeId="0" xr:uid="{00000000-0006-0000-0300-000018010000}">
      <text>
        <r>
          <rPr>
            <sz val="10"/>
            <color rgb="FF000000"/>
            <rFont val="Arial"/>
            <scheme val="minor"/>
          </rPr>
          <t>Hi Maureen, Depending on what is needed, our processing turnaround time is 30-90 days. At this time, this request is within 30 days, although it is in the queue for processing this week. However, in reviewing the application, it appears there is information missing. Will Laura bill independently or under a supervising physician? Please provide the name and NPI of the her collaborating physician. Collaborating physician must be participating with PH and must practice in the same specialty as the mid-level. If you use the provider type of "Advanced Practice Professional" for your future NP/PA enrollments, it will prompt you to submit information that is specific to them. Thank you, Provider Enrollment
6/7/2023
Priority Health Analyst
Hi can we get an update with regards to the enrollment application of this provider thank you.
6/6/2023
Macomb County Community Mental Health -
======</t>
        </r>
      </text>
    </comment>
    <comment ref="B73" authorId="0" shapeId="0" xr:uid="{00000000-0006-0000-0300-000019010000}">
      <text>
        <r>
          <rPr>
            <sz val="10"/>
            <color rgb="FF000000"/>
            <rFont val="Arial"/>
            <scheme val="minor"/>
          </rPr>
          <t>New Provider confirmed by DCO contact 5/1/23
======</t>
        </r>
      </text>
    </comment>
    <comment ref="AD73" authorId="0" shapeId="0" xr:uid="{00000000-0006-0000-0300-00001A010000}">
      <text>
        <r>
          <rPr>
            <sz val="10"/>
            <color rgb="FF000000"/>
            <rFont val="Arial"/>
            <scheme val="minor"/>
          </rPr>
          <t>PS app not complete
======</t>
        </r>
      </text>
    </comment>
    <comment ref="AE73" authorId="0" shapeId="0" xr:uid="{00000000-0006-0000-0300-00001B010000}">
      <text>
        <r>
          <rPr>
            <sz val="10"/>
            <color rgb="FF000000"/>
            <rFont val="Arial"/>
            <scheme val="minor"/>
          </rPr>
          <t>PS app not complete
======</t>
        </r>
      </text>
    </comment>
    <comment ref="AF73" authorId="0" shapeId="0" xr:uid="{00000000-0006-0000-0300-00001C010000}">
      <text>
        <r>
          <rPr>
            <sz val="10"/>
            <color rgb="FF000000"/>
            <rFont val="Arial"/>
            <scheme val="minor"/>
          </rPr>
          <t>PS app not complete
======</t>
        </r>
      </text>
    </comment>
    <comment ref="AK73" authorId="0" shapeId="0" xr:uid="{00000000-0006-0000-0300-00001D010000}">
      <text>
        <r>
          <rPr>
            <sz val="10"/>
            <color rgb="FF000000"/>
            <rFont val="Arial"/>
            <scheme val="minor"/>
          </rPr>
          <t>Enrollment Type: Individual/Sole Proprietor
Association End Date:12/31/2999
Business End Date: 08/01/2024
Revalidation Status: Not Started
Revalidation Cycle End Date: 04/30/2028
======</t>
        </r>
      </text>
    </comment>
    <comment ref="B74" authorId="0" shapeId="0" xr:uid="{00000000-0006-0000-0300-00001E010000}">
      <text>
        <r>
          <rPr>
            <sz val="10"/>
            <color rgb="FF000000"/>
            <rFont val="Arial"/>
            <scheme val="minor"/>
          </rPr>
          <t>New Provider confirmed by DCO contact 5/1/23
======</t>
        </r>
      </text>
    </comment>
    <comment ref="AD74" authorId="0" shapeId="0" xr:uid="{00000000-0006-0000-0300-00001F010000}">
      <text>
        <r>
          <rPr>
            <sz val="10"/>
            <color rgb="FF000000"/>
            <rFont val="Arial"/>
            <scheme val="minor"/>
          </rPr>
          <t>PS app not complete
======</t>
        </r>
      </text>
    </comment>
    <comment ref="AE74" authorId="0" shapeId="0" xr:uid="{00000000-0006-0000-0300-000020010000}">
      <text>
        <r>
          <rPr>
            <sz val="10"/>
            <color rgb="FF000000"/>
            <rFont val="Arial"/>
            <scheme val="minor"/>
          </rPr>
          <t>PS app not complete
======</t>
        </r>
      </text>
    </comment>
    <comment ref="AF74" authorId="0" shapeId="0" xr:uid="{00000000-0006-0000-0300-000021010000}">
      <text>
        <r>
          <rPr>
            <sz val="10"/>
            <color rgb="FF000000"/>
            <rFont val="Arial"/>
            <scheme val="minor"/>
          </rPr>
          <t>PS app not complete
======</t>
        </r>
      </text>
    </comment>
    <comment ref="AK74" authorId="0" shapeId="0" xr:uid="{00000000-0006-0000-0300-000022010000}">
      <text>
        <r>
          <rPr>
            <sz val="10"/>
            <color rgb="FF000000"/>
            <rFont val="Arial"/>
            <scheme val="minor"/>
          </rPr>
          <t>Enrollment Type: Individual/Sole Proprietor
Association End Date:12/31/2999
Business End Date: 06/29/2024
Revalidation Status: Not Started
Revalidation Cycle End Date: 06/30/2026
======</t>
        </r>
      </text>
    </comment>
    <comment ref="AO74" authorId="0" shapeId="0" xr:uid="{00000000-0006-0000-0300-000023010000}">
      <text>
        <r>
          <rPr>
            <sz val="10"/>
            <color rgb="FF000000"/>
            <rFont val="Arial"/>
            <scheme val="minor"/>
          </rPr>
          <t>on hold
======</t>
        </r>
      </text>
    </comment>
    <comment ref="AP74" authorId="0" shapeId="0" xr:uid="{00000000-0006-0000-0300-000024010000}">
      <text>
        <r>
          <rPr>
            <sz val="10"/>
            <color rgb="FF000000"/>
            <rFont val="Arial"/>
            <scheme val="minor"/>
          </rPr>
          <t>on hold
======</t>
        </r>
      </text>
    </comment>
    <comment ref="B75" authorId="0" shapeId="0" xr:uid="{00000000-0006-0000-0300-000025010000}">
      <text>
        <r>
          <rPr>
            <sz val="10"/>
            <color rgb="FF000000"/>
            <rFont val="Arial"/>
            <scheme val="minor"/>
          </rPr>
          <t>New Provider confirmed by DCO contact 5/1/23
======</t>
        </r>
      </text>
    </comment>
    <comment ref="AD75" authorId="0" shapeId="0" xr:uid="{00000000-0006-0000-0300-000026010000}">
      <text>
        <r>
          <rPr>
            <sz val="10"/>
            <color rgb="FF000000"/>
            <rFont val="Arial"/>
            <scheme val="minor"/>
          </rPr>
          <t>PS app not complete
======</t>
        </r>
      </text>
    </comment>
    <comment ref="AE75" authorId="0" shapeId="0" xr:uid="{00000000-0006-0000-0300-000027010000}">
      <text>
        <r>
          <rPr>
            <sz val="10"/>
            <color rgb="FF000000"/>
            <rFont val="Arial"/>
            <scheme val="minor"/>
          </rPr>
          <t>PS app not complete
======</t>
        </r>
      </text>
    </comment>
    <comment ref="AF75" authorId="0" shapeId="0" xr:uid="{00000000-0006-0000-0300-000028010000}">
      <text>
        <r>
          <rPr>
            <sz val="10"/>
            <color rgb="FF000000"/>
            <rFont val="Arial"/>
            <scheme val="minor"/>
          </rPr>
          <t>PS app not complete
======</t>
        </r>
      </text>
    </comment>
    <comment ref="AK75" authorId="0" shapeId="0" xr:uid="{00000000-0006-0000-0300-000029010000}">
      <text>
        <r>
          <rPr>
            <sz val="10"/>
            <color rgb="FF000000"/>
            <rFont val="Arial"/>
            <scheme val="minor"/>
          </rPr>
          <t>Enrollment Type: Individual/Sole Proprietor
Association End Date:12/31/2999
Business End Date: 07/30/2024
Revalidation Status: Not Started
Revalidation Cycle End Date: 04/30/2028
======</t>
        </r>
      </text>
    </comment>
    <comment ref="AO75" authorId="0" shapeId="0" xr:uid="{00000000-0006-0000-0300-00002A010000}">
      <text>
        <r>
          <rPr>
            <sz val="10"/>
            <color rgb="FF000000"/>
            <rFont val="Arial"/>
            <scheme val="minor"/>
          </rPr>
          <t>on hold
======</t>
        </r>
      </text>
    </comment>
    <comment ref="AP75" authorId="0" shapeId="0" xr:uid="{00000000-0006-0000-0300-00002B010000}">
      <text>
        <r>
          <rPr>
            <sz val="10"/>
            <color rgb="FF000000"/>
            <rFont val="Arial"/>
            <scheme val="minor"/>
          </rPr>
          <t>on hold
======</t>
        </r>
      </text>
    </comment>
    <comment ref="B76" authorId="0" shapeId="0" xr:uid="{00000000-0006-0000-0300-00002C010000}">
      <text>
        <r>
          <rPr>
            <sz val="10"/>
            <color rgb="FF000000"/>
            <rFont val="Arial"/>
            <scheme val="minor"/>
          </rPr>
          <t>New Provider confirmed by DCO contact 5/1/23
======</t>
        </r>
      </text>
    </comment>
    <comment ref="J76" authorId="0" shapeId="0" xr:uid="{00000000-0006-0000-0300-00002D010000}">
      <text>
        <r>
          <rPr>
            <sz val="10"/>
            <color rgb="FF000000"/>
            <rFont val="Arial"/>
            <scheme val="minor"/>
          </rPr>
          <t>Verified from CHAMPS
======</t>
        </r>
      </text>
    </comment>
    <comment ref="P76" authorId="0" shapeId="0" xr:uid="{00000000-0006-0000-0300-00002E010000}">
      <text>
        <r>
          <rPr>
            <sz val="10"/>
            <color rgb="FF000000"/>
            <rFont val="Arial"/>
            <scheme val="minor"/>
          </rPr>
          <t>Two license found for provider Michael	Parker
Medical Doctor
4301056827
Michael
Joseph
Parker
Active
06/29/2024
Registered Nurse
4704313151
Michael
Joseph
Parker
Active
06/04/2024
======</t>
        </r>
      </text>
    </comment>
    <comment ref="AA76" authorId="0" shapeId="0" xr:uid="{00000000-0006-0000-0300-00002F010000}">
      <text>
        <r>
          <rPr>
            <sz val="10"/>
            <color rgb="FF000000"/>
            <rFont val="Arial"/>
            <scheme val="minor"/>
          </rPr>
          <t>PS app not complete
======</t>
        </r>
      </text>
    </comment>
    <comment ref="AB76" authorId="0" shapeId="0" xr:uid="{00000000-0006-0000-0300-000030010000}">
      <text>
        <r>
          <rPr>
            <sz val="10"/>
            <color rgb="FF000000"/>
            <rFont val="Arial"/>
            <scheme val="minor"/>
          </rPr>
          <t>PS app not complete
======</t>
        </r>
      </text>
    </comment>
    <comment ref="AC76" authorId="0" shapeId="0" xr:uid="{00000000-0006-0000-0300-000031010000}">
      <text>
        <r>
          <rPr>
            <sz val="10"/>
            <color rgb="FF000000"/>
            <rFont val="Arial"/>
            <scheme val="minor"/>
          </rPr>
          <t>PS app not complete
======</t>
        </r>
      </text>
    </comment>
    <comment ref="AD76" authorId="0" shapeId="0" xr:uid="{00000000-0006-0000-0300-000032010000}">
      <text>
        <r>
          <rPr>
            <sz val="10"/>
            <color rgb="FF000000"/>
            <rFont val="Arial"/>
            <scheme val="minor"/>
          </rPr>
          <t>PS app not complete
======</t>
        </r>
      </text>
    </comment>
    <comment ref="AE76" authorId="0" shapeId="0" xr:uid="{00000000-0006-0000-0300-000033010000}">
      <text>
        <r>
          <rPr>
            <sz val="10"/>
            <color rgb="FF000000"/>
            <rFont val="Arial"/>
            <scheme val="minor"/>
          </rPr>
          <t>PS app not complete
======</t>
        </r>
      </text>
    </comment>
    <comment ref="AF76" authorId="0" shapeId="0" xr:uid="{00000000-0006-0000-0300-000034010000}">
      <text>
        <r>
          <rPr>
            <sz val="10"/>
            <color rgb="FF000000"/>
            <rFont val="Arial"/>
            <scheme val="minor"/>
          </rPr>
          <t>PS app not complete
======</t>
        </r>
      </text>
    </comment>
    <comment ref="AO76" authorId="0" shapeId="0" xr:uid="{00000000-0006-0000-0300-000035010000}">
      <text>
        <r>
          <rPr>
            <sz val="10"/>
            <color rgb="FF000000"/>
            <rFont val="Arial"/>
            <scheme val="minor"/>
          </rPr>
          <t>on hold
======</t>
        </r>
      </text>
    </comment>
    <comment ref="AP76" authorId="0" shapeId="0" xr:uid="{00000000-0006-0000-0300-000036010000}">
      <text>
        <r>
          <rPr>
            <sz val="10"/>
            <color rgb="FF000000"/>
            <rFont val="Arial"/>
            <scheme val="minor"/>
          </rPr>
          <t>on hold
======</t>
        </r>
      </text>
    </comment>
    <comment ref="B77" authorId="0" shapeId="0" xr:uid="{00000000-0006-0000-0300-000037010000}">
      <text>
        <r>
          <rPr>
            <sz val="10"/>
            <color rgb="FF000000"/>
            <rFont val="Arial"/>
            <scheme val="minor"/>
          </rPr>
          <t>New Provider confirmed by DCO contact 5/1/23
======</t>
        </r>
      </text>
    </comment>
    <comment ref="AA77" authorId="0" shapeId="0" xr:uid="{00000000-0006-0000-0300-000038010000}">
      <text>
        <r>
          <rPr>
            <sz val="10"/>
            <color rgb="FF000000"/>
            <rFont val="Arial"/>
            <scheme val="minor"/>
          </rPr>
          <t>no records on PS
======</t>
        </r>
      </text>
    </comment>
    <comment ref="AB77" authorId="0" shapeId="0" xr:uid="{00000000-0006-0000-0300-000039010000}">
      <text>
        <r>
          <rPr>
            <sz val="10"/>
            <color rgb="FF000000"/>
            <rFont val="Arial"/>
            <scheme val="minor"/>
          </rPr>
          <t>no records on PS
======</t>
        </r>
      </text>
    </comment>
    <comment ref="AC77" authorId="0" shapeId="0" xr:uid="{00000000-0006-0000-0300-00003A010000}">
      <text>
        <r>
          <rPr>
            <sz val="10"/>
            <color rgb="FF000000"/>
            <rFont val="Arial"/>
            <scheme val="minor"/>
          </rPr>
          <t>no records on PS
======</t>
        </r>
      </text>
    </comment>
    <comment ref="AD77" authorId="0" shapeId="0" xr:uid="{00000000-0006-0000-0300-00003B010000}">
      <text>
        <r>
          <rPr>
            <sz val="10"/>
            <color rgb="FF000000"/>
            <rFont val="Arial"/>
            <scheme val="minor"/>
          </rPr>
          <t>no records on PS
======</t>
        </r>
      </text>
    </comment>
    <comment ref="AE77" authorId="0" shapeId="0" xr:uid="{00000000-0006-0000-0300-00003C010000}">
      <text>
        <r>
          <rPr>
            <sz val="10"/>
            <color rgb="FF000000"/>
            <rFont val="Arial"/>
            <scheme val="minor"/>
          </rPr>
          <t>no records on PS
======</t>
        </r>
      </text>
    </comment>
    <comment ref="AF77" authorId="0" shapeId="0" xr:uid="{00000000-0006-0000-0300-00003D010000}">
      <text>
        <r>
          <rPr>
            <sz val="10"/>
            <color rgb="FF000000"/>
            <rFont val="Arial"/>
            <scheme val="minor"/>
          </rPr>
          <t>no records on PS
======</t>
        </r>
      </text>
    </comment>
    <comment ref="AK77" authorId="0" shapeId="0" xr:uid="{00000000-0006-0000-0300-00003E010000}">
      <text>
        <r>
          <rPr>
            <sz val="10"/>
            <color rgb="FF000000"/>
            <rFont val="Arial"/>
            <scheme val="minor"/>
          </rPr>
          <t>Enrollment Type: Individual/Sole Proprietor
Association End Date:12/31/2999
Business End Date: 02/06/2026
Revalidation Status: Not Started
Revalidation Cycle End Date: 01/31/2028
======</t>
        </r>
      </text>
    </comment>
    <comment ref="AO77" authorId="0" shapeId="0" xr:uid="{00000000-0006-0000-0300-00003F010000}">
      <text>
        <r>
          <rPr>
            <sz val="10"/>
            <color rgb="FF000000"/>
            <rFont val="Arial"/>
            <scheme val="minor"/>
          </rPr>
          <t>on hold
======</t>
        </r>
      </text>
    </comment>
    <comment ref="AP77" authorId="0" shapeId="0" xr:uid="{00000000-0006-0000-0300-000040010000}">
      <text>
        <r>
          <rPr>
            <sz val="10"/>
            <color rgb="FF000000"/>
            <rFont val="Arial"/>
            <scheme val="minor"/>
          </rPr>
          <t>on hold
======</t>
        </r>
      </text>
    </comment>
    <comment ref="B78" authorId="0" shapeId="0" xr:uid="{00000000-0006-0000-0300-000041010000}">
      <text>
        <r>
          <rPr>
            <sz val="10"/>
            <color rgb="FF000000"/>
            <rFont val="Arial"/>
            <scheme val="minor"/>
          </rPr>
          <t>added as of 05/22/2023
======</t>
        </r>
      </text>
    </comment>
    <comment ref="AK78" authorId="0" shapeId="0" xr:uid="{00000000-0006-0000-0300-000042010000}">
      <text>
        <r>
          <rPr>
            <sz val="10"/>
            <color rgb="FF000000"/>
            <rFont val="Arial"/>
            <scheme val="minor"/>
          </rPr>
          <t>Enrollment Type: Individual/Sole Proprietor
Association End Date:12/31/2999
Business End Date: 03/19/2024
Revalidation Status: Not Started
Revalidation Cycle End Date: 01/31/2028
======</t>
        </r>
      </text>
    </comment>
    <comment ref="B79" authorId="0" shapeId="0" xr:uid="{00000000-0006-0000-0300-000043010000}">
      <text>
        <r>
          <rPr>
            <sz val="10"/>
            <color rgb="FF000000"/>
            <rFont val="Arial"/>
            <scheme val="minor"/>
          </rPr>
          <t>added as of 05/22/2023
======</t>
        </r>
      </text>
    </comment>
    <comment ref="AI79" authorId="0" shapeId="0" xr:uid="{00000000-0006-0000-0300-000044010000}">
      <text>
        <r>
          <rPr>
            <sz val="10"/>
            <color rgb="FF000000"/>
            <rFont val="Arial"/>
            <scheme val="minor"/>
          </rPr>
          <t>can't do e-signature, NO SSN
======</t>
        </r>
      </text>
    </comment>
    <comment ref="P80" authorId="0" shapeId="0" xr:uid="{00000000-0006-0000-0300-000045010000}">
      <text>
        <r>
          <rPr>
            <sz val="10"/>
            <color rgb="FF000000"/>
            <rFont val="Arial"/>
            <scheme val="minor"/>
          </rPr>
          <t>Licensed Professional Counselor 6401010490
======</t>
        </r>
      </text>
    </comment>
    <comment ref="AK80" authorId="0" shapeId="0" xr:uid="{00000000-0006-0000-0300-000046010000}">
      <text>
        <r>
          <rPr>
            <sz val="10"/>
            <color rgb="FF000000"/>
            <rFont val="Arial"/>
            <scheme val="minor"/>
          </rPr>
          <t>Enrollment Type: Individual/Sole Proprietor
Association End Date: 12/31/2999
Business End Date: 7/30/2023
Revalidation Status: Not Started
Revalidation Cycle End Date: 11/30/2027
======</t>
        </r>
      </text>
    </comment>
    <comment ref="AM80" authorId="0" shapeId="0" xr:uid="{00000000-0006-0000-0300-000047010000}">
      <text>
        <r>
          <rPr>
            <sz val="10"/>
            <color rgb="FF000000"/>
            <rFont val="Arial"/>
            <scheme val="minor"/>
          </rPr>
          <t>Provider_ID:
QMP000006254884
LOB:
Molina Medicare DSNP
Molina Medicare MAPD
======</t>
        </r>
      </text>
    </comment>
    <comment ref="AQ80" authorId="0" shapeId="0" xr:uid="{00000000-0006-0000-0300-000048010000}">
      <text>
        <r>
          <rPr>
            <sz val="10"/>
            <color rgb="FF000000"/>
            <rFont val="Arial"/>
            <scheme val="minor"/>
          </rPr>
          <t>CAQH application is showing "Profile Data Submitted (as of 1/13/2023)". You may need to work with CAQH to see if any items are missing or need validation as it's not showing reattested. Your inquiry will be closed at this time. Thank you
2/23/2023
Priority Health Analyst
Hello, CAQH application is showing "Profile Data Submitted (as of 1/13/2023)". You may need to work with CAQH to see if any items are missing or need validation as it's not showing reattested. Your inquiry will remain open for 10 days, awaiting your notification of this update.
2/6/2023
Priority Health Analyst
CAQH Application was already updated and has been attested last 01/13/2023.
1/20/2023
Macomb County Community Mental Health -
Please consider this inquiry closed as an incomplete application. We did not receive a response to our initial request for more information within 10 business days.
12/20/2022
Priority Health Analyst
Please update and/or re-attest your CAQH application on the CAQH website and advise us via a PRISM comment when complete. Your inquiry will remain open for 4 days, awaiting your notification of this update.
12/14/2022
Priority Health Analyst
Please update and/or re-attest your CAQH application on the CAQH website and advise us via a PRISM comment when complete. Your inquiry will remain open for 10 days, awaiting your notification of this update.
12/6/2022
Priority Health Analyst
======</t>
        </r>
      </text>
    </comment>
    <comment ref="P81" authorId="0" shapeId="0" xr:uid="{00000000-0006-0000-0300-000049010000}">
      <text>
        <r>
          <rPr>
            <sz val="10"/>
            <color rgb="FF000000"/>
            <rFont val="Arial"/>
            <scheme val="minor"/>
          </rPr>
          <t>Limited Licensed Counselor 6451022247
======</t>
        </r>
      </text>
    </comment>
    <comment ref="R81" authorId="0" shapeId="0" xr:uid="{00000000-0006-0000-0300-00004A010000}">
      <text>
        <r>
          <rPr>
            <sz val="10"/>
            <color rgb="FF000000"/>
            <rFont val="Arial"/>
            <scheme val="minor"/>
          </rPr>
          <t>expiring license
NO UPDATED license date
======</t>
        </r>
      </text>
    </comment>
    <comment ref="AM81" authorId="0" shapeId="0" xr:uid="{00000000-0006-0000-0300-00004B010000}">
      <text>
        <r>
          <rPr>
            <sz val="10"/>
            <color rgb="FF000000"/>
            <rFont val="Arial"/>
            <scheme val="minor"/>
          </rPr>
          <t xml:space="preserve"> 
======</t>
        </r>
      </text>
    </comment>
    <comment ref="AN81" authorId="0" shapeId="0" xr:uid="{00000000-0006-0000-0300-00004C010000}">
      <text>
        <r>
          <rPr>
            <sz val="10"/>
            <color rgb="FF000000"/>
            <rFont val="Arial"/>
            <scheme val="minor"/>
          </rPr>
          <t xml:space="preserve"> 
======</t>
        </r>
      </text>
    </comment>
    <comment ref="AP81" authorId="0" shapeId="0" xr:uid="{00000000-0006-0000-0300-00004D010000}">
      <text>
        <r>
          <rPr>
            <sz val="10"/>
            <color rgb="FF000000"/>
            <rFont val="Arial"/>
            <scheme val="minor"/>
          </rPr>
          <t xml:space="preserve"> 
======</t>
        </r>
      </text>
    </comment>
    <comment ref="P82" authorId="0" shapeId="0" xr:uid="{00000000-0006-0000-0300-00004E010000}">
      <text>
        <r>
          <rPr>
            <sz val="10"/>
            <color rgb="FF000000"/>
            <rFont val="Arial"/>
            <scheme val="minor"/>
          </rPr>
          <t>Licensed Professional Counselor 6401011043
======</t>
        </r>
      </text>
    </comment>
    <comment ref="AM82" authorId="0" shapeId="0" xr:uid="{00000000-0006-0000-0300-00004F010000}">
      <text>
        <r>
          <rPr>
            <sz val="10"/>
            <color rgb="FF000000"/>
            <rFont val="Arial"/>
            <scheme val="minor"/>
          </rPr>
          <t>Provider_ID:
QMP000004010881
LOB:
Molina Medicare DSNP
Molina Medicare MAPD
======</t>
        </r>
      </text>
    </comment>
    <comment ref="AP82" authorId="0" shapeId="0" xr:uid="{00000000-0006-0000-0300-000050010000}">
      <text>
        <r>
          <rPr>
            <sz val="10"/>
            <color rgb="FF000000"/>
            <rFont val="Arial"/>
            <scheme val="minor"/>
          </rPr>
          <t>05/26/23. BH Ownership
======</t>
        </r>
      </text>
    </comment>
    <comment ref="P83" authorId="0" shapeId="0" xr:uid="{00000000-0006-0000-0300-000051010000}">
      <text>
        <r>
          <rPr>
            <sz val="10"/>
            <color rgb="FF000000"/>
            <rFont val="Arial"/>
            <scheme val="minor"/>
          </rPr>
          <t>Masters Limited Psychologist 6361004283
======</t>
        </r>
      </text>
    </comment>
    <comment ref="AM83" authorId="0" shapeId="0" xr:uid="{00000000-0006-0000-0300-000052010000}">
      <text>
        <r>
          <rPr>
            <sz val="10"/>
            <color rgb="FF000000"/>
            <rFont val="Arial"/>
            <scheme val="minor"/>
          </rPr>
          <t>Approved
Effective Date: 12/01/2022
Provider_ID:
QMP000006254889
LOB:
Molina Medicare DSNP
Molina Medicare MAPD
======</t>
        </r>
      </text>
    </comment>
    <comment ref="AN83" authorId="0" shapeId="0" xr:uid="{00000000-0006-0000-0300-000053010000}">
      <text>
        <r>
          <rPr>
            <sz val="10"/>
            <color rgb="FF000000"/>
            <rFont val="Arial"/>
            <scheme val="minor"/>
          </rPr>
          <t>Latest Attempt: 10/31/2022
======</t>
        </r>
      </text>
    </comment>
    <comment ref="AO83" authorId="0" shapeId="0" xr:uid="{00000000-0006-0000-0300-000054010000}">
      <text>
        <r>
          <rPr>
            <sz val="10"/>
            <color rgb="FF000000"/>
            <rFont val="Arial"/>
            <scheme val="minor"/>
          </rPr>
          <t>First Attempt: 10/27/2022
Second Attempt: 12/06/2022 
Latest Attempt: 02/02/2023
======</t>
        </r>
      </text>
    </comment>
    <comment ref="AP83" authorId="0" shapeId="0" xr:uid="{00000000-0006-0000-0300-000055010000}">
      <text>
        <r>
          <rPr>
            <sz val="10"/>
            <color rgb="FF000000"/>
            <rFont val="Arial"/>
            <scheme val="minor"/>
          </rPr>
          <t>05/26/23. BH Ownership
First Attempt 2/2/2023
======</t>
        </r>
      </text>
    </comment>
    <comment ref="AQ83" authorId="0" shapeId="0" xr:uid="{00000000-0006-0000-0300-000056010000}">
      <text>
        <r>
          <rPr>
            <sz val="10"/>
            <color rgb="FF000000"/>
            <rFont val="Arial"/>
            <scheme val="minor"/>
          </rPr>
          <t>Closed-Incomplete
First Attempt: 10/27/2022
Latest Attempt: 02/02/2023
Inquiry ID: 22102710701654
Hello, The information requested on 12/14/2022 and 01/04/2023 has not been received. I reviewed the CAQH again and the current demographic information is still not showing up. This inquiry has been closed as an incomplete application. Thank you.
3/6/2023
Priority Health Analyst
Good Morning, I have reviewed the current CAQH and am not finding the current demographic information. The information for Macomb County Community Mental Health is still missing. Your inquiry will remain open for up to 10 days, pending this update. If this information is not received within 10 business days, the inquiry will be closed as an incomplete application.
1/31/2023
Priority Health Analyst
CAQH Application was updated and has been attested last 01/13/2023.
1/20/2023
Macomb County Community Mental Health -
Hello; The information requested on 12/15/2022 has not been received to date. If not received by 01/11/2023 this inquiry will be closed as an incomplete application. Thank you.
1/4/2023
Priority Health Analyst
We need more information! Once we receive this essential information, we can begin the credentialing process. What do we need? • Updated CAQH Application - the current demographic information for Macomb County Community Mental Health is missing.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12/15/2022
Priority Health Analyst
Adding the provider to the group.
10/27/2022
Macomb County Community Mental Health -
======</t>
        </r>
      </text>
    </comment>
    <comment ref="F84" authorId="0" shapeId="0" xr:uid="{00000000-0006-0000-0300-000057010000}">
      <text>
        <r>
          <rPr>
            <sz val="10"/>
            <color rgb="FF000000"/>
            <rFont val="Arial"/>
            <scheme val="minor"/>
          </rPr>
          <t>Formerly Lauren Marie Harrington
======</t>
        </r>
      </text>
    </comment>
    <comment ref="P84" authorId="0" shapeId="0" xr:uid="{00000000-0006-0000-0300-000058010000}">
      <text>
        <r>
          <rPr>
            <sz val="10"/>
            <color rgb="FF000000"/>
            <rFont val="Arial"/>
            <scheme val="minor"/>
          </rPr>
          <t>Masters Social Worker
6801096099
======</t>
        </r>
      </text>
    </comment>
    <comment ref="AM84" authorId="0" shapeId="0" xr:uid="{00000000-0006-0000-0300-000059010000}">
      <text>
        <r>
          <rPr>
            <sz val="10"/>
            <color rgb="FF000000"/>
            <rFont val="Arial"/>
            <scheme val="minor"/>
          </rPr>
          <t>Provider_ID:
QMP000006254912
LOB:
Michigan Medicaid
======</t>
        </r>
      </text>
    </comment>
    <comment ref="AN84" authorId="0" shapeId="0" xr:uid="{00000000-0006-0000-0300-00005A010000}">
      <text>
        <r>
          <rPr>
            <sz val="10"/>
            <color rgb="FF000000"/>
            <rFont val="Arial"/>
            <scheme val="minor"/>
          </rPr>
          <t>First Attempt: 10/31/2022
Second Attempt: 11/03/2023
Latest Attempt: 05/19/2023
======</t>
        </r>
      </text>
    </comment>
    <comment ref="AQ84" authorId="0" shapeId="0" xr:uid="{00000000-0006-0000-0300-00005B010000}">
      <text>
        <r>
          <rPr>
            <sz val="10"/>
            <color rgb="FF000000"/>
            <rFont val="Arial"/>
            <scheme val="minor"/>
          </rPr>
          <t>Updated: Hello. Per CAQH today, the Profile Data Submission has not been completed. Until this is completed, we are unable to move forward. Please contact CAQH if you feel this is in error. Once verified this is completed with CAQH, please submit a NEW application for this provider (please do not re-open this inquiry). This inquiry will be closed at this time. Thank you.
3/28/2023
Priority Health Analyst
Thank you for the information. Please continue to watch this inquiry for updates, as we will begin your process. This can take 45-90 days. Thank you.
3/28/2023
Priority Health Analyst
Hello! The license that shows from the NPI registry of the provider 6801096099 is a Masters Social Worker as per Licensing and Regulatory Affairs (LARA) - License verification website for Michigan. Please verify. Thank you!
3/22/2023
Macomb County Community Mental Health -
Hello, When looking up the providers NPI on NPPES, it shows the provider is a LLMSW. If the provider is no longer a limited license, please reapply when this can be verified through NPPES. Thank you.
12/6/2022
Priority Health Analyst
Update: The provider is a Licensed Master Social Worker
12/5/2022
Macomb County Community Mental Health -
Thank you for your interest in participation with Priority Health. Credentialing is not required for a limited licensed practitioner. Please submit claims under the supervising provider. Please see https://www.priorityhealth.com/provider/manual/billing/bh-billing for more details.
12/5/2022
Priority Health Analyst
Adding new provider to the group.
12/5/2022
Macomb County Community Mental Health -
======</t>
        </r>
      </text>
    </comment>
    <comment ref="P85" authorId="0" shapeId="0" xr:uid="{00000000-0006-0000-0300-00005C010000}">
      <text>
        <r>
          <rPr>
            <sz val="10"/>
            <color rgb="FF000000"/>
            <rFont val="Arial"/>
            <scheme val="minor"/>
          </rPr>
          <t>Licensed Professional Counselor 6401012446
======</t>
        </r>
      </text>
    </comment>
    <comment ref="AM85" authorId="0" shapeId="0" xr:uid="{00000000-0006-0000-0300-00005D010000}">
      <text>
        <r>
          <rPr>
            <sz val="10"/>
            <color rgb="FF000000"/>
            <rFont val="Arial"/>
            <scheme val="minor"/>
          </rPr>
          <t>Provider_ID:
QMP000006254894
LOB:
Molina Medicare DSNP
Molina Medicare MAPD
======</t>
        </r>
      </text>
    </comment>
    <comment ref="AQ85" authorId="0" shapeId="0" xr:uid="{00000000-0006-0000-0300-00005E010000}">
      <text>
        <r>
          <rPr>
            <sz val="10"/>
            <color rgb="FF000000"/>
            <rFont val="Arial"/>
            <scheme val="minor"/>
          </rPr>
          <t>Good Morning currently while the provider's CAQH application was reattested last on 01/04/2023, it does not currently have the group/address you are wanting the provider credentialed at. This is a required element for credentialing. Please have the group/address added to the provider's CAQH application and notify us once completed. This inquiry will be closed at this time.
2/6/2023
Priority Health Analyst
Good Afternoon, currently while the provider's CAQH application was reattested last on 01/04/2023, it does not currently have the group/address you are wanting the provider credentialed at. This is a required element for credentialing. Please have the group/address added to the provider's CAQH application and notify us once completed.
1/27/2023
Priority Health Analyst
Adding new provider to the group.
12/5/2022
Macomb County Community Mental Health -
======</t>
        </r>
      </text>
    </comment>
    <comment ref="J86" authorId="0" shapeId="0" xr:uid="{00000000-0006-0000-0300-00005F010000}">
      <text>
        <r>
          <rPr>
            <sz val="10"/>
            <color rgb="FF000000"/>
            <rFont val="Arial"/>
            <scheme val="minor"/>
          </rPr>
          <t>KAYLA DEAN MA, TLLP
Previous Name:
Kayla Joy Partynski
======</t>
        </r>
      </text>
    </comment>
    <comment ref="P86" authorId="0" shapeId="0" xr:uid="{00000000-0006-0000-0300-000060010000}">
      <text>
        <r>
          <rPr>
            <sz val="10"/>
            <color rgb="FF000000"/>
            <rFont val="Arial"/>
            <scheme val="minor"/>
          </rPr>
          <t>Masters Limited Psychologist - Temporary Educational Limited 6362006858
======</t>
        </r>
      </text>
    </comment>
    <comment ref="AM86" authorId="0" shapeId="0" xr:uid="{00000000-0006-0000-0300-000061010000}">
      <text>
        <r>
          <rPr>
            <sz val="10"/>
            <color rgb="FF000000"/>
            <rFont val="Arial"/>
            <scheme val="minor"/>
          </rPr>
          <t>Approved
Effective Date: 12/01/2022
Provider_ID:
QMP000006277968
LOB:
Molina Medicare DSNP
Molina Medicare MAPD
======</t>
        </r>
      </text>
    </comment>
    <comment ref="AN86" authorId="0" shapeId="0" xr:uid="{00000000-0006-0000-0300-000062010000}">
      <text>
        <r>
          <rPr>
            <sz val="10"/>
            <color rgb="FF000000"/>
            <rFont val="Arial"/>
            <scheme val="minor"/>
          </rPr>
          <t>Latest Attempt: 10/31/2022
======</t>
        </r>
      </text>
    </comment>
    <comment ref="AO86" authorId="0" shapeId="0" xr:uid="{00000000-0006-0000-0300-000063010000}">
      <text>
        <r>
          <rPr>
            <sz val="10"/>
            <color rgb="FF000000"/>
            <rFont val="Arial"/>
            <scheme val="minor"/>
          </rPr>
          <t>First Attempt: 10/27/2022
Second Attempt: 12/06/2022 
Latest Attempt: 02/02/2023
Supervising Physician (Applicable for Mid-level/Limited License providers ONLY) 
NPI, DEA, if applicable - Board Certified (Y/N) and Medicare Number
======</t>
        </r>
      </text>
    </comment>
    <comment ref="AP86" authorId="0" shapeId="0" xr:uid="{00000000-0006-0000-0300-000064010000}">
      <text>
        <r>
          <rPr>
            <sz val="10"/>
            <color rgb="FF000000"/>
            <rFont val="Arial"/>
            <scheme val="minor"/>
          </rPr>
          <t>First Attempt: 12/28/2022
======</t>
        </r>
      </text>
    </comment>
    <comment ref="P87" authorId="0" shapeId="0" xr:uid="{00000000-0006-0000-0300-000065010000}">
      <text>
        <r>
          <rPr>
            <sz val="10"/>
            <color rgb="FF000000"/>
            <rFont val="Arial"/>
            <scheme val="minor"/>
          </rPr>
          <t>Masters Social Worker Limited 6851100193
======</t>
        </r>
      </text>
    </comment>
    <comment ref="R87" authorId="0" shapeId="0" xr:uid="{00000000-0006-0000-0300-000066010000}">
      <text>
        <r>
          <rPr>
            <sz val="10"/>
            <color rgb="FF000000"/>
            <rFont val="Arial"/>
            <scheme val="minor"/>
          </rPr>
          <t>expiring license
NO UPDATED license date
======</t>
        </r>
      </text>
    </comment>
    <comment ref="AM87" authorId="0" shapeId="0" xr:uid="{00000000-0006-0000-0300-000067010000}">
      <text>
        <r>
          <rPr>
            <sz val="10"/>
            <color rgb="FF000000"/>
            <rFont val="Arial"/>
            <scheme val="minor"/>
          </rPr>
          <t>Approved
Effective Date: 12/01/2022
Provider_ID:
QMP000005611971
LOB:
Molina Medicare DSNP
Molina Medicare MAPD
======</t>
        </r>
      </text>
    </comment>
    <comment ref="AN87" authorId="0" shapeId="0" xr:uid="{00000000-0006-0000-0300-000068010000}">
      <text>
        <r>
          <rPr>
            <sz val="10"/>
            <color rgb="FF000000"/>
            <rFont val="Arial"/>
            <scheme val="minor"/>
          </rPr>
          <t>Latest Attempt: 10/31/2022
======</t>
        </r>
      </text>
    </comment>
    <comment ref="AO87" authorId="0" shapeId="0" xr:uid="{00000000-0006-0000-0300-000069010000}">
      <text>
        <r>
          <rPr>
            <sz val="10"/>
            <color rgb="FF000000"/>
            <rFont val="Arial"/>
            <scheme val="minor"/>
          </rPr>
          <t>First Attempt: 10/27/2022
Second Attempt: 12/06/2022 
Latest Attempt: 02/02/2023
Supervising Physician (Applicable for Mid-level/Limited License providers ONLY) 
NPI, DEA, if applicable - Board Certified (Y/N) and Medicare Number
======</t>
        </r>
      </text>
    </comment>
    <comment ref="AP87" authorId="0" shapeId="0" xr:uid="{00000000-0006-0000-0300-00006A010000}">
      <text>
        <r>
          <rPr>
            <sz val="10"/>
            <color rgb="FF000000"/>
            <rFont val="Arial"/>
            <scheme val="minor"/>
          </rPr>
          <t>First Attempt: 10/27/2022
Latest Attempt: 12/28/2022
======</t>
        </r>
      </text>
    </comment>
    <comment ref="P88" authorId="0" shapeId="0" xr:uid="{00000000-0006-0000-0300-00006B010000}">
      <text>
        <r>
          <rPr>
            <sz val="10"/>
            <color rgb="FF000000"/>
            <rFont val="Arial"/>
            <scheme val="minor"/>
          </rPr>
          <t>Osteopathic Physician
5101011320
Controlled Substance
5315105167
Controlled Substance
5315215018
Drug Control
5307008361
======</t>
        </r>
      </text>
    </comment>
    <comment ref="R88" authorId="0" shapeId="0" xr:uid="{00000000-0006-0000-0300-00006C010000}">
      <text>
        <r>
          <rPr>
            <sz val="10"/>
            <color rgb="FF000000"/>
            <rFont val="Arial"/>
            <scheme val="minor"/>
          </rPr>
          <t>expiring license
======</t>
        </r>
      </text>
    </comment>
    <comment ref="AM88" authorId="0" shapeId="0" xr:uid="{00000000-0006-0000-0300-00006D010000}">
      <text>
        <r>
          <rPr>
            <sz val="10"/>
            <color rgb="FF000000"/>
            <rFont val="Arial"/>
            <scheme val="minor"/>
          </rPr>
          <t>Provider_ID:
QMPC44000000809
QMP000003550927
LOB:
Michigan Medicaid
Molina Medicare DSNP
Molina Medicare MAPD
======</t>
        </r>
      </text>
    </comment>
    <comment ref="AQ88" authorId="0" shapeId="0" xr:uid="{00000000-0006-0000-0300-00006E010000}">
      <text>
        <r>
          <rPr>
            <sz val="10"/>
            <color rgb="FF000000"/>
            <rFont val="Arial"/>
            <scheme val="minor"/>
          </rPr>
          <t>* Provider Name: CHRISTINE M POST * Provider NPI: 1528161981 * Provider Vendor Number: 70004167111 * Effective Date: 11/28/2022 * Changes Made: Loaded to Group: MACOMB COUNTY COMMUNITY MENTAL Group Vendor Number: 900051139, 43740 GROESBECK * Products: HMO, PPO, Medicare, Medicaid FE
11/28/2022
Priority Health Analyst
======</t>
        </r>
      </text>
    </comment>
    <comment ref="P89" authorId="0" shapeId="0" xr:uid="{00000000-0006-0000-0300-00006F010000}">
      <text>
        <r>
          <rPr>
            <sz val="10"/>
            <color rgb="FF000000"/>
            <rFont val="Arial"/>
            <scheme val="minor"/>
          </rPr>
          <t>Masters Social Worker
6801103900
======</t>
        </r>
      </text>
    </comment>
    <comment ref="AM89" authorId="0" shapeId="0" xr:uid="{00000000-0006-0000-0300-000070010000}">
      <text>
        <r>
          <rPr>
            <sz val="10"/>
            <color rgb="FF000000"/>
            <rFont val="Arial"/>
            <scheme val="minor"/>
          </rPr>
          <t>Provider_ID:
QMP000006254924
LOB:
Michigan Medicaid
======</t>
        </r>
      </text>
    </comment>
    <comment ref="AQ89" authorId="0" shapeId="0" xr:uid="{00000000-0006-0000-0300-000071010000}">
      <text>
        <r>
          <rPr>
            <sz val="10"/>
            <color rgb="FF000000"/>
            <rFont val="Arial"/>
            <scheme val="minor"/>
          </rPr>
          <t>CAQH is still showing 'Profile Data Submitted' as not completed. Please contact CAQH to ensure this update is reflected on CAQH. We are unable to move forward until this is reflected with CAQH. Thank you.
2/23/2023
Priority Health Analyst
CAQH has been updated and attested as of 01/05/2023.
1/24/2023
Macomb County Community Mental Health -
Please consider this inquiry closed as an incomplete application. We did not receive a response to our initial request for more information within 10 business days.
12/20/2022
Priority Health Analyst
True Please update and/or re-attest your CAQH application on the CAQH website and advise us via a PRISM comment when complete. Your inquiry will remain open for 4 days, awaiting your notification of this update.
12/14/2022
Priority Health Analyst
Please update and/or re-attest your CAQH application on the CAQH website and advise us via a PRISM comment when complete. Your inquiry will remain open for 10 days, awaiting your notification of this update.
12/6/2022
Priority Health Analyst
Adding new provider to the group.
12/5/2022
Macomb County Community Mental Health -
======</t>
        </r>
      </text>
    </comment>
    <comment ref="J90" authorId="0" shapeId="0" xr:uid="{00000000-0006-0000-0300-000072010000}">
      <text>
        <r>
          <rPr>
            <sz val="10"/>
            <color rgb="FF000000"/>
            <rFont val="Arial"/>
            <scheme val="minor"/>
          </rPr>
          <t>KELLY RENEE BUCKMAN LLMSW
Previous Name:
Kelly Renee Salomone
======</t>
        </r>
      </text>
    </comment>
    <comment ref="P90" authorId="0" shapeId="0" xr:uid="{00000000-0006-0000-0300-000073010000}">
      <text>
        <r>
          <rPr>
            <sz val="10"/>
            <color rgb="FF000000"/>
            <rFont val="Arial"/>
            <scheme val="minor"/>
          </rPr>
          <t>Masters Social Worker
6801091246
======</t>
        </r>
      </text>
    </comment>
    <comment ref="AM90" authorId="0" shapeId="0" xr:uid="{00000000-0006-0000-0300-000074010000}">
      <text>
        <r>
          <rPr>
            <sz val="10"/>
            <color rgb="FF000000"/>
            <rFont val="Arial"/>
            <scheme val="minor"/>
          </rPr>
          <t>Provider_ID:
QMP000006254903
LOB:
Molina Medicare DSNP
Molina Medicare MAPD
======</t>
        </r>
      </text>
    </comment>
    <comment ref="AQ90" authorId="0" shapeId="0" xr:uid="{00000000-0006-0000-0300-000075010000}">
      <text>
        <r>
          <rPr>
            <sz val="10"/>
            <color rgb="FF000000"/>
            <rFont val="Arial"/>
            <scheme val="minor"/>
          </rPr>
          <t>Closing inquiry at this time. Good Morning, while the provider's CAQH was reattested 01/13/2023, it still does not include the group (Macomb County Community Mental) or the address you are wanting the provider credentialed with (43740 NORTH GROESBECK HIGHWAY). Please update CAQH application to include this information as well as include current malpractice insurance, and notify us once completed.
3/24/2023
Priority Health Analyst
Good Morning, while the provider's CAQH was reattested 01/13/2023, it still does not include the group (Macomb County Community Mental) or the address you are wanting the provider credentialed with (43740 NORTH GROESBECK HIGHWAY). Please update CAQH application to include this information as well as include current malpractice insurance, and notify us once completed.
3/20/2023
Priority Health Analyst
Good Afternoon, while the provider's CAQH was reattested 01/13/2023, it still does not include the group (Macomb County Community Mental) or the address you are wanting the provider credentialed with (43740 NORTH GROESBECK HIGHWAY). Please update CAQH application to include this information as well as include current malpractice insurance, and notify us once completed.
3/13/2023
Priority Health Analyst
CAQH Application was updated and has been attested last 01/13/2023.
1/20/2023
Macomb County Community Mental Health 
======</t>
        </r>
      </text>
    </comment>
    <comment ref="P91" authorId="0" shapeId="0" xr:uid="{00000000-0006-0000-0300-000076010000}">
      <text>
        <r>
          <rPr>
            <sz val="10"/>
            <color rgb="FF000000"/>
            <rFont val="Arial"/>
            <scheme val="minor"/>
          </rPr>
          <t>Licensed Professional Counselor 6401014205
======</t>
        </r>
      </text>
    </comment>
    <comment ref="AM91" authorId="0" shapeId="0" xr:uid="{00000000-0006-0000-0300-000077010000}">
      <text>
        <r>
          <rPr>
            <sz val="10"/>
            <color rgb="FF000000"/>
            <rFont val="Arial"/>
            <scheme val="minor"/>
          </rPr>
          <t>Provider_ID:
QMP000006254904
LOB:
Molina Medicare MAPD
Molina Medicare DSNP
======</t>
        </r>
      </text>
    </comment>
    <comment ref="AN91" authorId="0" shapeId="0" xr:uid="{00000000-0006-0000-0300-000078010000}">
      <text>
        <r>
          <rPr>
            <sz val="10"/>
            <color rgb="FF000000"/>
            <rFont val="Arial"/>
            <scheme val="minor"/>
          </rPr>
          <t>First Attempt: 10/31/2022
Second Attempt: 11/03/2023
Latest Attempt: 05/19/2023
======</t>
        </r>
      </text>
    </comment>
    <comment ref="AP91" authorId="0" shapeId="0" xr:uid="{00000000-0006-0000-0300-000079010000}">
      <text>
        <r>
          <rPr>
            <sz val="10"/>
            <color rgb="FF000000"/>
            <rFont val="Arial"/>
            <scheme val="minor"/>
          </rPr>
          <t>First Attempt: 12/28/2022
======</t>
        </r>
      </text>
    </comment>
    <comment ref="AQ91" authorId="0" shapeId="0" xr:uid="{00000000-0006-0000-0300-00007A010000}">
      <text>
        <r>
          <rPr>
            <sz val="10"/>
            <color rgb="FF000000"/>
            <rFont val="Arial"/>
            <scheme val="minor"/>
          </rPr>
          <t>Please consider this inquiry closed as an incomplete application. We did not receive a response to our initial request for more information within 10 business days.
12/20/2022
Priority Health Analyst
Please update and/or re-attest your CAQH application on the CAQH website and advise us via a PRISM comment when complete. Your inquiry will remain open for 5 days, awaiting your notification of this update.
12/12/2022
Priority Health Analyst
Please update and/or re-attest your CAQH application on the CAQH website and advise us via a PRISM comment when complete. Your inquiry will remain open for 10 days, awaiting your notification of this update.
12/5/2022
Priority Health Analyst
Adding new provider to the group.
12/5/2022
Macomb County Community Mental Health -
======</t>
        </r>
      </text>
    </comment>
    <comment ref="G92" authorId="0" shapeId="0" xr:uid="{00000000-0006-0000-0300-00007B010000}">
      <text>
        <r>
          <rPr>
            <sz val="10"/>
            <color rgb="FF000000"/>
            <rFont val="Arial"/>
            <scheme val="minor"/>
          </rPr>
          <t>Therapist, Outpatient to MSW as per License
======</t>
        </r>
      </text>
    </comment>
    <comment ref="P92" authorId="0" shapeId="0" xr:uid="{00000000-0006-0000-0300-00007C010000}">
      <text>
        <r>
          <rPr>
            <sz val="10"/>
            <color rgb="FF000000"/>
            <rFont val="Arial"/>
            <scheme val="minor"/>
          </rPr>
          <t>Masters Social Worker 6801082542
======</t>
        </r>
      </text>
    </comment>
    <comment ref="AK92" authorId="0" shapeId="0" xr:uid="{00000000-0006-0000-0300-00007D010000}">
      <text>
        <r>
          <rPr>
            <sz val="10"/>
            <color rgb="FF000000"/>
            <rFont val="Arial"/>
            <scheme val="minor"/>
          </rPr>
          <t>Enrollment Type: Individual/Sole Proprietor
Association End Date: 12/31/2999
Business End Date: 06/29/2024
Revalidation Status: Not Started
Revalidation Cycle End Date: 05/31/2028
======</t>
        </r>
      </text>
    </comment>
    <comment ref="AM92" authorId="0" shapeId="0" xr:uid="{00000000-0006-0000-0300-00007E010000}">
      <text>
        <r>
          <rPr>
            <sz val="10"/>
            <color rgb="FF000000"/>
            <rFont val="Arial"/>
            <scheme val="minor"/>
          </rPr>
          <t>Provider_ID:
QMP000005186536
LOB:
Molina Medicare DSNP
Molina Medicare MAPD
======</t>
        </r>
      </text>
    </comment>
    <comment ref="AQ92" authorId="0" shapeId="0" xr:uid="{00000000-0006-0000-0300-00007F010000}">
      <text>
        <r>
          <rPr>
            <sz val="10"/>
            <color rgb="FF000000"/>
            <rFont val="Arial"/>
            <scheme val="minor"/>
          </rPr>
          <t>Hello, This inquiry has been closed due to no response being received. CAQH updates were requested on 12/5/2022, 12/14/2022 and 4/12/2023. If you would still like this provider to be processed you will need to submit a new request and be sure the CAQH is up to date and includes the current group and location. Thank you
5/3/2023
Priority Health Analyst
Hello, While we see that the CAQH was updated on 4/5/2023 it still does not show any location information for Macomb County CMH. We are unable to begin with this credentialing request until the group is added as an active practice location on Ms. DiNunzio's CAQH. Once you have made these updates please let us know via a PRISM comment and we will review your request at that time. If the requested information is not received within 10 business days this inquiry will be closed as an incomplete application. Thank you, Credentialing Team
4/12/2023
Priority Health Analyst
Good day! May we know the update of this application?
3/31/2023
Macomb County Community Mental Health -
CAQH Application was already updated and attested 12/29/2022
3/14/2023
Macomb County Community Mental Health -
Please consider this inquiry closed as an incomplete application. We did not receive a response to our initial request for more information within 10 business days.
12/20/2022
Priority Health Analyst
Please update and/or re-attest your CAQH application on the CAQH website and advise us via a PRISM comment when complete. Your inquiry will remain open for 3 days, awaiting your notification of this update.
12/14/2022
Priority Health Analyst
Please update and/or re-attest your CAQH application on the CAQH website and advise us via a PRISM comment when complete. Your inquiry will remain open for 10 days, awaiting your notification of this update.
12/5/2022
Priority Health Analyst
======</t>
        </r>
      </text>
    </comment>
    <comment ref="G93" authorId="0" shapeId="0" xr:uid="{00000000-0006-0000-0300-000080010000}">
      <text>
        <r>
          <rPr>
            <sz val="10"/>
            <color rgb="FF000000"/>
            <rFont val="Arial"/>
            <scheme val="minor"/>
          </rPr>
          <t>Child and Adult Psychiatrist to MD as per NPI and License
======</t>
        </r>
      </text>
    </comment>
    <comment ref="P93" authorId="0" shapeId="0" xr:uid="{00000000-0006-0000-0300-000081010000}">
      <text>
        <r>
          <rPr>
            <sz val="10"/>
            <color rgb="FF000000"/>
            <rFont val="Arial"/>
            <scheme val="minor"/>
          </rPr>
          <t>Medical Doctor
4301071674
Controlled Substance
5315132501
======</t>
        </r>
      </text>
    </comment>
    <comment ref="AJ93" authorId="0" shapeId="0" xr:uid="{00000000-0006-0000-0300-000082010000}">
      <text>
        <r>
          <rPr>
            <sz val="10"/>
            <color rgb="FF000000"/>
            <rFont val="Arial"/>
            <scheme val="minor"/>
          </rPr>
          <t>Due Date:
01/31/2020
======</t>
        </r>
      </text>
    </comment>
    <comment ref="AM93" authorId="0" shapeId="0" xr:uid="{00000000-0006-0000-0300-000083010000}">
      <text>
        <r>
          <rPr>
            <sz val="10"/>
            <color rgb="FF000000"/>
            <rFont val="Arial"/>
            <scheme val="minor"/>
          </rPr>
          <t>Provider_ID:
QMP000004023092
LOB:
Molina Medicare DSNP
Molina Medicare MAPD
======</t>
        </r>
      </text>
    </comment>
    <comment ref="AP93" authorId="0" shapeId="0" xr:uid="{00000000-0006-0000-0300-000084010000}">
      <text>
        <r>
          <rPr>
            <sz val="10"/>
            <color rgb="FF000000"/>
            <rFont val="Arial"/>
            <scheme val="minor"/>
          </rPr>
          <t>BH Ownership
05/26/23
======</t>
        </r>
      </text>
    </comment>
    <comment ref="AQ93" authorId="0" shapeId="0" xr:uid="{00000000-0006-0000-0300-000085010000}">
      <text>
        <r>
          <rPr>
            <sz val="10"/>
            <color rgb="FF000000"/>
            <rFont val="Arial"/>
            <scheme val="minor"/>
          </rPr>
          <t>"* Provider Name: RENEE HARRIS * Provider NPI: 1043350895 * Provider Vendor Number: 7000714435 * Effective Date: 11/28/2022 * Changes Made: Loaded to Group: MACOMB COUNTY COMMUNITY MENTAL Group Vendor Number: 900051139, 43740 GROESBECK * Products: HMO, PPO, Medicare, Medicaid FE
11/29/2022
Priority Health Analyst"
======</t>
        </r>
      </text>
    </comment>
    <comment ref="P94" authorId="0" shapeId="0" xr:uid="{00000000-0006-0000-0300-000086010000}">
      <text>
        <r>
          <rPr>
            <sz val="10"/>
            <color rgb="FF000000"/>
            <rFont val="Arial"/>
            <scheme val="minor"/>
          </rPr>
          <t>Limited Licensed Counselor 6451022358
======</t>
        </r>
      </text>
    </comment>
    <comment ref="AK94" authorId="0" shapeId="0" xr:uid="{00000000-0006-0000-0300-000087010000}">
      <text>
        <r>
          <rPr>
            <sz val="10"/>
            <color rgb="FF000000"/>
            <rFont val="Arial"/>
            <scheme val="minor"/>
          </rPr>
          <t>Enrollment Type: Individual/Sole Proprietor
Association End Date: 12/31/2999
Business End Date: 8/13/2023
Revalidation Status: Not Started
Revalidation Cycle End Date: 11/30/2027
======</t>
        </r>
      </text>
    </comment>
    <comment ref="AM94" authorId="0" shapeId="0" xr:uid="{00000000-0006-0000-0300-000088010000}">
      <text>
        <r>
          <rPr>
            <sz val="10"/>
            <color rgb="FF000000"/>
            <rFont val="Arial"/>
            <scheme val="minor"/>
          </rPr>
          <t>Approved
Effective Date: 12/01/2022
Provider_ID:
QMP000006277979
LOB:
Molina Medicare DSNP
Molina Medicare MAPD
======</t>
        </r>
      </text>
    </comment>
    <comment ref="AN94" authorId="0" shapeId="0" xr:uid="{00000000-0006-0000-0300-000089010000}">
      <text>
        <r>
          <rPr>
            <sz val="10"/>
            <color rgb="FF000000"/>
            <rFont val="Arial"/>
            <scheme val="minor"/>
          </rPr>
          <t>Latest Attempt: 10/31/2022
======</t>
        </r>
      </text>
    </comment>
    <comment ref="AO94" authorId="0" shapeId="0" xr:uid="{00000000-0006-0000-0300-00008A010000}">
      <text>
        <r>
          <rPr>
            <sz val="10"/>
            <color rgb="FF000000"/>
            <rFont val="Arial"/>
            <scheme val="minor"/>
          </rPr>
          <t>First Attempt: 10/27/2022
Second Attempt: 12/06/2022 
Latest Attempt: 02/02/2023
Supervising Physician (Applicable for Mid-level/Limited License providers ONLY) 
NPI, DEA, if applicable - Board Certified (Y/N) and Medicare Number
======</t>
        </r>
      </text>
    </comment>
    <comment ref="AP94" authorId="0" shapeId="0" xr:uid="{00000000-0006-0000-0300-00008B010000}">
      <text>
        <r>
          <rPr>
            <sz val="10"/>
            <color rgb="FF000000"/>
            <rFont val="Arial"/>
            <scheme val="minor"/>
          </rPr>
          <t>First Attempt: 10/27/2022
Latest Attempt: 12/28/2022
======</t>
        </r>
      </text>
    </comment>
    <comment ref="P95" authorId="0" shapeId="0" xr:uid="{00000000-0006-0000-0300-00008C010000}">
      <text>
        <r>
          <rPr>
            <sz val="10"/>
            <color rgb="FF000000"/>
            <rFont val="Arial"/>
            <scheme val="minor"/>
          </rPr>
          <t>Licensed Professional Counselor 6401013280
======</t>
        </r>
      </text>
    </comment>
    <comment ref="AM95" authorId="0" shapeId="0" xr:uid="{00000000-0006-0000-0300-00008D010000}">
      <text>
        <r>
          <rPr>
            <sz val="10"/>
            <color rgb="FF000000"/>
            <rFont val="Arial"/>
            <scheme val="minor"/>
          </rPr>
          <t>Provider_ID:
QMP000005940749
LOB:
Molina Medicare DSNP
Molina Medicare MAPD
======</t>
        </r>
      </text>
    </comment>
    <comment ref="AP95" authorId="0" shapeId="0" xr:uid="{00000000-0006-0000-0300-00008E010000}">
      <text>
        <r>
          <rPr>
            <sz val="10"/>
            <color rgb="FF000000"/>
            <rFont val="Arial"/>
            <scheme val="minor"/>
          </rPr>
          <t>First Attempt: 11/01/2022
Latest Attempt: 02/02/2023
======</t>
        </r>
      </text>
    </comment>
    <comment ref="AQ95" authorId="0" shapeId="0" xr:uid="{00000000-0006-0000-0300-00008F010000}">
      <text>
        <r>
          <rPr>
            <sz val="10"/>
            <color rgb="FF000000"/>
            <rFont val="Arial"/>
            <scheme val="minor"/>
          </rPr>
          <t>"* Provider Name: KELLEY N MILLER * Provider NPI: 1699114207 * Provider Vendor Number: 7002731373 * Effective Date: 11/28/2022 * Changes Made: Loaded to Group: MACOMB COUNTY COMMUNITY MENTAL Group Vendor Number: 900051139, 43740 GROESBECK * Products: HMO, PPO, Medicaid FE
11/29/2022
Priority Health Analyst"
======</t>
        </r>
      </text>
    </comment>
    <comment ref="P96" authorId="0" shapeId="0" xr:uid="{00000000-0006-0000-0300-000090010000}">
      <text>
        <r>
          <rPr>
            <sz val="10"/>
            <color rgb="FF000000"/>
            <rFont val="Arial"/>
            <scheme val="minor"/>
          </rPr>
          <t>Masters Social Worker
6801105975
======</t>
        </r>
      </text>
    </comment>
    <comment ref="AM96" authorId="0" shapeId="0" xr:uid="{00000000-0006-0000-0300-000091010000}">
      <text>
        <r>
          <rPr>
            <sz val="10"/>
            <color rgb="FF000000"/>
            <rFont val="Arial"/>
            <scheme val="minor"/>
          </rPr>
          <t>Provider_ID:
QMP000005439302
LOB:
Molina Medicare DSNP
Molina Medicare MAPD
======</t>
        </r>
      </text>
    </comment>
    <comment ref="AQ96" authorId="0" shapeId="0" xr:uid="{00000000-0006-0000-0300-000092010000}">
      <text>
        <r>
          <rPr>
            <sz val="10"/>
            <color rgb="FF000000"/>
            <rFont val="Arial"/>
            <scheme val="minor"/>
          </rPr>
          <t>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to is not listed on the provider's CAQH application. Please update CAQH application and notify us once completed.
12/20/2022
Priority Health Analyst
======</t>
        </r>
      </text>
    </comment>
    <comment ref="G97" authorId="0" shapeId="0" xr:uid="{00000000-0006-0000-0300-000093010000}">
      <text>
        <r>
          <rPr>
            <sz val="10"/>
            <color rgb="FF000000"/>
            <rFont val="Arial"/>
            <scheme val="minor"/>
          </rPr>
          <t>Therapist, Outpatient to LLMSW as per license
======</t>
        </r>
      </text>
    </comment>
    <comment ref="P97" authorId="0" shapeId="0" xr:uid="{00000000-0006-0000-0300-000094010000}">
      <text>
        <r>
          <rPr>
            <sz val="10"/>
            <color rgb="FF000000"/>
            <rFont val="Arial"/>
            <scheme val="minor"/>
          </rPr>
          <t>Masters Social Worker Limited 6851114339
======</t>
        </r>
      </text>
    </comment>
    <comment ref="AM97" authorId="0" shapeId="0" xr:uid="{00000000-0006-0000-0300-000095010000}">
      <text>
        <r>
          <rPr>
            <sz val="10"/>
            <color rgb="FF000000"/>
            <rFont val="Arial"/>
            <scheme val="minor"/>
          </rPr>
          <t>Approved
Effective Date: 12/01/2022
Provider_ID:
QMP000006254900
LOB:
Molina Medicare DSNP
Molina Medicare MAPD
======</t>
        </r>
      </text>
    </comment>
    <comment ref="AN97" authorId="0" shapeId="0" xr:uid="{00000000-0006-0000-0300-000096010000}">
      <text>
        <r>
          <rPr>
            <sz val="10"/>
            <color rgb="FF000000"/>
            <rFont val="Arial"/>
            <scheme val="minor"/>
          </rPr>
          <t>Latest Attempt: 10/31/2022
======</t>
        </r>
      </text>
    </comment>
    <comment ref="AO97" authorId="0" shapeId="0" xr:uid="{00000000-0006-0000-0300-000097010000}">
      <text>
        <r>
          <rPr>
            <sz val="10"/>
            <color rgb="FF000000"/>
            <rFont val="Arial"/>
            <scheme val="minor"/>
          </rPr>
          <t>First Attempt: 10/27/2022
Second Attempt: 12/06/2022 
Third Attempt: 02/02/2023
Latest attempt: 04/04/2023
======</t>
        </r>
      </text>
    </comment>
    <comment ref="AP97" authorId="0" shapeId="0" xr:uid="{00000000-0006-0000-0300-000098010000}">
      <text>
        <r>
          <rPr>
            <sz val="10"/>
            <color rgb="FF000000"/>
            <rFont val="Arial"/>
            <scheme val="minor"/>
          </rPr>
          <t>First Attempt: 10/27/2022
Latest Attempt: 12/28/2022
======</t>
        </r>
      </text>
    </comment>
    <comment ref="G98" authorId="0" shapeId="0" xr:uid="{00000000-0006-0000-0300-000099010000}">
      <text>
        <r>
          <rPr>
            <sz val="10"/>
            <color rgb="FF000000"/>
            <rFont val="Arial"/>
            <scheme val="minor"/>
          </rPr>
          <t>Therapist, Outpatient to LLPC as per license
======</t>
        </r>
      </text>
    </comment>
    <comment ref="P98" authorId="0" shapeId="0" xr:uid="{00000000-0006-0000-0300-00009A010000}">
      <text>
        <r>
          <rPr>
            <sz val="10"/>
            <color rgb="FF000000"/>
            <rFont val="Arial"/>
            <scheme val="minor"/>
          </rPr>
          <t>Limited Licensed Counselor 6451022148
======</t>
        </r>
      </text>
    </comment>
    <comment ref="AM98" authorId="0" shapeId="0" xr:uid="{00000000-0006-0000-0300-00009B010000}">
      <text>
        <r>
          <rPr>
            <sz val="10"/>
            <color rgb="FF000000"/>
            <rFont val="Arial"/>
            <scheme val="minor"/>
          </rPr>
          <t>Approved
Effective Date: 12/01/2022
Provider_ID:
QMP000006254901
LOB:
Molina Medicare DSNP
Molina Medicare MAPD
======</t>
        </r>
      </text>
    </comment>
    <comment ref="AN98" authorId="0" shapeId="0" xr:uid="{00000000-0006-0000-0300-00009C010000}">
      <text>
        <r>
          <rPr>
            <sz val="10"/>
            <color rgb="FF000000"/>
            <rFont val="Arial"/>
            <scheme val="minor"/>
          </rPr>
          <t>Latest Attempt: 10/31/2022
======</t>
        </r>
      </text>
    </comment>
    <comment ref="AO98" authorId="0" shapeId="0" xr:uid="{00000000-0006-0000-0300-00009D010000}">
      <text>
        <r>
          <rPr>
            <sz val="10"/>
            <color rgb="FF000000"/>
            <rFont val="Arial"/>
            <scheme val="minor"/>
          </rPr>
          <t>First Attempt: 10/27/2022
Second Attempt: 12/06/2022 
Third Attempt: 02/02/2023
Latest attempt: 04/04/2023
======</t>
        </r>
      </text>
    </comment>
    <comment ref="G99" authorId="0" shapeId="0" xr:uid="{00000000-0006-0000-0300-00009E010000}">
      <text>
        <r>
          <rPr>
            <sz val="10"/>
            <color rgb="FF000000"/>
            <rFont val="Arial"/>
            <scheme val="minor"/>
          </rPr>
          <t>from Addictions Therapist, LLMSW to MSW
licensed updated as of 05/11/2023
======</t>
        </r>
      </text>
    </comment>
    <comment ref="P99" authorId="0" shapeId="0" xr:uid="{00000000-0006-0000-0300-00009F010000}">
      <text>
        <r>
          <rPr>
            <sz val="10"/>
            <color rgb="FF000000"/>
            <rFont val="Arial"/>
            <scheme val="minor"/>
          </rPr>
          <t>Masters Social Worker 6801115953
======</t>
        </r>
      </text>
    </comment>
    <comment ref="AM99" authorId="0" shapeId="0" xr:uid="{00000000-0006-0000-0300-0000A0010000}">
      <text>
        <r>
          <rPr>
            <sz val="10"/>
            <color rgb="FF000000"/>
            <rFont val="Arial"/>
            <scheme val="minor"/>
          </rPr>
          <t xml:space="preserve">
Provider_ID:
QMP000006254902
LOB:
Molina Medicare DSNP
Molina Medicare MAPD
======</t>
        </r>
      </text>
    </comment>
    <comment ref="P100" authorId="0" shapeId="0" xr:uid="{00000000-0006-0000-0300-0000A1010000}">
      <text>
        <r>
          <rPr>
            <sz val="10"/>
            <color rgb="FF000000"/>
            <rFont val="Arial"/>
            <scheme val="minor"/>
          </rPr>
          <t>Masters Social Worker 6801108501
======</t>
        </r>
      </text>
    </comment>
    <comment ref="AM100" authorId="0" shapeId="0" xr:uid="{00000000-0006-0000-0300-0000A2010000}">
      <text>
        <r>
          <rPr>
            <sz val="10"/>
            <color rgb="FF000000"/>
            <rFont val="Arial"/>
            <scheme val="minor"/>
          </rPr>
          <t>Provider_ID:
QMP000005940545
LOB:
Molina Medicare DSNP
Molina Medicare MAPD
======</t>
        </r>
      </text>
    </comment>
    <comment ref="AQ100" authorId="0" shapeId="0" xr:uid="{00000000-0006-0000-0300-0000A3010000}">
      <text>
        <r>
          <rPr>
            <sz val="10"/>
            <color rgb="FF000000"/>
            <rFont val="Arial"/>
            <scheme val="minor"/>
          </rPr>
          <t>Hello; The information requested on 12/20/2022 has not been received to date. If not received by 01/11/2023 this inquiry will be closed as an incomplete application. Thank you.
1/4/2023
Priority Health Analyst
We need more information! Once we receive this essential information, we can begin the credentialing process. What do we need? • Updated CAQH Application. The information for Macomb County Community Mental Health is not listed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Adding the provider to the group
10/27/2022
Macomb County Community Mental Health -
======</t>
        </r>
      </text>
    </comment>
    <comment ref="P101" authorId="0" shapeId="0" xr:uid="{00000000-0006-0000-0300-0000A4010000}">
      <text>
        <r>
          <rPr>
            <sz val="10"/>
            <color rgb="FF000000"/>
            <rFont val="Arial"/>
            <scheme val="minor"/>
          </rPr>
          <t>Limited Licensed Counselor 6451019217
======</t>
        </r>
      </text>
    </comment>
    <comment ref="P102" authorId="0" shapeId="0" xr:uid="{00000000-0006-0000-0300-0000A5010000}">
      <text>
        <r>
          <rPr>
            <sz val="10"/>
            <color rgb="FF000000"/>
            <rFont val="Arial"/>
            <scheme val="minor"/>
          </rPr>
          <t>Masters Social Worker 6801098354
======</t>
        </r>
      </text>
    </comment>
    <comment ref="AK102" authorId="0" shapeId="0" xr:uid="{00000000-0006-0000-0300-0000A6010000}">
      <text>
        <r>
          <rPr>
            <sz val="10"/>
            <color rgb="FF000000"/>
            <rFont val="Arial"/>
            <scheme val="minor"/>
          </rPr>
          <t>Enrollment Type: Individual/Sole Proprietor
Association End Date: 12/31/2999
Business End Date: 06/01/2026
Revalidation Status: Not Started
Revalidation Cycle End Date: 03/31/2028
======</t>
        </r>
      </text>
    </comment>
    <comment ref="AM102" authorId="0" shapeId="0" xr:uid="{00000000-0006-0000-0300-0000A7010000}">
      <text>
        <r>
          <rPr>
            <sz val="10"/>
            <color rgb="FF000000"/>
            <rFont val="Arial"/>
            <scheme val="minor"/>
          </rPr>
          <t>Provider_ID:
QMP000005061968
LOB:
Molina Medicare DSNP
Molina Medicare MAPD
======</t>
        </r>
      </text>
    </comment>
    <comment ref="AQ102" authorId="0" shapeId="0" xr:uid="{00000000-0006-0000-0300-0000A8010000}">
      <text>
        <r>
          <rPr>
            <sz val="10"/>
            <color rgb="FF000000"/>
            <rFont val="Arial"/>
            <scheme val="minor"/>
          </rPr>
          <t>Please update and/or re-attest your CAQH application on the CAQH website and advise us via a PRISM comment when complete. Your inquiry will remain open for 5 days, awaiting your notification of this update.
11/7/2022
Priority Health Analyst
Please update and/or re-attest your CAQH application on the CAQH website and advise us via a PRISM comment when complete. Your inquiry will remain open for 10 days, awaiting your notification of this update.
10/31/2022
Priority Health Analyst
Adding the provider to the group
10/27/2022
Macomb County Community Mental Health -
======</t>
        </r>
      </text>
    </comment>
    <comment ref="P103" authorId="0" shapeId="0" xr:uid="{00000000-0006-0000-0300-0000A9010000}">
      <text>
        <r>
          <rPr>
            <sz val="10"/>
            <color rgb="FF000000"/>
            <rFont val="Arial"/>
            <scheme val="minor"/>
          </rPr>
          <t>Medical Doctor 4301077485
Controlled Substance 5315059721
======</t>
        </r>
      </text>
    </comment>
    <comment ref="AM103" authorId="0" shapeId="0" xr:uid="{00000000-0006-0000-0300-0000AA010000}">
      <text>
        <r>
          <rPr>
            <sz val="10"/>
            <color rgb="FF000000"/>
            <rFont val="Arial"/>
            <scheme val="minor"/>
          </rPr>
          <t>Provider_ID:
QMP000003700747
LOB:
Molina Medicare DSNP
Molina Medicare MAPD
======</t>
        </r>
      </text>
    </comment>
    <comment ref="AQ103" authorId="0" shapeId="0" xr:uid="{00000000-0006-0000-0300-0000AB010000}">
      <text>
        <r>
          <rPr>
            <sz val="10"/>
            <color rgb="FF000000"/>
            <rFont val="Arial"/>
            <scheme val="minor"/>
          </rPr>
          <t>"* Provider Name: STEPHANIE A RIOLO * Provider NPI: 1942237425 * Provider Vendor Number: 7000110784 * Effective Date: 11/28/2022 * Changes Made: Loaded to Group: MACOMB COUNTY COMMUNITY MENTAL Group Vendor Number: 900051139, 43740 GROESBECK * Products: HMO, PPO, Medicare, Medicaid FE
11/29/2022
Priority Health Analyst"
======</t>
        </r>
      </text>
    </comment>
    <comment ref="P104" authorId="0" shapeId="0" xr:uid="{00000000-0006-0000-0300-0000AC010000}">
      <text>
        <r>
          <rPr>
            <sz val="10"/>
            <color rgb="FF000000"/>
            <rFont val="Arial"/>
            <scheme val="minor"/>
          </rPr>
          <t>Masters Social Worker 6801086095
======</t>
        </r>
      </text>
    </comment>
    <comment ref="AM104" authorId="0" shapeId="0" xr:uid="{00000000-0006-0000-0300-0000AD010000}">
      <text>
        <r>
          <rPr>
            <sz val="10"/>
            <color rgb="FF000000"/>
            <rFont val="Arial"/>
            <scheme val="minor"/>
          </rPr>
          <t>Provider_ID:
QMP000005309174
LOB:
Molina Medicare DSNP
Molina Medicare MAPD
======</t>
        </r>
      </text>
    </comment>
    <comment ref="AQ104" authorId="0" shapeId="0" xr:uid="{00000000-0006-0000-0300-0000AE010000}">
      <text>
        <r>
          <rPr>
            <sz val="10"/>
            <color rgb="FF000000"/>
            <rFont val="Arial"/>
            <scheme val="minor"/>
          </rPr>
          <t>"* Provider Name: JAMILA M STEVENS * Provider NPI: 1124283650 * Provider Vendor Number: 7002046574 * Effective Date: 11/28/2022 * Changes Made: Loaded to Group: MACOMB COUNTY COMMUNITY MENTAL Group Vendor Number: 900051139, 43740 GROESBECK * Products: HMO, PPO, Medicare, Medicaid FE
11/29/2022
Priority Health Analyst"
======</t>
        </r>
      </text>
    </comment>
    <comment ref="P105" authorId="0" shapeId="0" xr:uid="{00000000-0006-0000-0300-0000AF010000}">
      <text>
        <r>
          <rPr>
            <sz val="10"/>
            <color rgb="FF000000"/>
            <rFont val="Arial"/>
            <scheme val="minor"/>
          </rPr>
          <t>Masters Social Worker Limited 6851110418
======</t>
        </r>
      </text>
    </comment>
    <comment ref="AI105" authorId="0" shapeId="0" xr:uid="{00000000-0006-0000-0300-0000B0010000}">
      <text>
        <r>
          <rPr>
            <sz val="10"/>
            <color rgb="FF000000"/>
            <rFont val="Arial"/>
            <scheme val="minor"/>
          </rPr>
          <t>no PECOS account 
======</t>
        </r>
      </text>
    </comment>
    <comment ref="AM105" authorId="0" shapeId="0" xr:uid="{00000000-0006-0000-0300-0000B1010000}">
      <text>
        <r>
          <rPr>
            <sz val="10"/>
            <color rgb="FF000000"/>
            <rFont val="Arial"/>
            <scheme val="minor"/>
          </rPr>
          <t>Approved
Effective Date: 12/01/2022
Provider_ID:
QMP000006254897
LOB:
Molina Medicare DSNP
Molina Medicare MAPD
======</t>
        </r>
      </text>
    </comment>
    <comment ref="AN105" authorId="0" shapeId="0" xr:uid="{00000000-0006-0000-0300-0000B2010000}">
      <text>
        <r>
          <rPr>
            <sz val="10"/>
            <color rgb="FF000000"/>
            <rFont val="Arial"/>
            <scheme val="minor"/>
          </rPr>
          <t>Latest Attempt: 10/31/2022
======</t>
        </r>
      </text>
    </comment>
    <comment ref="AO105" authorId="0" shapeId="0" xr:uid="{00000000-0006-0000-0300-0000B3010000}">
      <text>
        <r>
          <rPr>
            <sz val="10"/>
            <color rgb="FF000000"/>
            <rFont val="Arial"/>
            <scheme val="minor"/>
          </rPr>
          <t>First Attempt: 10/27/2022
Second Attempt: 12/06/2022 
Latest Attempt: 02/02/2023
Supervising Physician (Applicable for Mid-level/Limited License providers ONLY) 
NPI, DEA, if applicable - Board Certified (Y/N) and Medicare Number
======</t>
        </r>
      </text>
    </comment>
    <comment ref="AP105" authorId="0" shapeId="0" xr:uid="{00000000-0006-0000-0300-0000B4010000}">
      <text>
        <r>
          <rPr>
            <sz val="10"/>
            <color rgb="FF000000"/>
            <rFont val="Arial"/>
            <scheme val="minor"/>
          </rPr>
          <t>First Attempt: 10/27/2022
Second Attempt: 12/28/2022
Latest Attempt: 02/02/2023
======</t>
        </r>
      </text>
    </comment>
    <comment ref="P106" authorId="0" shapeId="0" xr:uid="{00000000-0006-0000-0300-0000B5010000}">
      <text>
        <r>
          <rPr>
            <sz val="10"/>
            <color rgb="FF000000"/>
            <rFont val="Arial"/>
            <scheme val="minor"/>
          </rPr>
          <t>Licensed Professional Counselor 6401018118
======</t>
        </r>
      </text>
    </comment>
    <comment ref="R106" authorId="0" shapeId="0" xr:uid="{00000000-0006-0000-0300-0000B6010000}">
      <text>
        <r>
          <rPr>
            <sz val="10"/>
            <color rgb="FF000000"/>
            <rFont val="Arial"/>
            <scheme val="minor"/>
          </rPr>
          <t>EXPIRED LICENSE
======</t>
        </r>
      </text>
    </comment>
    <comment ref="AK106" authorId="0" shapeId="0" xr:uid="{00000000-0006-0000-0300-0000B7010000}">
      <text>
        <r>
          <rPr>
            <sz val="10"/>
            <color rgb="FF000000"/>
            <rFont val="Arial"/>
            <scheme val="minor"/>
          </rPr>
          <t>Enrollment Type: Individual/Sole Proprietor
Association End Date: 12/31/2999
Business End Date: 07/30/2023
Revalidation Status: Not Started
Revalidation Cycle End Date: 03/31/2028
======</t>
        </r>
      </text>
    </comment>
    <comment ref="AQ106" authorId="0" shapeId="0" xr:uid="{00000000-0006-0000-0300-0000B8010000}">
      <text>
        <r>
          <rPr>
            <sz val="10"/>
            <color rgb="FF000000"/>
            <rFont val="Arial"/>
            <scheme val="minor"/>
          </rPr>
          <t>Please consider this inquiry closed as an incomplete application. We did not receive a response to our initial request for more information (current malpractice insurance) within 10 business days. If you wish to apply in the future you will need to complete a new Prism application.
5/5/2023
Priority Health Analyst
CAQH Application is already updated and attested as of 5/1/2023.
5/4/2023
Macomb County Community Mental Health -
Please provide the current Certificate of Insurance. The one on file expired on 04/01/2023. Your inquiry will remain open for 10 days, awaiting your notification of this update.
4/17/2023
Priority Health Analyst
Good day! May we know the update of this application?
3/31/2023
Macomb County Community Mental Health -
Hello! We just want to follow up for any update to this application.
3/22/2023
Macomb County Community Mental Health -
The provider is a hospital based provider.
3/15/2023
Macomb County Community Mental Health -
Please consider this inquiry closed as an incomplete application. We did not receive a response to our initial request for more information within 10 business days.
3/14/2023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3 days, awaiting your notification of this update.
3/8/2023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10 days, awaiting your notification of this update.
2/27/2023
Priority Health Analyst
======</t>
        </r>
      </text>
    </comment>
    <comment ref="P107" authorId="0" shapeId="0" xr:uid="{00000000-0006-0000-0300-0000B9010000}">
      <text>
        <r>
          <rPr>
            <sz val="10"/>
            <color rgb="FF000000"/>
            <rFont val="Arial"/>
            <scheme val="minor"/>
          </rPr>
          <t>Masters Social Worker
6801114948
======</t>
        </r>
      </text>
    </comment>
    <comment ref="AI107" authorId="0" shapeId="0" xr:uid="{00000000-0006-0000-0300-0000BA010000}">
      <text>
        <r>
          <rPr>
            <sz val="10"/>
            <color rgb="FF000000"/>
            <rFont val="Arial"/>
            <scheme val="minor"/>
          </rPr>
          <t>5/2/23 Emma at DCO is in process of approving surrogacy having issues with login/pw;  she will let us know when completed...bjk
======</t>
        </r>
      </text>
    </comment>
    <comment ref="AK107" authorId="0" shapeId="0" xr:uid="{00000000-0006-0000-0300-0000BB010000}">
      <text>
        <r>
          <rPr>
            <sz val="10"/>
            <color rgb="FF000000"/>
            <rFont val="Arial"/>
            <scheme val="minor"/>
          </rPr>
          <t>Enrollment Type: Individual/Sole Proprietor
Association End Date: 12/31/2999
Business End Date: 09/17/2025
Revalidation Status: Not Started
Revalidation Cycle End Date: 09/30/2025
======</t>
        </r>
      </text>
    </comment>
    <comment ref="AM107" authorId="0" shapeId="0" xr:uid="{00000000-0006-0000-0300-0000BC010000}">
      <text>
        <r>
          <rPr>
            <sz val="10"/>
            <color rgb="FF000000"/>
            <rFont val="Arial"/>
            <scheme val="minor"/>
          </rPr>
          <t>Provider_ID:
QMP000005927944
LOB:
Molina Medicare DSNP
Molina Medicare MAPD
======</t>
        </r>
      </text>
    </comment>
    <comment ref="AQ107" authorId="0" shapeId="0" xr:uid="{00000000-0006-0000-0300-0000BD010000}">
      <text>
        <r>
          <rPr>
            <sz val="10"/>
            <color rgb="FF000000"/>
            <rFont val="Arial"/>
            <scheme val="minor"/>
          </rPr>
          <t>The practice address on the CAQH is different than the practice address on the PRISM application. These need to be the same. As this inquiry has been closed, you will need to complete a new application for this practitioner.
5/16/2023
Priority Health Analyst
Please verify the CAQH of the provider. Updated and attested as of 05/09/2023.
5/10/2023
Macomb County Community Mental Health -
Hello, The requested information has not been received; therefore, this inquiry has been closed. Thank you
1/31/2023
Priority Health Analyst
Hello; The information requested on 12/20/2022 has not been received to date. If not received by 01/11/2023 this inquiry will be closed as an incomplete application. Thank you.
1/4/2023
Priority Health Analyst
We need more information! Once we receive this essential information, we can begin the credentialing process. What do we need? • Updated CAQH Application. The demographic information for Macomb County Community Mental Health is not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t>
        </r>
      </text>
    </comment>
    <comment ref="P108" authorId="0" shapeId="0" xr:uid="{00000000-0006-0000-0300-0000BE010000}">
      <text>
        <r>
          <rPr>
            <sz val="10"/>
            <color rgb="FF000000"/>
            <rFont val="Arial"/>
            <scheme val="minor"/>
          </rPr>
          <t>Masters Social Worker Limited 6851100394
======</t>
        </r>
      </text>
    </comment>
    <comment ref="AK108" authorId="0" shapeId="0" xr:uid="{00000000-0006-0000-0300-0000BF010000}">
      <text>
        <r>
          <rPr>
            <sz val="10"/>
            <color rgb="FF000000"/>
            <rFont val="Arial"/>
            <scheme val="minor"/>
          </rPr>
          <t>Enrollment Type: Individual/Sole Proprietor
Association End Date: 12/31/2999
Business End Date: 12/06/2023
Revalidation Status: Open
Revalidation Cycle End Date: 07/31/2023
======</t>
        </r>
      </text>
    </comment>
    <comment ref="AM108" authorId="0" shapeId="0" xr:uid="{00000000-0006-0000-0300-0000C0010000}">
      <text>
        <r>
          <rPr>
            <sz val="10"/>
            <color rgb="FF000000"/>
            <rFont val="Arial"/>
            <scheme val="minor"/>
          </rPr>
          <t>Approved
Effective Date: 12/01/2022
Provider_ID:
QMP000005319505
LOB:
Molina Medicare DSNP
Molina Medicare MAPD
======</t>
        </r>
      </text>
    </comment>
    <comment ref="AN108" authorId="0" shapeId="0" xr:uid="{00000000-0006-0000-0300-0000C1010000}">
      <text>
        <r>
          <rPr>
            <sz val="10"/>
            <color rgb="FF000000"/>
            <rFont val="Arial"/>
            <scheme val="minor"/>
          </rPr>
          <t>Latest Attempt: 10/31/2022
======</t>
        </r>
      </text>
    </comment>
    <comment ref="AO108" authorId="0" shapeId="0" xr:uid="{00000000-0006-0000-0300-0000C2010000}">
      <text>
        <r>
          <rPr>
            <sz val="10"/>
            <color rgb="FF000000"/>
            <rFont val="Arial"/>
            <scheme val="minor"/>
          </rPr>
          <t>First Attempt: 10/27/2022
Second Attempt: 12/06/2022 
Latest Attempt: 02/02/2023
✓
Supervising Physician (Applicable for Mid-level/Limited License providers ONLY) 
NPI, DEA, if applicable - Board Certified (Y/N) and Medicare Number
======</t>
        </r>
      </text>
    </comment>
    <comment ref="AP108" authorId="0" shapeId="0" xr:uid="{00000000-0006-0000-0300-0000C3010000}">
      <text>
        <r>
          <rPr>
            <sz val="10"/>
            <color rgb="FF000000"/>
            <rFont val="Arial"/>
            <scheme val="minor"/>
          </rPr>
          <t>no CAQH ID
======</t>
        </r>
      </text>
    </comment>
    <comment ref="P109" authorId="0" shapeId="0" xr:uid="{00000000-0006-0000-0300-0000C4010000}">
      <text>
        <r>
          <rPr>
            <sz val="10"/>
            <color rgb="FF000000"/>
            <rFont val="Arial"/>
            <scheme val="minor"/>
          </rPr>
          <t>Registered Nurse 4704277557
Specialty Certification:
N​u​r​s​e​ ​P​r​a​c​t​i​t​i​o​n​e​r
======</t>
        </r>
      </text>
    </comment>
    <comment ref="AK109" authorId="0" shapeId="0" xr:uid="{00000000-0006-0000-0300-0000C5010000}">
      <text>
        <r>
          <rPr>
            <sz val="10"/>
            <color rgb="FF000000"/>
            <rFont val="Arial"/>
            <scheme val="minor"/>
          </rPr>
          <t>Enrollment Type: Individual/Sole Proprietor
Association End Date: 12/31/2999
Business End Date: 07/18/2023
Revalidation Status: Not Started
Revalidation Cycle End Date: 11/30/2026
======</t>
        </r>
      </text>
    </comment>
    <comment ref="AM109" authorId="0" shapeId="0" xr:uid="{00000000-0006-0000-0300-0000C6010000}">
      <text>
        <r>
          <rPr>
            <sz val="10"/>
            <color rgb="FF000000"/>
            <rFont val="Arial"/>
            <scheme val="minor"/>
          </rPr>
          <t>Provider_ID:
QMP000006075663
LOB:
Molina Medicare DSNP
Molina Medicare MAPD
======</t>
        </r>
      </text>
    </comment>
    <comment ref="AO109" authorId="0" shapeId="0" xr:uid="{00000000-0006-0000-0300-0000C7010000}">
      <text>
        <r>
          <rPr>
            <sz val="10"/>
            <color rgb="FF000000"/>
            <rFont val="Arial"/>
            <scheme val="minor"/>
          </rPr>
          <t>Collabortive Physicians NPI 
( for PA, RN, NMW, &amp; NP Only)
Supervising Physician (Applicable for Mid-level/Limited License providers ONLY) 
NPI, DEA, if applicable - Board Certified (Y/N) and Medicare Number
======</t>
        </r>
      </text>
    </comment>
    <comment ref="AQ109" authorId="0" shapeId="0" xr:uid="{00000000-0006-0000-0300-0000C8010000}">
      <text>
        <r>
          <rPr>
            <sz val="10"/>
            <color rgb="FF000000"/>
            <rFont val="Arial"/>
            <scheme val="minor"/>
          </rPr>
          <t>Collaborating Physician: Dr. Robert Lagrou DO. NPI: 1629279351
4/27/2023
Macomb County Community Mental Health -
Please consider this inquiry closed as an incomplete application. We did not receive a response to our initial request for more information within 10 business days.
1/30/2023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5 days, awaiting receipt of this required information. Also, the license number provided is for another provider. Please provide the correct one. Thank you.
1/23/2023
Priority Health Analyst
CAQH Application was updated and has been attested last 01/03/2023.
1/20/2023
Macomb County Community Mental Health -
Please consider this inquiry closed as an incomplete application. We did not receive a response to our initial request for more information within 10 business days.
12/20/2022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5 days, awaiting receipt of this required information. Also, the license number provided is for another provider. Please provide the correct one. Thank you.
12/12/2022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12/5/2022
Priority Health Analyst
Adding new provider to the group.
12/5/2022
Macomb County Community Mental Health -
======</t>
        </r>
      </text>
    </comment>
    <comment ref="P110" authorId="0" shapeId="0" xr:uid="{00000000-0006-0000-0300-0000C9010000}">
      <text>
        <r>
          <rPr>
            <sz val="10"/>
            <color rgb="FF000000"/>
            <rFont val="Arial"/>
            <scheme val="minor"/>
          </rPr>
          <t>Masters Social Worker Limited 6851107754
======</t>
        </r>
      </text>
    </comment>
    <comment ref="R110" authorId="0" shapeId="0" xr:uid="{00000000-0006-0000-0300-0000CA010000}">
      <text>
        <r>
          <rPr>
            <sz val="10"/>
            <color rgb="FF000000"/>
            <rFont val="Arial"/>
            <scheme val="minor"/>
          </rPr>
          <t>expiring license
NO UPDATED license date
======</t>
        </r>
      </text>
    </comment>
    <comment ref="AK110" authorId="0" shapeId="0" xr:uid="{00000000-0006-0000-0300-0000CB010000}">
      <text>
        <r>
          <rPr>
            <sz val="10"/>
            <color rgb="FF000000"/>
            <rFont val="Arial"/>
            <scheme val="minor"/>
          </rPr>
          <t>Enrollment Type: Individual/Sole Proprietor
Association End Date: 12/31/2999
Business End Date: 10/06/2023
Revalidation Status: Not Started
Revalidation Cycle End Date: 03/31/2026
======</t>
        </r>
      </text>
    </comment>
    <comment ref="AM110" authorId="0" shapeId="0" xr:uid="{00000000-0006-0000-0300-0000CC010000}">
      <text>
        <r>
          <rPr>
            <sz val="10"/>
            <color rgb="FF000000"/>
            <rFont val="Arial"/>
            <scheme val="minor"/>
          </rPr>
          <t>Approved
Effective Date: 12/01/2022
Provider_ID:
QMP000005991243
LOB:
Molina Medicare DSNP
Molina Medicare MAPD
======</t>
        </r>
      </text>
    </comment>
    <comment ref="AN110" authorId="0" shapeId="0" xr:uid="{00000000-0006-0000-0300-0000CD010000}">
      <text>
        <r>
          <rPr>
            <sz val="10"/>
            <color rgb="FF000000"/>
            <rFont val="Arial"/>
            <scheme val="minor"/>
          </rPr>
          <t>Latest Attempt: 10/31/2022
======</t>
        </r>
      </text>
    </comment>
    <comment ref="AO110" authorId="0" shapeId="0" xr:uid="{00000000-0006-0000-0300-0000CE010000}">
      <text>
        <r>
          <rPr>
            <sz val="10"/>
            <color rgb="FF000000"/>
            <rFont val="Arial"/>
            <scheme val="minor"/>
          </rPr>
          <t>First Attempt: 10/27/2022
Second Attempt: 12/06/2022 
Latest Attempt: 02/02/2023
✓
Supervising Physician (Applicable for Mid-level/Limited License providers ONLY) 
NPI, DEA, if applicable - Board Certified (Y/N) and Medicare Number
======</t>
        </r>
      </text>
    </comment>
    <comment ref="AP110" authorId="0" shapeId="0" xr:uid="{00000000-0006-0000-0300-0000CF010000}">
      <text>
        <r>
          <rPr>
            <sz val="10"/>
            <color rgb="FF000000"/>
            <rFont val="Arial"/>
            <scheme val="minor"/>
          </rPr>
          <t>no CAQH ID
======</t>
        </r>
      </text>
    </comment>
    <comment ref="P111" authorId="0" shapeId="0" xr:uid="{00000000-0006-0000-0300-0000D0010000}">
      <text>
        <r>
          <rPr>
            <sz val="10"/>
            <color rgb="FF000000"/>
            <rFont val="Arial"/>
            <scheme val="minor"/>
          </rPr>
          <t>Masters Social Worker 6801104160
======</t>
        </r>
      </text>
    </comment>
    <comment ref="AI111" authorId="0" shapeId="0" xr:uid="{00000000-0006-0000-0300-0000D1010000}">
      <text>
        <r>
          <rPr>
            <sz val="10"/>
            <color rgb="FF000000"/>
            <rFont val="Arial"/>
            <scheme val="minor"/>
          </rPr>
          <t>No button to navigate in order to create a new 855R
======</t>
        </r>
      </text>
    </comment>
    <comment ref="AK111" authorId="0" shapeId="0" xr:uid="{00000000-0006-0000-0300-0000D2010000}">
      <text>
        <r>
          <rPr>
            <sz val="10"/>
            <color rgb="FF000000"/>
            <rFont val="Arial"/>
            <scheme val="minor"/>
          </rPr>
          <t>Enrollment Type: Individual/Sole Proprietor
Association End Date: 12/31/2999
Business End Date: 06/29/2023
Revalidation Status: Open
Revalidation Cycle End Date: 07/31/2023
======</t>
        </r>
      </text>
    </comment>
    <comment ref="AQ111" authorId="0" shapeId="0" xr:uid="{00000000-0006-0000-0300-0000D3010000}">
      <text>
        <r>
          <rPr>
            <sz val="10"/>
            <color rgb="FF000000"/>
            <rFont val="Arial"/>
            <scheme val="minor"/>
          </rPr>
          <t>The group name and TIN on page 7 of the CAQH is different than the group name on the PRISM application. If you wish to apply in the future you will need to complete a new Prism application as this inquiry has been closed.
5/16/2023
Priority Health Analyst
Please verify the CAQH of the provider. Updated and attested as of 05/09/2023.
5/10/2023
Macomb County Community Mental Health -
Please consider this inquiry closed as an incomplete application. We did not receive a response to our initial request for more information within 10 business days. If you wish to apply in the future you will need to complete a new Prism application.
5/5/2023
Priority Health Analyst
Hello, The CAQH demographic information has not been updated yet as previously requested. Please update by 05/01/2023. If not completed by then, the inquiry will be closed as an incomplete application. Thank you.
4/21/2023
Priority Health Analyst
Hello! Please be advised that the provider can be seeing patients in both hospital and office setting.
4/20/2023
Macomb County Community Mental Health -
Please update your CAQH application with the current demographic information. You will need to advise us via a PRISM comment when this has been completed. Your inquiry will remain open for 10 days, awaiting your notification of this update.
4/17/2023
Priority Health Analyst
The application was closed because we never received a response to the question posted on 02/27/23 and 03/08/23: Hello, We noticed that you selected the Hospitalist, Hospital Practice and the call to make an appointment boxes. Will this provider be seeing patients in a hospital only or in an office setting? Are we referring members? Your inquiry will remain open for 3 days, awaiting your notification of this update.
4/13/2023
Priority Health Analyst
Good day! May we know the update of this application?
3/31/2023
Macomb County Community Mental Health -
The provider is a hospital based provider.
3/15/2023
Macomb County Community Mental Health -
Please consider this inquiry closed as an incomplete application. We did not receive a response to our initial request for more information within 10 business days.
3/14/2023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3 days, awaiting your notification of this update.
3/8/2023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10 days, awaiting your notification of this update.
2/27/2023
Priority Health Analyst
======</t>
        </r>
      </text>
    </comment>
    <comment ref="P112" authorId="0" shapeId="0" xr:uid="{00000000-0006-0000-0300-0000D4010000}">
      <text>
        <r>
          <rPr>
            <sz val="10"/>
            <color rgb="FF000000"/>
            <rFont val="Arial"/>
            <scheme val="minor"/>
          </rPr>
          <t>Masters Social Worker 6801094718
======</t>
        </r>
      </text>
    </comment>
    <comment ref="AI112" authorId="0" shapeId="0" xr:uid="{00000000-0006-0000-0300-0000D5010000}">
      <text>
        <r>
          <rPr>
            <sz val="10"/>
            <color rgb="FF000000"/>
            <rFont val="Arial"/>
            <scheme val="minor"/>
          </rPr>
          <t>No button to navigate in order to create a new 855R
======</t>
        </r>
      </text>
    </comment>
    <comment ref="AK112" authorId="0" shapeId="0" xr:uid="{00000000-0006-0000-0300-0000D6010000}">
      <text>
        <r>
          <rPr>
            <sz val="10"/>
            <color rgb="FF000000"/>
            <rFont val="Arial"/>
            <scheme val="minor"/>
          </rPr>
          <t>Enrollment Type: Individual/Sole Proprietor
Association End Date: 12/31/2999
Business End Date: 06/29/2024
Revalidation Status: Not Started
Revalidation Cycle End Date: 01/31/2024
======</t>
        </r>
      </text>
    </comment>
    <comment ref="AM112" authorId="0" shapeId="0" xr:uid="{00000000-0006-0000-0300-0000D7010000}">
      <text>
        <r>
          <rPr>
            <sz val="10"/>
            <color rgb="FF000000"/>
            <rFont val="Arial"/>
            <scheme val="minor"/>
          </rPr>
          <t>Provider_ID:
QMP000005431723
LOB:
Molina Medicare DSNP
Molina Medicare MAPD
======</t>
        </r>
      </text>
    </comment>
    <comment ref="AQ112" authorId="0" shapeId="0" xr:uid="{00000000-0006-0000-0300-0000D8010000}">
      <text>
        <r>
          <rPr>
            <sz val="10"/>
            <color rgb="FF000000"/>
            <rFont val="Arial"/>
            <scheme val="minor"/>
          </rPr>
          <t>Closing inquiry at this time. Please verify correct primary address. Currently PRISM application states 43740 NORTH GROESBECK HIGHWAY, however CAQH only has 8150 E 13 Mile Rd and then 42669 Garfield Rd for Macomb County Community Mental Health.
5/18/2023
Priority Health Analyst
Good Morning, Please verify correct primary address. Currently PRISM application states 43740 NORTH GROESBECK HIGHWAY, however CAQH only has 8150 E 13 Mile Rd and then 42669 Garfield Rd for Macomb County Community Mental Health.
5/16/2023
Priority Health Analyst
Good Morning, Please verify correct primary address. Currently PRISM application states 43740 NORTH GROESBECK HIGHWAY, however CAQH only has 8150 E 13 Mile Rd and then 42669 Garfield Rd for Macomb County Community Mental Health.
5/11/2023
Priority Health Analyst
Please verify the CAQH of the provider. Updated and attested as of 05/09/2023.
5/10/2023
Macomb County Community Mental Health -
Good Afternoon, while the CAQH application was reattested last on 12/19/2022, it still does not have the group/address you are wanting the provider credentialed at. This is a necessary credentialing element and we cannot continue the credentialing process until the group/location you are wanting the provider credentialed at has been added. Please update the CAQH application to have this information and notify us once completed.
1/24/2023
Priority Health Analyst
CAQH has been updated and attested as of 12/19/22
1/24/2023
Macomb County Community Mental Health -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at isn't on their CAQH application. Please update provider's CAQH application and notify us once completed.
12/21/2022
Priority Health Analyst
======</t>
        </r>
      </text>
    </comment>
    <comment ref="P113" authorId="0" shapeId="0" xr:uid="{00000000-0006-0000-0300-0000D9010000}">
      <text>
        <r>
          <rPr>
            <sz val="10"/>
            <color rgb="FF000000"/>
            <rFont val="Arial"/>
            <scheme val="minor"/>
          </rPr>
          <t>Masters Social Worker 6801096795
======</t>
        </r>
      </text>
    </comment>
    <comment ref="AK113" authorId="0" shapeId="0" xr:uid="{00000000-0006-0000-0300-0000DA010000}">
      <text>
        <r>
          <rPr>
            <sz val="10"/>
            <color rgb="FF000000"/>
            <rFont val="Arial"/>
            <scheme val="minor"/>
          </rPr>
          <t>4/28/23 Emma at DCO is completing the enrollment for this provider linking to Macombs group NPI...bjk
Enrollment Type: Individual/Sole Proprietor
Association End Date: 12/31/2999
Business End Date: 06/29/2023
Revalidation Status: Open
Revalidation Cycle End Date: 07/31/2023
======</t>
        </r>
      </text>
    </comment>
    <comment ref="AQ113" authorId="0" shapeId="0" xr:uid="{00000000-0006-0000-0300-0000DB010000}">
      <text>
        <r>
          <rPr>
            <sz val="10"/>
            <color rgb="FF000000"/>
            <rFont val="Arial"/>
            <scheme val="minor"/>
          </rPr>
          <t>The demographic information on the CAQH does not match up to what is on the PRISM application. Please make the necessary corrections; you will need to complete a new Prism application as this inquiry has been closed.
5/16/2023
Priority Health Analyst
Please verify the CAQH of the provider. Updated and attested as of 05/09/2023.
5/10/2023
Macomb County Community Mental Health -
Please consider this inquiry closed as an incomplete application. We did not receive a response to our initial request for more information within 10 business days. If you wish to apply in the future you will need to complete a new Prism application.
5/5/2023
Priority Health Analyst
Please update your CAQH application with the current demographic information. You will need to advise us via a PRISM comment when this has been completed. Your inquiry will remain open for 10 days, awaiting your notification of this update.
4/17/2023
Priority Health Analyst
Hello, The application shows this practitioner will be working in a hospital and office based setting. Please confirm if this is correct; she will be working in both settings? Thank you
4/13/2023
Priority Health Analyst
Good day! May we know the update of this application?
3/31/2023
Macomb County Community Mental Health -
Hello! We just want to follow up for any update to this application. Thank you!
======</t>
        </r>
      </text>
    </comment>
    <comment ref="P114" authorId="0" shapeId="0" xr:uid="{00000000-0006-0000-0300-0000DC010000}">
      <text>
        <r>
          <rPr>
            <sz val="10"/>
            <color rgb="FF000000"/>
            <rFont val="Arial"/>
            <scheme val="minor"/>
          </rPr>
          <t>Masters Social Worker 6801098011
======</t>
        </r>
      </text>
    </comment>
    <comment ref="AK114" authorId="0" shapeId="0" xr:uid="{00000000-0006-0000-0300-0000DD010000}">
      <text>
        <r>
          <rPr>
            <sz val="10"/>
            <color rgb="FF000000"/>
            <rFont val="Arial"/>
            <scheme val="minor"/>
          </rPr>
          <t>Enrollment Type: Individual/Sole Proprietor
Association End Date: 12/31/2999
Business End Date: 06/29/2024
Revalidation Status: Open
Revalidation Cycle End Date: 07/31/2023
======</t>
        </r>
      </text>
    </comment>
    <comment ref="AM114" authorId="0" shapeId="0" xr:uid="{00000000-0006-0000-0300-0000DE010000}">
      <text>
        <r>
          <rPr>
            <sz val="10"/>
            <color rgb="FF000000"/>
            <rFont val="Arial"/>
            <scheme val="minor"/>
          </rPr>
          <t>Provider_ID:
QMP000004890574
LOB:
Molina Medicare DSNP
Molina Medicare MAPD
======</t>
        </r>
      </text>
    </comment>
    <comment ref="AQ114" authorId="0" shapeId="0" xr:uid="{00000000-0006-0000-0300-0000DF010000}">
      <text>
        <r>
          <rPr>
            <sz val="10"/>
            <color rgb="FF000000"/>
            <rFont val="Arial"/>
            <scheme val="minor"/>
          </rPr>
          <t>Closing inquiry at this time. Please verify primary address as PRISM application states 43740 NORTH GROESBECK HIGHWAY, however provider's CAQH application states 6549 Town Center Dr for Macomb County Community Mental Health.
5/18/2023
Priority Health Analyst
Good Morning, please verify primary address as PRISM application states 43740 NORTH GROESBECK HIGHWAY, however provider's CAQH application states 6549 Town Center Dr for Macomb County Community Mental Health.
5/16/2023
Priority Health Analyst
Good Morning, please verify primary address as PRISM application states 43740 NORTH GROESBECK HIGHWAY, however provider's CAQH application states 6549 Town Center Dr for Macomb County Community Mental Health.
5/11/2023
Priority Health Analyst
Please verify the CAQH of the provider. Updated and attested as of 05/09/2023.
5/10/2023
Macomb County Community Mental Health 
Good Afternoon, while the CAQH application was reattested last on 11/30/2022, it still does not have the group/address you are wanting the provider credentialed at. This is a necessary credentialing element and we cannot continue the credentialing process until the group/location you are wanting the provider credentialed at has been added. Please update the CAQH application to have this information and notify us once completed.
1/24/2023
Priority Health Analyst
CAQH has been updated and attested as of 11/30/2022.
1/24/2023
Macomb County Community Mental Health -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to isn't located on their CAQH application. Please update CAQH and notify us once completed.
12/20/2022
Priority Health Analyst
Adding new provider to the group.
10/27/2022
Macomb County Community Mental Health -
======</t>
        </r>
      </text>
    </comment>
    <comment ref="P115" authorId="0" shapeId="0" xr:uid="{00000000-0006-0000-0300-0000E0010000}">
      <text>
        <r>
          <rPr>
            <sz val="10"/>
            <color rgb="FF000000"/>
            <rFont val="Arial"/>
            <scheme val="minor"/>
          </rPr>
          <t>Licensed Professional Counselor 6401018273
======</t>
        </r>
      </text>
    </comment>
    <comment ref="AK115" authorId="0" shapeId="0" xr:uid="{00000000-0006-0000-0300-0000E1010000}">
      <text>
        <r>
          <rPr>
            <sz val="10"/>
            <color rgb="FF000000"/>
            <rFont val="Arial"/>
            <scheme val="minor"/>
          </rPr>
          <t>Enrollment Type: Individual/Sole Proprietor
Association End Date: 12/31/2999
Business End Date: 07/30/2024
Revalidation Status: Not Started
Revalidation Cycle End Date: 06/30/2023
======</t>
        </r>
      </text>
    </comment>
    <comment ref="AM115" authorId="0" shapeId="0" xr:uid="{00000000-0006-0000-0300-0000E2010000}">
      <text>
        <r>
          <rPr>
            <sz val="10"/>
            <color rgb="FF000000"/>
            <rFont val="Arial"/>
            <scheme val="minor"/>
          </rPr>
          <t>Provider_ID:
QMP000005582062
LOB:
Molina Medicare DSNP
Molina Medicare MAPD
======</t>
        </r>
      </text>
    </comment>
    <comment ref="AQ115" authorId="0" shapeId="0" xr:uid="{00000000-0006-0000-0300-0000E3010000}">
      <text>
        <r>
          <rPr>
            <sz val="10"/>
            <color rgb="FF000000"/>
            <rFont val="Arial"/>
            <scheme val="minor"/>
          </rPr>
          <t>* Provider Name: BRONWYN M DAVIS * Provider NPI: 1457872822 * Provider Vendor Number: 7002616193 * Effective Date: 05/15/2023 * Changes Made: Loaded to Group: MACOMB COUNTY COMMUNITY MENTAL Group Vendor Number: 900051139, 43740 N GROESBECK HWY * Products: HMO, PPO, Medicaid FE
5/16/2023
Priority Health Analyst
======</t>
        </r>
      </text>
    </comment>
    <comment ref="P116" authorId="0" shapeId="0" xr:uid="{00000000-0006-0000-0300-0000E4010000}">
      <text>
        <r>
          <rPr>
            <sz val="10"/>
            <color rgb="FF000000"/>
            <rFont val="Arial"/>
            <scheme val="minor"/>
          </rPr>
          <t>Masters Social Worker 6801095701
======</t>
        </r>
      </text>
    </comment>
    <comment ref="AK116" authorId="0" shapeId="0" xr:uid="{00000000-0006-0000-0300-0000E5010000}">
      <text>
        <r>
          <rPr>
            <sz val="10"/>
            <color rgb="FF000000"/>
            <rFont val="Arial"/>
            <scheme val="minor"/>
          </rPr>
          <t>Enrollment Type: Individual/Sole Proprietor
Association End Date: 12/31/2999
Business End Date: 01/15/2026
Revalidation Status: Open
Revalidation Cycle End Date: 07/31/2023
======</t>
        </r>
      </text>
    </comment>
    <comment ref="AM116" authorId="0" shapeId="0" xr:uid="{00000000-0006-0000-0300-0000E6010000}">
      <text>
        <r>
          <rPr>
            <sz val="10"/>
            <color rgb="FF000000"/>
            <rFont val="Arial"/>
            <scheme val="minor"/>
          </rPr>
          <t>Provider_ID:
QMP000004890720
LOB:
Molina Medicare DSNP
Molina Medicare MAPD
======</t>
        </r>
      </text>
    </comment>
    <comment ref="AQ116" authorId="0" shapeId="0" xr:uid="{00000000-0006-0000-0300-0000E7010000}">
      <text>
        <r>
          <rPr>
            <sz val="10"/>
            <color rgb="FF000000"/>
            <rFont val="Arial"/>
            <scheme val="minor"/>
          </rPr>
          <t>Closing inquiry at this time. Currently the address provided in PRISM (43740 NORTH GROESBECK HIGHWAY) isn't listed on the provider's CAQH application. The only locations listed for the group on the provider's CAQH application are 42669 Garfield Rd, and then 26522 Van Dyke Ave.
5/18/2023
Priority Health Analyst
Good Morning, currently the address provided in PRISM (43740 NORTH GROESBECK HIGHWAY) isn't listed on the provider's CAQH application. The only locations listed for the group on the provider's CAQH application are 42669 Garfield Rd, and then 26522 Van Dyke Ave.
5/16/2023
Priority Health Analyst
Good Morning, currently the address provided in PRISM (43740 NORTH GROESBECK HIGHWAY) isn't listed on the provider's CAQH application. The only locations listed for the group on the provider's CAQH application are 42669 Garfield Rd, and then 26522 Van Dyke Ave.
5/11/2023
Priority Health Analyst
Please verify the CAQH of the provider. Updated and attested as of 05/09/2023.
5/10/2023
Macomb County Community Mental Health 
WHILE THE CAQH WAS REATTESTED 12/05/2022, IT DOES NOT INCLUDE THE ADDRESS/GROUP/TAX ID YOU ARE WANTING THE PROVIDER CREDENTIALED TO. WE CANNOT CONTINUE THE CREDENTIALING PROCESS UNTIL THE CAQH APPLICATION HAS BEEN UPDATED TO INCLUDE THIS INFORMATION. THIS INQUIRY WILL BE CLOSED UNTIL WE RECEIVE NOTIFICATION THAT THE CAQH APPLICATION HAS BEEN UPDATED TO INCLUDE THIS INFORMATION.
1/23/2023
Priority Health Analyst
CAQH Application was updated and has been attested last 12/05/2022.
1/20/2023
Macomb County Community Mental Health -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to is not listed on the provider's CAQH application. Please update provider's CAQH application and notify us once completed.
12/20/2022
Priority Health Analyst
======</t>
        </r>
      </text>
    </comment>
    <comment ref="G117" authorId="0" shapeId="0" xr:uid="{00000000-0006-0000-0300-0000E8010000}">
      <text>
        <r>
          <rPr>
            <sz val="10"/>
            <color rgb="FF000000"/>
            <rFont val="Arial"/>
            <scheme val="minor"/>
          </rPr>
          <t>Changed from LLPC to LPC
======</t>
        </r>
      </text>
    </comment>
    <comment ref="P117" authorId="0" shapeId="0" xr:uid="{00000000-0006-0000-0300-0000E9010000}">
      <text>
        <r>
          <rPr>
            <sz val="10"/>
            <color rgb="FF000000"/>
            <rFont val="Arial"/>
            <scheme val="minor"/>
          </rPr>
          <t>Licensed Professional Counselor 6401222405
======</t>
        </r>
      </text>
    </comment>
    <comment ref="AK117" authorId="0" shapeId="0" xr:uid="{00000000-0006-0000-0300-0000EA010000}">
      <text>
        <r>
          <rPr>
            <sz val="10"/>
            <color rgb="FF000000"/>
            <rFont val="Arial"/>
            <scheme val="minor"/>
          </rPr>
          <t>4/26/23 Emma at DCO is linking provider to group NPI...bjk
Enrollment Type: Individual/Sole Proprietor
Association End Date: 12/31/2999
Business End Date: 02/14/2026
Revalidation Status: Not Started
Revalidation Cycle End Date: 03/31/2028
======</t>
        </r>
      </text>
    </comment>
    <comment ref="AM117" authorId="0" shapeId="0" xr:uid="{00000000-0006-0000-0300-0000EB010000}">
      <text>
        <r>
          <rPr>
            <sz val="10"/>
            <color rgb="FF000000"/>
            <rFont val="Arial"/>
            <scheme val="minor"/>
          </rPr>
          <t>Provider_ID:
QMP000005780599
LOB:
Molina Medicare DSNP
Molina Medicare MAPD
======</t>
        </r>
      </text>
    </comment>
    <comment ref="AP117" authorId="0" shapeId="0" xr:uid="{00000000-0006-0000-0300-0000EC010000}">
      <text>
        <r>
          <rPr>
            <sz val="10"/>
            <color rgb="FF000000"/>
            <rFont val="Arial"/>
            <scheme val="minor"/>
          </rPr>
          <t>05/26/23. BH Ownership
======</t>
        </r>
      </text>
    </comment>
    <comment ref="AQ117" authorId="0" shapeId="0" xr:uid="{00000000-0006-0000-0300-0000ED010000}">
      <text>
        <r>
          <rPr>
            <sz val="10"/>
            <color rgb="FF000000"/>
            <rFont val="Arial"/>
            <scheme val="minor"/>
          </rPr>
          <t>The information on the CAQH does not match what is on your PRISM application: * The group/DBA name on page 7 is different than the group name on PRISM; * The address for Macomb County Community Mental Health shown on page 18 of the CAQH is different than the address on the PRISM application. If you wish to apply in the future you will need to complete a new Prism application.
5/16/2023
Priority Health Analyst
Please verify the CAQH of the provider. Updated and attested as of 05/09/2023.
5/10/2023
Macomb County Community Mental Health -
Please consider this inquiry closed as an incomplete application. We did not receive a response to our initial request for more information within 10 business days. If you wish to apply in the future you will need to complete a new Prism application.
5/5/2023
Priority Health Analyst
Please update your CAQH application with the current demographic information. You will need to advise us via a PRISM comment when this has been completed. Your inquiry will remain open for 10 days, awaiting your notification of this update.
4/17/2023
Priority Health Analyst
Good day! May we know the update of this application?
3/31/2023
Macomb County Community Mental Health -
The provider is a hospital based provider.
3/15/2023
Macomb County Community Mental Health -
Please consider this inquiry closed as an incomplete application. We did not receive a response to our initial request for more information within 10 business days.
3/14/2023
Priority Health Analyst
Please consider this inquiry closed as an incomplete application. We did not receive a response to our initial request for more information within 10 business days.
3/14/2023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3 days, awaiting your notification of this update.
3/8/2023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10 days, awaiting your notification of this update.
2/27/2023
Priority Health Analyst
======</t>
        </r>
      </text>
    </comment>
    <comment ref="P118" authorId="0" shapeId="0" xr:uid="{00000000-0006-0000-0300-0000EE010000}">
      <text>
        <r>
          <rPr>
            <sz val="10"/>
            <color rgb="FF000000"/>
            <rFont val="Arial"/>
            <scheme val="minor"/>
          </rPr>
          <t>Limited Licensed Counselor 6451012995
======</t>
        </r>
      </text>
    </comment>
    <comment ref="AK118" authorId="0" shapeId="0" xr:uid="{00000000-0006-0000-0300-0000EF010000}">
      <text>
        <r>
          <rPr>
            <sz val="10"/>
            <color rgb="FF000000"/>
            <rFont val="Arial"/>
            <scheme val="minor"/>
          </rPr>
          <t>Enrollment Type: Individual/Sole Proprietor
Association End Date: 12/31/2999
Business End Date: 06/03/2024
Revalidation Status: Not Started
Revalidation Cycle End Date: 03/31/2028
======</t>
        </r>
      </text>
    </comment>
    <comment ref="AM118" authorId="0" shapeId="0" xr:uid="{00000000-0006-0000-0300-0000F0010000}">
      <text>
        <r>
          <rPr>
            <sz val="10"/>
            <color rgb="FF000000"/>
            <rFont val="Arial"/>
            <scheme val="minor"/>
          </rPr>
          <t>Approved
Effective Date: 12/01/2022
Provider_ID:
QMP000003991936
LOB:
Molina Medicare DSNP
Molina Medicare MAPD
======</t>
        </r>
      </text>
    </comment>
    <comment ref="AN118" authorId="0" shapeId="0" xr:uid="{00000000-0006-0000-0300-0000F1010000}">
      <text>
        <r>
          <rPr>
            <sz val="10"/>
            <color rgb="FF000000"/>
            <rFont val="Arial"/>
            <scheme val="minor"/>
          </rPr>
          <t>Latest Attempt: 10/31/2022
======</t>
        </r>
      </text>
    </comment>
    <comment ref="AP118" authorId="0" shapeId="0" xr:uid="{00000000-0006-0000-0300-0000F2010000}">
      <text>
        <r>
          <rPr>
            <sz val="10"/>
            <color rgb="FF000000"/>
            <rFont val="Arial"/>
            <scheme val="minor"/>
          </rPr>
          <t>First Attempt: 10/27/2022
Latest Attempt: 12/28/2022
======</t>
        </r>
      </text>
    </comment>
    <comment ref="P119" authorId="0" shapeId="0" xr:uid="{00000000-0006-0000-0300-0000F3010000}">
      <text>
        <r>
          <rPr>
            <sz val="10"/>
            <color rgb="FF000000"/>
            <rFont val="Arial"/>
            <scheme val="minor"/>
          </rPr>
          <t>Masters Social Worker 6801094280
======</t>
        </r>
      </text>
    </comment>
    <comment ref="AK119" authorId="0" shapeId="0" xr:uid="{00000000-0006-0000-0300-0000F4010000}">
      <text>
        <r>
          <rPr>
            <sz val="10"/>
            <color rgb="FF000000"/>
            <rFont val="Arial"/>
            <scheme val="minor"/>
          </rPr>
          <t>Enrollment Type: Individual/Sole Proprietor
Association End Date: 12/31/2999
Business End Date: 06/29/2024
Revalidation Status: Not Started
Revalidation Cycle End Date: 10/31/2023
======</t>
        </r>
      </text>
    </comment>
    <comment ref="AM119" authorId="0" shapeId="0" xr:uid="{00000000-0006-0000-0300-0000F5010000}">
      <text>
        <r>
          <rPr>
            <sz val="10"/>
            <color rgb="FF000000"/>
            <rFont val="Arial"/>
            <scheme val="minor"/>
          </rPr>
          <t>Provider_ID:
QMP000005666347
LOB:
Molina Medicare DSNP
Molina Medicare MAPD
======</t>
        </r>
      </text>
    </comment>
    <comment ref="AQ119" authorId="0" shapeId="0" xr:uid="{00000000-0006-0000-0300-0000F6010000}">
      <text>
        <r>
          <rPr>
            <sz val="10"/>
            <color rgb="FF000000"/>
            <rFont val="Arial"/>
            <scheme val="minor"/>
          </rPr>
          <t>The practice address on the CAQH does not match the practice address in the PRISM application. This still needs to be updated. Going forward you will need to complete a new application for this provider as this inquiry has been closed.
5/16/2023
Priority Health Analyst
Please verify the CAQH of the provider. Updated and attested as of 05/09/2023.
5/10/2023
Macomb County Community Mental Health -
Hello; The information requested on 01/31/23 and 03/03/23 has not been received. This inquiry has been closed as an incomplete application. Thank you.
3/17/2023
Priority Health Analyst
Hello, Please provider the address where this provider will be practicing. The CAQH shows 42669 Garfield but your application shows 43740 North Groesbeck Hwy. The correct address needs to be on the CAQH. If the address on the application is wrong please let me know. Thank you!
3/6/2023
Priority Health Analyst
Good Morning, I reviewed the CAQH this morning. The demographic information for Macomb County Community Mental Health is not on there and we cannot credential this practitioner without that information. Please let me know once it has been added to the CAQH. Your inquiry will remain open for up to 10 days, pending this update. If this information is not received within 10 business days, the inquiry will be closed as an incomplete application.
1/31/2023
Priority Health Analyst
CAQH Application was updated and has been attested last 11/14/2022.
1/20/2023
Macomb County Community Mental Health -
Hello; The information requested on 12/16/2022 has not been received to date. If not received by 01/11/2023 this inquiry will be closed as an incomplete application. Thank you.
1/4/2023
Priority Health Analyst
We need more information! Once we receive this essential information, we can begin the credentialing process. What do we need? • Updated CAQH Application. The demographic information for Macomb County Community Mental Health is not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12/16/2022
Priority Health Analyst
======</t>
        </r>
      </text>
    </comment>
    <comment ref="P120" authorId="0" shapeId="0" xr:uid="{00000000-0006-0000-0300-0000F7010000}">
      <text>
        <r>
          <rPr>
            <sz val="10"/>
            <color rgb="FF000000"/>
            <rFont val="Arial"/>
            <scheme val="minor"/>
          </rPr>
          <t>Osteopathic Physician 5101015978
Controlled Substance 5315030439
======</t>
        </r>
      </text>
    </comment>
    <comment ref="AK120" authorId="0" shapeId="0" xr:uid="{00000000-0006-0000-0300-0000F8010000}">
      <text>
        <r>
          <rPr>
            <sz val="10"/>
            <color rgb="FF000000"/>
            <rFont val="Arial"/>
            <scheme val="minor"/>
          </rPr>
          <t>4/26/23 Emma at DCO is linking provider to group NPI...bjk
Enrollment Type: Individual/Sole Proprietor
Association End Date: 12/31/2999
Business End Date: 05/29/2026
Revalidation Status: Not Started
Revalidation Cycle End Date: 04/30/2028
======</t>
        </r>
      </text>
    </comment>
    <comment ref="AQ120" authorId="0" shapeId="0" xr:uid="{00000000-0006-0000-0300-0000F9010000}">
      <text>
        <r>
          <rPr>
            <sz val="10"/>
            <color rgb="FF000000"/>
            <rFont val="Arial"/>
            <scheme val="minor"/>
          </rPr>
          <t>* Provider Name: ROBERT J LAGROU * Provider NPI: 1629279351 * Provider Vendor Number: 70009354510 * Effective Date: 03/20/2023 * Changes Made: Loaded to Group: MACOMB COUNTY COMMUNITY MENTAL Group Vendor Number: 900051139, 5980 S MAIN ST STE 101 * Products: HMO, PPO, Medicare, Medicaid FE
======</t>
        </r>
      </text>
    </comment>
    <comment ref="P121" authorId="0" shapeId="0" xr:uid="{00000000-0006-0000-0300-0000FA010000}">
      <text>
        <r>
          <rPr>
            <sz val="10"/>
            <color rgb="FF000000"/>
            <rFont val="Arial"/>
            <scheme val="minor"/>
          </rPr>
          <t>Licensed Professional Counselor 6401014085
======</t>
        </r>
      </text>
    </comment>
    <comment ref="AK121" authorId="0" shapeId="0" xr:uid="{00000000-0006-0000-0300-0000FB010000}">
      <text>
        <r>
          <rPr>
            <sz val="10"/>
            <color rgb="FF000000"/>
            <rFont val="Arial"/>
            <scheme val="minor"/>
          </rPr>
          <t>Enrollment Type: Individual/Sole Proprietor
Association End Date: 12/31/2999
Business End Date: 07/30/2024
Revalidation Status: Not Started
Revalidation Cycle End Date: 03/31/2028
======</t>
        </r>
      </text>
    </comment>
    <comment ref="AM121" authorId="0" shapeId="0" xr:uid="{00000000-0006-0000-0300-0000FC010000}">
      <text>
        <r>
          <rPr>
            <sz val="10"/>
            <color rgb="FF000000"/>
            <rFont val="Arial"/>
            <scheme val="minor"/>
          </rPr>
          <t>Provider_ID:
QMP000005671618
LOB:
Molina Medicare DSNP
Molina Medicare MAPD
======</t>
        </r>
      </text>
    </comment>
    <comment ref="AQ121" authorId="0" shapeId="0" xr:uid="{00000000-0006-0000-0300-0000FD010000}">
      <text>
        <r>
          <rPr>
            <sz val="10"/>
            <color rgb="FF000000"/>
            <rFont val="Arial"/>
            <scheme val="minor"/>
          </rPr>
          <t>CAQH Application is already updated and attested as of 5/1/2023.
5/4/2023
Macomb County Community Mental Health -
Please consider this inquiry closed as an incomplete application. We did not receive a response to our initial request for more information within 10 business days.
2/6/2023
Priority Health Analyst
Hello, the updated CAQH still do does not list the demographic information for Macomb County Community Mental Health. This information is required to move forward with credentialing. If the requested information is not received within 10 business days this inquiry will be closed as an incomplete application.
1/23/2023
Priority Health Analyst
CAQH Application was updated and has been attested last 12/05/2022.
1/20/2023
Macomb County Community Mental Health -
Please consider this inquiry closed as an incomplete application. We did not receive a response to our initial request for more information within 10 business days.
12/30/2022
Priority Health Analyst
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12/16/2022
Priority Health Analyst
Adding new provider to the group.
10/28/2022
Macomb County Community Mental Health -
======</t>
        </r>
      </text>
    </comment>
    <comment ref="P122" authorId="0" shapeId="0" xr:uid="{00000000-0006-0000-0300-0000FE010000}">
      <text>
        <r>
          <rPr>
            <sz val="10"/>
            <color rgb="FF000000"/>
            <rFont val="Arial"/>
            <scheme val="minor"/>
          </rPr>
          <t>Masters Social Worker 6801087170
======</t>
        </r>
      </text>
    </comment>
    <comment ref="AK122" authorId="0" shapeId="0" xr:uid="{00000000-0006-0000-0300-0000FF010000}">
      <text>
        <r>
          <rPr>
            <sz val="10"/>
            <color rgb="FF000000"/>
            <rFont val="Arial"/>
            <scheme val="minor"/>
          </rPr>
          <t>Enrollment Type: Individual/Sole Proprietor
Association End Date: 12/31/2999
Business End Date: 08/24/2025
Revalidation Status: Open
Revalidation Cycle End Date: 07/31/2023
======</t>
        </r>
      </text>
    </comment>
    <comment ref="AM122" authorId="0" shapeId="0" xr:uid="{00000000-0006-0000-0300-000000020000}">
      <text>
        <r>
          <rPr>
            <sz val="10"/>
            <color rgb="FF000000"/>
            <rFont val="Arial"/>
            <scheme val="minor"/>
          </rPr>
          <t>Provider_ID:
QMP000005195070
LOB:
Molina Medicare DSNP
Molina Medicare MAPD
======</t>
        </r>
      </text>
    </comment>
    <comment ref="AQ122" authorId="0" shapeId="0" xr:uid="{00000000-0006-0000-0300-000001020000}">
      <text>
        <r>
          <rPr>
            <sz val="10"/>
            <color rgb="FF000000"/>
            <rFont val="Arial"/>
            <scheme val="minor"/>
          </rPr>
          <t>CAQH Application is already updated and attested as of 5/1/2023.
5/4/2023
Macomb County Community Mental Health -
Please consider this inquiry closed as an incomplete application. We did not receive a response to our initial request for more information within 10 business days.
2/14/2023
Priority Health Analyst
Hello, The CAQH application is missing the information that we need to move forward. The CAQH application does not list the demographic information for Macomb County Community Mental Health. Your inquiry will remain open for 10 days, awaiting your notification of this update.
1/25/2023
Priority Health Analyst
CAQH has been updated and attested as of 10/31/22
1/24/2023
Macomb County Community Mental Health -
Please consider this inquiry closed as an incomplete application. We did not receive a response to our initial request for more information within 10 business days.
1/4/2023
Priority Health Analyst
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3 business days this inquiry will be closed as an incomplete application.
12/27/2022
Priority Health Analyst
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12/16/2022
Priority Health Analyst
======</t>
        </r>
      </text>
    </comment>
    <comment ref="P123" authorId="0" shapeId="0" xr:uid="{00000000-0006-0000-0300-000002020000}">
      <text>
        <r>
          <rPr>
            <sz val="10"/>
            <color rgb="FF000000"/>
            <rFont val="Arial"/>
            <scheme val="minor"/>
          </rPr>
          <t>Masters Social Worker 6801106496
======</t>
        </r>
      </text>
    </comment>
    <comment ref="AK123" authorId="0" shapeId="0" xr:uid="{00000000-0006-0000-0300-000003020000}">
      <text>
        <r>
          <rPr>
            <sz val="10"/>
            <color rgb="FF000000"/>
            <rFont val="Arial"/>
            <scheme val="minor"/>
          </rPr>
          <t>Enrollment Type: Individual/Sole Proprietor
Association End Date: 12/31/2999
Business End Date: 06/29/2024
Revalidation Status: Not Started
Revalidation Cycle End Date: 07/31/2023
======</t>
        </r>
      </text>
    </comment>
    <comment ref="AM123" authorId="0" shapeId="0" xr:uid="{00000000-0006-0000-0300-000004020000}">
      <text>
        <r>
          <rPr>
            <sz val="10"/>
            <color rgb="FF000000"/>
            <rFont val="Arial"/>
            <scheme val="minor"/>
          </rPr>
          <t>Provider_ID:
QMP000005202501
LOB:
Molina Medicare DSNP
Molina Medicare MAPD
======</t>
        </r>
      </text>
    </comment>
    <comment ref="AQ123" authorId="0" shapeId="0" xr:uid="{00000000-0006-0000-0300-000005020000}">
      <text>
        <r>
          <rPr>
            <sz val="10"/>
            <color rgb="FF000000"/>
            <rFont val="Arial"/>
            <scheme val="minor"/>
          </rPr>
          <t>CAQH Application is already updated and attested as of 5/1/2023.
5/4/2023
Macomb County Community Mental Health -
Please consider this inquiry closed as an incomplete application. We did not receive a response to our initial request for more information within 10 business days.
2/6/2023
Priority Health Analyst
Hello, the updated CAQH still do does not list the demographic information for Macomb County Community Mental Health. This information is required to move forward with credentialing. If the requested information is not received within 10 business days this inquiry will be closed as an incomplete application.
1/23/2023
Priority Health Analyst
CAQH Application was already updated and has been attested last 11/16/2022.
1/20/2023
Macomb County Community Mental Health -
Please consider this inquiry closed as an incomplete application. We did not receive a response to our initial request for more information within 10 business days.
1/3/2023
Priority Health Analyst
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12/19/2022
Priority Health Analyst
Adding new provider to the group.
10/28/2022
Macomb County Community Mental Health -
======</t>
        </r>
      </text>
    </comment>
    <comment ref="P124" authorId="0" shapeId="0" xr:uid="{00000000-0006-0000-0300-000006020000}">
      <text>
        <r>
          <rPr>
            <sz val="10"/>
            <color rgb="FF000000"/>
            <rFont val="Arial"/>
            <scheme val="minor"/>
          </rPr>
          <t>Medical Doctor 4301053687
Controlled Substance 5315124162
======</t>
        </r>
      </text>
    </comment>
    <comment ref="AK124" authorId="0" shapeId="0" xr:uid="{00000000-0006-0000-0300-000007020000}">
      <text>
        <r>
          <rPr>
            <sz val="10"/>
            <color rgb="FF000000"/>
            <rFont val="Arial"/>
            <scheme val="minor"/>
          </rPr>
          <t>Enrollment Type: Individual/Sole Proprietor
Association End Date: 12/31/2999
Business End Date: 07/29/2025
Revalidation Status: Not Started
Revalidation Cycle End Date: 12/31/2024
======</t>
        </r>
      </text>
    </comment>
    <comment ref="AM124" authorId="0" shapeId="0" xr:uid="{00000000-0006-0000-0300-000008020000}">
      <text>
        <r>
          <rPr>
            <sz val="10"/>
            <color rgb="FF000000"/>
            <rFont val="Arial"/>
            <scheme val="minor"/>
          </rPr>
          <t>Provider_ID:
QMP000003672185
QMP000003670180
LOB:
Molina Medicare DSNP
Molina Medicare MAPD
Michigan Medicaid
======</t>
        </r>
      </text>
    </comment>
    <comment ref="AQ124" authorId="0" shapeId="0" xr:uid="{00000000-0006-0000-0300-000009020000}">
      <text>
        <r>
          <rPr>
            <sz val="10"/>
            <color rgb="FF000000"/>
            <rFont val="Arial"/>
            <scheme val="minor"/>
          </rPr>
          <t>"* Provider Name: ORLENA B MERRITT-DAVIS * Provider NPI: 1982632824 * Provider Vendor Number: 7000369206 * Effective Date: 11/28/2022 * Changes Made: Loaded to Group: MACOMB COUNTY COMMUNITY MENTAL Group Vendor Number: 900051139, 43740 GROESBECK * Products: HMO, PPO, Medicare, Medicaid FE
11/29/2022
Priority Health Analyst"
======</t>
        </r>
      </text>
    </comment>
    <comment ref="P125" authorId="0" shapeId="0" xr:uid="{00000000-0006-0000-0300-00000A020000}">
      <text>
        <r>
          <rPr>
            <sz val="10"/>
            <color rgb="FF000000"/>
            <rFont val="Arial"/>
            <scheme val="minor"/>
          </rPr>
          <t>limited Licensed Counselor 6451016771
======</t>
        </r>
      </text>
    </comment>
    <comment ref="R125" authorId="0" shapeId="0" xr:uid="{00000000-0006-0000-0300-00000B020000}">
      <text>
        <r>
          <rPr>
            <sz val="10"/>
            <color rgb="FF000000"/>
            <rFont val="Arial"/>
            <scheme val="minor"/>
          </rPr>
          <t>expiring license
NO UPDATED license date
======</t>
        </r>
      </text>
    </comment>
    <comment ref="AK125" authorId="0" shapeId="0" xr:uid="{00000000-0006-0000-0300-00000C020000}">
      <text>
        <r>
          <rPr>
            <sz val="10"/>
            <color rgb="FF000000"/>
            <rFont val="Arial"/>
            <scheme val="minor"/>
          </rPr>
          <t>4/26/23 Emma from DCO is linking provider to group NPI...bjk
Enrollment Type: Individual/Sole Proprietor
Association End Date: 12/31/2999
Business End Date: 09/28/2023
Revalidation Status: Open
Revalidation Cycle End Date: 07/31/2023
======</t>
        </r>
      </text>
    </comment>
    <comment ref="AM125" authorId="0" shapeId="0" xr:uid="{00000000-0006-0000-0300-00000D020000}">
      <text>
        <r>
          <rPr>
            <sz val="10"/>
            <color rgb="FF000000"/>
            <rFont val="Arial"/>
            <scheme val="minor"/>
          </rPr>
          <t>Approved
Effective Date: 12/01/2022
Provider_ID:
QMP000005839036
LOB:
Molina Medicare DSNP
Molina Medicare MAPD
======</t>
        </r>
      </text>
    </comment>
    <comment ref="AN125" authorId="0" shapeId="0" xr:uid="{00000000-0006-0000-0300-00000E020000}">
      <text>
        <r>
          <rPr>
            <sz val="10"/>
            <color rgb="FF000000"/>
            <rFont val="Arial"/>
            <scheme val="minor"/>
          </rPr>
          <t>Latest Attempt: 10/31/2022
======</t>
        </r>
      </text>
    </comment>
    <comment ref="AP125" authorId="0" shapeId="0" xr:uid="{00000000-0006-0000-0300-00000F020000}">
      <text>
        <r>
          <rPr>
            <sz val="10"/>
            <color rgb="FF000000"/>
            <rFont val="Arial"/>
            <scheme val="minor"/>
          </rPr>
          <t>First Attempt: 10/27/2022
Last Attempt: 12/28/2022
======</t>
        </r>
      </text>
    </comment>
    <comment ref="P126" authorId="0" shapeId="0" xr:uid="{00000000-0006-0000-0300-000010020000}">
      <text>
        <r>
          <rPr>
            <sz val="10"/>
            <color rgb="FF000000"/>
            <rFont val="Arial"/>
            <scheme val="minor"/>
          </rPr>
          <t>Registered Nurse 4704211531
======</t>
        </r>
      </text>
    </comment>
    <comment ref="AK126" authorId="0" shapeId="0" xr:uid="{00000000-0006-0000-0300-000011020000}">
      <text>
        <r>
          <rPr>
            <sz val="10"/>
            <color rgb="FF000000"/>
            <rFont val="Arial"/>
            <scheme val="minor"/>
          </rPr>
          <t>Enrollment Type: Individual/Sole Proprietor
Association End Date: 12/31/2999
Business End Date: 08/18/2024
Revalidation Status: Not Started
Revalidation Cycle End Date: 04/30/2025
======</t>
        </r>
      </text>
    </comment>
    <comment ref="AM126" authorId="0" shapeId="0" xr:uid="{00000000-0006-0000-0300-000012020000}">
      <text>
        <r>
          <rPr>
            <sz val="10"/>
            <color rgb="FF000000"/>
            <rFont val="Arial"/>
            <scheme val="minor"/>
          </rPr>
          <t>Provider_ID:
QMP000004844843
LOB:
Molina Medicare DSNP
Molina Medicare MAPD
======</t>
        </r>
      </text>
    </comment>
    <comment ref="AQ126" authorId="0" shapeId="0" xr:uid="{00000000-0006-0000-0300-000013020000}">
      <text>
        <r>
          <rPr>
            <sz val="10"/>
            <color rgb="FF000000"/>
            <rFont val="Arial"/>
            <scheme val="minor"/>
          </rPr>
          <t>Collaborating Physician: Dr. Robert Lagrou DO. NPI: 1629279351
4/27/2023
Macomb County Community Mental Health -
Please consider this inquiry closed as an incomplete application. We did not receive a response to our initial request for more information within 10 business days.
12/20/2022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12/5/2022
Priority Health Analyst
Adding new provider to the group.
12/5/2022
Macomb County Community Mental Health -
======</t>
        </r>
      </text>
    </comment>
    <comment ref="P127" authorId="0" shapeId="0" xr:uid="{00000000-0006-0000-0300-000014020000}">
      <text>
        <r>
          <rPr>
            <sz val="10"/>
            <color rgb="FF000000"/>
            <rFont val="Arial"/>
            <scheme val="minor"/>
          </rPr>
          <t>Masters Social Worker Limited 6851107623
======</t>
        </r>
      </text>
    </comment>
    <comment ref="R127" authorId="0" shapeId="0" xr:uid="{00000000-0006-0000-0300-000015020000}">
      <text>
        <r>
          <rPr>
            <sz val="10"/>
            <color rgb="FF000000"/>
            <rFont val="Arial"/>
            <scheme val="minor"/>
          </rPr>
          <t>expiring license
NO UPDATED license date
======</t>
        </r>
      </text>
    </comment>
    <comment ref="AK127" authorId="0" shapeId="0" xr:uid="{00000000-0006-0000-0300-000016020000}">
      <text>
        <r>
          <rPr>
            <sz val="10"/>
            <color rgb="FF000000"/>
            <rFont val="Arial"/>
            <scheme val="minor"/>
          </rPr>
          <t>Enrollment Type: Individual/Sole Proprietor
Association End Date: 12/31/2999
Business End Date: 09/20/2023
Revalidation Status: Not Started
Revalidation Cycle End Date: 09/30/2025
======</t>
        </r>
      </text>
    </comment>
    <comment ref="AM127" authorId="0" shapeId="0" xr:uid="{00000000-0006-0000-0300-000017020000}">
      <text>
        <r>
          <rPr>
            <sz val="10"/>
            <color rgb="FF000000"/>
            <rFont val="Arial"/>
            <scheme val="minor"/>
          </rPr>
          <t>Approved
Effective Date: 12/01/2022
Provider_ID:
QMP000005646159
LOB:
Molina Medicare DSNP
Molina Medicare MAPD
======</t>
        </r>
      </text>
    </comment>
    <comment ref="AN127" authorId="0" shapeId="0" xr:uid="{00000000-0006-0000-0300-000018020000}">
      <text>
        <r>
          <rPr>
            <sz val="10"/>
            <color rgb="FF000000"/>
            <rFont val="Arial"/>
            <scheme val="minor"/>
          </rPr>
          <t>Latest Attempt: 10/31/2022
======</t>
        </r>
      </text>
    </comment>
    <comment ref="AO127" authorId="0" shapeId="0" xr:uid="{00000000-0006-0000-0300-000019020000}">
      <text>
        <r>
          <rPr>
            <sz val="10"/>
            <color rgb="FF000000"/>
            <rFont val="Arial"/>
            <scheme val="minor"/>
          </rPr>
          <t>First Attempt: 10/27/2022
Second Attempt: 12/06/2022 
Latest Attempt: 02/02/2023
Supervising Physician (Applicable for Mid-level/Limited License providers ONLY) 
NPI, DEA, if applicable - Board Certified (Y/N) and Medicare Number
======</t>
        </r>
      </text>
    </comment>
    <comment ref="AP127" authorId="0" shapeId="0" xr:uid="{00000000-0006-0000-0300-00001A020000}">
      <text>
        <r>
          <rPr>
            <sz val="10"/>
            <color rgb="FF000000"/>
            <rFont val="Arial"/>
            <scheme val="minor"/>
          </rPr>
          <t>First Attempt: 10/27/2022
Last Attempt: 12/28/2022
======</t>
        </r>
      </text>
    </comment>
    <comment ref="P128" authorId="0" shapeId="0" xr:uid="{00000000-0006-0000-0300-00001B020000}">
      <text>
        <r>
          <rPr>
            <sz val="10"/>
            <color rgb="FF000000"/>
            <rFont val="Arial"/>
            <scheme val="minor"/>
          </rPr>
          <t>Masters Social Worker 6801105192
======</t>
        </r>
      </text>
    </comment>
    <comment ref="AK128" authorId="0" shapeId="0" xr:uid="{00000000-0006-0000-0300-00001C020000}">
      <text>
        <r>
          <rPr>
            <sz val="10"/>
            <color rgb="FF000000"/>
            <rFont val="Arial"/>
            <scheme val="minor"/>
          </rPr>
          <t>Enrollment Type: Individual/Sole Proprietor
Association End Date: 12/31/2999
Business End Date: 06/29/2023
Revalidation Status: Not Started
Revalidation Cycle End Date: 08/31/2024
======</t>
        </r>
      </text>
    </comment>
    <comment ref="AM128" authorId="0" shapeId="0" xr:uid="{00000000-0006-0000-0300-00001D020000}">
      <text>
        <r>
          <rPr>
            <sz val="10"/>
            <color rgb="FF000000"/>
            <rFont val="Arial"/>
            <scheme val="minor"/>
          </rPr>
          <t>Provider_ID:
QMP000005780599
LOB:
Molina Medicare DSNP
Molina Medicare MAPD
======</t>
        </r>
      </text>
    </comment>
    <comment ref="AQ128" authorId="0" shapeId="0" xr:uid="{00000000-0006-0000-0300-00001E020000}">
      <text>
        <r>
          <rPr>
            <sz val="10"/>
            <color rgb="FF000000"/>
            <rFont val="Arial"/>
            <scheme val="minor"/>
          </rPr>
          <t>CAQH Application is already updated and attested as of 5/1/2023.
5/4/2023
Macomb County Community Mental Health -
Please consider this inquiry closed as an incomplete application. We did not receive a response to our initial request for more information within 10 business days.
2/6/2023
Priority Health Analyst
Hello, the updated CAQH still do does not list the demographic information for Macomb County Community Mental Health. This information is required to move forward with credentialing. If the requested information is not received within 10 business days this inquiry will be closed as an incomplete application.
1/23/2023
Priority Health Analyst
CAQH Application was updated and has been attested last 11/09/2022.
1/20/2023
Macomb County Community Mental Health -
Please consider this inquiry closed as an incomplete application. We did not receive a response to our initial request for more information within 10 business days.
1/3/2023
Priority Health Analyst
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12/19/2022
Priority Health Analyst
Adding new provider to the group.
10/28/2022
Macomb County Community Mental Health -
======</t>
        </r>
      </text>
    </comment>
    <comment ref="P129" authorId="0" shapeId="0" xr:uid="{00000000-0006-0000-0300-00001F020000}">
      <text>
        <r>
          <rPr>
            <sz val="10"/>
            <color rgb="FF000000"/>
            <rFont val="Arial"/>
            <scheme val="minor"/>
          </rPr>
          <t>Registered Nurse 4704264372
======</t>
        </r>
      </text>
    </comment>
    <comment ref="AI129" authorId="0" shapeId="0" xr:uid="{00000000-0006-0000-0300-000020020000}">
      <text>
        <r>
          <rPr>
            <sz val="10"/>
            <color rgb="FF000000"/>
            <rFont val="Arial"/>
            <scheme val="minor"/>
          </rPr>
          <t>Provider's name doesn't reflect on my associate's list
======</t>
        </r>
      </text>
    </comment>
    <comment ref="AK129" authorId="0" shapeId="0" xr:uid="{00000000-0006-0000-0300-000021020000}">
      <text>
        <r>
          <rPr>
            <sz val="10"/>
            <color rgb="FF000000"/>
            <rFont val="Arial"/>
            <scheme val="minor"/>
          </rPr>
          <t>need collaborating physician
======</t>
        </r>
      </text>
    </comment>
    <comment ref="AM129" authorId="0" shapeId="0" xr:uid="{00000000-0006-0000-0300-000022020000}">
      <text>
        <r>
          <rPr>
            <sz val="10"/>
            <color rgb="FF000000"/>
            <rFont val="Arial"/>
            <scheme val="minor"/>
          </rPr>
          <t>Provider_ID:
QMP000005678935
LOB:
Molina Medicare DSNP
Molina Medicare MAPD
======</t>
        </r>
      </text>
    </comment>
    <comment ref="AQ129" authorId="0" shapeId="0" xr:uid="{00000000-0006-0000-0300-000023020000}">
      <text>
        <r>
          <rPr>
            <sz val="10"/>
            <color rgb="FF000000"/>
            <rFont val="Arial"/>
            <scheme val="minor"/>
          </rPr>
          <t>* Provider Name: SHIBA L NIXON * Provider NPI: 1679041545 * Provider Vendor Number: 7002883083 * Effective Date: 05/01/2023 * Changes Made: Loaded to Group: MACOMB COUNTY COMMUNITY MENTAL Group Vendor Number: 900051139, 43740 N GROESBECK HWY * Products: HMO, PPO, Medicare, Medicaid FE
5/2/2023
Priority Health Analyst
======</t>
        </r>
      </text>
    </comment>
    <comment ref="P130" authorId="0" shapeId="0" xr:uid="{00000000-0006-0000-0300-000024020000}">
      <text>
        <r>
          <rPr>
            <sz val="10"/>
            <color rgb="FF000000"/>
            <rFont val="Arial"/>
            <scheme val="minor"/>
          </rPr>
          <t>Masters Social Worker 6801096735
======</t>
        </r>
      </text>
    </comment>
    <comment ref="AK130" authorId="0" shapeId="0" xr:uid="{00000000-0006-0000-0300-000025020000}">
      <text>
        <r>
          <rPr>
            <sz val="10"/>
            <color rgb="FF000000"/>
            <rFont val="Arial"/>
            <scheme val="minor"/>
          </rPr>
          <t>Enrollment Type: Individual/Sole Proprietor
Association End Date: 12/31/2999
Business End Date: 08/09/2026
Revalidation Status: Open
Revalidation Cycle End Date: 07/31/2023
======</t>
        </r>
      </text>
    </comment>
    <comment ref="AM130" authorId="0" shapeId="0" xr:uid="{00000000-0006-0000-0300-000026020000}">
      <text>
        <r>
          <rPr>
            <sz val="10"/>
            <color rgb="FF000000"/>
            <rFont val="Arial"/>
            <scheme val="minor"/>
          </rPr>
          <t>Provider_ID:
QMP000005216705
LOB:
Molina Medicare DSNP
Molina Medicare MAPD
======</t>
        </r>
      </text>
    </comment>
    <comment ref="AQ130" authorId="0" shapeId="0" xr:uid="{00000000-0006-0000-0300-000027020000}">
      <text>
        <r>
          <rPr>
            <sz val="10"/>
            <color rgb="FF000000"/>
            <rFont val="Arial"/>
            <scheme val="minor"/>
          </rPr>
          <t>Hello, This inquiry has been closed due to no response being received. Additional information was requested on 12/21/2022, 1/23/2023 and 5/4/2023. If you would still like this provider to be processed you will need to submit a new request and be sure the CAQH is up to date. Thank you
5/22/2023
Priority Health Analyst
Hello, We see that this providers' CAQH was reattested on 2/16/2023 however the primary location that was listed on her PRISM application (43740 North Groesbeck Highway, Clinton Township, MI) is not showing as an active location on her CAQH. In order for us to process this credentialing request and load her to the requested location the CAQH will need to be updated to include the North Groesbeck Highway address. Please review and update the CAQH and be sure to let us know via PRISM comment once this has been completed. This inquiry will remain open pending your reply for 10 days. Thank you
5/4/2023
Priority Health Analyst
CAQH Application is already updated and attested as of 5/1/2023.
5/4/2023
Macomb County Community Mental Health -
Collaborating Physician: Dr. Robert Lagrou DO. NPI: 1629279351
4/27/2023
Macomb County Community Mental Health -
Hello, We see that this providers' CAQH was reattested on 1/5/2023 however it still does not show any information for Macomb County Community Mental Health. If you would like us to credential Ms. Poirier and get her loaded to Macomb County Community Mental Health it needs to be an active location on her CAQH. Please review and update her CAQH and be sure to let us know via PRISM comment once this has been completed. This inquiry will remain closed, awaiting your notification of this update. Thank you
1/23/2023
Priority Health Analyst
CAQH Application was updated and has been attested last 01/05/2023.
1/20/2023
Macomb County Community Mental Health -
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12/21/2022
Priority Health Analyst
Adding new provider to the group.
10/28/2022
Macomb County Community Mental Health -
======</t>
        </r>
      </text>
    </comment>
    <comment ref="P131" authorId="0" shapeId="0" xr:uid="{00000000-0006-0000-0300-000028020000}">
      <text>
        <r>
          <rPr>
            <sz val="10"/>
            <color rgb="FF000000"/>
            <rFont val="Arial"/>
            <scheme val="minor"/>
          </rPr>
          <t>Registered Nurse 4704316591
======</t>
        </r>
      </text>
    </comment>
    <comment ref="AK131" authorId="0" shapeId="0" xr:uid="{00000000-0006-0000-0300-000029020000}">
      <text>
        <r>
          <rPr>
            <sz val="10"/>
            <color rgb="FF000000"/>
            <rFont val="Arial"/>
            <scheme val="minor"/>
          </rPr>
          <t>4/26/23 Emma at DCO is linking provider to group NPI...bjk
Enrollment Type: Individual/Sole Proprietor
Association End Date:12/31/2999
Business End Date: 11/30/2024
Revalidation Status: Not Started
Revalidation Cycle End Date: 05/31/2024
======</t>
        </r>
      </text>
    </comment>
    <comment ref="AQ131" authorId="0" shapeId="0" xr:uid="{00000000-0006-0000-0300-00002A020000}">
      <text>
        <r>
          <rPr>
            <sz val="10"/>
            <color rgb="FF000000"/>
            <rFont val="Arial"/>
            <scheme val="minor"/>
          </rPr>
          <t>Collaborating Physician: Dr. Robert Lagrou DO. NPI: 1629279351
4/27/2023
Macomb County Community Mental Health -
Please consider this inquiry closed as an incomplete application. We did not receive a response to our initial request for more information within 10 business days.
3/15/2023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Going forward, please select the provider type of ‘Advanced Practice Professional’ when adding a NP or PA to your group. There is vital information missing from the application when the appropriate type is not selected.
2/27/2023
Priority Health Analyst
======</t>
        </r>
      </text>
    </comment>
    <comment ref="P132" authorId="0" shapeId="0" xr:uid="{00000000-0006-0000-0300-00002B020000}">
      <text>
        <r>
          <rPr>
            <sz val="10"/>
            <color rgb="FF000000"/>
            <rFont val="Arial"/>
            <scheme val="minor"/>
          </rPr>
          <t>Masters Social Worker 6801081346
======</t>
        </r>
      </text>
    </comment>
    <comment ref="AK132" authorId="0" shapeId="0" xr:uid="{00000000-0006-0000-0300-00002C020000}">
      <text>
        <r>
          <rPr>
            <sz val="10"/>
            <color rgb="FF000000"/>
            <rFont val="Arial"/>
            <scheme val="minor"/>
          </rPr>
          <t>Enrollment Type: Individual/Sole Proprietor
Association End Date: 12/31/2999
Business End Date: 06/29/2024
Revalidation Status: Not Started
Revalidation Cycle End Date: 12/31/2023
======</t>
        </r>
      </text>
    </comment>
    <comment ref="AM132" authorId="0" shapeId="0" xr:uid="{00000000-0006-0000-0300-00002D020000}">
      <text>
        <r>
          <rPr>
            <sz val="10"/>
            <color rgb="FF000000"/>
            <rFont val="Arial"/>
            <scheme val="minor"/>
          </rPr>
          <t>Provider_ID:
QMP000003551014
LOB:
Molina Medicare DSNP
Molina Medicare MAPD
======</t>
        </r>
      </text>
    </comment>
    <comment ref="AQ132" authorId="0" shapeId="0" xr:uid="{00000000-0006-0000-0300-00002E020000}">
      <text>
        <r>
          <rPr>
            <sz val="10"/>
            <color rgb="FF000000"/>
            <rFont val="Arial"/>
            <scheme val="minor"/>
          </rPr>
          <t>Closing inquiry at this time. Currently the address listed on the provider's PRISM application, 43740 NORTH GROESBECK HIGHWAY. Currently the only address for the group Macomb County Community Mental Health on the provider's CAQH application is 42669 Garfield Rd. Is this the correct primary address?
5/18/2023
Priority Health Analyst
Good Morning, currently the address listed on the provider's PRISM application, 43740 NORTH GROESBECK HIGHWAY. Currently the only address for the group Macomb County Community Mental Health on the provider's CAQH application is 42669 Garfield Rd. Is this the correct primary address?
5/16/2023
Priority Health Analyst
Good Morning, currently the address listed on the provider's PRISM application, 43740 NORTH GROESBECK HIGHWAY. Currently the only address for the group Macomb County Community Mental Health on the provider's CAQH application is 42669 Garfield Rd. Is this the correct primary address?
5/11/2023
Priority Health Analyst
Please verify the CAQH of the provider. Updated and attested as of 05/09/2023.
5/10/2023
Macomb County Community Mental Health -
WHILE THE CAQH WAS REATTESTED 11/08/2022, IT DOES NOT INCLUDE THE ADDRESS/GROUP/TAX ID YOU ARE WANTING THE PROVIDER CREDENTIALED TO. WE CANNOT CONTINUE THE CREDENTIALING PROCESS UNTIL THE CAQH APPLICATION HAS BEEN UPDATED TO INCLUDE THIS INFORMATION. THIS INQUIRY WILL BE CLOSED UNTIL WE RECEIVE NOTIFICATION THAT THE CAQH APPLICATION HAS BEEN UPDATED TO INCLUDE THIS INFORMATION.
1/23/2023
Priority Health Analyst
CAQH Application was updated and has been attested last 11/08/2022.
1/20/2023
Macomb County Community Mental Health -
Good Morning, currently the group/address you are wanting the provider credentialed to isn't on their CAQH application. This inquiry will remain closed until notification has been received that the provider's CAQH application has been updated.
12/27/2022
Priority Health Analyst
Good Afternoon, currently the group/address you are wanting the provider credentialed to isn't on their CAQH application. Please update and notify us once completed.
12/13/2022
Priority Health Analyst
======</t>
        </r>
      </text>
    </comment>
    <comment ref="G133" authorId="0" shapeId="0" xr:uid="{00000000-0006-0000-0300-00002F020000}">
      <text>
        <r>
          <rPr>
            <sz val="10"/>
            <color rgb="FF000000"/>
            <rFont val="Arial"/>
            <scheme val="minor"/>
          </rPr>
          <t>from LLMSW to LMSW
======</t>
        </r>
      </text>
    </comment>
    <comment ref="P133" authorId="0" shapeId="0" xr:uid="{00000000-0006-0000-0300-000030020000}">
      <text>
        <r>
          <rPr>
            <sz val="10"/>
            <color rgb="FF000000"/>
            <rFont val="Arial"/>
            <scheme val="minor"/>
          </rPr>
          <t>Masters Social Worker 6801116311
======</t>
        </r>
      </text>
    </comment>
    <comment ref="AK133" authorId="0" shapeId="0" xr:uid="{00000000-0006-0000-0300-000031020000}">
      <text>
        <r>
          <rPr>
            <sz val="10"/>
            <color rgb="FF000000"/>
            <rFont val="Arial"/>
            <scheme val="minor"/>
          </rPr>
          <t>Enrollment Type: Individual/Sole Proprietor
Association End Date: 12/31/2999
Business End Date: 09/06/2023
Revalidation Status: Not Started
Revalidation Cycle End Date: 03/31/2026
======</t>
        </r>
      </text>
    </comment>
    <comment ref="AM133" authorId="0" shapeId="0" xr:uid="{00000000-0006-0000-0300-000032020000}">
      <text>
        <r>
          <rPr>
            <sz val="10"/>
            <color rgb="FF000000"/>
            <rFont val="Arial"/>
            <scheme val="minor"/>
          </rPr>
          <t>Provider_ID:
QMP000005985074
LOB:
Molina Medicare DSNP
Molina Medicare MAPD
======</t>
        </r>
      </text>
    </comment>
    <comment ref="AQ133" authorId="0" shapeId="0" xr:uid="{00000000-0006-0000-0300-000033020000}">
      <text>
        <r>
          <rPr>
            <sz val="10"/>
            <color rgb="FF000000"/>
            <rFont val="Arial"/>
            <scheme val="minor"/>
          </rPr>
          <t>Please submit a New Individual Provider Enrollment application for this provider, as this application is dated 10/28/2022. Thank you.
This provider is not limited anymore. License Type; Masters Social Worker 6801116311
5/8/2023
Macomb County Community Mental Health -
Thank you for your interest in participation with Priority Health. Credentialing is not required for a limited licensed practitioner. Please submit claims under the supervising provider. Please see https://www.priorityhealth.com/provider/manual/billing/bh-billing for more details.
10/31/2022
Priority Health Analyst
======</t>
        </r>
      </text>
    </comment>
    <comment ref="P134" authorId="0" shapeId="0" xr:uid="{00000000-0006-0000-0300-000034020000}">
      <text>
        <r>
          <rPr>
            <sz val="10"/>
            <color rgb="FF000000"/>
            <rFont val="Arial"/>
            <scheme val="minor"/>
          </rPr>
          <t>Registered Nurse 4704273187
======</t>
        </r>
      </text>
    </comment>
    <comment ref="R134" authorId="0" shapeId="0" xr:uid="{00000000-0006-0000-0300-000035020000}">
      <text>
        <r>
          <rPr>
            <sz val="10"/>
            <color rgb="FF000000"/>
            <rFont val="Arial"/>
            <scheme val="minor"/>
          </rPr>
          <t>expiring license
======</t>
        </r>
      </text>
    </comment>
    <comment ref="AK134" authorId="0" shapeId="0" xr:uid="{00000000-0006-0000-0300-000036020000}">
      <text>
        <r>
          <rPr>
            <sz val="10"/>
            <color rgb="FF000000"/>
            <rFont val="Arial"/>
            <scheme val="minor"/>
          </rPr>
          <t>Enrollment Type: Individual/Sole Proprietor
Association End Date: 12/31/2999
Business End Date: 10/03/2023
Revalidation Status: Not Started
Revalidation Cycle End Date: 12/31/2024
======</t>
        </r>
      </text>
    </comment>
    <comment ref="AM134" authorId="0" shapeId="0" xr:uid="{00000000-0006-0000-0300-000037020000}">
      <text>
        <r>
          <rPr>
            <sz val="10"/>
            <color rgb="FF000000"/>
            <rFont val="Arial"/>
            <scheme val="minor"/>
          </rPr>
          <t>Provider_ID:
QMP000005849189
LOB:
Molina Medicare DSNP
Molina Medicare MAPD
======</t>
        </r>
      </text>
    </comment>
    <comment ref="AQ134" authorId="0" shapeId="0" xr:uid="{00000000-0006-0000-0300-000038020000}">
      <text>
        <r>
          <rPr>
            <sz val="10"/>
            <color rgb="FF000000"/>
            <rFont val="Arial"/>
            <scheme val="minor"/>
          </rPr>
          <t>Collaborating Physician: Dr. Robert Lagrou DO. NPI: 1629279351
4/27/2023
Macomb County Community Mental Health -
Please consider this inquiry closed as an incomplete application. We did not receive a response to our initial request for more information within 10 business days.
12/19/2022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4 days, awaiting receipt of this required information.
12/13/2022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12/5/2022
Priority Health Analyst
Adding new provider to the group.
12/5/2022
Macomb County Community Mental Health -
======</t>
        </r>
      </text>
    </comment>
    <comment ref="P135" authorId="0" shapeId="0" xr:uid="{00000000-0006-0000-0300-000039020000}">
      <text>
        <r>
          <rPr>
            <sz val="10"/>
            <color rgb="FF000000"/>
            <rFont val="Arial"/>
            <scheme val="minor"/>
          </rPr>
          <t>Masters Social Worker 6801097673
======</t>
        </r>
      </text>
    </comment>
    <comment ref="AI135" authorId="0" shapeId="0" xr:uid="{00000000-0006-0000-0300-00003A020000}">
      <text>
        <r>
          <rPr>
            <sz val="10"/>
            <color rgb="FF000000"/>
            <rFont val="Arial"/>
            <scheme val="minor"/>
          </rPr>
          <t>No button to navigate in order to create a new 855R
======</t>
        </r>
      </text>
    </comment>
    <comment ref="AK135" authorId="0" shapeId="0" xr:uid="{00000000-0006-0000-0300-00003B020000}">
      <text>
        <r>
          <rPr>
            <sz val="10"/>
            <color rgb="FF000000"/>
            <rFont val="Arial"/>
            <scheme val="minor"/>
          </rPr>
          <t>Enrollment Type: Individual/Sole Proprietor
Association End Date: 12/31/2999
Business End Date: 06/29/2024
Revalidation Status: Not Started
Revalidation Cycle End Date: 04/30/2028
======</t>
        </r>
      </text>
    </comment>
    <comment ref="AM135" authorId="0" shapeId="0" xr:uid="{00000000-0006-0000-0300-00003C020000}">
      <text>
        <r>
          <rPr>
            <sz val="10"/>
            <color rgb="FF000000"/>
            <rFont val="Arial"/>
            <scheme val="minor"/>
          </rPr>
          <t>Provider_ID:
QMP000005588228
LOB:
Molina Medicare DSNP
Molina Medicare MAPD
======</t>
        </r>
      </text>
    </comment>
    <comment ref="AQ135" authorId="0" shapeId="0" xr:uid="{00000000-0006-0000-0300-00003D020000}">
      <text>
        <r>
          <rPr>
            <sz val="10"/>
            <color rgb="FF000000"/>
            <rFont val="Arial"/>
            <scheme val="minor"/>
          </rPr>
          <t>CLOSING INQUIRY AT THIS TIME AS STILL NEEDING VERIFICATION ON PRIMARY ADDRESS. I am showing on the CAQH site that the last attestation for the provider's CAQH application was 03/08/23. It still doesn't have the address listed on the provider's PRISM application (43740 NORTH GROESBECK HIGHWAY) and only has the address (8150 E 13 Mile Rd) for the group you are wanting the provider credentialed with. Please note that if the CAQH address is correct we will still be needing current malpractice insurance as what was included with the provider's CAQH application expired in March.
5/15/2023
Priority Health Analyst
Good Morning, I am showing on the CAQH site that the last attestation for the provider's CAQH application was 03/08/23. It still doesn't have the address listed on the provider's PRISM application (43740 NORTH GROESBECK HIGHWAY) and only has the address (8150 E 13 Mile Rd) for the group you are wanting the provider credentialed with. Please note that if the CAQH address is correct we will still be needing current malpractice insurance as what was included with the provider's CAQH application expired in March.
5/8/2023
Priority Health Analyst
Good Morning, I am showing on the CAQH site that the last attestation for the provider's CAQH application was 03/08/23. It still doesn't have the address listed on the provider's PRISM application (43740 NORTH GROESBECK HIGHWAY) and only has the address (8150 E 13 Mile Rd) for the group you are wanting the provider credentialed with. Please note that if the CAQH address is correct we will still be needing current malpractice insurance as what was included with the provider's CAQH application expired in March.
5/5/2023
Priority Health Analyst
CAQH Application is already updated and attested as of 5/1/2023.
5/4/2023
Macomb County Community Mental Health -
WHILE THE CAQH WAS REATTESTED 10/11/2022, IT DOES NOT INCLUDE THE ADDRESS/GROUP/TAX ID YOU ARE WANTING THE PROVIDER CREDENTIALED TO. WE CANNOT CONTINUE THE CREDENTIALING PROCESS UNTIL THE CAQH APPLICATION HAS BEEN UPDATED TO INCLUDE THIS INFORMATION. THIS INQUIRY WILL BE CLOSED UNTIL WE RECEIVE NOTIFICATION THAT THE CAQH APPLICATION HAS BEEN UPDATED TO INCLUDE THIS INFORMATION.
1/23/2023
Priority Health Analyst
CAQH Application was updated and has been attested last 10/11/2022.
1/20/2023
Macomb County Community Mental Health -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at isn't on their CAQH application. Please update provider's CAQH application and notify us once completed.
12/20/2022
Priority Health Analyst
======</t>
        </r>
      </text>
    </comment>
    <comment ref="P136" authorId="0" shapeId="0" xr:uid="{00000000-0006-0000-0300-00003E020000}">
      <text>
        <r>
          <rPr>
            <sz val="10"/>
            <color rgb="FF000000"/>
            <rFont val="Arial"/>
            <scheme val="minor"/>
          </rPr>
          <t>Licensed Professional Counselor 6401006902
======</t>
        </r>
      </text>
    </comment>
    <comment ref="AK136" authorId="0" shapeId="0" xr:uid="{00000000-0006-0000-0300-00003F020000}">
      <text>
        <r>
          <rPr>
            <sz val="10"/>
            <color rgb="FF000000"/>
            <rFont val="Arial"/>
            <scheme val="minor"/>
          </rPr>
          <t>Enrollment Type: Individual/Sole Proprietor
Association End Date: 12/31/2999
Business End Date: 03/04/2026
Revalidation Status: Not Started
Revalidation Cycle End Date: 07/31/2025
======</t>
        </r>
      </text>
    </comment>
    <comment ref="AM136" authorId="0" shapeId="0" xr:uid="{00000000-0006-0000-0300-000040020000}">
      <text>
        <r>
          <rPr>
            <sz val="10"/>
            <color rgb="FF000000"/>
            <rFont val="Arial"/>
            <scheme val="minor"/>
          </rPr>
          <t>Provider_ID:
QMP000004013324
LOB:
Molina Medicare DSNP
Molina Medicare MAPD
======</t>
        </r>
      </text>
    </comment>
    <comment ref="AQ136" authorId="0" shapeId="0" xr:uid="{00000000-0006-0000-0300-000041020000}">
      <text>
        <r>
          <rPr>
            <sz val="10"/>
            <color rgb="FF000000"/>
            <rFont val="Arial"/>
            <scheme val="minor"/>
          </rPr>
          <t>The address on the CAQH does not match the address on the Prism application. They need to be the same. We will not be processing any further inquiries at this time until we can speak directly to the credentialing contact. The number we have continues to ring busy and we have gotten no response to emails that have been sent. Thank you.
5/5/2023
Priority Health Analyst
CAQH Application is already updated and attested as of 5/1/2023.
5/4/2023
Macomb County Community Mental Health -
Hello, The requested information has not been received; therefore, this inquiry has been closed. Thank you
1/31/2023
Priority Health Analyst
Hello; The information requested on 12/20/2022 has not been received to date. If not received by 01/11/2023 this inquiry will be closed as an incomplete application. Thank you.
1/4/2023
Priority Health Analyst
We need more information! Once we receive this essential information, we can begin the credentialing process. What do we need? • Updated CAQH Application. The demographic information for Macomb County Community Mental Health is not listed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t>
        </r>
      </text>
    </comment>
    <comment ref="P137" authorId="0" shapeId="0" xr:uid="{00000000-0006-0000-0300-000042020000}">
      <text>
        <r>
          <rPr>
            <sz val="10"/>
            <color rgb="FF000000"/>
            <rFont val="Arial"/>
            <scheme val="minor"/>
          </rPr>
          <t>Licensed Professional Counselor 6401012375
======</t>
        </r>
      </text>
    </comment>
    <comment ref="AK137" authorId="0" shapeId="0" xr:uid="{00000000-0006-0000-0300-000043020000}">
      <text>
        <r>
          <rPr>
            <sz val="10"/>
            <color rgb="FF000000"/>
            <rFont val="Arial"/>
            <scheme val="minor"/>
          </rPr>
          <t>Enrollment Type: Individual/Sole Proprietor
Association End Date: 12/31/2999
Business End Date: 07/30/2023
Revalidation Status: Open
Revalidation Cycle End Date: 07/31/2023
======</t>
        </r>
      </text>
    </comment>
    <comment ref="AM137" authorId="0" shapeId="0" xr:uid="{00000000-0006-0000-0300-000044020000}">
      <text>
        <r>
          <rPr>
            <sz val="10"/>
            <color rgb="FF000000"/>
            <rFont val="Arial"/>
            <scheme val="minor"/>
          </rPr>
          <t>Provider_ID:
QMP000004437348
LOB:
Molina Medicare DSNP
Molina Medicare MAPD
======</t>
        </r>
      </text>
    </comment>
    <comment ref="AQ137" authorId="0" shapeId="0" xr:uid="{00000000-0006-0000-0300-000045020000}">
      <text>
        <r>
          <rPr>
            <sz val="10"/>
            <color rgb="FF000000"/>
            <rFont val="Arial"/>
            <scheme val="minor"/>
          </rPr>
          <t>* Provider Name: KENNETH YORK * Provider NPI: 1215236328 * Provider Vendor Number: 7001673403 * Effective Date: 03/13/2023 * Changes Made: Loaded to Group: MACOMB COUNTY COMMUNITY MENTAL Group Vendor Number: 900051139, 43740 GROESBECK * Products: HMO, PPO, Medicaid FE
3/15/2023
Priority Health Analyst
======</t>
        </r>
      </text>
    </comment>
    <comment ref="B138" authorId="0" shapeId="0" xr:uid="{00000000-0006-0000-0300-000046020000}">
      <text>
        <r>
          <rPr>
            <sz val="10"/>
            <color rgb="FF000000"/>
            <rFont val="Arial"/>
            <scheme val="minor"/>
          </rPr>
          <t>New Provider confirmed by DCO contact 5/1/23
======</t>
        </r>
      </text>
    </comment>
    <comment ref="AK138" authorId="0" shapeId="0" xr:uid="{00000000-0006-0000-0300-000047020000}">
      <text>
        <r>
          <rPr>
            <sz val="10"/>
            <color rgb="FF000000"/>
            <rFont val="Arial"/>
            <scheme val="minor"/>
          </rPr>
          <t>Enrollment Type: Individual/Sole Proprietor
Association End Date: 12/31/2999
Business End Date: 11/11/2023
Revalidation Status: Not Started
Revalidation Cycle End Date: 11/30/2027
======</t>
        </r>
      </text>
    </comment>
    <comment ref="B139" authorId="0" shapeId="0" xr:uid="{00000000-0006-0000-0300-000048020000}">
      <text>
        <r>
          <rPr>
            <sz val="10"/>
            <color rgb="FF000000"/>
            <rFont val="Arial"/>
            <scheme val="minor"/>
          </rPr>
          <t>New Provider confirmed by DCO contact 5/1/23
======</t>
        </r>
      </text>
    </comment>
    <comment ref="AK139" authorId="0" shapeId="0" xr:uid="{00000000-0006-0000-0300-000049020000}">
      <text>
        <r>
          <rPr>
            <sz val="10"/>
            <color rgb="FF000000"/>
            <rFont val="Arial"/>
            <scheme val="minor"/>
          </rPr>
          <t>Enrollment Type: Individual/Sole Proprietor
Association End Date: 12/31/2999
Business End Date: 05/25/2026
Revalidation Status: Not Started
Revalidation Cycle End Date: 08/31/2028
======</t>
        </r>
      </text>
    </comment>
    <comment ref="AO139" authorId="0" shapeId="0" xr:uid="{00000000-0006-0000-0300-00004A020000}">
      <text>
        <r>
          <rPr>
            <sz val="10"/>
            <color rgb="FF000000"/>
            <rFont val="Arial"/>
            <scheme val="minor"/>
          </rPr>
          <t>on hold
======</t>
        </r>
      </text>
    </comment>
    <comment ref="AP139" authorId="0" shapeId="0" xr:uid="{00000000-0006-0000-0300-00004B020000}">
      <text>
        <r>
          <rPr>
            <sz val="10"/>
            <color rgb="FF000000"/>
            <rFont val="Arial"/>
            <scheme val="minor"/>
          </rPr>
          <t>on hold
======</t>
        </r>
      </text>
    </comment>
    <comment ref="AQ139" authorId="0" shapeId="0" xr:uid="{00000000-0006-0000-0300-00004C020000}">
      <text>
        <r>
          <rPr>
            <sz val="10"/>
            <color rgb="FF000000"/>
            <rFont val="Arial"/>
            <scheme val="minor"/>
          </rPr>
          <t>"Hello, BH Midlevel providers are not hospitalists
5/17/2023
Priority Health Analyst
======</t>
        </r>
      </text>
    </comment>
    <comment ref="B140" authorId="0" shapeId="0" xr:uid="{00000000-0006-0000-0300-00004D020000}">
      <text>
        <r>
          <rPr>
            <sz val="10"/>
            <color rgb="FF000000"/>
            <rFont val="Arial"/>
            <scheme val="minor"/>
          </rPr>
          <t>New Provider confirmed by DCO contact 5/1/23
======</t>
        </r>
      </text>
    </comment>
    <comment ref="AD140" authorId="0" shapeId="0" xr:uid="{00000000-0006-0000-0300-00004E020000}">
      <text>
        <r>
          <rPr>
            <sz val="10"/>
            <color rgb="FF000000"/>
            <rFont val="Arial"/>
            <scheme val="minor"/>
          </rPr>
          <t>no professional liability within the past 10 years
======</t>
        </r>
      </text>
    </comment>
    <comment ref="B141" authorId="0" shapeId="0" xr:uid="{00000000-0006-0000-0300-00004F020000}">
      <text>
        <r>
          <rPr>
            <sz val="10"/>
            <color rgb="FF000000"/>
            <rFont val="Arial"/>
            <scheme val="minor"/>
          </rPr>
          <t>New Provider confirmed by DCO contact 5/1/23
======</t>
        </r>
      </text>
    </comment>
    <comment ref="B142" authorId="0" shapeId="0" xr:uid="{00000000-0006-0000-0300-000050020000}">
      <text>
        <r>
          <rPr>
            <sz val="10"/>
            <color rgb="FF000000"/>
            <rFont val="Arial"/>
            <scheme val="minor"/>
          </rPr>
          <t>New Provider confirmed by DCO contact 5/1/23
======</t>
        </r>
      </text>
    </comment>
    <comment ref="AK142" authorId="0" shapeId="0" xr:uid="{00000000-0006-0000-0300-000051020000}">
      <text>
        <r>
          <rPr>
            <sz val="10"/>
            <color rgb="FF000000"/>
            <rFont val="Arial"/>
            <scheme val="minor"/>
          </rPr>
          <t>Enrollment Type: Individual/Sole Proprietor
Association End Date:12/31/2999
Business End Date: 03/12/2024
Revalidation Status: Not Started
Revalidation Cycle End Date: 01/31/2027
======</t>
        </r>
      </text>
    </comment>
    <comment ref="B143" authorId="0" shapeId="0" xr:uid="{00000000-0006-0000-0300-000052020000}">
      <text>
        <r>
          <rPr>
            <sz val="10"/>
            <color rgb="FF000000"/>
            <rFont val="Arial"/>
            <scheme val="minor"/>
          </rPr>
          <t>New Provider confirmed by DCO contact 5/1/23
======</t>
        </r>
      </text>
    </comment>
    <comment ref="AO143" authorId="0" shapeId="0" xr:uid="{00000000-0006-0000-0300-000053020000}">
      <text>
        <r>
          <rPr>
            <sz val="10"/>
            <color rgb="FF000000"/>
            <rFont val="Arial"/>
            <scheme val="minor"/>
          </rPr>
          <t>on hold
======</t>
        </r>
      </text>
    </comment>
    <comment ref="AP143" authorId="0" shapeId="0" xr:uid="{00000000-0006-0000-0300-000054020000}">
      <text>
        <r>
          <rPr>
            <sz val="10"/>
            <color rgb="FF000000"/>
            <rFont val="Arial"/>
            <scheme val="minor"/>
          </rPr>
          <t>on hold
======</t>
        </r>
      </text>
    </comment>
    <comment ref="AQ143" authorId="0" shapeId="0" xr:uid="{00000000-0006-0000-0300-000055020000}">
      <text>
        <r>
          <rPr>
            <sz val="10"/>
            <color rgb="FF000000"/>
            <rFont val="Arial"/>
            <scheme val="minor"/>
          </rPr>
          <t>Hello, We noticed that you selected the Hospitalist, Hospital Practice/ Hospital Based and the call to make an appointment boxes. Will this provider be seeing patients in a hospital only or in an office setting? Are we referring members? Your inquiry will remain open for 10 days, awaiting your notification of this update.
5/22/2023
Priority Health Analyst
======</t>
        </r>
      </text>
    </comment>
    <comment ref="B144" authorId="0" shapeId="0" xr:uid="{00000000-0006-0000-0300-000056020000}">
      <text>
        <r>
          <rPr>
            <sz val="10"/>
            <color rgb="FF000000"/>
            <rFont val="Arial"/>
            <scheme val="minor"/>
          </rPr>
          <t>New Provider confirmed by DCO contact 5/1/23
======</t>
        </r>
      </text>
    </comment>
    <comment ref="AK144" authorId="0" shapeId="0" xr:uid="{00000000-0006-0000-0300-000057020000}">
      <text>
        <r>
          <rPr>
            <sz val="10"/>
            <color rgb="FF000000"/>
            <rFont val="Arial"/>
            <scheme val="minor"/>
          </rPr>
          <t>Enrollment Type: Individual/Sole Proprietor
Association End Date: 12/31/2999
Business End Date: 03/31/2027
Revalidation Status: Not Started
Revalidation Cycle End Date: 01/31/2025
======</t>
        </r>
      </text>
    </comment>
    <comment ref="AO144" authorId="0" shapeId="0" xr:uid="{00000000-0006-0000-0300-000058020000}">
      <text>
        <r>
          <rPr>
            <sz val="10"/>
            <color rgb="FF000000"/>
            <rFont val="Arial"/>
            <scheme val="minor"/>
          </rPr>
          <t>on hold
======</t>
        </r>
      </text>
    </comment>
    <comment ref="AP144" authorId="0" shapeId="0" xr:uid="{00000000-0006-0000-0300-000059020000}">
      <text>
        <r>
          <rPr>
            <sz val="10"/>
            <color rgb="FF000000"/>
            <rFont val="Arial"/>
            <scheme val="minor"/>
          </rPr>
          <t>on hold
======</t>
        </r>
      </text>
    </comment>
    <comment ref="AQ144" authorId="0" shapeId="0" xr:uid="{00000000-0006-0000-0300-00005A020000}">
      <text>
        <r>
          <rPr>
            <sz val="10"/>
            <color rgb="FF000000"/>
            <rFont val="Arial"/>
            <scheme val="minor"/>
          </rPr>
          <t>* Provider Name: HERSHEL JACKSON * Provider NPI: 1043614621 * Provider Vendor Number: 7002571293 * Effective Date: 06/07/2023 * Changes Made: Loaded to Group: MACOMB COUNTY COMMUNITY MENTAL Group Vendor Number: 900051139, 19800 HALL RD * Products: HMO, PPO, Medicare, Medicaid FE
6/7/2023
Priority Health Analyst
======</t>
        </r>
      </text>
    </comment>
    <comment ref="B145" authorId="0" shapeId="0" xr:uid="{00000000-0006-0000-0300-00005B020000}">
      <text>
        <r>
          <rPr>
            <sz val="10"/>
            <color rgb="FF000000"/>
            <rFont val="Arial"/>
            <scheme val="minor"/>
          </rPr>
          <t>New Provider confirmed by DCO contact 5/1/23
======</t>
        </r>
      </text>
    </comment>
    <comment ref="AK145" authorId="0" shapeId="0" xr:uid="{00000000-0006-0000-0300-00005C020000}">
      <text>
        <r>
          <rPr>
            <sz val="10"/>
            <color rgb="FF000000"/>
            <rFont val="Arial"/>
            <scheme val="minor"/>
          </rPr>
          <t>Enrollment Type: Individual/Sole Proprietor
Association End Date: 12/31/2999
Business End Date: 01/21/2024
Revalidation Status: Not Started
Revalidation Cycle End Date: 07/31/2025
======</t>
        </r>
      </text>
    </comment>
    <comment ref="B146" authorId="0" shapeId="0" xr:uid="{00000000-0006-0000-0300-00005D020000}">
      <text>
        <r>
          <rPr>
            <sz val="10"/>
            <color rgb="FF000000"/>
            <rFont val="Arial"/>
            <scheme val="minor"/>
          </rPr>
          <t>New Provider confirmed by DCO contact 5/1/23
======</t>
        </r>
      </text>
    </comment>
    <comment ref="B147" authorId="0" shapeId="0" xr:uid="{00000000-0006-0000-0300-00005E020000}">
      <text>
        <r>
          <rPr>
            <sz val="10"/>
            <color rgb="FF000000"/>
            <rFont val="Arial"/>
            <scheme val="minor"/>
          </rPr>
          <t>New Provider confirmed by DCO contact 5/1/23
======</t>
        </r>
      </text>
    </comment>
    <comment ref="AK147" authorId="0" shapeId="0" xr:uid="{00000000-0006-0000-0300-00005F020000}">
      <text>
        <r>
          <rPr>
            <sz val="10"/>
            <color rgb="FF000000"/>
            <rFont val="Arial"/>
            <scheme val="minor"/>
          </rPr>
          <t>Enrollment Type: Individual/Sole Proprietor
Association End Date: 12/31/2999
Business End Date: 07/24/2024
Revalidation Status: Not Started
Revalidation Cycle End Date: 05/31/2027
======</t>
        </r>
      </text>
    </comment>
    <comment ref="B148" authorId="0" shapeId="0" xr:uid="{00000000-0006-0000-0300-000060020000}">
      <text>
        <r>
          <rPr>
            <sz val="10"/>
            <color rgb="FF000000"/>
            <rFont val="Arial"/>
            <scheme val="minor"/>
          </rPr>
          <t>New Provider confirmed by DCO contact 5/1/23
======</t>
        </r>
      </text>
    </comment>
    <comment ref="AK148" authorId="0" shapeId="0" xr:uid="{00000000-0006-0000-0300-000061020000}">
      <text>
        <r>
          <rPr>
            <sz val="10"/>
            <color rgb="FF000000"/>
            <rFont val="Arial"/>
            <scheme val="minor"/>
          </rPr>
          <t>Enrollment Type: Individual/Sole Proprietor
Association End Date:12/31/2999
Business End Date: 04/04/2024
Revalidation Status: Not Started
Revalidation Cycle End Date: 02/29/2024
======</t>
        </r>
      </text>
    </comment>
    <comment ref="B149" authorId="0" shapeId="0" xr:uid="{00000000-0006-0000-0300-000062020000}">
      <text>
        <r>
          <rPr>
            <sz val="10"/>
            <color rgb="FF000000"/>
            <rFont val="Arial"/>
            <scheme val="minor"/>
          </rPr>
          <t>New Provider confirmed by DCO contact 5/1/23
======</t>
        </r>
      </text>
    </comment>
    <comment ref="AK149" authorId="0" shapeId="0" xr:uid="{00000000-0006-0000-0300-000063020000}">
      <text>
        <r>
          <rPr>
            <sz val="10"/>
            <color rgb="FF000000"/>
            <rFont val="Arial"/>
            <scheme val="minor"/>
          </rPr>
          <t>Enrollment Type: Individual/Sole Proprietor
Association End Date:12/31/2999
Business End Date: 05/22/2024
Revalidation Status: Not Started
Revalidation Cycle End Date: 05/31/2026
======</t>
        </r>
      </text>
    </comment>
    <comment ref="B150" authorId="0" shapeId="0" xr:uid="{00000000-0006-0000-0300-000064020000}">
      <text>
        <r>
          <rPr>
            <sz val="10"/>
            <color rgb="FF000000"/>
            <rFont val="Arial"/>
            <scheme val="minor"/>
          </rPr>
          <t>New Provider confirmed by DCO contact 5/1/23
======</t>
        </r>
      </text>
    </comment>
    <comment ref="AD150" authorId="0" shapeId="0" xr:uid="{00000000-0006-0000-0300-000065020000}">
      <text>
        <r>
          <rPr>
            <sz val="10"/>
            <color rgb="FF000000"/>
            <rFont val="Arial"/>
            <scheme val="minor"/>
          </rPr>
          <t>no professional liability within the past 10 years
======</t>
        </r>
      </text>
    </comment>
    <comment ref="AO150" authorId="0" shapeId="0" xr:uid="{00000000-0006-0000-0300-000066020000}">
      <text>
        <r>
          <rPr>
            <sz val="10"/>
            <color rgb="FF000000"/>
            <rFont val="Arial"/>
            <scheme val="minor"/>
          </rPr>
          <t>on hold
======</t>
        </r>
      </text>
    </comment>
    <comment ref="AP150" authorId="0" shapeId="0" xr:uid="{00000000-0006-0000-0300-000067020000}">
      <text>
        <r>
          <rPr>
            <sz val="10"/>
            <color rgb="FF000000"/>
            <rFont val="Arial"/>
            <scheme val="minor"/>
          </rPr>
          <t>on hold
======</t>
        </r>
      </text>
    </comment>
    <comment ref="B151" authorId="0" shapeId="0" xr:uid="{00000000-0006-0000-0300-000068020000}">
      <text>
        <r>
          <rPr>
            <sz val="10"/>
            <color rgb="FF000000"/>
            <rFont val="Arial"/>
            <scheme val="minor"/>
          </rPr>
          <t>New Provider confirmed by DCO contact 5/1/23
======</t>
        </r>
      </text>
    </comment>
    <comment ref="AK151" authorId="0" shapeId="0" xr:uid="{00000000-0006-0000-0300-000069020000}">
      <text>
        <r>
          <rPr>
            <sz val="10"/>
            <color rgb="FF000000"/>
            <rFont val="Arial"/>
            <scheme val="minor"/>
          </rPr>
          <t>Enrollment Type: Individual/Sole Proprietor
Association End Date:12/31/2999
Business End Date: 08/20/2024
Revalidation Status: Not Started
Revalidation Cycle End Date: 06/30/2026
======</t>
        </r>
      </text>
    </comment>
    <comment ref="B152" authorId="0" shapeId="0" xr:uid="{00000000-0006-0000-0300-00006A020000}">
      <text>
        <r>
          <rPr>
            <sz val="10"/>
            <color rgb="FF000000"/>
            <rFont val="Arial"/>
            <scheme val="minor"/>
          </rPr>
          <t>New Provider confirmed by DCO contact 5/1/23
======</t>
        </r>
      </text>
    </comment>
    <comment ref="AK152" authorId="0" shapeId="0" xr:uid="{00000000-0006-0000-0300-00006B020000}">
      <text>
        <r>
          <rPr>
            <sz val="10"/>
            <color rgb="FF000000"/>
            <rFont val="Arial"/>
            <scheme val="minor"/>
          </rPr>
          <t>Enrollment Type: Individual/Sole Proprietor
Association End Date:12/31/2999
Business End Date: 10/27/2023
Revalidation Status: Not Started
Revalidation Cycle End Date: 03/31/2028
======</t>
        </r>
      </text>
    </comment>
    <comment ref="B153" authorId="0" shapeId="0" xr:uid="{00000000-0006-0000-0300-00006C020000}">
      <text>
        <r>
          <rPr>
            <sz val="10"/>
            <color rgb="FF000000"/>
            <rFont val="Arial"/>
            <scheme val="minor"/>
          </rPr>
          <t>New Provider confirmed by DCO contact 5/1/23
======</t>
        </r>
      </text>
    </comment>
    <comment ref="AD153" authorId="0" shapeId="0" xr:uid="{00000000-0006-0000-0300-00006D020000}">
      <text>
        <r>
          <rPr>
            <sz val="10"/>
            <color rgb="FF000000"/>
            <rFont val="Arial"/>
            <scheme val="minor"/>
          </rPr>
          <t>PS app not complete
======</t>
        </r>
      </text>
    </comment>
    <comment ref="AE153" authorId="0" shapeId="0" xr:uid="{00000000-0006-0000-0300-00006E020000}">
      <text>
        <r>
          <rPr>
            <sz val="10"/>
            <color rgb="FF000000"/>
            <rFont val="Arial"/>
            <scheme val="minor"/>
          </rPr>
          <t>PS app not complete
======</t>
        </r>
      </text>
    </comment>
    <comment ref="AF153" authorId="0" shapeId="0" xr:uid="{00000000-0006-0000-0300-00006F020000}">
      <text>
        <r>
          <rPr>
            <sz val="10"/>
            <color rgb="FF000000"/>
            <rFont val="Arial"/>
            <scheme val="minor"/>
          </rPr>
          <t>PS app not complete
======</t>
        </r>
      </text>
    </comment>
    <comment ref="AK153" authorId="0" shapeId="0" xr:uid="{00000000-0006-0000-0300-000070020000}">
      <text>
        <r>
          <rPr>
            <sz val="10"/>
            <color rgb="FF000000"/>
            <rFont val="Arial"/>
            <scheme val="minor"/>
          </rPr>
          <t>Enrollment Type: Individual/Sole Proprietor
Association End Date:12/31/2999
Business End Date: 05/10/2024
Revalidation Status: Not Started
Revalidation Cycle End Date: 03/31/2024
======</t>
        </r>
      </text>
    </comment>
    <comment ref="B154" authorId="0" shapeId="0" xr:uid="{00000000-0006-0000-0300-000071020000}">
      <text>
        <r>
          <rPr>
            <sz val="10"/>
            <color rgb="FF000000"/>
            <rFont val="Arial"/>
            <scheme val="minor"/>
          </rPr>
          <t>New Provider confirmed by DCO contact 5/1/23
======</t>
        </r>
      </text>
    </comment>
    <comment ref="R154" authorId="0" shapeId="0" xr:uid="{00000000-0006-0000-0300-000072020000}">
      <text>
        <r>
          <rPr>
            <sz val="10"/>
            <color rgb="FF000000"/>
            <rFont val="Arial"/>
            <scheme val="minor"/>
          </rPr>
          <t>expiring license
NO UPDATED license date
======</t>
        </r>
      </text>
    </comment>
    <comment ref="AD154" authorId="0" shapeId="0" xr:uid="{00000000-0006-0000-0300-000073020000}">
      <text>
        <r>
          <rPr>
            <sz val="10"/>
            <color rgb="FF000000"/>
            <rFont val="Arial"/>
            <scheme val="minor"/>
          </rPr>
          <t>PS app not complete
======</t>
        </r>
      </text>
    </comment>
    <comment ref="AE154" authorId="0" shapeId="0" xr:uid="{00000000-0006-0000-0300-000074020000}">
      <text>
        <r>
          <rPr>
            <sz val="10"/>
            <color rgb="FF000000"/>
            <rFont val="Arial"/>
            <scheme val="minor"/>
          </rPr>
          <t>PS app not complete
======</t>
        </r>
      </text>
    </comment>
    <comment ref="AF154" authorId="0" shapeId="0" xr:uid="{00000000-0006-0000-0300-000075020000}">
      <text>
        <r>
          <rPr>
            <sz val="10"/>
            <color rgb="FF000000"/>
            <rFont val="Arial"/>
            <scheme val="minor"/>
          </rPr>
          <t>PS app not complete
======</t>
        </r>
      </text>
    </comment>
    <comment ref="AK154" authorId="0" shapeId="0" xr:uid="{00000000-0006-0000-0300-000076020000}">
      <text>
        <r>
          <rPr>
            <sz val="10"/>
            <color rgb="FF000000"/>
            <rFont val="Arial"/>
            <scheme val="minor"/>
          </rPr>
          <t>Enrollment Type: Individual/Sole Proprietor
Association End Date:12/31/2999
Business End Date: 08/12/2023
Revalidation Status: Not Started
Revalidation Cycle End Date: 07/31/2027
======</t>
        </r>
      </text>
    </comment>
    <comment ref="B155" authorId="0" shapeId="0" xr:uid="{00000000-0006-0000-0300-000077020000}">
      <text>
        <r>
          <rPr>
            <sz val="10"/>
            <color rgb="FF000000"/>
            <rFont val="Arial"/>
            <scheme val="minor"/>
          </rPr>
          <t>New Provider confirmed by DCO contact 5/1/23
======</t>
        </r>
      </text>
    </comment>
    <comment ref="AD155" authorId="0" shapeId="0" xr:uid="{00000000-0006-0000-0300-000078020000}">
      <text>
        <r>
          <rPr>
            <sz val="10"/>
            <color rgb="FF000000"/>
            <rFont val="Arial"/>
            <scheme val="minor"/>
          </rPr>
          <t>PS app not complete
======</t>
        </r>
      </text>
    </comment>
    <comment ref="AE155" authorId="0" shapeId="0" xr:uid="{00000000-0006-0000-0300-000079020000}">
      <text>
        <r>
          <rPr>
            <sz val="10"/>
            <color rgb="FF000000"/>
            <rFont val="Arial"/>
            <scheme val="minor"/>
          </rPr>
          <t>PS app not complete
======</t>
        </r>
      </text>
    </comment>
    <comment ref="AF155" authorId="0" shapeId="0" xr:uid="{00000000-0006-0000-0300-00007A020000}">
      <text>
        <r>
          <rPr>
            <sz val="10"/>
            <color rgb="FF000000"/>
            <rFont val="Arial"/>
            <scheme val="minor"/>
          </rPr>
          <t>PS app not complete
======</t>
        </r>
      </text>
    </comment>
    <comment ref="AK155" authorId="0" shapeId="0" xr:uid="{00000000-0006-0000-0300-00007B020000}">
      <text>
        <r>
          <rPr>
            <sz val="10"/>
            <color rgb="FF000000"/>
            <rFont val="Arial"/>
            <scheme val="minor"/>
          </rPr>
          <t>Enrollment Type: Individual/Sole Proprietor
Association End Date: 12/31/2999
Business End Date: 11/15/2023
Revalidation Status: Not Started
Revalidation Cycle End Date: 06/30/2027
======</t>
        </r>
      </text>
    </comment>
    <comment ref="B156" authorId="0" shapeId="0" xr:uid="{00000000-0006-0000-0300-00007C020000}">
      <text>
        <r>
          <rPr>
            <sz val="10"/>
            <color rgb="FF000000"/>
            <rFont val="Arial"/>
            <scheme val="minor"/>
          </rPr>
          <t>New Provider confirmed by DCO contact 5/1/23
======</t>
        </r>
      </text>
    </comment>
    <comment ref="R156" authorId="0" shapeId="0" xr:uid="{00000000-0006-0000-0300-00007D020000}">
      <text>
        <r>
          <rPr>
            <sz val="10"/>
            <color rgb="FF000000"/>
            <rFont val="Arial"/>
            <scheme val="minor"/>
          </rPr>
          <t>expiring license
NO UPDATED license date
======</t>
        </r>
      </text>
    </comment>
    <comment ref="AD156" authorId="0" shapeId="0" xr:uid="{00000000-0006-0000-0300-00007E020000}">
      <text>
        <r>
          <rPr>
            <sz val="10"/>
            <color rgb="FF000000"/>
            <rFont val="Arial"/>
            <scheme val="minor"/>
          </rPr>
          <t>PS app not complete
======</t>
        </r>
      </text>
    </comment>
    <comment ref="AE156" authorId="0" shapeId="0" xr:uid="{00000000-0006-0000-0300-00007F020000}">
      <text>
        <r>
          <rPr>
            <sz val="10"/>
            <color rgb="FF000000"/>
            <rFont val="Arial"/>
            <scheme val="minor"/>
          </rPr>
          <t>PS app not complete
======</t>
        </r>
      </text>
    </comment>
    <comment ref="AF156" authorId="0" shapeId="0" xr:uid="{00000000-0006-0000-0300-000080020000}">
      <text>
        <r>
          <rPr>
            <sz val="10"/>
            <color rgb="FF000000"/>
            <rFont val="Arial"/>
            <scheme val="minor"/>
          </rPr>
          <t>PS app not complete
======</t>
        </r>
      </text>
    </comment>
    <comment ref="AK156" authorId="0" shapeId="0" xr:uid="{00000000-0006-0000-0300-000081020000}">
      <text>
        <r>
          <rPr>
            <sz val="10"/>
            <color rgb="FF000000"/>
            <rFont val="Arial"/>
            <scheme val="minor"/>
          </rPr>
          <t>Enrollment Type: Individual/Sole Proprietor
Association End Date: 12/31/2999
Business End Date: 09/28/2023
Revalidation Status: Not Started
Revalidation Cycle End Date: 01/31/2026
======</t>
        </r>
      </text>
    </comment>
    <comment ref="P157" authorId="0" shapeId="0" xr:uid="{00000000-0006-0000-0300-000082020000}">
      <text>
        <r>
          <rPr>
            <sz val="10"/>
            <color rgb="FF000000"/>
            <rFont val="Arial"/>
            <scheme val="minor"/>
          </rPr>
          <t>Licensed Professional Counselor 6401222958
======</t>
        </r>
      </text>
    </comment>
    <comment ref="AK157" authorId="0" shapeId="0" xr:uid="{00000000-0006-0000-0300-000083020000}">
      <text>
        <r>
          <rPr>
            <sz val="10"/>
            <color rgb="FF000000"/>
            <rFont val="Arial"/>
            <scheme val="minor"/>
          </rPr>
          <t>Enrollment Type: Individual/Sole Proprietor
Association End Date: 12/31/2999
Business End Date: 11/26/2025
Revalidation Status: Not Started
Revalidation Cycle End Date: 12/31/2023
======</t>
        </r>
      </text>
    </comment>
    <comment ref="AM157" authorId="0" shapeId="0" xr:uid="{00000000-0006-0000-0300-000084020000}">
      <text>
        <r>
          <rPr>
            <sz val="10"/>
            <color rgb="FF000000"/>
            <rFont val="Arial"/>
            <scheme val="minor"/>
          </rPr>
          <t>Provider_ID:
QMP000004674644
LOB:
Molina Medicare DSNP
Molina Medicare MAPD
======</t>
        </r>
      </text>
    </comment>
    <comment ref="AP157" authorId="0" shapeId="0" xr:uid="{00000000-0006-0000-0300-000085020000}">
      <text>
        <r>
          <rPr>
            <sz val="10"/>
            <color rgb="FF000000"/>
            <rFont val="Arial"/>
            <scheme val="minor"/>
          </rPr>
          <t>First Attempt: 10/27/2022
First Attempt: 12/28/2022
Request  ID: 60537627
======</t>
        </r>
      </text>
    </comment>
    <comment ref="AQ157" authorId="0" shapeId="0" xr:uid="{00000000-0006-0000-0300-000086020000}">
      <text>
        <r>
          <rPr>
            <sz val="10"/>
            <color rgb="FF000000"/>
            <rFont val="Arial"/>
            <scheme val="minor"/>
          </rPr>
          <t>* Provider Name: ALANA BRAYBOY * Provider NPI: 1376824359 * Provider Vendor Number: 7003484722 * Effective Date: 03/27/2023 * Changes Made: Loaded to Group: MACOMB COUNTY COMMUNITY MENTAL Group Vendor Number: 900051139, 19813 HALL RD * Products: HMO, PPO, Medicaid FE
3/29/2023
Priority Health Analyst
======</t>
        </r>
      </text>
    </comment>
    <comment ref="P158" authorId="0" shapeId="0" xr:uid="{00000000-0006-0000-0300-000087020000}">
      <text>
        <r>
          <rPr>
            <sz val="10"/>
            <color rgb="FF000000"/>
            <rFont val="Arial"/>
            <scheme val="minor"/>
          </rPr>
          <t>Registered Nurse 4704199017
======</t>
        </r>
      </text>
    </comment>
    <comment ref="AK158" authorId="0" shapeId="0" xr:uid="{00000000-0006-0000-0300-000088020000}">
      <text>
        <r>
          <rPr>
            <sz val="10"/>
            <color rgb="FF000000"/>
            <rFont val="Arial"/>
            <scheme val="minor"/>
          </rPr>
          <t>Enrollment Type: Individual/Sole Proprietor
Association End Date: 12/31/2999
Business End Date: 03/04/2025
Revalidation Status: Not Started
Revalidation Cycle End Date: 02/29/2024
======</t>
        </r>
      </text>
    </comment>
    <comment ref="AM158" authorId="0" shapeId="0" xr:uid="{00000000-0006-0000-0300-000089020000}">
      <text>
        <r>
          <rPr>
            <sz val="10"/>
            <color rgb="FF000000"/>
            <rFont val="Arial"/>
            <scheme val="minor"/>
          </rPr>
          <t>Provider_ID:
QMP000004135998
LOB:
Molina Medicare DSNP
Molina Medicare MAPD
======</t>
        </r>
      </text>
    </comment>
    <comment ref="AQ158" authorId="0" shapeId="0" xr:uid="{00000000-0006-0000-0300-00008A020000}">
      <text>
        <r>
          <rPr>
            <sz val="10"/>
            <color rgb="FF000000"/>
            <rFont val="Arial"/>
            <scheme val="minor"/>
          </rPr>
          <t>Please consider this inquiry closed as an incomplete application. We did not receive a response to our initial request for more information within 10 business days.
3/27/2023
Priority Health Analyst
Please provide an alternate collaborating physician. The provider's collaborating physician is inactive in our system. The providers collaborating physician must be a participating provider with priority health. Your inquiry will remain open for 5 days, awaiting receipt of this required information. Thank you.
3/17/2023
Priority Health Analyst
Hello- Please provide an alternate collaborating physician. The provider's collaborating physician is inactive in our system. The providers collaborating physician must be a participating provider with priority health. Thank you.
3/15/2023
Priority Health Analyst
Collaborating Physician: Dr. PHILLIPA LOUISE ZYLANOFF M.D. NPI: 1699882126
3/15/2023
Macomb County Community Mental Health -
Please consider this inquiry closed as an incomplete application. We did not receive a response to our initial request for more information within 10 business days.
12/21/2022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5 days, awaiting receipt of this required information.
12/14/2022
Priority Health Analyst
CAQH application is updated and has ben attested as of 11/16/2022.
12/14/2022
Macomb County Community Mental Health -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5 days, awaiting receipt of this required information.
12/13/2022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12/6/2022
Priority Health Analyst
Adding new provider to the group.
12/5/2022
Macomb County Community Mental Health -
======</t>
        </r>
      </text>
    </comment>
    <comment ref="P159" authorId="0" shapeId="0" xr:uid="{00000000-0006-0000-0300-00008B020000}">
      <text>
        <r>
          <rPr>
            <sz val="10"/>
            <color rgb="FF000000"/>
            <rFont val="Arial"/>
            <scheme val="minor"/>
          </rPr>
          <t xml:space="preserve">
Licensed Professional Counselor 6401014822
======</t>
        </r>
      </text>
    </comment>
    <comment ref="AK159" authorId="0" shapeId="0" xr:uid="{00000000-0006-0000-0300-00008C020000}">
      <text>
        <r>
          <rPr>
            <sz val="10"/>
            <color rgb="FF000000"/>
            <rFont val="Arial"/>
            <scheme val="minor"/>
          </rPr>
          <t>Enrollment Type: Individual/Sole Proprietor
Association End Date: 12/31/2999
Business End Date: 7/30/2024
Revalidation Status: Not Started
Revalidation Cycle End Date: 6/30/2024
======</t>
        </r>
      </text>
    </comment>
    <comment ref="AM159" authorId="0" shapeId="0" xr:uid="{00000000-0006-0000-0300-00008D020000}">
      <text>
        <r>
          <rPr>
            <sz val="10"/>
            <color rgb="FF000000"/>
            <rFont val="Arial"/>
            <scheme val="minor"/>
          </rPr>
          <t>Provider_ID:
QMP000005061968
LOB:
Molina Medicare DSNP
Molina Medicare MAPD
======</t>
        </r>
      </text>
    </comment>
    <comment ref="AQ159" authorId="0" shapeId="0" xr:uid="{00000000-0006-0000-0300-00008E020000}">
      <text>
        <r>
          <rPr>
            <sz val="10"/>
            <color rgb="FF000000"/>
            <rFont val="Arial"/>
            <scheme val="minor"/>
          </rPr>
          <t>* Provider Name: MARK T LAUZON * Provider NPI: 1518346832 * Provider Vendor Number: 7002117462 * Effective Date: 04/11/2023 * Changes Made: Loaded to Group: MACOMB COUNTY COMMUNITY MENTAL Group Vendor Number: 900051139, 43740 N GROESBECK HWY * Products: HMO, PPO, Medicaid FE
4/11/2023
Priority Health Analyst
======</t>
        </r>
      </text>
    </comment>
    <comment ref="P160" authorId="0" shapeId="0" xr:uid="{00000000-0006-0000-0300-00008F020000}">
      <text>
        <r>
          <rPr>
            <sz val="10"/>
            <color rgb="FF000000"/>
            <rFont val="Arial"/>
            <scheme val="minor"/>
          </rPr>
          <t>Masters Social Worker Limited 6851114668
======</t>
        </r>
      </text>
    </comment>
    <comment ref="AK160" authorId="0" shapeId="0" xr:uid="{00000000-0006-0000-0300-000090020000}">
      <text>
        <r>
          <rPr>
            <sz val="10"/>
            <color rgb="FF000000"/>
            <rFont val="Arial"/>
            <scheme val="minor"/>
          </rPr>
          <t>Enrollment Type: Individual/Sole Proprietor
Association End Date: 12/31/2999
Business End Date: 7/16/2023
Revalidation Status: Not Started
Revalidation Cycle End Date: 6/30/2027
======</t>
        </r>
      </text>
    </comment>
    <comment ref="AM160" authorId="0" shapeId="0" xr:uid="{00000000-0006-0000-0300-000091020000}">
      <text>
        <r>
          <rPr>
            <sz val="10"/>
            <color rgb="FF000000"/>
            <rFont val="Arial"/>
            <scheme val="minor"/>
          </rPr>
          <t>Approved
Effective Date: 12/01/2022
Provider_ID:
QMP000006202423
LOB:
Molina Medicare DSNP
Molina Medicare MAPD
======</t>
        </r>
      </text>
    </comment>
    <comment ref="AN160" authorId="0" shapeId="0" xr:uid="{00000000-0006-0000-0300-000092020000}">
      <text>
        <r>
          <rPr>
            <sz val="10"/>
            <color rgb="FF000000"/>
            <rFont val="Arial"/>
            <scheme val="minor"/>
          </rPr>
          <t>Latest Attempt: 10/31/2022
======</t>
        </r>
      </text>
    </comment>
    <comment ref="AO160" authorId="0" shapeId="0" xr:uid="{00000000-0006-0000-0300-000093020000}">
      <text>
        <r>
          <rPr>
            <sz val="10"/>
            <color rgb="FF000000"/>
            <rFont val="Arial"/>
            <scheme val="minor"/>
          </rPr>
          <t>First Attempt: 11/03/2022
Second Attempt: 12/06/2022 
Latest Attempt: 02/02/2023
Supervising Physician (Applicable for Mid-level/Limited License providers ONLY) 
NPI, DEA, if applicable - Board Certified (Y/N) and Medicare Number
======</t>
        </r>
      </text>
    </comment>
    <comment ref="AP160" authorId="0" shapeId="0" xr:uid="{00000000-0006-0000-0300-000094020000}">
      <text>
        <r>
          <rPr>
            <sz val="10"/>
            <color rgb="FF000000"/>
            <rFont val="Arial"/>
            <scheme val="minor"/>
          </rPr>
          <t>First Attempt: 10/27/2022
Latest Attempt: 12/28/2022
======</t>
        </r>
      </text>
    </comment>
    <comment ref="B161" authorId="0" shapeId="0" xr:uid="{00000000-0006-0000-0300-000095020000}">
      <text>
        <r>
          <rPr>
            <sz val="10"/>
            <color rgb="FF000000"/>
            <rFont val="Arial"/>
            <scheme val="minor"/>
          </rPr>
          <t>New Provider confirmed by DCO contact 5/1/23
======</t>
        </r>
      </text>
    </comment>
    <comment ref="H161" authorId="0" shapeId="0" xr:uid="{00000000-0006-0000-0300-000096020000}">
      <text>
        <r>
          <rPr>
            <sz val="10"/>
            <color rgb="FF000000"/>
            <rFont val="Arial"/>
            <scheme val="minor"/>
          </rPr>
          <t>no records found in PS
no records on CAQH proview
======</t>
        </r>
      </text>
    </comment>
    <comment ref="I161" authorId="0" shapeId="0" xr:uid="{00000000-0006-0000-0300-000097020000}">
      <text>
        <r>
          <rPr>
            <sz val="10"/>
            <color rgb="FF000000"/>
            <rFont val="Arial"/>
            <scheme val="minor"/>
          </rPr>
          <t>no records found in PS
no records on CAQH proview
======</t>
        </r>
      </text>
    </comment>
    <comment ref="K161" authorId="0" shapeId="0" xr:uid="{00000000-0006-0000-0300-000098020000}">
      <text>
        <r>
          <rPr>
            <sz val="10"/>
            <color rgb="FF000000"/>
            <rFont val="Arial"/>
            <scheme val="minor"/>
          </rPr>
          <t>no records found in PS
no records on CAQH proview
======</t>
        </r>
      </text>
    </comment>
    <comment ref="M161" authorId="0" shapeId="0" xr:uid="{00000000-0006-0000-0300-000099020000}">
      <text>
        <r>
          <rPr>
            <sz val="10"/>
            <color rgb="FF000000"/>
            <rFont val="Arial"/>
            <scheme val="minor"/>
          </rPr>
          <t>no records found in PS
no records on CAQH proview
======</t>
        </r>
      </text>
    </comment>
    <comment ref="AD161" authorId="0" shapeId="0" xr:uid="{00000000-0006-0000-0300-00009A020000}">
      <text>
        <r>
          <rPr>
            <sz val="10"/>
            <color rgb="FF000000"/>
            <rFont val="Arial"/>
            <scheme val="minor"/>
          </rPr>
          <t>no records on PS
======</t>
        </r>
      </text>
    </comment>
    <comment ref="AE161" authorId="0" shapeId="0" xr:uid="{00000000-0006-0000-0300-00009B020000}">
      <text>
        <r>
          <rPr>
            <sz val="10"/>
            <color rgb="FF000000"/>
            <rFont val="Arial"/>
            <scheme val="minor"/>
          </rPr>
          <t>no records on PS
======</t>
        </r>
      </text>
    </comment>
    <comment ref="AF161" authorId="0" shapeId="0" xr:uid="{00000000-0006-0000-0300-00009C020000}">
      <text>
        <r>
          <rPr>
            <sz val="10"/>
            <color rgb="FF000000"/>
            <rFont val="Arial"/>
            <scheme val="minor"/>
          </rPr>
          <t>no records on PS
======</t>
        </r>
      </text>
    </comment>
    <comment ref="P162" authorId="0" shapeId="0" xr:uid="{00000000-0006-0000-0300-00009D020000}">
      <text>
        <r>
          <rPr>
            <sz val="10"/>
            <color rgb="FF000000"/>
            <rFont val="Arial"/>
            <scheme val="minor"/>
          </rPr>
          <t>Masters Social Worker 6801108455
======</t>
        </r>
      </text>
    </comment>
    <comment ref="AM162" authorId="0" shapeId="0" xr:uid="{00000000-0006-0000-0300-00009E020000}">
      <text>
        <r>
          <rPr>
            <sz val="10"/>
            <color rgb="FF000000"/>
            <rFont val="Arial"/>
            <scheme val="minor"/>
          </rPr>
          <t>Provider_ID:
QMP000005955415
LOB:
Molina Medicare DSNP
Molina Medicare MAPD
======</t>
        </r>
      </text>
    </comment>
    <comment ref="AQ162" authorId="0" shapeId="0" xr:uid="{00000000-0006-0000-0300-00009F020000}">
      <text>
        <r>
          <rPr>
            <sz val="10"/>
            <color rgb="FF000000"/>
            <rFont val="Arial"/>
            <scheme val="minor"/>
          </rPr>
          <t>Please consider this inquiry closed as an incomplete application. We did not receive a response to our initial request for more information within 10 business days.
1/4/2023
Priority Health Analyst
We need more information! Once we receive this essential information, we can begin the credentialing process. What do we need? • Updated CAQH Application. The CAQH application does not list the demographic information for Macomb County CMH.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12/21/2022
Priority Health Analyst
Adding new provider to the group.
10/31/2022
Macomb County Community Mental Health -
======</t>
        </r>
      </text>
    </comment>
    <comment ref="P163" authorId="0" shapeId="0" xr:uid="{00000000-0006-0000-0300-0000A0020000}">
      <text>
        <r>
          <rPr>
            <sz val="10"/>
            <color rgb="FF000000"/>
            <rFont val="Arial"/>
            <scheme val="minor"/>
          </rPr>
          <t>Masters Social Worker 6801109975
======</t>
        </r>
      </text>
    </comment>
    <comment ref="AM163" authorId="0" shapeId="0" xr:uid="{00000000-0006-0000-0300-0000A1020000}">
      <text>
        <r>
          <rPr>
            <sz val="10"/>
            <color rgb="FF000000"/>
            <rFont val="Arial"/>
            <scheme val="minor"/>
          </rPr>
          <t>Provider_ID:
QMP000006247926
LOB:
Molina Medicare DSNP
Molina Medicare MAPD
======</t>
        </r>
      </text>
    </comment>
    <comment ref="AQ163" authorId="0" shapeId="0" xr:uid="{00000000-0006-0000-0300-0000A2020000}">
      <text>
        <r>
          <rPr>
            <sz val="10"/>
            <color rgb="FF000000"/>
            <rFont val="Arial"/>
            <scheme val="minor"/>
          </rPr>
          <t>Please consider this inquiry closed as an incomplete application. We did not receive a response to our initial request for more information within 10 business days.
12/20/2022
Priority Health Analyst
Please update and/or re-attest your CAQH application on the CAQH website and advise us via a PRISM comment when complete. Your inquiry will remain open for 5 days, awaiting your notification of this update.
12/12/2022
Priority Health Analyst
Please update and/or re-attest your CAQH application on the CAQH website and advise us via a PRISM comment when complete. Your inquiry will remain open for 10 days, awaiting your notification of this update.
12/5/2022
Priority Health Analyst
Adding new provider to the group.
12/5/2022
Macomb County Community Mental Health -
======</t>
        </r>
      </text>
    </comment>
    <comment ref="P164" authorId="0" shapeId="0" xr:uid="{00000000-0006-0000-0300-0000A3020000}">
      <text>
        <r>
          <rPr>
            <sz val="10"/>
            <color rgb="FF000000"/>
            <rFont val="Arial"/>
            <scheme val="minor"/>
          </rPr>
          <t>Masters Social Worker 6801106797
======</t>
        </r>
      </text>
    </comment>
    <comment ref="AM164" authorId="0" shapeId="0" xr:uid="{00000000-0006-0000-0300-0000A4020000}">
      <text>
        <r>
          <rPr>
            <sz val="10"/>
            <color rgb="FF000000"/>
            <rFont val="Arial"/>
            <scheme val="minor"/>
          </rPr>
          <t>Provider_ID:
QMP000005884124
LOB:
Molina Medicare DSNP
Molina Medicare MAPD
======</t>
        </r>
      </text>
    </comment>
    <comment ref="AQ164" authorId="0" shapeId="0" xr:uid="{00000000-0006-0000-0300-0000A5020000}">
      <text>
        <r>
          <rPr>
            <sz val="10"/>
            <color rgb="FF000000"/>
            <rFont val="Arial"/>
            <scheme val="minor"/>
          </rPr>
          <t>Please consider this inquiry closed as an incomplete application. We did not receive a response to our initial request for more information within 10 business days.
11/16/2022
Priority Health Analyst
Please update and/or re-attest your CAQH application on the CAQH website and advise us via a PRISM comment when complete. Your inquiry will remain open for 4 days, awaiting your notification of this update.
11/8/2022
Priority Health Analyst
Please update and/or re-attest your CAQH application on the CAQH website and advise us via a PRISM comment when complete. Your inquiry will remain open for 10 days, awaiting your notification of this update.
10/31/2022
Priority Health Analyst
Adding new provider to the group.
10/28/2022
Macomb County Community Mental Health -
======</t>
        </r>
      </text>
    </comment>
    <comment ref="P165" authorId="0" shapeId="0" xr:uid="{00000000-0006-0000-0300-0000A6020000}">
      <text>
        <r>
          <rPr>
            <sz val="10"/>
            <color rgb="FF000000"/>
            <rFont val="Arial"/>
            <scheme val="minor"/>
          </rPr>
          <t>Masters Social Worker 6801095625
======</t>
        </r>
      </text>
    </comment>
    <comment ref="AM165" authorId="0" shapeId="0" xr:uid="{00000000-0006-0000-0300-0000A7020000}">
      <text>
        <r>
          <rPr>
            <sz val="10"/>
            <color rgb="FF000000"/>
            <rFont val="Arial"/>
            <scheme val="minor"/>
          </rPr>
          <t>Provider_ID:
QMP000005444489
LOB:
Molina Medicare DSNP
Molina Medicare MAPD
======</t>
        </r>
      </text>
    </comment>
    <comment ref="AQ165" authorId="0" shapeId="0" xr:uid="{00000000-0006-0000-0300-0000A8020000}">
      <text>
        <r>
          <rPr>
            <sz val="10"/>
            <color rgb="FF000000"/>
            <rFont val="Arial"/>
            <scheme val="minor"/>
          </rPr>
          <t>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to isn't on their CAQH application. Please update the provider's CAQH application and notify us once completed.
12/20/2022
Priority Health Analyst
Adding new provider to the group.
10/28/2022
Macomb County Community Mental Health -
======</t>
        </r>
      </text>
    </comment>
    <comment ref="B166" authorId="0" shapeId="0" xr:uid="{00000000-0006-0000-0300-0000A9020000}">
      <text>
        <r>
          <rPr>
            <sz val="10"/>
            <color rgb="FF000000"/>
            <rFont val="Arial"/>
            <scheme val="minor"/>
          </rPr>
          <t>New Provider confirmed by DCO contact 5/1/23
======</t>
        </r>
      </text>
    </comment>
    <comment ref="K166" authorId="0" shapeId="0" xr:uid="{00000000-0006-0000-0300-0000AA020000}">
      <text>
        <r>
          <rPr>
            <sz val="10"/>
            <color rgb="FF000000"/>
            <rFont val="Arial"/>
            <scheme val="minor"/>
          </rPr>
          <t>PS application not complete
no records on CAQH proview
======</t>
        </r>
      </text>
    </comment>
    <comment ref="M166" authorId="0" shapeId="0" xr:uid="{00000000-0006-0000-0300-0000AB020000}">
      <text>
        <r>
          <rPr>
            <sz val="10"/>
            <color rgb="FF000000"/>
            <rFont val="Arial"/>
            <scheme val="minor"/>
          </rPr>
          <t>PS application not complete
no records on CAQH proview
======</t>
        </r>
      </text>
    </comment>
    <comment ref="AD166" authorId="0" shapeId="0" xr:uid="{00000000-0006-0000-0300-0000AC020000}">
      <text>
        <r>
          <rPr>
            <sz val="10"/>
            <color rgb="FF000000"/>
            <rFont val="Arial"/>
            <scheme val="minor"/>
          </rPr>
          <t>PS app not complete
======</t>
        </r>
      </text>
    </comment>
    <comment ref="AE166" authorId="0" shapeId="0" xr:uid="{00000000-0006-0000-0300-0000AD020000}">
      <text>
        <r>
          <rPr>
            <sz val="10"/>
            <color rgb="FF000000"/>
            <rFont val="Arial"/>
            <scheme val="minor"/>
          </rPr>
          <t>PS app not complete
======</t>
        </r>
      </text>
    </comment>
    <comment ref="AF166" authorId="0" shapeId="0" xr:uid="{00000000-0006-0000-0300-0000AE020000}">
      <text>
        <r>
          <rPr>
            <sz val="10"/>
            <color rgb="FF000000"/>
            <rFont val="Arial"/>
            <scheme val="minor"/>
          </rPr>
          <t>PS app not complete
======</t>
        </r>
      </text>
    </comment>
    <comment ref="B167" authorId="0" shapeId="0" xr:uid="{00000000-0006-0000-0300-0000AF020000}">
      <text>
        <r>
          <rPr>
            <sz val="10"/>
            <color rgb="FF000000"/>
            <rFont val="Arial"/>
            <scheme val="minor"/>
          </rPr>
          <t>New Provider confirmed by DCO contact 5/1/23
======</t>
        </r>
      </text>
    </comment>
    <comment ref="AD167" authorId="0" shapeId="0" xr:uid="{00000000-0006-0000-0300-0000B0020000}">
      <text>
        <r>
          <rPr>
            <sz val="10"/>
            <color rgb="FF000000"/>
            <rFont val="Arial"/>
            <scheme val="minor"/>
          </rPr>
          <t>no records on PS
======</t>
        </r>
      </text>
    </comment>
    <comment ref="AE167" authorId="0" shapeId="0" xr:uid="{00000000-0006-0000-0300-0000B1020000}">
      <text>
        <r>
          <rPr>
            <sz val="10"/>
            <color rgb="FF000000"/>
            <rFont val="Arial"/>
            <scheme val="minor"/>
          </rPr>
          <t>no records on PS
======</t>
        </r>
      </text>
    </comment>
    <comment ref="AF167" authorId="0" shapeId="0" xr:uid="{00000000-0006-0000-0300-0000B2020000}">
      <text>
        <r>
          <rPr>
            <sz val="10"/>
            <color rgb="FF000000"/>
            <rFont val="Arial"/>
            <scheme val="minor"/>
          </rPr>
          <t>no records on PS
======</t>
        </r>
      </text>
    </comment>
    <comment ref="AO167" authorId="0" shapeId="0" xr:uid="{00000000-0006-0000-0300-0000B3020000}">
      <text>
        <r>
          <rPr>
            <sz val="10"/>
            <color rgb="FF000000"/>
            <rFont val="Arial"/>
            <scheme val="minor"/>
          </rPr>
          <t>on hold
======</t>
        </r>
      </text>
    </comment>
    <comment ref="AP167" authorId="0" shapeId="0" xr:uid="{00000000-0006-0000-0300-0000B4020000}">
      <text>
        <r>
          <rPr>
            <sz val="10"/>
            <color rgb="FF000000"/>
            <rFont val="Arial"/>
            <scheme val="minor"/>
          </rPr>
          <t>on hold
======</t>
        </r>
      </text>
    </comment>
    <comment ref="B168" authorId="0" shapeId="0" xr:uid="{00000000-0006-0000-0300-0000B5020000}">
      <text>
        <r>
          <rPr>
            <sz val="10"/>
            <color rgb="FF000000"/>
            <rFont val="Arial"/>
            <scheme val="minor"/>
          </rPr>
          <t>New Provider confirmed by DCO contact 5/1/23
======</t>
        </r>
      </text>
    </comment>
    <comment ref="AD168" authorId="0" shapeId="0" xr:uid="{00000000-0006-0000-0300-0000B6020000}">
      <text>
        <r>
          <rPr>
            <sz val="10"/>
            <color rgb="FF000000"/>
            <rFont val="Arial"/>
            <scheme val="minor"/>
          </rPr>
          <t>PS app not complete
======</t>
        </r>
      </text>
    </comment>
    <comment ref="AE168" authorId="0" shapeId="0" xr:uid="{00000000-0006-0000-0300-0000B7020000}">
      <text>
        <r>
          <rPr>
            <sz val="10"/>
            <color rgb="FF000000"/>
            <rFont val="Arial"/>
            <scheme val="minor"/>
          </rPr>
          <t>PS app not complete
======</t>
        </r>
      </text>
    </comment>
    <comment ref="AF168" authorId="0" shapeId="0" xr:uid="{00000000-0006-0000-0300-0000B8020000}">
      <text>
        <r>
          <rPr>
            <sz val="10"/>
            <color rgb="FF000000"/>
            <rFont val="Arial"/>
            <scheme val="minor"/>
          </rPr>
          <t>PS app not complete
======</t>
        </r>
      </text>
    </comment>
    <comment ref="AO168" authorId="0" shapeId="0" xr:uid="{00000000-0006-0000-0300-0000B9020000}">
      <text>
        <r>
          <rPr>
            <sz val="10"/>
            <color rgb="FF000000"/>
            <rFont val="Arial"/>
            <scheme val="minor"/>
          </rPr>
          <t>on hold
======</t>
        </r>
      </text>
    </comment>
    <comment ref="AP168" authorId="0" shapeId="0" xr:uid="{00000000-0006-0000-0300-0000BA020000}">
      <text>
        <r>
          <rPr>
            <sz val="10"/>
            <color rgb="FF000000"/>
            <rFont val="Arial"/>
            <scheme val="minor"/>
          </rPr>
          <t>on hold
======</t>
        </r>
      </text>
    </comment>
    <comment ref="B169" authorId="0" shapeId="0" xr:uid="{00000000-0006-0000-0300-0000BB020000}">
      <text>
        <r>
          <rPr>
            <sz val="10"/>
            <color rgb="FF000000"/>
            <rFont val="Arial"/>
            <scheme val="minor"/>
          </rPr>
          <t>New Provider confirmed by DCO contact 5/1/23
======</t>
        </r>
      </text>
    </comment>
    <comment ref="K169" authorId="0" shapeId="0" xr:uid="{00000000-0006-0000-0300-0000BC020000}">
      <text>
        <r>
          <rPr>
            <sz val="10"/>
            <color rgb="FF000000"/>
            <rFont val="Arial"/>
            <scheme val="minor"/>
          </rPr>
          <t>PS application not complete
no records on CAQH proview
======</t>
        </r>
      </text>
    </comment>
    <comment ref="M169" authorId="0" shapeId="0" xr:uid="{00000000-0006-0000-0300-0000BD020000}">
      <text>
        <r>
          <rPr>
            <sz val="10"/>
            <color rgb="FF000000"/>
            <rFont val="Arial"/>
            <scheme val="minor"/>
          </rPr>
          <t>PS application not complete
no records on CAQH proview
======</t>
        </r>
      </text>
    </comment>
    <comment ref="R169" authorId="0" shapeId="0" xr:uid="{00000000-0006-0000-0300-0000BE020000}">
      <text>
        <r>
          <rPr>
            <sz val="10"/>
            <color rgb="FF000000"/>
            <rFont val="Arial"/>
            <scheme val="minor"/>
          </rPr>
          <t>expiring license
NO UPDATED license date
======</t>
        </r>
      </text>
    </comment>
    <comment ref="AD169" authorId="0" shapeId="0" xr:uid="{00000000-0006-0000-0300-0000BF020000}">
      <text>
        <r>
          <rPr>
            <sz val="10"/>
            <color rgb="FF000000"/>
            <rFont val="Arial"/>
            <scheme val="minor"/>
          </rPr>
          <t>PS application not complete
======</t>
        </r>
      </text>
    </comment>
    <comment ref="AE169" authorId="0" shapeId="0" xr:uid="{00000000-0006-0000-0300-0000C0020000}">
      <text>
        <r>
          <rPr>
            <sz val="10"/>
            <color rgb="FF000000"/>
            <rFont val="Arial"/>
            <scheme val="minor"/>
          </rPr>
          <t>PS application not complete
======</t>
        </r>
      </text>
    </comment>
    <comment ref="AF169" authorId="0" shapeId="0" xr:uid="{00000000-0006-0000-0300-0000C1020000}">
      <text>
        <r>
          <rPr>
            <sz val="10"/>
            <color rgb="FF000000"/>
            <rFont val="Arial"/>
            <scheme val="minor"/>
          </rPr>
          <t>PS application not complete
======</t>
        </r>
      </text>
    </comment>
    <comment ref="B170" authorId="0" shapeId="0" xr:uid="{00000000-0006-0000-0300-0000C2020000}">
      <text>
        <r>
          <rPr>
            <sz val="10"/>
            <color rgb="FF000000"/>
            <rFont val="Arial"/>
            <scheme val="minor"/>
          </rPr>
          <t>New Provider confirmed by DCO contact 5/1/23
======</t>
        </r>
      </text>
    </comment>
    <comment ref="AD170" authorId="0" shapeId="0" xr:uid="{00000000-0006-0000-0300-0000C3020000}">
      <text>
        <r>
          <rPr>
            <sz val="10"/>
            <color rgb="FF000000"/>
            <rFont val="Arial"/>
            <scheme val="minor"/>
          </rPr>
          <t>No liability coverage within the past ten (10) years.
Reason: N/A cwb
======</t>
        </r>
      </text>
    </comment>
    <comment ref="AO170" authorId="0" shapeId="0" xr:uid="{00000000-0006-0000-0300-0000C4020000}">
      <text>
        <r>
          <rPr>
            <sz val="10"/>
            <color rgb="FF000000"/>
            <rFont val="Arial"/>
            <scheme val="minor"/>
          </rPr>
          <t>on hold
======</t>
        </r>
      </text>
    </comment>
    <comment ref="AP170" authorId="0" shapeId="0" xr:uid="{00000000-0006-0000-0300-0000C5020000}">
      <text>
        <r>
          <rPr>
            <sz val="10"/>
            <color rgb="FF000000"/>
            <rFont val="Arial"/>
            <scheme val="minor"/>
          </rPr>
          <t>on hold
======</t>
        </r>
      </text>
    </comment>
    <comment ref="B171" authorId="0" shapeId="0" xr:uid="{00000000-0006-0000-0300-0000C6020000}">
      <text>
        <r>
          <rPr>
            <sz val="10"/>
            <color rgb="FF000000"/>
            <rFont val="Arial"/>
            <scheme val="minor"/>
          </rPr>
          <t>New Provider confirmed by DCO contact 5/1/23
======</t>
        </r>
      </text>
    </comment>
    <comment ref="J171" authorId="0" shapeId="0" xr:uid="{00000000-0006-0000-0300-0000C7020000}">
      <text>
        <r>
          <rPr>
            <sz val="10"/>
            <color rgb="FF000000"/>
            <rFont val="Arial"/>
            <scheme val="minor"/>
          </rPr>
          <t>No PS records
Two NPI records found for name Ronald Strobel.
1952360240 - MD
207RC0000X - Internal Medicine - Cardiovascular Disease	
State: NJ	
License Number: 25MA05126500
1891410627
106S00000X - Behavior Technician
======</t>
        </r>
      </text>
    </comment>
    <comment ref="N171" authorId="0" shapeId="0" xr:uid="{00000000-0006-0000-0300-0000C8020000}">
      <text>
        <r>
          <rPr>
            <sz val="10"/>
            <color rgb="FF000000"/>
            <rFont val="Arial"/>
            <scheme val="minor"/>
          </rPr>
          <t>no certain NPI number to verify the taxonomy records
No records in PS
======</t>
        </r>
      </text>
    </comment>
    <comment ref="O171" authorId="0" shapeId="0" xr:uid="{00000000-0006-0000-0300-0000C9020000}">
      <text>
        <r>
          <rPr>
            <sz val="10"/>
            <color rgb="FF000000"/>
            <rFont val="Arial"/>
            <scheme val="minor"/>
          </rPr>
          <t>no certain NPI number to verify the specialty of the provider
No records in PS
======</t>
        </r>
      </text>
    </comment>
    <comment ref="AD171" authorId="0" shapeId="0" xr:uid="{00000000-0006-0000-0300-0000CA020000}">
      <text>
        <r>
          <rPr>
            <sz val="10"/>
            <color rgb="FF000000"/>
            <rFont val="Arial"/>
            <scheme val="minor"/>
          </rPr>
          <t>no records on PS
======</t>
        </r>
      </text>
    </comment>
    <comment ref="AE171" authorId="0" shapeId="0" xr:uid="{00000000-0006-0000-0300-0000CB020000}">
      <text>
        <r>
          <rPr>
            <sz val="10"/>
            <color rgb="FF000000"/>
            <rFont val="Arial"/>
            <scheme val="minor"/>
          </rPr>
          <t>no records on PS
======</t>
        </r>
      </text>
    </comment>
    <comment ref="AF171" authorId="0" shapeId="0" xr:uid="{00000000-0006-0000-0300-0000CC020000}">
      <text>
        <r>
          <rPr>
            <sz val="10"/>
            <color rgb="FF000000"/>
            <rFont val="Arial"/>
            <scheme val="minor"/>
          </rPr>
          <t>no records on PS
======</t>
        </r>
      </text>
    </comment>
    <comment ref="B172" authorId="0" shapeId="0" xr:uid="{00000000-0006-0000-0300-0000CD020000}">
      <text>
        <r>
          <rPr>
            <sz val="10"/>
            <color rgb="FF000000"/>
            <rFont val="Arial"/>
            <scheme val="minor"/>
          </rPr>
          <t>New Provider confirmed by DCO contact 5/1/23
======</t>
        </r>
      </text>
    </comment>
    <comment ref="K172" authorId="0" shapeId="0" xr:uid="{00000000-0006-0000-0300-0000CE020000}">
      <text>
        <r>
          <rPr>
            <sz val="10"/>
            <color rgb="FF000000"/>
            <rFont val="Arial"/>
            <scheme val="minor"/>
          </rPr>
          <t>no records on PS
no records on CAQH proview
======</t>
        </r>
      </text>
    </comment>
    <comment ref="M172" authorId="0" shapeId="0" xr:uid="{00000000-0006-0000-0300-0000CF020000}">
      <text>
        <r>
          <rPr>
            <sz val="10"/>
            <color rgb="FF000000"/>
            <rFont val="Arial"/>
            <scheme val="minor"/>
          </rPr>
          <t>no records on PS
no records on CAQH proview
======</t>
        </r>
      </text>
    </comment>
    <comment ref="AD172" authorId="0" shapeId="0" xr:uid="{00000000-0006-0000-0300-0000D0020000}">
      <text>
        <r>
          <rPr>
            <sz val="10"/>
            <color rgb="FF000000"/>
            <rFont val="Arial"/>
            <scheme val="minor"/>
          </rPr>
          <t>no records on PS
======</t>
        </r>
      </text>
    </comment>
    <comment ref="AE172" authorId="0" shapeId="0" xr:uid="{00000000-0006-0000-0300-0000D1020000}">
      <text>
        <r>
          <rPr>
            <sz val="10"/>
            <color rgb="FF000000"/>
            <rFont val="Arial"/>
            <scheme val="minor"/>
          </rPr>
          <t>no records on PS
======</t>
        </r>
      </text>
    </comment>
    <comment ref="AF172" authorId="0" shapeId="0" xr:uid="{00000000-0006-0000-0300-0000D2020000}">
      <text>
        <r>
          <rPr>
            <sz val="10"/>
            <color rgb="FF000000"/>
            <rFont val="Arial"/>
            <scheme val="minor"/>
          </rPr>
          <t>no records on PS
======</t>
        </r>
      </text>
    </comment>
    <comment ref="P174" authorId="0" shapeId="0" xr:uid="{00000000-0006-0000-0300-0000D3020000}">
      <text>
        <r>
          <rPr>
            <sz val="10"/>
            <color rgb="FF000000"/>
            <rFont val="Arial"/>
            <scheme val="minor"/>
          </rPr>
          <t>Limited Licensed Counselor 6451022165
======</t>
        </r>
      </text>
    </comment>
    <comment ref="R174" authorId="0" shapeId="0" xr:uid="{00000000-0006-0000-0300-0000D4020000}">
      <text>
        <r>
          <rPr>
            <sz val="10"/>
            <color rgb="FF000000"/>
            <rFont val="Arial"/>
            <scheme val="minor"/>
          </rPr>
          <t>License is Expiring within 1 month
======</t>
        </r>
      </text>
    </comment>
    <comment ref="AI174" authorId="0" shapeId="0" xr:uid="{00000000-0006-0000-0300-0000D5020000}">
      <text>
        <r>
          <rPr>
            <sz val="10"/>
            <color rgb="FF000000"/>
            <rFont val="Arial"/>
            <scheme val="minor"/>
          </rPr>
          <t>Not Eligible
======</t>
        </r>
      </text>
    </comment>
    <comment ref="AK174" authorId="0" shapeId="0" xr:uid="{00000000-0006-0000-0300-0000D6020000}">
      <text>
        <r>
          <rPr>
            <sz val="10"/>
            <color rgb="FF000000"/>
            <rFont val="Arial"/>
            <scheme val="minor"/>
          </rPr>
          <t>Approved
Association Start Date (Effective Date): 04/13/2023
Enrollment Type: Individual/Sole Proprietor
Association End Date: 12/31/2999
Business End Date: 06/19/2024
Revalidation Status: Not Started
Revalidation Cycle End Date: 07/31/2027
======</t>
        </r>
      </text>
    </comment>
    <comment ref="AM174" authorId="0" shapeId="0" xr:uid="{00000000-0006-0000-0300-0000D7020000}">
      <text>
        <r>
          <rPr>
            <sz val="10"/>
            <color rgb="FF000000"/>
            <rFont val="Arial"/>
            <scheme val="minor"/>
          </rPr>
          <t>Approved
Effective Date: 12/01/2022
Provider_ID:
QMP000006200712
LOB:
Molina Medicare DSNP
Molina Medicare MAPD
======</t>
        </r>
      </text>
    </comment>
    <comment ref="AN174" authorId="0" shapeId="0" xr:uid="{00000000-0006-0000-0300-0000D8020000}">
      <text>
        <r>
          <rPr>
            <sz val="10"/>
            <color rgb="FF000000"/>
            <rFont val="Arial"/>
            <scheme val="minor"/>
          </rPr>
          <t>Not Eligible
Latest Attempt: 10/31/2022
======</t>
        </r>
      </text>
    </comment>
    <comment ref="AO174" authorId="0" shapeId="0" xr:uid="{00000000-0006-0000-0300-0000D9020000}">
      <text>
        <r>
          <rPr>
            <sz val="10"/>
            <color rgb="FF000000"/>
            <rFont val="Arial"/>
            <scheme val="minor"/>
          </rPr>
          <t>First Attempt: 11/03/2022
Second Attempt: 12/06/2022 
Latest Attempt: 02/02/2023
✓
Supervising Physician (Applicable for Mid-level/Limited License providers ONLY) 
NPI, DEA, if applicable - Board Certified (Y/N) and Medicare Number
======</t>
        </r>
      </text>
    </comment>
    <comment ref="AQ174" authorId="0" shapeId="0" xr:uid="{00000000-0006-0000-0300-0000DA020000}">
      <text>
        <r>
          <rPr>
            <sz val="10"/>
            <color rgb="FF000000"/>
            <rFont val="Arial"/>
            <scheme val="minor"/>
          </rPr>
          <t>Application already closed - once we did not provide all the missing information they asked, wiothin 10 days the application will be automatically closes.
======</t>
        </r>
      </text>
    </comment>
    <comment ref="G175" authorId="0" shapeId="0" xr:uid="{00000000-0006-0000-0300-0000DB020000}">
      <text>
        <r>
          <rPr>
            <sz val="10"/>
            <color rgb="FF000000"/>
            <rFont val="Arial"/>
            <scheme val="minor"/>
          </rPr>
          <t>From CSW to MSW According to License
======</t>
        </r>
      </text>
    </comment>
    <comment ref="P175" authorId="0" shapeId="0" xr:uid="{00000000-0006-0000-0300-0000DC020000}">
      <text>
        <r>
          <rPr>
            <sz val="10"/>
            <color rgb="FF000000"/>
            <rFont val="Arial"/>
            <scheme val="minor"/>
          </rPr>
          <t>Masters Social Worker 6801109088
======</t>
        </r>
      </text>
    </comment>
    <comment ref="AI175" authorId="0" shapeId="0" xr:uid="{00000000-0006-0000-0300-0000DD020000}">
      <text>
        <r>
          <rPr>
            <sz val="10"/>
            <color rgb="FF000000"/>
            <rFont val="Arial"/>
            <scheme val="minor"/>
          </rPr>
          <t>Surrogacy Request initiated.no approval received.no enrollment submission.
======</t>
        </r>
      </text>
    </comment>
    <comment ref="AK175" authorId="0" shapeId="0" xr:uid="{00000000-0006-0000-0300-0000DE020000}">
      <text>
        <r>
          <rPr>
            <sz val="10"/>
            <color rgb="FF000000"/>
            <rFont val="Arial"/>
            <scheme val="minor"/>
          </rPr>
          <t>Approved
Association Start Date (Effective Date): 2/3/2023
Enrollment Type: Individual/Sole Proprietor
Association End Date: 12/31/2999
Business End Date: 4/25/2026
Revalidation Status: Not Started
Revalidation Cycle End Date: 3/31/2026
======</t>
        </r>
      </text>
    </comment>
    <comment ref="AN175" authorId="0" shapeId="0" xr:uid="{00000000-0006-0000-0300-0000DF020000}">
      <text>
        <r>
          <rPr>
            <sz val="10"/>
            <color rgb="FF000000"/>
            <rFont val="Arial"/>
            <scheme val="minor"/>
          </rPr>
          <t>First Attempt 2/28/2023
Latest attempt: 05/19/2023
======</t>
        </r>
      </text>
    </comment>
    <comment ref="AQ175" authorId="0" shapeId="0" xr:uid="{00000000-0006-0000-0300-0000E0020000}">
      <text>
        <r>
          <rPr>
            <sz val="10"/>
            <color rgb="FF000000"/>
            <rFont val="Arial"/>
            <scheme val="minor"/>
          </rPr>
          <t>* Provider Name: TOCCARA BAILEY * Provider NPI: 1568813871 * Provider Vendor Number: 7002862976 * Effective Date: 03/20/2023 * Changes Made: Loaded to Group: MACOMB COUNTY COMMUNITY MENTAL Group Vendor Number: 900051139, 29201 TELEGRAPH RD STE 550 * Products: HMO, PPO, Medicare, Medicaid FE
======</t>
        </r>
      </text>
    </comment>
    <comment ref="AF176" authorId="0" shapeId="0" xr:uid="{00000000-0006-0000-0300-0000E1020000}">
      <text>
        <r>
          <rPr>
            <sz val="10"/>
            <color rgb="FF000000"/>
            <rFont val="Arial"/>
            <scheme val="minor"/>
          </rPr>
          <t>Latest Attempt: 10/31/2022
======</t>
        </r>
      </text>
    </comment>
    <comment ref="AI176" authorId="0" shapeId="0" xr:uid="{00000000-0006-0000-0300-0000E2020000}">
      <text>
        <r>
          <rPr>
            <sz val="10"/>
            <color rgb="FF000000"/>
            <rFont val="Arial"/>
            <scheme val="minor"/>
          </rPr>
          <t>Approved
Effective Date: 01/21/2023
Reassigned to PTAN: 0Q26321
Revalidation Date: N/A
Revalidation Due Date: N/A
======</t>
        </r>
      </text>
    </comment>
    <comment ref="AK176" authorId="0" shapeId="0" xr:uid="{00000000-0006-0000-0300-0000E3020000}">
      <text>
        <r>
          <rPr>
            <sz val="10"/>
            <color rgb="FF000000"/>
            <rFont val="Arial"/>
            <scheme val="minor"/>
          </rPr>
          <t>Approved
Association Start Date (Effective Date): 03/29/2023
Enrollment Type: Individual/Sole Proprietor
Association End Date: 12/31/2999
Business End Date: 08/01/2025
Revalidation Status: Not Started
Revalidation Cycle End Date: 06/30/2027
======</t>
        </r>
      </text>
    </comment>
    <comment ref="AM176" authorId="0" shapeId="0" xr:uid="{00000000-0006-0000-0300-0000E4020000}">
      <text>
        <r>
          <rPr>
            <sz val="10"/>
            <color rgb="FF000000"/>
            <rFont val="Arial"/>
            <scheme val="minor"/>
          </rPr>
          <t>Approved
Effective Date: 12/01/2022 
Termed
======</t>
        </r>
      </text>
    </comment>
    <comment ref="AN176" authorId="0" shapeId="0" xr:uid="{00000000-0006-0000-0300-0000E5020000}">
      <text>
        <r>
          <rPr>
            <sz val="10"/>
            <color rgb="FF000000"/>
            <rFont val="Arial"/>
            <scheme val="minor"/>
          </rPr>
          <t>Not Eligible
Latest Attempt: 10/31/2022
======</t>
        </r>
      </text>
    </comment>
    <comment ref="AQ176" authorId="0" shapeId="0" xr:uid="{00000000-0006-0000-0300-0000E6020000}">
      <text>
        <r>
          <rPr>
            <sz val="10"/>
            <color rgb="FF000000"/>
            <rFont val="Arial"/>
            <scheme val="minor"/>
          </rPr>
          <t>Application already closed - once we did not provide all the missing information they asked, wiothin 10 days the application will be automatically closes.
======</t>
        </r>
      </text>
    </comment>
    <comment ref="AM177" authorId="0" shapeId="0" xr:uid="{00000000-0006-0000-0300-0000E7020000}">
      <text>
        <r>
          <rPr>
            <sz val="10"/>
            <color rgb="FF000000"/>
            <rFont val="Arial"/>
            <scheme val="minor"/>
          </rPr>
          <t>Call molina, was advised to send a roster to MHMContractConfigDept@MolinaHealthCare.Com to terminate the providers.
======</t>
        </r>
      </text>
    </comment>
    <comment ref="AN177" authorId="0" shapeId="0" xr:uid="{00000000-0006-0000-0300-0000E8020000}">
      <text>
        <r>
          <rPr>
            <sz val="10"/>
            <color rgb="FF000000"/>
            <rFont val="Arial"/>
            <scheme val="minor"/>
          </rPr>
          <t>First Attempt:  04/21/2023
======</t>
        </r>
      </text>
    </comment>
    <comment ref="AQ177" authorId="0" shapeId="0" xr:uid="{00000000-0006-0000-0300-0000E9020000}">
      <text>
        <r>
          <rPr>
            <sz val="10"/>
            <color rgb="FF000000"/>
            <rFont val="Arial"/>
            <scheme val="minor"/>
          </rPr>
          <t>Application already closed - once we did not provide all the missing information they asked, within 10 days the application will be automatically closed.
======</t>
        </r>
      </text>
    </comment>
    <comment ref="P178" authorId="0" shapeId="0" xr:uid="{00000000-0006-0000-0300-0000EA020000}">
      <text>
        <r>
          <rPr>
            <sz val="10"/>
            <color rgb="FF000000"/>
            <rFont val="Arial"/>
            <scheme val="minor"/>
          </rPr>
          <t>Masters Social Worker Limited 6851106257
======</t>
        </r>
      </text>
    </comment>
    <comment ref="AN178" authorId="0" shapeId="0" xr:uid="{00000000-0006-0000-0300-0000EB020000}">
      <text>
        <r>
          <rPr>
            <sz val="10"/>
            <color rgb="FF000000"/>
            <rFont val="Arial"/>
            <scheme val="minor"/>
          </rPr>
          <t>not eligible
======</t>
        </r>
      </text>
    </comment>
    <comment ref="AM179" authorId="0" shapeId="0" xr:uid="{00000000-0006-0000-0300-0000EC020000}">
      <text>
        <r>
          <rPr>
            <sz val="10"/>
            <color rgb="FF000000"/>
            <rFont val="Arial"/>
            <scheme val="minor"/>
          </rPr>
          <t>Call molina, was advised to send a roster to MHMContractConfigDept@MolinaHealthCare.Com to terminate the providers.
======</t>
        </r>
      </text>
    </comment>
    <comment ref="AN179" authorId="0" shapeId="0" xr:uid="{00000000-0006-0000-0300-0000ED020000}">
      <text>
        <r>
          <rPr>
            <sz val="10"/>
            <color rgb="FF000000"/>
            <rFont val="Arial"/>
            <scheme val="minor"/>
          </rPr>
          <t>First Attempt:  04/21/2023
======</t>
        </r>
      </text>
    </comment>
    <comment ref="AQ179" authorId="0" shapeId="0" xr:uid="{00000000-0006-0000-0300-0000EE020000}">
      <text>
        <r>
          <rPr>
            <sz val="10"/>
            <color rgb="FF000000"/>
            <rFont val="Arial"/>
            <scheme val="minor"/>
          </rPr>
          <t>Application already closed - once we did not provide all the missing information they asked, within 10 days the application will be automatically closed.
======</t>
        </r>
      </text>
    </comment>
    <comment ref="AM180" authorId="0" shapeId="0" xr:uid="{00000000-0006-0000-0300-0000EF020000}">
      <text>
        <r>
          <rPr>
            <sz val="10"/>
            <color rgb="FF000000"/>
            <rFont val="Arial"/>
            <scheme val="minor"/>
          </rPr>
          <t>Call molina, was advised to send a roster to MHMContractConfigDept@MolinaHealthCare.Com to terminate the providers.
======</t>
        </r>
      </text>
    </comment>
    <comment ref="AN180" authorId="0" shapeId="0" xr:uid="{00000000-0006-0000-0300-0000F0020000}">
      <text>
        <r>
          <rPr>
            <sz val="10"/>
            <color rgb="FF000000"/>
            <rFont val="Arial"/>
            <scheme val="minor"/>
          </rPr>
          <t>First Attempt:  04/21/2023
======</t>
        </r>
      </text>
    </comment>
    <comment ref="AQ180" authorId="0" shapeId="0" xr:uid="{00000000-0006-0000-0300-0000F1020000}">
      <text>
        <r>
          <rPr>
            <sz val="10"/>
            <color rgb="FF000000"/>
            <rFont val="Arial"/>
            <scheme val="minor"/>
          </rPr>
          <t>* Provider Name: JANET WARNER * Provider NPI: 1609929421 * Provider Vendor Number: 7000596553 * Effective Date: 03/17/2023 * Changes Made: Loaded to Group: MACOMB COUNTY COMMUNITY MENTAL Group Vendor Number: 900051139, G 3169 BEECHER RD STE 203 * Products: HMO, PPO, Medicare, Medicaid FE
======</t>
        </r>
      </text>
    </comment>
    <comment ref="B181" authorId="0" shapeId="0" xr:uid="{00000000-0006-0000-0300-0000F2020000}">
      <text>
        <r>
          <rPr>
            <sz val="10"/>
            <color rgb="FF000000"/>
            <rFont val="Arial"/>
            <scheme val="minor"/>
          </rPr>
          <t>info received 05/30/2023
======</t>
        </r>
      </text>
    </comment>
    <comment ref="P181" authorId="0" shapeId="0" xr:uid="{00000000-0006-0000-0300-0000F3020000}">
      <text>
        <r>
          <rPr>
            <sz val="10"/>
            <color rgb="FF000000"/>
            <rFont val="Arial"/>
            <scheme val="minor"/>
          </rPr>
          <t>Licensed Professional Counselor 6401012323
======</t>
        </r>
      </text>
    </comment>
    <comment ref="AI181" authorId="0" shapeId="0" xr:uid="{00000000-0006-0000-0300-0000F4020000}">
      <text>
        <r>
          <rPr>
            <sz val="10"/>
            <color rgb="FF000000"/>
            <rFont val="Arial"/>
            <scheme val="minor"/>
          </rPr>
          <t>Not Eligible
======</t>
        </r>
      </text>
    </comment>
    <comment ref="AN181" authorId="0" shapeId="0" xr:uid="{00000000-0006-0000-0300-0000F5020000}">
      <text>
        <r>
          <rPr>
            <sz val="10"/>
            <color rgb="FF000000"/>
            <rFont val="Arial"/>
            <scheme val="minor"/>
          </rPr>
          <t>first Attempt: 04/21/2023
Latest Attempt: 05/19/2023
======</t>
        </r>
      </text>
    </comment>
    <comment ref="AM182" authorId="0" shapeId="0" xr:uid="{00000000-0006-0000-0300-0000F6020000}">
      <text>
        <r>
          <rPr>
            <sz val="10"/>
            <color rgb="FF000000"/>
            <rFont val="Arial"/>
            <scheme val="minor"/>
          </rPr>
          <t>Call molina, was advised to send  a roster to send a roster to MHMContractConfigDept@MolinaHealthCare.Com to terminate the provider, same as the enrollment process.
======</t>
        </r>
      </text>
    </comment>
    <comment ref="AP182" authorId="0" shapeId="0" xr:uid="{00000000-0006-0000-0300-0000F7020000}">
      <text>
        <r>
          <rPr>
            <sz val="10"/>
            <color rgb="FF000000"/>
            <rFont val="Arial"/>
            <scheme val="minor"/>
          </rPr>
          <t xml:space="preserve">
======</t>
        </r>
      </text>
    </comment>
    <comment ref="AQ182" authorId="0" shapeId="0" xr:uid="{00000000-0006-0000-0300-0000F8020000}">
      <text>
        <r>
          <rPr>
            <sz val="10"/>
            <color rgb="FF000000"/>
            <rFont val="Arial"/>
            <scheme val="minor"/>
          </rPr>
          <t>Application already closed - once we did not provide all the missing information they asked, wiothin 10 days the application will be automatically closes.
======</t>
        </r>
      </text>
    </comment>
    <comment ref="AM183" authorId="0" shapeId="0" xr:uid="{00000000-0006-0000-0300-0000F9020000}">
      <text>
        <r>
          <rPr>
            <sz val="10"/>
            <color rgb="FF000000"/>
            <rFont val="Arial"/>
            <scheme val="minor"/>
          </rPr>
          <t>Approved
Effective Date: 12/01/2022
======</t>
        </r>
      </text>
    </comment>
    <comment ref="AN183" authorId="0" shapeId="0" xr:uid="{00000000-0006-0000-0300-0000FA020000}">
      <text>
        <r>
          <rPr>
            <sz val="10"/>
            <color rgb="FF000000"/>
            <rFont val="Arial"/>
            <scheme val="minor"/>
          </rPr>
          <t>Not Eligible
Latest Attempt: 10/31/2022
======</t>
        </r>
      </text>
    </comment>
    <comment ref="AQ183" authorId="0" shapeId="0" xr:uid="{00000000-0006-0000-0300-0000FB020000}">
      <text>
        <r>
          <rPr>
            <sz val="10"/>
            <color rgb="FF000000"/>
            <rFont val="Arial"/>
            <scheme val="minor"/>
          </rPr>
          <t>Application already closed - once we did not provide all the missing information they asked, wiothin 10 days the application will be automatically closes.
======</t>
        </r>
      </text>
    </comment>
    <comment ref="AM184" authorId="0" shapeId="0" xr:uid="{00000000-0006-0000-0300-0000FC020000}">
      <text>
        <r>
          <rPr>
            <sz val="10"/>
            <color rgb="FF000000"/>
            <rFont val="Arial"/>
            <scheme val="minor"/>
          </rPr>
          <t>Approved
Effective Date: 12/01/2022
======</t>
        </r>
      </text>
    </comment>
    <comment ref="AN184" authorId="0" shapeId="0" xr:uid="{00000000-0006-0000-0300-0000FD020000}">
      <text>
        <r>
          <rPr>
            <sz val="10"/>
            <color rgb="FF000000"/>
            <rFont val="Arial"/>
            <scheme val="minor"/>
          </rPr>
          <t>Latest Attempt: 10/31/2022
======</t>
        </r>
      </text>
    </comment>
    <comment ref="AP184" authorId="0" shapeId="0" xr:uid="{00000000-0006-0000-0300-0000FE020000}">
      <text>
        <r>
          <rPr>
            <sz val="10"/>
            <color rgb="FF000000"/>
            <rFont val="Arial"/>
            <scheme val="minor"/>
          </rPr>
          <t>BH Ownership
05/26/23
======</t>
        </r>
      </text>
    </comment>
    <comment ref="AM185" authorId="0" shapeId="0" xr:uid="{00000000-0006-0000-0300-0000FF020000}">
      <text>
        <r>
          <rPr>
            <sz val="10"/>
            <color rgb="FF000000"/>
            <rFont val="Arial"/>
            <scheme val="minor"/>
          </rPr>
          <t>Approved
Effective Date: 12/01/2022
======</t>
        </r>
      </text>
    </comment>
    <comment ref="AN185" authorId="0" shapeId="0" xr:uid="{00000000-0006-0000-0300-000000030000}">
      <text>
        <r>
          <rPr>
            <sz val="10"/>
            <color rgb="FF000000"/>
            <rFont val="Arial"/>
            <scheme val="minor"/>
          </rPr>
          <t>Latest Attempt: 10/31/2022
======</t>
        </r>
      </text>
    </comment>
    <comment ref="P186" authorId="0" shapeId="0" xr:uid="{00000000-0006-0000-0300-000001030000}">
      <text>
        <r>
          <rPr>
            <sz val="10"/>
            <color rgb="FF000000"/>
            <rFont val="Arial"/>
            <scheme val="minor"/>
          </rPr>
          <t>Registered Nurse 4704266295
======</t>
        </r>
      </text>
    </comment>
    <comment ref="AN186" authorId="0" shapeId="0" xr:uid="{00000000-0006-0000-0300-000002030000}">
      <text>
        <r>
          <rPr>
            <sz val="10"/>
            <color rgb="FF000000"/>
            <rFont val="Arial"/>
            <scheme val="minor"/>
          </rPr>
          <t>first Attempt: 04/21/2023
======</t>
        </r>
      </text>
    </comment>
    <comment ref="B187" authorId="0" shapeId="0" xr:uid="{00000000-0006-0000-0300-000003030000}">
      <text>
        <r>
          <rPr>
            <sz val="10"/>
            <color rgb="FF000000"/>
            <rFont val="Arial"/>
            <scheme val="minor"/>
          </rPr>
          <t>Jennifer Ayotte is no longer with the group as of 4/26/23
======</t>
        </r>
      </text>
    </comment>
    <comment ref="P187" authorId="0" shapeId="0" xr:uid="{00000000-0006-0000-0300-000004030000}">
      <text>
        <r>
          <rPr>
            <sz val="10"/>
            <color rgb="FF000000"/>
            <rFont val="Arial"/>
            <scheme val="minor"/>
          </rPr>
          <t>Masters Social Worker 6801096007
======</t>
        </r>
      </text>
    </comment>
    <comment ref="AK187" authorId="0" shapeId="0" xr:uid="{00000000-0006-0000-0300-000005030000}">
      <text>
        <r>
          <rPr>
            <sz val="10"/>
            <color rgb="FF000000"/>
            <rFont val="Arial"/>
            <scheme val="minor"/>
          </rPr>
          <t>CHAMPS full access trquest
======</t>
        </r>
      </text>
    </comment>
    <comment ref="AM187" authorId="0" shapeId="0" xr:uid="{00000000-0006-0000-0300-000006030000}">
      <text>
        <r>
          <rPr>
            <sz val="10"/>
            <color rgb="FF000000"/>
            <rFont val="Arial"/>
            <scheme val="minor"/>
          </rPr>
          <t>Approved
Effective Date: 12/01/2022
======</t>
        </r>
      </text>
    </comment>
    <comment ref="AN187" authorId="0" shapeId="0" xr:uid="{00000000-0006-0000-0300-000007030000}">
      <text>
        <r>
          <rPr>
            <sz val="10"/>
            <color rgb="FF000000"/>
            <rFont val="Arial"/>
            <scheme val="minor"/>
          </rPr>
          <t>Latest Attempt: 10/31/2022
======</t>
        </r>
      </text>
    </comment>
    <comment ref="AQ187" authorId="0" shapeId="0" xr:uid="{00000000-0006-0000-0300-000008030000}">
      <text>
        <r>
          <rPr>
            <sz val="10"/>
            <color rgb="FF000000"/>
            <rFont val="Arial"/>
            <scheme val="minor"/>
          </rPr>
          <t>05/03/2023 Input Comment "Please do not process this application of the provider because it has already been terminated in their practice location last 04/26/2023." JL
======</t>
        </r>
      </text>
    </comment>
    <comment ref="AM188" authorId="0" shapeId="0" xr:uid="{00000000-0006-0000-0300-000009030000}">
      <text>
        <r>
          <rPr>
            <sz val="10"/>
            <color rgb="FF000000"/>
            <rFont val="Arial"/>
            <scheme val="minor"/>
          </rPr>
          <t>Approved
Effective Date: 12/01/2022
Provider_ID:
QMP000006254887
LOB:
Molina Medicare DSNP
Molina Medicare MAPD
======</t>
        </r>
      </text>
    </comment>
    <comment ref="AN188" authorId="0" shapeId="0" xr:uid="{00000000-0006-0000-0300-00000A030000}">
      <text>
        <r>
          <rPr>
            <sz val="10"/>
            <color rgb="FF000000"/>
            <rFont val="Arial"/>
            <scheme val="minor"/>
          </rPr>
          <t>Not Eligible
Latest Attempt: 10/31/2022
======</t>
        </r>
      </text>
    </comment>
    <comment ref="AO188" authorId="0" shapeId="0" xr:uid="{00000000-0006-0000-0300-00000B030000}">
      <text>
        <r>
          <rPr>
            <sz val="10"/>
            <color rgb="FF000000"/>
            <rFont val="Arial"/>
            <scheme val="minor"/>
          </rPr>
          <t>Latest Attempt: 10/31/2022
======</t>
        </r>
      </text>
    </comment>
    <comment ref="AP188" authorId="0" shapeId="0" xr:uid="{00000000-0006-0000-0300-00000C030000}">
      <text>
        <r>
          <rPr>
            <sz val="10"/>
            <color rgb="FF000000"/>
            <rFont val="Arial"/>
            <scheme val="minor"/>
          </rPr>
          <t>First Attempt: 10/27/2022
Latest Attempt:12/28/2022
======</t>
        </r>
      </text>
    </comment>
    <comment ref="AK189" authorId="0" shapeId="0" xr:uid="{00000000-0006-0000-0300-00000D030000}">
      <text>
        <r>
          <rPr>
            <sz val="10"/>
            <color rgb="FF000000"/>
            <rFont val="Arial"/>
            <scheme val="minor"/>
          </rPr>
          <t>Approved
Association Start Date (Effective Date): 08/15/2022
Enrollment Type: Individual/Sole Proprietor
Association End Date: 12/31/2999
Business End Date: 09/27/2025
Revalidation Status: Not Started
Revalidation Cycle End Date: 03/31/2027
======</t>
        </r>
      </text>
    </comment>
    <comment ref="AM189" authorId="0" shapeId="0" xr:uid="{00000000-0006-0000-0300-00000E030000}">
      <text>
        <r>
          <rPr>
            <sz val="10"/>
            <color rgb="FF000000"/>
            <rFont val="Arial"/>
            <scheme val="minor"/>
          </rPr>
          <t>Approved
Effective Date: 12/01/2023
======</t>
        </r>
      </text>
    </comment>
    <comment ref="AN189" authorId="0" shapeId="0" xr:uid="{00000000-0006-0000-0300-00000F030000}">
      <text>
        <r>
          <rPr>
            <sz val="10"/>
            <color rgb="FF000000"/>
            <rFont val="Arial"/>
            <scheme val="minor"/>
          </rPr>
          <t>Latest Attempt: 10/31/2022
======</t>
        </r>
      </text>
    </comment>
    <comment ref="AQ189" authorId="0" shapeId="0" xr:uid="{00000000-0006-0000-0300-000010030000}">
      <text>
        <r>
          <rPr>
            <sz val="10"/>
            <color rgb="FF000000"/>
            <rFont val="Arial"/>
            <scheme val="minor"/>
          </rPr>
          <t>Application already closed - once we did not provide all the missing information they asked, wiothin 10 days the application will be automatically closes.
======</t>
        </r>
      </text>
    </comment>
    <comment ref="AM190" authorId="0" shapeId="0" xr:uid="{00000000-0006-0000-0300-000011030000}">
      <text>
        <r>
          <rPr>
            <sz val="10"/>
            <color rgb="FF000000"/>
            <rFont val="Arial"/>
            <scheme val="minor"/>
          </rPr>
          <t>Approved
Effective Date: 12/01/2023
======</t>
        </r>
      </text>
    </comment>
    <comment ref="AN190" authorId="0" shapeId="0" xr:uid="{00000000-0006-0000-0300-000012030000}">
      <text>
        <r>
          <rPr>
            <sz val="10"/>
            <color rgb="FF000000"/>
            <rFont val="Arial"/>
            <scheme val="minor"/>
          </rPr>
          <t>Latest Attempt: 10/31/2022
======</t>
        </r>
      </text>
    </comment>
    <comment ref="B191" authorId="0" shapeId="0" xr:uid="{00000000-0006-0000-0300-000013030000}">
      <text>
        <r>
          <rPr>
            <sz val="10"/>
            <color rgb="FF000000"/>
            <rFont val="Arial"/>
            <scheme val="minor"/>
          </rPr>
          <t>05/30/2023
======</t>
        </r>
      </text>
    </comment>
    <comment ref="G191" authorId="0" shapeId="0" xr:uid="{00000000-0006-0000-0300-000014030000}">
      <text>
        <r>
          <rPr>
            <sz val="10"/>
            <color rgb="FF000000"/>
            <rFont val="Arial"/>
            <scheme val="minor"/>
          </rPr>
          <t>Therapist to LLMSW as per License
======</t>
        </r>
      </text>
    </comment>
    <comment ref="P191" authorId="0" shapeId="0" xr:uid="{00000000-0006-0000-0300-000015030000}">
      <text>
        <r>
          <rPr>
            <sz val="10"/>
            <color rgb="FF000000"/>
            <rFont val="Arial"/>
            <scheme val="minor"/>
          </rPr>
          <t>Masters Social Worker Limited 6851100431
======</t>
        </r>
      </text>
    </comment>
    <comment ref="AI191" authorId="0" shapeId="0" xr:uid="{00000000-0006-0000-0300-000016030000}">
      <text>
        <r>
          <rPr>
            <sz val="10"/>
            <color rgb="FF000000"/>
            <rFont val="Arial"/>
            <scheme val="minor"/>
          </rPr>
          <t>Not Eligible
======</t>
        </r>
      </text>
    </comment>
    <comment ref="AM191" authorId="0" shapeId="0" xr:uid="{00000000-0006-0000-0300-000017030000}">
      <text>
        <r>
          <rPr>
            <sz val="10"/>
            <color rgb="FF000000"/>
            <rFont val="Arial"/>
            <scheme val="minor"/>
          </rPr>
          <t>First Attempt 2/28/2023
======</t>
        </r>
      </text>
    </comment>
    <comment ref="AN191" authorId="0" shapeId="0" xr:uid="{00000000-0006-0000-0300-000018030000}">
      <text>
        <r>
          <rPr>
            <sz val="10"/>
            <color rgb="FF000000"/>
            <rFont val="Arial"/>
            <scheme val="minor"/>
          </rPr>
          <t>Latest Attempt: 10/31/2022
======</t>
        </r>
      </text>
    </comment>
    <comment ref="AO191" authorId="0" shapeId="0" xr:uid="{00000000-0006-0000-0300-000019030000}">
      <text>
        <r>
          <rPr>
            <sz val="10"/>
            <color rgb="FF000000"/>
            <rFont val="Arial"/>
            <scheme val="minor"/>
          </rPr>
          <t>03/22/2023
======</t>
        </r>
      </text>
    </comment>
    <comment ref="AP191" authorId="0" shapeId="0" xr:uid="{00000000-0006-0000-0300-00001A030000}">
      <text>
        <r>
          <rPr>
            <sz val="10"/>
            <color rgb="FF000000"/>
            <rFont val="Arial"/>
            <scheme val="minor"/>
          </rPr>
          <t>05/26/23. BH ownership
First Attempt 2/28/2023
======</t>
        </r>
      </text>
    </comment>
    <comment ref="B192" authorId="0" shapeId="0" xr:uid="{00000000-0006-0000-0300-00001B030000}">
      <text>
        <r>
          <rPr>
            <sz val="10"/>
            <color rgb="FF000000"/>
            <rFont val="Arial"/>
            <scheme val="minor"/>
          </rPr>
          <t>05/30/2023
======</t>
        </r>
      </text>
    </comment>
    <comment ref="P192" authorId="0" shapeId="0" xr:uid="{00000000-0006-0000-0300-00001C030000}">
      <text>
        <r>
          <rPr>
            <sz val="10"/>
            <color rgb="FF000000"/>
            <rFont val="Arial"/>
            <scheme val="minor"/>
          </rPr>
          <t>Masters Social Worker Limited 6851109685
======</t>
        </r>
      </text>
    </comment>
    <comment ref="AI192" authorId="0" shapeId="0" xr:uid="{00000000-0006-0000-0300-00001D030000}">
      <text>
        <r>
          <rPr>
            <sz val="10"/>
            <color rgb="FF000000"/>
            <rFont val="Arial"/>
            <scheme val="minor"/>
          </rPr>
          <t>Not Eligible
======</t>
        </r>
      </text>
    </comment>
    <comment ref="AM192" authorId="0" shapeId="0" xr:uid="{00000000-0006-0000-0300-00001E030000}">
      <text>
        <r>
          <rPr>
            <sz val="10"/>
            <color rgb="FF000000"/>
            <rFont val="Arial"/>
            <scheme val="minor"/>
          </rPr>
          <t>Approved
Effective Date: 12/01/2022
Provider_ID:
QMP000006254888
LOB:
Molina Medicare DSNP
Molina Medicare MAPD
======</t>
        </r>
      </text>
    </comment>
    <comment ref="AN192" authorId="0" shapeId="0" xr:uid="{00000000-0006-0000-0300-00001F030000}">
      <text>
        <r>
          <rPr>
            <sz val="10"/>
            <color rgb="FF000000"/>
            <rFont val="Arial"/>
            <scheme val="minor"/>
          </rPr>
          <t>Latest Attempt: 10/31/2022
======</t>
        </r>
      </text>
    </comment>
    <comment ref="AO192" authorId="0" shapeId="0" xr:uid="{00000000-0006-0000-0300-000020030000}">
      <text>
        <r>
          <rPr>
            <sz val="10"/>
            <color rgb="FF000000"/>
            <rFont val="Arial"/>
            <scheme val="minor"/>
          </rPr>
          <t>First Attempt: 10/27/2022
Second Attempt: 12/06/2022 
Latest Attempt: 02/02/2023
/
Supervising Physician (Applicable for Mid-level/Limited License providers ONLY) 
NPI, DEA, if applicable - Board Certified (Y/N) and Medicare Number
======</t>
        </r>
      </text>
    </comment>
    <comment ref="AP192" authorId="0" shapeId="0" xr:uid="{00000000-0006-0000-0300-000021030000}">
      <text>
        <r>
          <rPr>
            <sz val="10"/>
            <color rgb="FF000000"/>
            <rFont val="Arial"/>
            <scheme val="minor"/>
          </rPr>
          <t>First Attempt: 10/27/2022
Latest Attempt: 12/28/2022
======</t>
        </r>
      </text>
    </comment>
    <comment ref="B193" authorId="0" shapeId="0" xr:uid="{00000000-0006-0000-0300-000022030000}">
      <text>
        <r>
          <rPr>
            <sz val="10"/>
            <color rgb="FF000000"/>
            <rFont val="Arial"/>
            <scheme val="minor"/>
          </rPr>
          <t>05/30/2023
======</t>
        </r>
      </text>
    </comment>
    <comment ref="P193" authorId="0" shapeId="0" xr:uid="{00000000-0006-0000-0300-000023030000}">
      <text>
        <r>
          <rPr>
            <sz val="10"/>
            <color rgb="FF000000"/>
            <rFont val="Arial"/>
            <scheme val="minor"/>
          </rPr>
          <t>Masters Social Worker Limited 6851114934
======</t>
        </r>
      </text>
    </comment>
    <comment ref="AI193" authorId="0" shapeId="0" xr:uid="{00000000-0006-0000-0300-000024030000}">
      <text>
        <r>
          <rPr>
            <sz val="10"/>
            <color rgb="FF000000"/>
            <rFont val="Arial"/>
            <scheme val="minor"/>
          </rPr>
          <t>Not Eligible
======</t>
        </r>
      </text>
    </comment>
    <comment ref="AM193" authorId="0" shapeId="0" xr:uid="{00000000-0006-0000-0300-000025030000}">
      <text>
        <r>
          <rPr>
            <sz val="10"/>
            <color rgb="FF000000"/>
            <rFont val="Arial"/>
            <scheme val="minor"/>
          </rPr>
          <t>Approved
Effective Date: 12/01/2022
Provider_ID:
QMP000006254890
LOB:
Molina Medicare DSNP
Molina Medicare MAPD
======</t>
        </r>
      </text>
    </comment>
    <comment ref="AN193" authorId="0" shapeId="0" xr:uid="{00000000-0006-0000-0300-000026030000}">
      <text>
        <r>
          <rPr>
            <sz val="10"/>
            <color rgb="FF000000"/>
            <rFont val="Arial"/>
            <scheme val="minor"/>
          </rPr>
          <t>Latest Attempt: 10/31/2022
======</t>
        </r>
      </text>
    </comment>
    <comment ref="AO193" authorId="0" shapeId="0" xr:uid="{00000000-0006-0000-0300-000027030000}">
      <text>
        <r>
          <rPr>
            <sz val="10"/>
            <color rgb="FF000000"/>
            <rFont val="Arial"/>
            <scheme val="minor"/>
          </rPr>
          <t>First Attempt: 10/27/2022
Second Attempt: 12/06/2022 
Latest Attempt: 02/02/2023
Supervising Physician (Applicable for Mid-level/Limited License providers ONLY) 
NPI, DEA, if applicable - Board Certified (Y/N) and Medicare Number
======</t>
        </r>
      </text>
    </comment>
    <comment ref="AP193" authorId="0" shapeId="0" xr:uid="{00000000-0006-0000-0300-000028030000}">
      <text>
        <r>
          <rPr>
            <sz val="10"/>
            <color rgb="FF000000"/>
            <rFont val="Arial"/>
            <scheme val="minor"/>
          </rPr>
          <t>First Attempt: 10/27/2022
Latest Attempt: 12/28/2022
======</t>
        </r>
      </text>
    </comment>
    <comment ref="B194" authorId="0" shapeId="0" xr:uid="{00000000-0006-0000-0300-000029030000}">
      <text>
        <r>
          <rPr>
            <sz val="10"/>
            <color rgb="FF000000"/>
            <rFont val="Arial"/>
            <scheme val="minor"/>
          </rPr>
          <t>05/30/2023
======</t>
        </r>
      </text>
    </comment>
    <comment ref="AI194" authorId="0" shapeId="0" xr:uid="{00000000-0006-0000-0300-00002A030000}">
      <text>
        <r>
          <rPr>
            <sz val="10"/>
            <color rgb="FF000000"/>
            <rFont val="Arial"/>
            <scheme val="minor"/>
          </rPr>
          <t>Surrogacy Request initiated.no approval received.no enrollment submission.
======</t>
        </r>
      </text>
    </comment>
    <comment ref="AM194" authorId="0" shapeId="0" xr:uid="{00000000-0006-0000-0300-00002B030000}">
      <text>
        <r>
          <rPr>
            <sz val="10"/>
            <color rgb="FF000000"/>
            <rFont val="Arial"/>
            <scheme val="minor"/>
          </rPr>
          <t>Provider_ID:
QMP000003963366
LOB:
Molina Medicare DSNP
Molina Medicare MAPD
======</t>
        </r>
      </text>
    </comment>
    <comment ref="AN194" authorId="0" shapeId="0" xr:uid="{00000000-0006-0000-0300-00002C030000}">
      <text>
        <r>
          <rPr>
            <sz val="10"/>
            <color rgb="FF000000"/>
            <rFont val="Arial"/>
            <scheme val="minor"/>
          </rPr>
          <t>First Attempt: 10/31/2022
Second Attempt: 11/03/2023
Latest Attempt: 05/19/2023
======</t>
        </r>
      </text>
    </comment>
    <comment ref="AO194" authorId="0" shapeId="0" xr:uid="{00000000-0006-0000-0300-00002D030000}">
      <text>
        <r>
          <rPr>
            <sz val="10"/>
            <color rgb="FF000000"/>
            <rFont val="Arial"/>
            <scheme val="minor"/>
          </rPr>
          <t xml:space="preserve">
======</t>
        </r>
      </text>
    </comment>
    <comment ref="AP194" authorId="0" shapeId="0" xr:uid="{00000000-0006-0000-0300-00002E030000}">
      <text>
        <r>
          <rPr>
            <sz val="10"/>
            <color rgb="FF000000"/>
            <rFont val="Arial"/>
            <scheme val="minor"/>
          </rPr>
          <t>First Attempt: 10/27/2022
Latest Attempt: 12/28/2022
======</t>
        </r>
      </text>
    </comment>
    <comment ref="AQ194" authorId="0" shapeId="0" xr:uid="{00000000-0006-0000-0300-00002F030000}">
      <text>
        <r>
          <rPr>
            <sz val="10"/>
            <color rgb="FF000000"/>
            <rFont val="Arial"/>
            <scheme val="minor"/>
          </rPr>
          <t>Closed Incomplete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at isn't located on their CAQH application. Please update CAQH and notify us once completed.
12/20/2022
Priority Health Analyst
======</t>
        </r>
      </text>
    </comment>
    <comment ref="B195" authorId="0" shapeId="0" xr:uid="{00000000-0006-0000-0300-000030030000}">
      <text>
        <r>
          <rPr>
            <sz val="10"/>
            <color rgb="FF000000"/>
            <rFont val="Arial"/>
            <scheme val="minor"/>
          </rPr>
          <t>05/30/2023
======</t>
        </r>
      </text>
    </comment>
    <comment ref="G195" authorId="0" shapeId="0" xr:uid="{00000000-0006-0000-0300-000031030000}">
      <text>
        <r>
          <rPr>
            <sz val="10"/>
            <color rgb="FF000000"/>
            <rFont val="Arial"/>
            <scheme val="minor"/>
          </rPr>
          <t>Changed from LLPC to LPC
======</t>
        </r>
      </text>
    </comment>
    <comment ref="P195" authorId="0" shapeId="0" xr:uid="{00000000-0006-0000-0300-000032030000}">
      <text>
        <r>
          <rPr>
            <sz val="10"/>
            <color rgb="FF000000"/>
            <rFont val="Arial"/>
            <scheme val="minor"/>
          </rPr>
          <t>Licensed Professional Counselor 6401222391
======</t>
        </r>
      </text>
    </comment>
    <comment ref="AI195" authorId="0" shapeId="0" xr:uid="{00000000-0006-0000-0300-000033030000}">
      <text>
        <r>
          <rPr>
            <sz val="10"/>
            <color rgb="FF000000"/>
            <rFont val="Arial"/>
            <scheme val="minor"/>
          </rPr>
          <t>Not Eligible
======</t>
        </r>
      </text>
    </comment>
    <comment ref="AM195" authorId="0" shapeId="0" xr:uid="{00000000-0006-0000-0300-000034030000}">
      <text>
        <r>
          <rPr>
            <sz val="10"/>
            <color rgb="FF000000"/>
            <rFont val="Arial"/>
            <scheme val="minor"/>
          </rPr>
          <t>Provider_ID:
QMP000006254899
LOB:
Molina Medicare DSNP
Molina Medicare MAPD
======</t>
        </r>
      </text>
    </comment>
    <comment ref="AN195" authorId="0" shapeId="0" xr:uid="{00000000-0006-0000-0300-000035030000}">
      <text>
        <r>
          <rPr>
            <sz val="10"/>
            <color rgb="FF000000"/>
            <rFont val="Arial"/>
            <scheme val="minor"/>
          </rPr>
          <t>First Attempt: 10/31/2022
Second Attempt: 11/03/2023
Latest Attempt: 05/19/2023
======</t>
        </r>
      </text>
    </comment>
    <comment ref="AO195" authorId="0" shapeId="0" xr:uid="{00000000-0006-0000-0300-000036030000}">
      <text>
        <r>
          <rPr>
            <sz val="10"/>
            <color rgb="FF000000"/>
            <rFont val="Arial"/>
            <scheme val="minor"/>
          </rPr>
          <t>Supervising Physician (Applicable for Mid-level/Limited License providers ONLY) 
NPI, DEA, if applicable - Board Certified (Y/N) and Medicare Number
======</t>
        </r>
      </text>
    </comment>
    <comment ref="AQ195" authorId="0" shapeId="0" xr:uid="{00000000-0006-0000-0300-000037030000}">
      <text>
        <r>
          <rPr>
            <sz val="10"/>
            <color rgb="FF000000"/>
            <rFont val="Arial"/>
            <scheme val="minor"/>
          </rPr>
          <t>Closed-Incomplete
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12/23/2022
Priority Health Analyst
adding provider to the group
10/31/2022
Macomb County Community Mental Health -
======</t>
        </r>
      </text>
    </comment>
    <comment ref="B196" authorId="0" shapeId="0" xr:uid="{00000000-0006-0000-0300-000038030000}">
      <text>
        <r>
          <rPr>
            <sz val="10"/>
            <color rgb="FF000000"/>
            <rFont val="Arial"/>
            <scheme val="minor"/>
          </rPr>
          <t>05/30/2023
======</t>
        </r>
      </text>
    </comment>
    <comment ref="P196" authorId="0" shapeId="0" xr:uid="{00000000-0006-0000-0300-000039030000}">
      <text>
        <r>
          <rPr>
            <sz val="10"/>
            <color rgb="FF000000"/>
            <rFont val="Arial"/>
            <scheme val="minor"/>
          </rPr>
          <t>Licensed Professional Counselor 6401009381
======</t>
        </r>
      </text>
    </comment>
    <comment ref="AI196" authorId="0" shapeId="0" xr:uid="{00000000-0006-0000-0300-00003A030000}">
      <text>
        <r>
          <rPr>
            <sz val="10"/>
            <color rgb="FF000000"/>
            <rFont val="Arial"/>
            <scheme val="minor"/>
          </rPr>
          <t>Not Eligible
======</t>
        </r>
      </text>
    </comment>
    <comment ref="AN196" authorId="0" shapeId="0" xr:uid="{00000000-0006-0000-0300-00003B030000}">
      <text>
        <r>
          <rPr>
            <sz val="10"/>
            <color rgb="FF000000"/>
            <rFont val="Arial"/>
            <scheme val="minor"/>
          </rPr>
          <t>first Attempt: 04/21/2023
Latest Attempt: 05/19/2023
======</t>
        </r>
      </text>
    </comment>
    <comment ref="B197" authorId="0" shapeId="0" xr:uid="{00000000-0006-0000-0300-00003C030000}">
      <text>
        <r>
          <rPr>
            <sz val="10"/>
            <color rgb="FF000000"/>
            <rFont val="Arial"/>
            <scheme val="minor"/>
          </rPr>
          <t>Termed as of 4/25/23
======</t>
        </r>
      </text>
    </comment>
    <comment ref="P197" authorId="0" shapeId="0" xr:uid="{00000000-0006-0000-0300-00003D030000}">
      <text>
        <r>
          <rPr>
            <sz val="10"/>
            <color rgb="FF000000"/>
            <rFont val="Arial"/>
            <scheme val="minor"/>
          </rPr>
          <t>Masters Social Worker
6801108388
======</t>
        </r>
      </text>
    </comment>
    <comment ref="AK197" authorId="0" shapeId="0" xr:uid="{00000000-0006-0000-0300-00003E030000}">
      <text>
        <r>
          <rPr>
            <sz val="10"/>
            <color rgb="FF000000"/>
            <rFont val="Arial"/>
            <scheme val="minor"/>
          </rPr>
          <t>Provider does not show on CHAMPS full access list
Enrollment Type: Individual/Sole Proprietor
Association End Date: 12/31/2999
Business End Date: 06/29/2024
Revalidation Status: Not Started
Revalidation Cycle End Date: 11/30/2024
======</t>
        </r>
      </text>
    </comment>
    <comment ref="AM197" authorId="0" shapeId="0" xr:uid="{00000000-0006-0000-0300-00003F030000}">
      <text>
        <r>
          <rPr>
            <sz val="10"/>
            <color rgb="FF000000"/>
            <rFont val="Arial"/>
            <scheme val="minor"/>
          </rPr>
          <t>Approved
Effective Date: 12/01/2022
======</t>
        </r>
      </text>
    </comment>
    <comment ref="AN197" authorId="0" shapeId="0" xr:uid="{00000000-0006-0000-0300-000040030000}">
      <text>
        <r>
          <rPr>
            <sz val="10"/>
            <color rgb="FF000000"/>
            <rFont val="Arial"/>
            <scheme val="minor"/>
          </rPr>
          <t>Latest Attempt: 10/31/2022
======</t>
        </r>
      </text>
    </comment>
    <comment ref="B198" authorId="0" shapeId="0" xr:uid="{00000000-0006-0000-0300-000041030000}">
      <text>
        <r>
          <rPr>
            <sz val="10"/>
            <color rgb="FF000000"/>
            <rFont val="Arial"/>
            <scheme val="minor"/>
          </rPr>
          <t>Termed as of 4/25/23
======</t>
        </r>
      </text>
    </comment>
    <comment ref="AK198" authorId="0" shapeId="0" xr:uid="{00000000-0006-0000-0300-000042030000}">
      <text>
        <r>
          <rPr>
            <sz val="10"/>
            <color rgb="FF000000"/>
            <rFont val="Arial"/>
            <scheme val="minor"/>
          </rPr>
          <t>Approved
Association Start Date (Effective Date): 02/24/2023
Enrollment Type: Individual/Sole Proprietor
Association End Date: 12/31/2999
Business End Date: 04/03/2026
Revalidation Status: Not Started
Revalidation Cycle End Date: 10/31/2024
======</t>
        </r>
      </text>
    </comment>
    <comment ref="AM198" authorId="0" shapeId="0" xr:uid="{00000000-0006-0000-0300-000043030000}">
      <text>
        <r>
          <rPr>
            <sz val="10"/>
            <color rgb="FF000000"/>
            <rFont val="Arial"/>
            <scheme val="minor"/>
          </rPr>
          <t>Approved
Effective Date: 12/01/2022
======</t>
        </r>
      </text>
    </comment>
    <comment ref="AN198" authorId="0" shapeId="0" xr:uid="{00000000-0006-0000-0300-000044030000}">
      <text>
        <r>
          <rPr>
            <sz val="10"/>
            <color rgb="FF000000"/>
            <rFont val="Arial"/>
            <scheme val="minor"/>
          </rPr>
          <t>Latest Attempt: 10/31/2022
======</t>
        </r>
      </text>
    </comment>
    <comment ref="B199" authorId="0" shapeId="0" xr:uid="{00000000-0006-0000-0300-000045030000}">
      <text>
        <r>
          <rPr>
            <sz val="10"/>
            <color rgb="FF000000"/>
            <rFont val="Arial"/>
            <scheme val="minor"/>
          </rPr>
          <t>Termed as of 4/25/23
======</t>
        </r>
      </text>
    </comment>
    <comment ref="P199" authorId="0" shapeId="0" xr:uid="{00000000-0006-0000-0300-000046030000}">
      <text>
        <r>
          <rPr>
            <sz val="10"/>
            <color rgb="FF000000"/>
            <rFont val="Arial"/>
            <scheme val="minor"/>
          </rPr>
          <t>Masters Limited Psychologist 6361006934
======</t>
        </r>
      </text>
    </comment>
    <comment ref="AK199" authorId="0" shapeId="0" xr:uid="{00000000-0006-0000-0300-000047030000}">
      <text>
        <r>
          <rPr>
            <sz val="10"/>
            <color rgb="FF000000"/>
            <rFont val="Arial"/>
            <scheme val="minor"/>
          </rPr>
          <t>Approved
Association Start Date (Effective Date): 02/24/2023
Enrollment Type: Individual/Sole Proprietor
Association End Date: 12/31/2999
Business End Date: 08/06/2024
Revalidation Status: Not Started
Revalidation Cycle End Date: 12/31/2023
======</t>
        </r>
      </text>
    </comment>
    <comment ref="AM199" authorId="0" shapeId="0" xr:uid="{00000000-0006-0000-0300-000048030000}">
      <text>
        <r>
          <rPr>
            <sz val="10"/>
            <color rgb="FF000000"/>
            <rFont val="Arial"/>
            <scheme val="minor"/>
          </rPr>
          <t>Provider_ID:
QMP000003991920
LOB:
Molina Medicare DSNP
Molina Medicare MAPD
Approved
Effective Date: 12/01/2022
======</t>
        </r>
      </text>
    </comment>
    <comment ref="AN199" authorId="0" shapeId="0" xr:uid="{00000000-0006-0000-0300-000049030000}">
      <text>
        <r>
          <rPr>
            <sz val="10"/>
            <color rgb="FF000000"/>
            <rFont val="Arial"/>
            <scheme val="minor"/>
          </rPr>
          <t>Not Eligible
Latest Attempt: 10/31/2022
======</t>
        </r>
      </text>
    </comment>
    <comment ref="AO199" authorId="0" shapeId="0" xr:uid="{00000000-0006-0000-0300-00004A030000}">
      <text>
        <r>
          <rPr>
            <sz val="10"/>
            <color rgb="FF000000"/>
            <rFont val="Arial"/>
            <scheme val="minor"/>
          </rPr>
          <t>First Attempt: 11/03/2022
Second Attempt: 12/06/2022 
Latest Attempt: 02/02/2023
======</t>
        </r>
      </text>
    </comment>
    <comment ref="AP199" authorId="0" shapeId="0" xr:uid="{00000000-0006-0000-0300-00004B030000}">
      <text>
        <r>
          <rPr>
            <sz val="10"/>
            <color rgb="FF000000"/>
            <rFont val="Arial"/>
            <scheme val="minor"/>
          </rPr>
          <t>First Attempt: 11/01/2022
Last Attempt: 02/02/2023
======</t>
        </r>
      </text>
    </comment>
    <comment ref="P200" authorId="0" shapeId="0" xr:uid="{00000000-0006-0000-0300-00004C030000}">
      <text>
        <r>
          <rPr>
            <sz val="10"/>
            <color rgb="FF000000"/>
            <rFont val="Arial"/>
            <scheme val="minor"/>
          </rPr>
          <t>Medical Doctor 4301083821
======</t>
        </r>
      </text>
    </comment>
    <comment ref="AJ200" authorId="0" shapeId="0" xr:uid="{00000000-0006-0000-0300-00004D030000}">
      <text>
        <r>
          <rPr>
            <sz val="10"/>
            <color rgb="FF000000"/>
            <rFont val="Arial"/>
            <scheme val="minor"/>
          </rPr>
          <t>Due Date:
02/29/2020
======</t>
        </r>
      </text>
    </comment>
    <comment ref="AM200" authorId="0" shapeId="0" xr:uid="{00000000-0006-0000-0300-00004E030000}">
      <text>
        <r>
          <rPr>
            <sz val="10"/>
            <color rgb="FF000000"/>
            <rFont val="Arial"/>
            <scheme val="minor"/>
          </rPr>
          <t>Approved
Effective Date: 12/01/2022
======</t>
        </r>
      </text>
    </comment>
    <comment ref="AN200" authorId="0" shapeId="0" xr:uid="{00000000-0006-0000-0300-00004F030000}">
      <text>
        <r>
          <rPr>
            <sz val="10"/>
            <color rgb="FF000000"/>
            <rFont val="Arial"/>
            <scheme val="minor"/>
          </rPr>
          <t>First Attempt 2/28/2023
======</t>
        </r>
      </text>
    </comment>
    <comment ref="AP200" authorId="0" shapeId="0" xr:uid="{00000000-0006-0000-0300-000050030000}">
      <text>
        <r>
          <rPr>
            <sz val="10"/>
            <color rgb="FF000000"/>
            <rFont val="Arial"/>
            <scheme val="minor"/>
          </rPr>
          <t>BH ownership
======</t>
        </r>
      </text>
    </comment>
    <comment ref="AQ200" authorId="0" shapeId="0" xr:uid="{00000000-0006-0000-0300-000051030000}">
      <text>
        <r>
          <rPr>
            <sz val="10"/>
            <color rgb="FF000000"/>
            <rFont val="Arial"/>
            <scheme val="minor"/>
          </rPr>
          <t>* Provider Name: HUMERA ATHAR * Provider NPI: 1073720900 * Provider Vendor Number: 7001254708 * Effective Date: 11/28/2022 * Changes Made: Loaded to Group: MACOMB COUNTY COMMUNITY MENTAL Group Vendor Number: 900051139, 43740 GROESBECK * Products: HMO, PPO, Medicare, Medicaid FE
======</t>
        </r>
      </text>
    </comment>
    <comment ref="P201" authorId="0" shapeId="0" xr:uid="{00000000-0006-0000-0300-000052030000}">
      <text>
        <r>
          <rPr>
            <sz val="10"/>
            <color rgb="FF000000"/>
            <rFont val="Arial"/>
            <scheme val="minor"/>
          </rPr>
          <t>Registered Nurse 4704184664
======</t>
        </r>
      </text>
    </comment>
    <comment ref="AM201" authorId="0" shapeId="0" xr:uid="{00000000-0006-0000-0300-000053030000}">
      <text>
        <r>
          <rPr>
            <sz val="10"/>
            <color rgb="FF000000"/>
            <rFont val="Arial"/>
            <scheme val="minor"/>
          </rPr>
          <t>Approved
Effective Date: 12/01/2022
======</t>
        </r>
      </text>
    </comment>
    <comment ref="AN201" authorId="0" shapeId="0" xr:uid="{00000000-0006-0000-0300-000054030000}">
      <text>
        <r>
          <rPr>
            <sz val="10"/>
            <color rgb="FF000000"/>
            <rFont val="Arial"/>
            <scheme val="minor"/>
          </rPr>
          <t>Latest Attempt: 10/31/2022
======</t>
        </r>
      </text>
    </comment>
    <comment ref="AQ201" authorId="0" shapeId="0" xr:uid="{00000000-0006-0000-0300-000055030000}">
      <text>
        <r>
          <rPr>
            <sz val="10"/>
            <color rgb="FF000000"/>
            <rFont val="Arial"/>
            <scheme val="minor"/>
          </rPr>
          <t>Application already closed - once we did not provide all the missing information they asked, within 10 days the application will be automatically closed.
======</t>
        </r>
      </text>
    </comment>
    <comment ref="AM202" authorId="0" shapeId="0" xr:uid="{00000000-0006-0000-0300-000056030000}">
      <text>
        <r>
          <rPr>
            <sz val="10"/>
            <color rgb="FF000000"/>
            <rFont val="Arial"/>
            <scheme val="minor"/>
          </rPr>
          <t>Approved
Effective Date: 12/01/2022
======</t>
        </r>
      </text>
    </comment>
    <comment ref="AN202" authorId="0" shapeId="0" xr:uid="{00000000-0006-0000-0300-000057030000}">
      <text>
        <r>
          <rPr>
            <sz val="10"/>
            <color rgb="FF000000"/>
            <rFont val="Arial"/>
            <scheme val="minor"/>
          </rPr>
          <t>Latest Attempt: 10/31/2022
======</t>
        </r>
      </text>
    </comment>
    <comment ref="AQ202" authorId="0" shapeId="0" xr:uid="{00000000-0006-0000-0300-000058030000}">
      <text>
        <r>
          <rPr>
            <sz val="10"/>
            <color rgb="FF000000"/>
            <rFont val="Arial"/>
            <scheme val="minor"/>
          </rPr>
          <t>Application already closed - once we did not provide all the missing information they asked, wiothin 10 days the application will be automatically closes.
======</t>
        </r>
      </text>
    </comment>
    <comment ref="G203" authorId="0" shapeId="0" xr:uid="{00000000-0006-0000-0300-000059030000}">
      <text>
        <r>
          <rPr>
            <sz val="10"/>
            <color rgb="FF000000"/>
            <rFont val="Arial"/>
            <scheme val="minor"/>
          </rPr>
          <t>changed from MD to Medical Doctor Educational Limited as per license  verif
======</t>
        </r>
      </text>
    </comment>
    <comment ref="P203" authorId="0" shapeId="0" xr:uid="{00000000-0006-0000-0300-00005A030000}">
      <text>
        <r>
          <rPr>
            <sz val="10"/>
            <color rgb="FF000000"/>
            <rFont val="Arial"/>
            <scheme val="minor"/>
          </rPr>
          <t>Medical Doctor Educational Limited 4351045796
======</t>
        </r>
      </text>
    </comment>
    <comment ref="AN203" authorId="0" shapeId="0" xr:uid="{00000000-0006-0000-0300-00005B030000}">
      <text>
        <r>
          <rPr>
            <sz val="10"/>
            <color rgb="FF000000"/>
            <rFont val="Arial"/>
            <scheme val="minor"/>
          </rPr>
          <t>Not Eligible
Latest Attempt: 10/31/2022
======</t>
        </r>
      </text>
    </comment>
    <comment ref="AO203" authorId="0" shapeId="0" xr:uid="{00000000-0006-0000-0300-00005C030000}">
      <text>
        <r>
          <rPr>
            <sz val="10"/>
            <color rgb="FF000000"/>
            <rFont val="Arial"/>
            <scheme val="minor"/>
          </rPr>
          <t>First Attempt: 10/27/2022
Second Attempt: 12/06/2022 
Latest Attempt: 02/02/2023
======</t>
        </r>
      </text>
    </comment>
    <comment ref="AQ203" authorId="0" shapeId="0" xr:uid="{00000000-0006-0000-0300-00005D030000}">
      <text>
        <r>
          <rPr>
            <sz val="10"/>
            <color rgb="FF000000"/>
            <rFont val="Arial"/>
            <scheme val="minor"/>
          </rPr>
          <t>Application already closed - once we did not provide all the missing information they asked, wiothin 10 days the application will be automatically closes.
======</t>
        </r>
      </text>
    </comment>
    <comment ref="P204" authorId="0" shapeId="0" xr:uid="{00000000-0006-0000-0300-00005E030000}">
      <text>
        <r>
          <rPr>
            <sz val="10"/>
            <color rgb="FF000000"/>
            <rFont val="Arial"/>
            <scheme val="minor"/>
          </rPr>
          <t>Registered Nurse 4704141653
======</t>
        </r>
      </text>
    </comment>
    <comment ref="AM204" authorId="0" shapeId="0" xr:uid="{00000000-0006-0000-0300-00005F030000}">
      <text>
        <r>
          <rPr>
            <sz val="10"/>
            <color rgb="FF000000"/>
            <rFont val="Arial"/>
            <scheme val="minor"/>
          </rPr>
          <t>Approved
Effective Date: 12/01/2022
======</t>
        </r>
      </text>
    </comment>
    <comment ref="AN204" authorId="0" shapeId="0" xr:uid="{00000000-0006-0000-0300-000060030000}">
      <text>
        <r>
          <rPr>
            <sz val="10"/>
            <color rgb="FF000000"/>
            <rFont val="Arial"/>
            <scheme val="minor"/>
          </rPr>
          <t>Approved
Effective Date:
11/01/2022
PIN: 1250973
======</t>
        </r>
      </text>
    </comment>
    <comment ref="AQ204" authorId="0" shapeId="0" xr:uid="{00000000-0006-0000-0300-000061030000}">
      <text>
        <r>
          <rPr>
            <sz val="10"/>
            <color rgb="FF000000"/>
            <rFont val="Arial"/>
            <scheme val="minor"/>
          </rPr>
          <t>* Provider Name: SUZAN ROBARGE * Provider NPI: 1104848530 * Provider Vendor Number: 7000711555 * Effective Date: 03/24/2023 * Changes Made: Loaded to Group: MACOMB COUNTY COMMUNITY MENTAL Group Vendor Number: 900051139, 43740 N GROESBECK HWY * Products: HMO, PPO, Medicare, Medicaid FE
======</t>
        </r>
      </text>
    </comment>
    <comment ref="G205" authorId="0" shapeId="0" xr:uid="{00000000-0006-0000-0300-000062030000}">
      <text>
        <r>
          <rPr>
            <sz val="10"/>
            <color rgb="FF000000"/>
            <rFont val="Arial"/>
            <scheme val="minor"/>
          </rPr>
          <t>from BSW changed to LLBSW according to license
======</t>
        </r>
      </text>
    </comment>
    <comment ref="P205" authorId="0" shapeId="0" xr:uid="{00000000-0006-0000-0300-000063030000}">
      <text>
        <r>
          <rPr>
            <sz val="10"/>
            <color rgb="FF000000"/>
            <rFont val="Arial"/>
            <scheme val="minor"/>
          </rPr>
          <t>Bachelors Social Worker Limited 6852087451
======</t>
        </r>
      </text>
    </comment>
    <comment ref="R205" authorId="0" shapeId="0" xr:uid="{00000000-0006-0000-0300-000064030000}">
      <text>
        <r>
          <rPr>
            <sz val="10"/>
            <color rgb="FF000000"/>
            <rFont val="Arial"/>
            <scheme val="minor"/>
          </rPr>
          <t>License Expired
======</t>
        </r>
      </text>
    </comment>
    <comment ref="AM205" authorId="0" shapeId="0" xr:uid="{00000000-0006-0000-0300-000065030000}">
      <text>
        <r>
          <rPr>
            <sz val="10"/>
            <color rgb="FF000000"/>
            <rFont val="Arial"/>
            <scheme val="minor"/>
          </rPr>
          <t>Provider_ID:
QMP000006276293
LOB:
Michigan Medicaid
Approved
Effective Date: 12/01/2022
======</t>
        </r>
      </text>
    </comment>
    <comment ref="AN205" authorId="0" shapeId="0" xr:uid="{00000000-0006-0000-0300-000066030000}">
      <text>
        <r>
          <rPr>
            <sz val="10"/>
            <color rgb="FF000000"/>
            <rFont val="Arial"/>
            <scheme val="minor"/>
          </rPr>
          <t>NOT ELIGIBLE
Latest Attempt: 10/31/2022
======</t>
        </r>
      </text>
    </comment>
    <comment ref="AO205" authorId="0" shapeId="0" xr:uid="{00000000-0006-0000-0300-000067030000}">
      <text>
        <r>
          <rPr>
            <sz val="10"/>
            <color rgb="FF000000"/>
            <rFont val="Arial"/>
            <scheme val="minor"/>
          </rPr>
          <t>First Attempt: 10/27/2022
Second Attempt: 12/06/2022 
Latest Attempt: 02/02/2023
======</t>
        </r>
      </text>
    </comment>
    <comment ref="AM206" authorId="0" shapeId="0" xr:uid="{00000000-0006-0000-0300-000068030000}">
      <text>
        <r>
          <rPr>
            <sz val="10"/>
            <color rgb="FF000000"/>
            <rFont val="Arial"/>
            <scheme val="minor"/>
          </rPr>
          <t>Approved
Effective Date: 12/01/2022
======</t>
        </r>
      </text>
    </comment>
    <comment ref="AN206" authorId="0" shapeId="0" xr:uid="{00000000-0006-0000-0300-000069030000}">
      <text>
        <r>
          <rPr>
            <sz val="10"/>
            <color rgb="FF000000"/>
            <rFont val="Arial"/>
            <scheme val="minor"/>
          </rPr>
          <t>Approved
Effective Date:
11/01/2022
PIN: 1250959
======</t>
        </r>
      </text>
    </comment>
    <comment ref="AQ206" authorId="0" shapeId="0" xr:uid="{00000000-0006-0000-0300-00006A030000}">
      <text>
        <r>
          <rPr>
            <sz val="10"/>
            <color rgb="FF000000"/>
            <rFont val="Arial"/>
            <scheme val="minor"/>
          </rPr>
          <t>Application already closed - once we did not provide all the missing information they asked, wiothin 10 days the application will be automatically closes.
======</t>
        </r>
      </text>
    </comment>
    <comment ref="B207" authorId="0" shapeId="0" xr:uid="{00000000-0006-0000-0300-00006B030000}">
      <text>
        <r>
          <rPr>
            <sz val="10"/>
            <color rgb="FF000000"/>
            <rFont val="Arial"/>
            <scheme val="minor"/>
          </rPr>
          <t>2/8/23
======</t>
        </r>
      </text>
    </comment>
    <comment ref="P207" authorId="0" shapeId="0" xr:uid="{00000000-0006-0000-0300-00006C030000}">
      <text>
        <r>
          <rPr>
            <sz val="10"/>
            <color rgb="FF000000"/>
            <rFont val="Arial"/>
            <scheme val="minor"/>
          </rPr>
          <t>Licensed Professional Counselor 6401016405
======</t>
        </r>
      </text>
    </comment>
    <comment ref="AQ207" authorId="0" shapeId="0" xr:uid="{00000000-0006-0000-0300-00006D030000}">
      <text>
        <r>
          <rPr>
            <sz val="10"/>
            <color rgb="FF000000"/>
            <rFont val="Arial"/>
            <scheme val="minor"/>
          </rPr>
          <t>Application already closed - once we did not provide all the missing information they asked, wiothin 10 days the application will be automatically closes.
======</t>
        </r>
      </text>
    </comment>
    <comment ref="B208" authorId="0" shapeId="0" xr:uid="{00000000-0006-0000-0300-00006E030000}">
      <text>
        <r>
          <rPr>
            <sz val="10"/>
            <color rgb="FF000000"/>
            <rFont val="Arial"/>
            <scheme val="minor"/>
          </rPr>
          <t xml:space="preserve">  10/20/22
======</t>
        </r>
      </text>
    </comment>
    <comment ref="P208" authorId="0" shapeId="0" xr:uid="{00000000-0006-0000-0300-00006F030000}">
      <text>
        <r>
          <rPr>
            <sz val="10"/>
            <color rgb="FF000000"/>
            <rFont val="Arial"/>
            <scheme val="minor"/>
          </rPr>
          <t>Masters Social Worker Limited 6851108563
======</t>
        </r>
      </text>
    </comment>
    <comment ref="AK208" authorId="0" shapeId="0" xr:uid="{00000000-0006-0000-0300-000070030000}">
      <text>
        <r>
          <rPr>
            <sz val="10"/>
            <color rgb="FF000000"/>
            <rFont val="Arial"/>
            <scheme val="minor"/>
          </rPr>
          <t>CHAMPS full access request
======</t>
        </r>
      </text>
    </comment>
    <comment ref="AN208" authorId="0" shapeId="0" xr:uid="{00000000-0006-0000-0300-000071030000}">
      <text>
        <r>
          <rPr>
            <sz val="10"/>
            <color rgb="FF000000"/>
            <rFont val="Arial"/>
            <scheme val="minor"/>
          </rPr>
          <t>Not Eligible
======</t>
        </r>
      </text>
    </comment>
    <comment ref="B209" authorId="0" shapeId="0" xr:uid="{00000000-0006-0000-0300-000072030000}">
      <text>
        <r>
          <rPr>
            <sz val="10"/>
            <color rgb="FF000000"/>
            <rFont val="Arial"/>
            <scheme val="minor"/>
          </rPr>
          <t xml:space="preserve">   03/10/2023.
======</t>
        </r>
      </text>
    </comment>
    <comment ref="P209" authorId="0" shapeId="0" xr:uid="{00000000-0006-0000-0300-000073030000}">
      <text>
        <r>
          <rPr>
            <sz val="10"/>
            <color rgb="FF000000"/>
            <rFont val="Arial"/>
            <scheme val="minor"/>
          </rPr>
          <t>Masters Social Worker Limited 6851114634
======</t>
        </r>
      </text>
    </comment>
    <comment ref="AK209" authorId="0" shapeId="0" xr:uid="{00000000-0006-0000-0300-000074030000}">
      <text>
        <r>
          <rPr>
            <sz val="10"/>
            <color rgb="FF000000"/>
            <rFont val="Arial"/>
            <scheme val="minor"/>
          </rPr>
          <t>CHAMPS full access request
======</t>
        </r>
      </text>
    </comment>
    <comment ref="AN209" authorId="0" shapeId="0" xr:uid="{00000000-0006-0000-0300-000075030000}">
      <text>
        <r>
          <rPr>
            <sz val="10"/>
            <color rgb="FF000000"/>
            <rFont val="Arial"/>
            <scheme val="minor"/>
          </rPr>
          <t>Not Eligible
======</t>
        </r>
      </text>
    </comment>
    <comment ref="B210" authorId="0" shapeId="0" xr:uid="{00000000-0006-0000-0300-000076030000}">
      <text>
        <r>
          <rPr>
            <sz val="10"/>
            <color rgb="FF000000"/>
            <rFont val="Arial"/>
            <scheme val="minor"/>
          </rPr>
          <t xml:space="preserve"> 08/26/2022
======</t>
        </r>
      </text>
    </comment>
    <comment ref="P210" authorId="0" shapeId="0" xr:uid="{00000000-0006-0000-0300-000077030000}">
      <text>
        <r>
          <rPr>
            <sz val="10"/>
            <color rgb="FF000000"/>
            <rFont val="Arial"/>
            <scheme val="minor"/>
          </rPr>
          <t>Limited Licensed Counselor 6451019006
======</t>
        </r>
      </text>
    </comment>
    <comment ref="AK210" authorId="0" shapeId="0" xr:uid="{00000000-0006-0000-0300-000078030000}">
      <text>
        <r>
          <rPr>
            <sz val="10"/>
            <color rgb="FF000000"/>
            <rFont val="Arial"/>
            <scheme val="minor"/>
          </rPr>
          <t>CHAMPS full access trquest
======</t>
        </r>
      </text>
    </comment>
    <comment ref="AN210" authorId="0" shapeId="0" xr:uid="{00000000-0006-0000-0300-000079030000}">
      <text>
        <r>
          <rPr>
            <sz val="10"/>
            <color rgb="FF000000"/>
            <rFont val="Arial"/>
            <scheme val="minor"/>
          </rPr>
          <t>Not Eligible
======</t>
        </r>
      </text>
    </comment>
    <comment ref="AQ210" authorId="0" shapeId="0" xr:uid="{00000000-0006-0000-0300-00007A030000}">
      <text>
        <r>
          <rPr>
            <sz val="10"/>
            <color rgb="FF000000"/>
            <rFont val="Arial"/>
            <scheme val="minor"/>
          </rPr>
          <t>Application already closed - once we did not provide all the missing information they asked, wiothin 10 days the application will be automatically closes.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M1" authorId="0" shapeId="0" xr:uid="{00000000-0006-0000-0500-000001000000}">
      <text>
        <r>
          <rPr>
            <sz val="10"/>
            <color rgb="FF000000"/>
            <rFont val="Arial"/>
            <scheme val="minor"/>
          </rPr>
          <t>NOTE: If the missing documents are not complied within 7 days we have to re-submit the roster in to the website.
======</t>
        </r>
      </text>
    </comment>
    <comment ref="Q12" authorId="0" shapeId="0" xr:uid="{00000000-0006-0000-0500-000002000000}">
      <text>
        <r>
          <rPr>
            <sz val="10"/>
            <color rgb="FF000000"/>
            <rFont val="Arial"/>
            <scheme val="minor"/>
          </rPr>
          <t>no CAQH app
======</t>
        </r>
      </text>
    </comment>
    <comment ref="I22" authorId="0" shapeId="0" xr:uid="{00000000-0006-0000-0500-000003000000}">
      <text>
        <r>
          <rPr>
            <sz val="10"/>
            <color rgb="FF000000"/>
            <rFont val="Arial"/>
            <scheme val="minor"/>
          </rPr>
          <t>Not Eligible
======</t>
        </r>
      </text>
    </comment>
    <comment ref="I30" authorId="0" shapeId="0" xr:uid="{00000000-0006-0000-0500-000004000000}">
      <text>
        <r>
          <rPr>
            <sz val="10"/>
            <color rgb="FF000000"/>
            <rFont val="Arial"/>
            <scheme val="minor"/>
          </rPr>
          <t>Not Eligible
======</t>
        </r>
      </text>
    </comment>
    <comment ref="K33" authorId="0" shapeId="0" xr:uid="{00000000-0006-0000-0500-000005000000}">
      <text>
        <r>
          <rPr>
            <sz val="10"/>
            <color rgb="FF000000"/>
            <rFont val="Arial"/>
            <scheme val="minor"/>
          </rPr>
          <t>Already submitted 2/28/2023
======</t>
        </r>
      </text>
    </comment>
    <comment ref="N33" authorId="0" shapeId="0" xr:uid="{00000000-0006-0000-0500-000006000000}">
      <text>
        <r>
          <rPr>
            <sz val="10"/>
            <color rgb="FF000000"/>
            <rFont val="Arial"/>
            <scheme val="minor"/>
          </rPr>
          <t>Already submitted 2/03/2023
======</t>
        </r>
      </text>
    </comment>
    <comment ref="O33" authorId="0" shapeId="0" xr:uid="{00000000-0006-0000-0500-000007000000}">
      <text>
        <r>
          <rPr>
            <sz val="10"/>
            <color rgb="FF000000"/>
            <rFont val="Arial"/>
            <scheme val="minor"/>
          </rPr>
          <t>Already submitted 2/27/2023
======</t>
        </r>
      </text>
    </comment>
    <comment ref="K39" authorId="0" shapeId="0" xr:uid="{00000000-0006-0000-0500-000008000000}">
      <text>
        <r>
          <rPr>
            <sz val="10"/>
            <color rgb="FF000000"/>
            <rFont val="Arial"/>
            <scheme val="minor"/>
          </rPr>
          <t>Already approved  12/01/2022
======</t>
        </r>
      </text>
    </comment>
    <comment ref="L39" authorId="0" shapeId="0" xr:uid="{00000000-0006-0000-0500-000009000000}">
      <text>
        <r>
          <rPr>
            <sz val="10"/>
            <color rgb="FF000000"/>
            <rFont val="Arial"/>
            <scheme val="minor"/>
          </rPr>
          <t>Already submitted 10/31/2022
======</t>
        </r>
      </text>
    </comment>
    <comment ref="M39" authorId="0" shapeId="0" xr:uid="{00000000-0006-0000-0500-00000A000000}">
      <text>
        <r>
          <rPr>
            <sz val="10"/>
            <color rgb="FF000000"/>
            <rFont val="Arial"/>
            <scheme val="minor"/>
          </rPr>
          <t>Already submitted 2/02/2023
======</t>
        </r>
      </text>
    </comment>
    <comment ref="N39" authorId="0" shapeId="0" xr:uid="{00000000-0006-0000-0500-00000B000000}">
      <text>
        <r>
          <rPr>
            <sz val="10"/>
            <color rgb="FF000000"/>
            <rFont val="Arial"/>
            <scheme val="minor"/>
          </rPr>
          <t>Already submitted 12/28/2022
======</t>
        </r>
      </text>
    </comment>
    <comment ref="I52" authorId="0" shapeId="0" xr:uid="{00000000-0006-0000-0500-00000C000000}">
      <text>
        <r>
          <rPr>
            <sz val="10"/>
            <color rgb="FF000000"/>
            <rFont val="Arial"/>
            <scheme val="minor"/>
          </rPr>
          <t>Not Eligible
======</t>
        </r>
      </text>
    </comment>
    <comment ref="J63" authorId="0" shapeId="0" xr:uid="{00000000-0006-0000-0500-00000D000000}">
      <text>
        <r>
          <rPr>
            <sz val="10"/>
            <color rgb="FF000000"/>
            <rFont val="Arial"/>
            <scheme val="minor"/>
          </rPr>
          <t>Already submitted 2/24/2023
======</t>
        </r>
      </text>
    </comment>
    <comment ref="K63" authorId="0" shapeId="0" xr:uid="{00000000-0006-0000-0500-00000E000000}">
      <text>
        <r>
          <rPr>
            <sz val="10"/>
            <color rgb="FF000000"/>
            <rFont val="Arial"/>
            <scheme val="minor"/>
          </rPr>
          <t>Already approved  12/01/2022
======</t>
        </r>
      </text>
    </comment>
    <comment ref="L63" authorId="0" shapeId="0" xr:uid="{00000000-0006-0000-0500-00000F000000}">
      <text>
        <r>
          <rPr>
            <sz val="10"/>
            <color rgb="FF000000"/>
            <rFont val="Arial"/>
            <scheme val="minor"/>
          </rPr>
          <t>Already submitted 10/31/2022
======</t>
        </r>
      </text>
    </comment>
    <comment ref="M63" authorId="0" shapeId="0" xr:uid="{00000000-0006-0000-0500-000010000000}">
      <text>
        <r>
          <rPr>
            <sz val="10"/>
            <color rgb="FF000000"/>
            <rFont val="Arial"/>
            <scheme val="minor"/>
          </rPr>
          <t>Already submitted 2/02/2023
======</t>
        </r>
      </text>
    </comment>
    <comment ref="N63" authorId="0" shapeId="0" xr:uid="{00000000-0006-0000-0500-000011000000}">
      <text>
        <r>
          <rPr>
            <sz val="10"/>
            <color rgb="FF000000"/>
            <rFont val="Arial"/>
            <scheme val="minor"/>
          </rPr>
          <t>Already submitted 2/02/2023
======</t>
        </r>
      </text>
    </comment>
    <comment ref="P65" authorId="0" shapeId="0" xr:uid="{00000000-0006-0000-0500-000012000000}">
      <text>
        <r>
          <rPr>
            <sz val="10"/>
            <color rgb="FF000000"/>
            <rFont val="Arial"/>
            <scheme val="minor"/>
          </rPr>
          <t>Received PDF copy of CAQH App does not contain the MCCMH information in practice location.
======</t>
        </r>
      </text>
    </comment>
    <comment ref="J114" authorId="0" shapeId="0" xr:uid="{00000000-0006-0000-0500-000013000000}">
      <text>
        <r>
          <rPr>
            <sz val="10"/>
            <color rgb="FF000000"/>
            <rFont val="Arial"/>
            <scheme val="minor"/>
          </rPr>
          <t>Enrollment Type: Individual/Sole Proprietor
Association End Date: 12/31/2999
Busness End Date: 5/4/2024
Revalidation Status: Not Started
Revalidation Cycle End Date: 4/30/2026
======</t>
        </r>
      </text>
    </comment>
    <comment ref="J123" authorId="0" shapeId="0" xr:uid="{00000000-0006-0000-0500-000014000000}">
      <text>
        <r>
          <rPr>
            <sz val="10"/>
            <color rgb="FF000000"/>
            <rFont val="Arial"/>
            <scheme val="minor"/>
          </rPr>
          <t>CHAMPS full access granted
======</t>
        </r>
      </text>
    </comment>
    <comment ref="I125" authorId="0" shapeId="0" xr:uid="{00000000-0006-0000-0500-000015000000}">
      <text>
        <r>
          <rPr>
            <sz val="10"/>
            <color rgb="FF000000"/>
            <rFont val="Arial"/>
            <scheme val="minor"/>
          </rPr>
          <t>no PECOS account
======</t>
        </r>
      </text>
    </comment>
    <comment ref="J137" authorId="0" shapeId="0" xr:uid="{00000000-0006-0000-0500-000016000000}">
      <text>
        <r>
          <rPr>
            <sz val="10"/>
            <color rgb="FF000000"/>
            <rFont val="Arial"/>
            <scheme val="minor"/>
          </rPr>
          <t>CHAMPS full access granted
======</t>
        </r>
      </text>
    </comment>
    <comment ref="J138" authorId="0" shapeId="0" xr:uid="{00000000-0006-0000-0500-000017000000}">
      <text>
        <r>
          <rPr>
            <sz val="10"/>
            <color rgb="FF000000"/>
            <rFont val="Arial"/>
            <scheme val="minor"/>
          </rPr>
          <t>CHAMPS full access granted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600-000001000000}">
      <text>
        <r>
          <rPr>
            <sz val="10"/>
            <color rgb="FF000000"/>
            <rFont val="Arial"/>
            <scheme val="minor"/>
          </rPr>
          <t>Providers highlighted are Limited Licensed based on License Verification
Please very notes on License number of the Provider.
======</t>
        </r>
      </text>
    </comment>
    <comment ref="AG1" authorId="0" shapeId="0" xr:uid="{00000000-0006-0000-0600-000002000000}">
      <text>
        <r>
          <rPr>
            <sz val="10"/>
            <color rgb="FF000000"/>
            <rFont val="Arial"/>
            <scheme val="minor"/>
          </rPr>
          <t>''TBD" means CMS has not set the due date yet. This data was last refreshed on March 01, 2023. 
src:  https://data.cms.gov/tools/medicare-revalidation-list#:~:text=A%20due%20date%20of%20%E2%80%9CTBD,May%202023%20have%20been%20added.
======</t>
        </r>
      </text>
    </comment>
    <comment ref="AL1" authorId="0" shapeId="0" xr:uid="{00000000-0006-0000-0600-000003000000}">
      <text>
        <r>
          <rPr>
            <sz val="10"/>
            <color rgb="FF000000"/>
            <rFont val="Arial"/>
            <scheme val="minor"/>
          </rPr>
          <t>Please consider this inquiry closed as an incomplete application. We did not receive a response to our initial request for more information within 10 business days.
3/15/2023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Going forward, please select the provider type of ‘Advanced Practice Professional’ when adding a NP or PA to your group. There is vital information missing from the application when the appropriate type is not selected.
2/28/2023
Priority Health Analyst
Adding provider to a group
2/28/2023
Macomb County Community Mental Health -
======</t>
        </r>
      </text>
    </comment>
    <comment ref="AM1" authorId="0" shapeId="0" xr:uid="{00000000-0006-0000-0600-000004000000}">
      <text>
        <r>
          <rPr>
            <sz val="10"/>
            <color rgb="FF000000"/>
            <rFont val="Arial"/>
            <scheme val="minor"/>
          </rPr>
          <t>MCCMH is not contracted with the payer.
Call after 14 days to verify if the fax was received
Received contract from Aetna to be signed.
======</t>
        </r>
      </text>
    </comment>
    <comment ref="AN1" authorId="0" shapeId="0" xr:uid="{00000000-0006-0000-0600-000005000000}">
      <text>
        <r>
          <rPr>
            <sz val="10"/>
            <color rgb="FF000000"/>
            <rFont val="Arial"/>
            <scheme val="minor"/>
          </rPr>
          <t>Group Vendor Number: 900051139
Products: HMO, PPO, Medicare, Medicaid FE
======</t>
        </r>
      </text>
    </comment>
    <comment ref="M2" authorId="0" shapeId="0" xr:uid="{00000000-0006-0000-0600-000006000000}">
      <text>
        <r>
          <rPr>
            <sz val="10"/>
            <color rgb="FF000000"/>
            <rFont val="Arial"/>
            <scheme val="minor"/>
          </rPr>
          <t>Dental Hygienist 2902009683
======</t>
        </r>
      </text>
    </comment>
    <comment ref="O2" authorId="0" shapeId="0" xr:uid="{00000000-0006-0000-0600-000007000000}">
      <text>
        <r>
          <rPr>
            <sz val="10"/>
            <color rgb="FF000000"/>
            <rFont val="Arial"/>
            <scheme val="minor"/>
          </rPr>
          <t>License Expired
======</t>
        </r>
      </text>
    </comment>
    <comment ref="AF2" authorId="0" shapeId="0" xr:uid="{00000000-0006-0000-0600-000008000000}">
      <text>
        <r>
          <rPr>
            <sz val="10"/>
            <color rgb="FF000000"/>
            <rFont val="Arial"/>
            <scheme val="minor"/>
          </rPr>
          <t>no PECOS account 
======</t>
        </r>
      </text>
    </comment>
    <comment ref="M3" authorId="0" shapeId="0" xr:uid="{00000000-0006-0000-0600-000009000000}">
      <text>
        <r>
          <rPr>
            <sz val="10"/>
            <color rgb="FF000000"/>
            <rFont val="Arial"/>
            <scheme val="minor"/>
          </rPr>
          <t>Limited Licensed Counselor 6451011297
======</t>
        </r>
      </text>
    </comment>
    <comment ref="AF3" authorId="0" shapeId="0" xr:uid="{00000000-0006-0000-0600-00000A000000}">
      <text>
        <r>
          <rPr>
            <sz val="10"/>
            <color rgb="FF000000"/>
            <rFont val="Arial"/>
            <scheme val="minor"/>
          </rPr>
          <t>no PECOS account 
======</t>
        </r>
      </text>
    </comment>
    <comment ref="AJ3" authorId="0" shapeId="0" xr:uid="{00000000-0006-0000-0600-00000B000000}">
      <text>
        <r>
          <rPr>
            <sz val="10"/>
            <color rgb="FF000000"/>
            <rFont val="Arial"/>
            <scheme val="minor"/>
          </rPr>
          <t>First Attempt 2/28/2023
======</t>
        </r>
      </text>
    </comment>
    <comment ref="AM3" authorId="0" shapeId="0" xr:uid="{00000000-0006-0000-0600-00000C000000}">
      <text>
        <r>
          <rPr>
            <sz val="10"/>
            <color rgb="FF000000"/>
            <rFont val="Arial"/>
            <scheme val="minor"/>
          </rPr>
          <t>First Attempt 2/28/2023
======</t>
        </r>
      </text>
    </comment>
    <comment ref="M4" authorId="0" shapeId="0" xr:uid="{00000000-0006-0000-0600-00000D000000}">
      <text>
        <r>
          <rPr>
            <sz val="10"/>
            <color rgb="FF000000"/>
            <rFont val="Arial"/>
            <scheme val="minor"/>
          </rPr>
          <t>Medical Doctor 4301083821
======</t>
        </r>
      </text>
    </comment>
    <comment ref="AJ4" authorId="0" shapeId="0" xr:uid="{00000000-0006-0000-0600-00000E000000}">
      <text>
        <r>
          <rPr>
            <sz val="10"/>
            <color rgb="FF000000"/>
            <rFont val="Arial"/>
            <scheme val="minor"/>
          </rPr>
          <t>Provider_ID:
QMP000003858808
QMP000003858806
LOB:
Molina Medicare DSNP
Molina Medicare MAPD
Michigan Medicaid
======</t>
        </r>
      </text>
    </comment>
    <comment ref="M5" authorId="0" shapeId="0" xr:uid="{00000000-0006-0000-0600-00000F000000}">
      <text>
        <r>
          <rPr>
            <sz val="10"/>
            <color rgb="FF000000"/>
            <rFont val="Arial"/>
            <scheme val="minor"/>
          </rPr>
          <t>Registered Nurse 4704184664
======</t>
        </r>
      </text>
    </comment>
    <comment ref="AJ5" authorId="0" shapeId="0" xr:uid="{00000000-0006-0000-0600-000010000000}">
      <text>
        <r>
          <rPr>
            <sz val="10"/>
            <color rgb="FF000000"/>
            <rFont val="Arial"/>
            <scheme val="minor"/>
          </rPr>
          <t>Provider_ID:
QMP000004738231
LOB:
Molina Medicare DSNP
Molina Medicare MAPD
======</t>
        </r>
      </text>
    </comment>
    <comment ref="AN5" authorId="0" shapeId="0" xr:uid="{00000000-0006-0000-0600-000011000000}">
      <text>
        <r>
          <rPr>
            <sz val="10"/>
            <color rgb="FF000000"/>
            <rFont val="Arial"/>
            <scheme val="minor"/>
          </rPr>
          <t>Please consider this inquiry closed as an incomplete application. We did not receive a response to our initial request for more information within 10 business days.
4/12/2023
Priority Health Analyst
Hello - CAQH has Expired Attestation (as of 1/20/2023). Please update and/or re-attest your CAQH application on the CAQH website and advise us via a PRISM comment when complete. Your inquiry will remain open for 10 days, awaiting your notification of this update.
3/28/2023
Priority Health Analyst
1. Will this provider be billing independently? NO 2. Provide the Collaborative Physician with NPI number.- Dr. Masroor Haq, MD, NPI: 1417064502 3. Will this provider be working in a Physician Office? 4. Will this provider be rounding as a Hospitalists Only? NO
3/28/2023
Macomb County Community Mental Health -
Please consider this inquiry closed as an incomplete application. We did not receive a response to our initial request for more information within 10 business days.
12/21/2022
Priority Health Analyst
Please clarify provider’s scope of practice by submitting a comment via PRISM. Your inquiry will remain open for 10 days, awaiting your notification of this update. 1. Will this provider be billing independently? 2. Provide the Collaborative Physician with NPI number. 3. Will this provider be working in a Physician Office? 4. Will this provider be rounding as a Hospitalists Only?
12/5/2022
Priority Health Analyst
Adding new provider to the group
12/5/2022
Macomb County Community Mental Health -
======</t>
        </r>
      </text>
    </comment>
    <comment ref="AJ6" authorId="0" shapeId="0" xr:uid="{00000000-0006-0000-0600-000012000000}">
      <text>
        <r>
          <rPr>
            <sz val="10"/>
            <color rgb="FF000000"/>
            <rFont val="Arial"/>
            <scheme val="minor"/>
          </rPr>
          <t>Provider_ID:
QMP000006254886
LOB:
Molina Medicare DSNP
Molina Medicare MAPD
======</t>
        </r>
      </text>
    </comment>
    <comment ref="AN6" authorId="0" shapeId="0" xr:uid="{00000000-0006-0000-0600-000013000000}">
      <text>
        <r>
          <rPr>
            <sz val="10"/>
            <color rgb="FF000000"/>
            <rFont val="Arial"/>
            <scheme val="minor"/>
          </rPr>
          <t>Please consider this inquiry closed as an incomplete application. We did not receive a response to our initial request for more information within 10 business days.
12/20/2022
Priority Health Analyst
Please authorize Priority Health to be able to view your CAQH application on the CAQH website and advise us via PRISM comment when complete. Your inquiry will remain open for 6 days, awaiting your notification of this update.
12/12/2022
Priority Health Analyst
Please authorize Priority Health to be able to view your CAQH application on the CAQH website and advise us via PRISM comment when complete. Your inquiry will remain open for 10 days, awaiting your notification of this update.
12/6/2022
Priority Health Analyst
Adding new provider to the group.
12/5/2022
Macomb County Community Mental Health -
======</t>
        </r>
      </text>
    </comment>
    <comment ref="AJ7" authorId="0" shapeId="0" xr:uid="{00000000-0006-0000-0600-000014000000}">
      <text>
        <r>
          <rPr>
            <sz val="10"/>
            <color rgb="FF000000"/>
            <rFont val="Arial"/>
            <scheme val="minor"/>
          </rPr>
          <t>Provider_ID:
QMP000005955415
LOB:
Molina Medicare DSNP
Molina Medicare MAPD
======</t>
        </r>
      </text>
    </comment>
    <comment ref="AL7" authorId="0" shapeId="0" xr:uid="{00000000-0006-0000-0600-000015000000}">
      <text>
        <r>
          <rPr>
            <sz val="10"/>
            <color rgb="FF000000"/>
            <rFont val="Arial"/>
            <scheme val="minor"/>
          </rPr>
          <t xml:space="preserve">   
======</t>
        </r>
      </text>
    </comment>
    <comment ref="AN7" authorId="0" shapeId="0" xr:uid="{00000000-0006-0000-0600-000016000000}">
      <text>
        <r>
          <rPr>
            <sz val="10"/>
            <color rgb="FF000000"/>
            <rFont val="Arial"/>
            <scheme val="minor"/>
          </rPr>
          <t>Please consider this inquiry closed as an incomplete application. We did not receive a response to our initial request for more information within 10 business days.
1/4/2023
Priority Health Analyst
We need more information! Once we receive this essential information, we can begin the credentialing process. What do we need? • Updated CAQH Application. The CAQH application does not list the demographic information for Macomb County CMH.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12/21/2022
Priority Health Analyst
Adding new provider to the group.
10/31/2022
Macomb County Community Mental Health -
======</t>
        </r>
      </text>
    </comment>
    <comment ref="AJ8" authorId="0" shapeId="0" xr:uid="{00000000-0006-0000-0600-000017000000}">
      <text>
        <r>
          <rPr>
            <sz val="10"/>
            <color rgb="FF000000"/>
            <rFont val="Arial"/>
            <scheme val="minor"/>
          </rPr>
          <t>Provider_ID:
QMP000006247926
LOB:
Molina Medicare DSNP
Molina Medicare MAPD
======</t>
        </r>
      </text>
    </comment>
    <comment ref="AN8" authorId="0" shapeId="0" xr:uid="{00000000-0006-0000-0600-000018000000}">
      <text>
        <r>
          <rPr>
            <sz val="10"/>
            <color rgb="FF000000"/>
            <rFont val="Arial"/>
            <scheme val="minor"/>
          </rPr>
          <t>Please consider this inquiry closed as an incomplete application. We did not receive a response to our initial request for more information within 10 business days.
12/20/2022
Priority Health Analyst
Please update and/or re-attest your CAQH application on the CAQH website and advise us via a PRISM comment when complete. Your inquiry will remain open for 5 days, awaiting your notification of this update.
12/12/2022
Priority Health Analyst
Please update and/or re-attest your CAQH application on the CAQH website and advise us via a PRISM comment when complete. Your inquiry will remain open for 10 days, awaiting your notification of this update.
12/5/2022
Priority Health Analyst
Adding new provider to the group.
12/5/2022
Macomb County Community Mental Health -
======</t>
        </r>
      </text>
    </comment>
    <comment ref="F9" authorId="0" shapeId="0" xr:uid="{00000000-0006-0000-0600-000019000000}">
      <text>
        <r>
          <rPr>
            <sz val="10"/>
            <color rgb="FF000000"/>
            <rFont val="Arial"/>
            <scheme val="minor"/>
          </rPr>
          <t>changed from MD to Medical Doctor Educational Limited as per license  verif
======</t>
        </r>
      </text>
    </comment>
    <comment ref="M9" authorId="0" shapeId="0" xr:uid="{00000000-0006-0000-0600-00001A000000}">
      <text>
        <r>
          <rPr>
            <sz val="10"/>
            <color rgb="FF000000"/>
            <rFont val="Arial"/>
            <scheme val="minor"/>
          </rPr>
          <t>Medical Doctor Educational Limited 4351045796
======</t>
        </r>
      </text>
    </comment>
    <comment ref="AK9" authorId="0" shapeId="0" xr:uid="{00000000-0006-0000-0600-00001B000000}">
      <text>
        <r>
          <rPr>
            <sz val="10"/>
            <color rgb="FF000000"/>
            <rFont val="Arial"/>
            <scheme val="minor"/>
          </rPr>
          <t>Latest Attempt: 10/31/2022
======</t>
        </r>
      </text>
    </comment>
    <comment ref="AL9" authorId="0" shapeId="0" xr:uid="{00000000-0006-0000-0600-00001C000000}">
      <text>
        <r>
          <rPr>
            <sz val="10"/>
            <color rgb="FF000000"/>
            <rFont val="Arial"/>
            <scheme val="minor"/>
          </rPr>
          <t>First Attempt: 10/27/2022
Second Attempt: 12/06/2022 
Latest Attempt: 02/02/2023
======</t>
        </r>
      </text>
    </comment>
    <comment ref="AM9" authorId="0" shapeId="0" xr:uid="{00000000-0006-0000-0600-00001D000000}">
      <text>
        <r>
          <rPr>
            <sz val="10"/>
            <color rgb="FF000000"/>
            <rFont val="Arial"/>
            <scheme val="minor"/>
          </rPr>
          <t>no CAQH ID
======</t>
        </r>
      </text>
    </comment>
    <comment ref="M10" authorId="0" shapeId="0" xr:uid="{00000000-0006-0000-0600-00001E000000}">
      <text>
        <r>
          <rPr>
            <sz val="10"/>
            <color rgb="FF000000"/>
            <rFont val="Arial"/>
            <scheme val="minor"/>
          </rPr>
          <t>Registered Nurse 4704141653
======</t>
        </r>
      </text>
    </comment>
    <comment ref="AJ10" authorId="0" shapeId="0" xr:uid="{00000000-0006-0000-0600-00001F000000}">
      <text>
        <r>
          <rPr>
            <sz val="10"/>
            <color rgb="FF000000"/>
            <rFont val="Arial"/>
            <scheme val="minor"/>
          </rPr>
          <t>Provider_ID:
QMP000004010305
LOB:
Molina Medicare DSNP
Molina Medicare MAPD
======</t>
        </r>
      </text>
    </comment>
    <comment ref="AN10" authorId="0" shapeId="0" xr:uid="{00000000-0006-0000-0600-000020000000}">
      <text>
        <r>
          <rPr>
            <sz val="10"/>
            <color rgb="FF000000"/>
            <rFont val="Arial"/>
            <scheme val="minor"/>
          </rPr>
          <t>* Provider Name: SUZAN ROBARGE * Provider NPI: 1104848530 * Provider Vendor Number: 7000711555 * Effective Date: 03/24/2023 * Changes Made: Loaded to Group: MACOMB COUNTY COMMUNITY MENTAL Group Vendor Number: 900051139, 43740 N GROESBECK HWY * Products: HMO, PPO, Medicare, Medicaid FE
======</t>
        </r>
      </text>
    </comment>
    <comment ref="AJ11" authorId="0" shapeId="0" xr:uid="{00000000-0006-0000-0600-000021000000}">
      <text>
        <r>
          <rPr>
            <sz val="10"/>
            <color rgb="FF000000"/>
            <rFont val="Arial"/>
            <scheme val="minor"/>
          </rPr>
          <t>Provider_ID:
QMP000005884124
LOB:
Molina Medicare DSNP
Molina Medicare MAPD
======</t>
        </r>
      </text>
    </comment>
    <comment ref="AN11" authorId="0" shapeId="0" xr:uid="{00000000-0006-0000-0600-000022000000}">
      <text>
        <r>
          <rPr>
            <sz val="10"/>
            <color rgb="FF000000"/>
            <rFont val="Arial"/>
            <scheme val="minor"/>
          </rPr>
          <t>Please consider this inquiry closed as an incomplete application. We did not receive a response to our initial request for more information within 10 business days.
11/16/2022
Priority Health Analyst
Please update and/or re-attest your CAQH application on the CAQH website and advise us via a PRISM comment when complete. Your inquiry will remain open for 4 days, awaiting your notification of this update.
11/8/2022
Priority Health Analyst
Please update and/or re-attest your CAQH application on the CAQH website and advise us via a PRISM comment when complete. Your inquiry will remain open for 10 days, awaiting your notification of this update.
10/31/2022
Priority Health Analyst
Adding new provider to the group.
10/28/2022
Macomb County Community Mental Health -
======</t>
        </r>
      </text>
    </comment>
    <comment ref="AJ12" authorId="0" shapeId="0" xr:uid="{00000000-0006-0000-0600-000023000000}">
      <text>
        <r>
          <rPr>
            <sz val="10"/>
            <color rgb="FF000000"/>
            <rFont val="Arial"/>
            <scheme val="minor"/>
          </rPr>
          <t>Provider_ID:
QMP000005444489
LOB:
Molina Medicare DSNP
Molina Medicare MAPD
======</t>
        </r>
      </text>
    </comment>
    <comment ref="AN12" authorId="0" shapeId="0" xr:uid="{00000000-0006-0000-0600-000024000000}">
      <text>
        <r>
          <rPr>
            <sz val="10"/>
            <color rgb="FF000000"/>
            <rFont val="Arial"/>
            <scheme val="minor"/>
          </rPr>
          <t>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to isn't on their CAQH application. Please update the provider's CAQH application and notify us once completed.
12/20/2022
Priority Health Analyst
Adding new provider to the group.
10/28/2022
Macomb County Community Mental Health -
======</t>
        </r>
      </text>
    </comment>
    <comment ref="F13" authorId="0" shapeId="0" xr:uid="{00000000-0006-0000-0600-000025000000}">
      <text>
        <r>
          <rPr>
            <sz val="10"/>
            <color rgb="FF000000"/>
            <rFont val="Arial"/>
            <scheme val="minor"/>
          </rPr>
          <t>from BSW changed to LLBSW according to license
======</t>
        </r>
      </text>
    </comment>
    <comment ref="M13" authorId="0" shapeId="0" xr:uid="{00000000-0006-0000-0600-000026000000}">
      <text>
        <r>
          <rPr>
            <sz val="10"/>
            <color rgb="FF000000"/>
            <rFont val="Arial"/>
            <scheme val="minor"/>
          </rPr>
          <t>Bachelors Social Worker Limited 6852087451
======</t>
        </r>
      </text>
    </comment>
    <comment ref="O13" authorId="0" shapeId="0" xr:uid="{00000000-0006-0000-0600-000027000000}">
      <text>
        <r>
          <rPr>
            <sz val="10"/>
            <color rgb="FF000000"/>
            <rFont val="Arial"/>
            <scheme val="minor"/>
          </rPr>
          <t>License Expired
======</t>
        </r>
      </text>
    </comment>
    <comment ref="AF13" authorId="0" shapeId="0" xr:uid="{00000000-0006-0000-0600-000028000000}">
      <text>
        <r>
          <rPr>
            <sz val="10"/>
            <color rgb="FF000000"/>
            <rFont val="Arial"/>
            <scheme val="minor"/>
          </rPr>
          <t>no PECOS account
======</t>
        </r>
      </text>
    </comment>
    <comment ref="AJ13" authorId="0" shapeId="0" xr:uid="{00000000-0006-0000-0600-000029000000}">
      <text>
        <r>
          <rPr>
            <sz val="10"/>
            <color rgb="FF000000"/>
            <rFont val="Arial"/>
            <scheme val="minor"/>
          </rPr>
          <t>Provider_ID:
QMP000006276293
LOB:
Michigan Medicaid
Approved
Effective Date: 12/01/2022
======</t>
        </r>
      </text>
    </comment>
    <comment ref="AK13" authorId="0" shapeId="0" xr:uid="{00000000-0006-0000-0600-00002A000000}">
      <text>
        <r>
          <rPr>
            <sz val="10"/>
            <color rgb="FF000000"/>
            <rFont val="Arial"/>
            <scheme val="minor"/>
          </rPr>
          <t>Latest Attempt: 10/31/2022
======</t>
        </r>
      </text>
    </comment>
    <comment ref="AL13" authorId="0" shapeId="0" xr:uid="{00000000-0006-0000-0600-00002B000000}">
      <text>
        <r>
          <rPr>
            <sz val="10"/>
            <color rgb="FF000000"/>
            <rFont val="Arial"/>
            <scheme val="minor"/>
          </rPr>
          <t>First Attempt: 10/27/2022
Second Attempt: 12/06/2022 
Latest Attempt: 02/02/2023
======</t>
        </r>
      </text>
    </comment>
    <comment ref="AJ14" authorId="0" shapeId="0" xr:uid="{00000000-0006-0000-0600-00002C000000}">
      <text>
        <r>
          <rPr>
            <sz val="10"/>
            <color rgb="FF000000"/>
            <rFont val="Arial"/>
            <scheme val="minor"/>
          </rPr>
          <t>Provider_ID:
QMP000005148217
LOB:
Molina Medicare DSNP
Molina Medicare MAPD
======</t>
        </r>
      </text>
    </comment>
    <comment ref="AN14" authorId="0" shapeId="0" xr:uid="{00000000-0006-0000-0600-00002D000000}">
      <text>
        <r>
          <rPr>
            <sz val="10"/>
            <color rgb="FF000000"/>
            <rFont val="Arial"/>
            <scheme val="minor"/>
          </rPr>
          <t>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1/27/2023
Priority Health Analyst
Adding new provider to the group.
12/5/2022
Macomb County Community Mental Health -
======</t>
        </r>
      </text>
    </comment>
    <comment ref="M15" authorId="0" shapeId="0" xr:uid="{00000000-0006-0000-0600-00002E000000}">
      <text>
        <r>
          <rPr>
            <sz val="10"/>
            <color rgb="FF000000"/>
            <rFont val="Arial"/>
            <scheme val="minor"/>
          </rPr>
          <t>Medical Doctor 4301042168
======</t>
        </r>
      </text>
    </comment>
    <comment ref="AH15" authorId="0" shapeId="0" xr:uid="{00000000-0006-0000-0600-00002F000000}">
      <text>
        <r>
          <rPr>
            <sz val="10"/>
            <color rgb="FF000000"/>
            <rFont val="Arial"/>
            <scheme val="minor"/>
          </rPr>
          <t xml:space="preserve">
Enrollment Type: Individual/Sole Proprietor
Association End Date: 12/31/2999
Business End Date: 06/06/2026
Revalidation Status: Not Started
Revalidation Cycle End Date: 08/31/2023
======</t>
        </r>
      </text>
    </comment>
    <comment ref="AJ15" authorId="0" shapeId="0" xr:uid="{00000000-0006-0000-0600-000030000000}">
      <text>
        <r>
          <rPr>
            <sz val="10"/>
            <color rgb="FF000000"/>
            <rFont val="Arial"/>
            <scheme val="minor"/>
          </rPr>
          <t>Provider_ID:
QMXPR0014974
QMP000003657853
LOB:
Michigan Medicaid
Molina Medicare DSNP
Molina Medicare MAPD
======</t>
        </r>
      </text>
    </comment>
    <comment ref="M16" authorId="0" shapeId="0" xr:uid="{00000000-0006-0000-0600-000031000000}">
      <text>
        <r>
          <rPr>
            <sz val="10"/>
            <color rgb="FF000000"/>
            <rFont val="Arial"/>
            <scheme val="minor"/>
          </rPr>
          <t>Limited Licensed Counselor 6451022239
======</t>
        </r>
      </text>
    </comment>
    <comment ref="AF16" authorId="0" shapeId="0" xr:uid="{00000000-0006-0000-0600-000032000000}">
      <text>
        <r>
          <rPr>
            <sz val="10"/>
            <color rgb="FF000000"/>
            <rFont val="Arial"/>
            <scheme val="minor"/>
          </rPr>
          <t>no PECOS account 
======</t>
        </r>
      </text>
    </comment>
    <comment ref="AH16" authorId="0" shapeId="0" xr:uid="{00000000-0006-0000-0600-000033000000}">
      <text>
        <r>
          <rPr>
            <sz val="10"/>
            <color rgb="FF000000"/>
            <rFont val="Arial"/>
            <scheme val="minor"/>
          </rPr>
          <t xml:space="preserve">
Enrollment Type: Individual/Sole Proprietor
Association End Date: 12/31/2999
Business End Date: 8/8/2023
Revalidation Status: Not Started
Revalidation Cycle End Date: 10/31/2027
======</t>
        </r>
      </text>
    </comment>
    <comment ref="AJ16" authorId="0" shapeId="0" xr:uid="{00000000-0006-0000-0600-000034000000}">
      <text>
        <r>
          <rPr>
            <sz val="10"/>
            <color rgb="FF000000"/>
            <rFont val="Arial"/>
            <scheme val="minor"/>
          </rPr>
          <t>Approved
Effective Date: 12/01/2022
Provider_ID:
QMP000006254885
LOB:
Molina Medicare DSNP
Molina Medicare MAPD
======</t>
        </r>
      </text>
    </comment>
    <comment ref="AK16" authorId="0" shapeId="0" xr:uid="{00000000-0006-0000-0600-000035000000}">
      <text>
        <r>
          <rPr>
            <sz val="10"/>
            <color rgb="FF000000"/>
            <rFont val="Arial"/>
            <scheme val="minor"/>
          </rPr>
          <t>Latest Attempt: 10/31/2024
======</t>
        </r>
      </text>
    </comment>
    <comment ref="AL16" authorId="0" shapeId="0" xr:uid="{00000000-0006-0000-0600-000036000000}">
      <text>
        <r>
          <rPr>
            <sz val="10"/>
            <color rgb="FF000000"/>
            <rFont val="Arial"/>
            <scheme val="minor"/>
          </rPr>
          <t>First Attempt: 10/27/2022
Second Attempt: 12/06/2022 
Latest Attempt: 02/02/2023
✓
Supervising Physician (Applicable for Mid-level/Limited License providers ONLY) 
NPI, DEA, if applicable - Board Certified (Y/N) and Medicare Number
======</t>
        </r>
      </text>
    </comment>
    <comment ref="AM16" authorId="0" shapeId="0" xr:uid="{00000000-0006-0000-0600-000037000000}">
      <text>
        <r>
          <rPr>
            <sz val="10"/>
            <color rgb="FF000000"/>
            <rFont val="Arial"/>
            <scheme val="minor"/>
          </rPr>
          <t>no CAQH ID
======</t>
        </r>
      </text>
    </comment>
    <comment ref="AF17" authorId="0" shapeId="0" xr:uid="{00000000-0006-0000-0600-000038000000}">
      <text>
        <r>
          <rPr>
            <sz val="10"/>
            <color rgb="FF000000"/>
            <rFont val="Arial"/>
            <scheme val="minor"/>
          </rPr>
          <t>no PECOS account
======</t>
        </r>
      </text>
    </comment>
    <comment ref="AH17" authorId="0" shapeId="0" xr:uid="{00000000-0006-0000-0600-000039000000}">
      <text>
        <r>
          <rPr>
            <sz val="10"/>
            <color rgb="FF000000"/>
            <rFont val="Arial"/>
            <scheme val="minor"/>
          </rPr>
          <t xml:space="preserve">
Enrollment Type: Individual/Sole Proprietor
Association End Date: 12/31/2999
Business End Date: 08/23/2026
Revalidation Status: Not Started
Revalidation Cycle End Date: 06/30/2024
======</t>
        </r>
      </text>
    </comment>
    <comment ref="AJ17" authorId="0" shapeId="0" xr:uid="{00000000-0006-0000-0600-00003A000000}">
      <text>
        <r>
          <rPr>
            <sz val="10"/>
            <color rgb="FF000000"/>
            <rFont val="Arial"/>
            <scheme val="minor"/>
          </rPr>
          <t>Provider_ID:
QMP000004601219
LOB:
Molina Medicare DSNP
Molina Medicare MAPD
======</t>
        </r>
      </text>
    </comment>
    <comment ref="AN17" authorId="0" shapeId="0" xr:uid="{00000000-0006-0000-0600-00003B000000}">
      <text>
        <r>
          <rPr>
            <sz val="10"/>
            <color rgb="FF000000"/>
            <rFont val="Arial"/>
            <scheme val="minor"/>
          </rPr>
          <t>* Provider Name: ADRIAN EMERICK * Provider NPI: 1104240175 * Provider Vendor Number: 7003597431 * Effective Date: 04/07/2023 * Changes Made: Loaded to Group: MACOMB COUNTY COMMUNITY MENTAL Group Vendor Number: 900051139, 19800 HALL RD * Products: HMO, PPO, Medicaid FE
======</t>
        </r>
      </text>
    </comment>
    <comment ref="M18" authorId="0" shapeId="0" xr:uid="{00000000-0006-0000-0600-00003C000000}">
      <text>
        <r>
          <rPr>
            <sz val="10"/>
            <color rgb="FF000000"/>
            <rFont val="Arial"/>
            <scheme val="minor"/>
          </rPr>
          <t>Masters Limited Psychologist 6361002675
======</t>
        </r>
      </text>
    </comment>
    <comment ref="AF18" authorId="0" shapeId="0" xr:uid="{00000000-0006-0000-0600-00003D000000}">
      <text>
        <r>
          <rPr>
            <sz val="10"/>
            <color rgb="FF000000"/>
            <rFont val="Arial"/>
            <scheme val="minor"/>
          </rPr>
          <t>no PECOS account
======</t>
        </r>
      </text>
    </comment>
    <comment ref="AH18" authorId="0" shapeId="0" xr:uid="{00000000-0006-0000-0600-00003E000000}">
      <text>
        <r>
          <rPr>
            <sz val="10"/>
            <color rgb="FF000000"/>
            <rFont val="Arial"/>
            <scheme val="minor"/>
          </rPr>
          <t xml:space="preserve">
Enrollment Type: Individual/Sole Proprietor
Association End Date: 12/31/2999
Business End Date: 10/01/2024
Revalidation Status: Not Started
Revalidation Cycle End Date: 10/31/2023
======</t>
        </r>
      </text>
    </comment>
    <comment ref="AJ18" authorId="0" shapeId="0" xr:uid="{00000000-0006-0000-0600-00003F000000}">
      <text>
        <r>
          <rPr>
            <sz val="10"/>
            <color rgb="FF000000"/>
            <rFont val="Arial"/>
            <scheme val="minor"/>
          </rPr>
          <t>Approved
Effective Date: 12/01/2022
Provider_ID:
QMP000005721496
LOB:
Molina Medicare DSNP
Molina Medicare MAPD
======</t>
        </r>
      </text>
    </comment>
    <comment ref="AK18" authorId="0" shapeId="0" xr:uid="{00000000-0006-0000-0600-000040000000}">
      <text>
        <r>
          <rPr>
            <sz val="10"/>
            <color rgb="FF000000"/>
            <rFont val="Arial"/>
            <scheme val="minor"/>
          </rPr>
          <t>Approved
Effective Date: 12/10/2022
======</t>
        </r>
      </text>
    </comment>
    <comment ref="AL18" authorId="0" shapeId="0" xr:uid="{00000000-0006-0000-0600-000041000000}">
      <text>
        <r>
          <rPr>
            <sz val="10"/>
            <color rgb="FF000000"/>
            <rFont val="Arial"/>
            <scheme val="minor"/>
          </rPr>
          <t>First Attempt: 11/03/2022
Second Attempt: 12/06/2022 
Latest Attempt: 02/02/2023
======</t>
        </r>
      </text>
    </comment>
    <comment ref="AM18" authorId="0" shapeId="0" xr:uid="{00000000-0006-0000-0600-000042000000}">
      <text>
        <r>
          <rPr>
            <sz val="10"/>
            <color rgb="FF000000"/>
            <rFont val="Arial"/>
            <scheme val="minor"/>
          </rPr>
          <t>First Attempt: 10/27/2022
Latest Attempt: 12/28/2022
======</t>
        </r>
      </text>
    </comment>
    <comment ref="AN18" authorId="0" shapeId="0" xr:uid="{00000000-0006-0000-0600-000043000000}">
      <text>
        <r>
          <rPr>
            <sz val="10"/>
            <color rgb="FF000000"/>
            <rFont val="Arial"/>
            <scheme val="minor"/>
          </rPr>
          <t>Closed - Complete
First Attempt: 10/05/2022
Latest Attempt: 02/02/2023
Inquiry ID: 22100510515413
======</t>
        </r>
      </text>
    </comment>
    <comment ref="M19" authorId="0" shapeId="0" xr:uid="{00000000-0006-0000-0600-000044000000}">
      <text>
        <r>
          <rPr>
            <sz val="10"/>
            <color rgb="FF000000"/>
            <rFont val="Arial"/>
            <scheme val="minor"/>
          </rPr>
          <t>Masters Limited Psychologist 6361001826
======</t>
        </r>
      </text>
    </comment>
    <comment ref="AF19" authorId="0" shapeId="0" xr:uid="{00000000-0006-0000-0600-000045000000}">
      <text>
        <r>
          <rPr>
            <sz val="10"/>
            <color rgb="FF000000"/>
            <rFont val="Arial"/>
            <scheme val="minor"/>
          </rPr>
          <t>no PECOS account
======</t>
        </r>
      </text>
    </comment>
    <comment ref="AH19" authorId="0" shapeId="0" xr:uid="{00000000-0006-0000-0600-000046000000}">
      <text>
        <r>
          <rPr>
            <sz val="10"/>
            <color rgb="FF000000"/>
            <rFont val="Arial"/>
            <scheme val="minor"/>
          </rPr>
          <t>Enrollment Type: Individual/Sole Proprietor
Association End Date: 12/31/2999
Business End Date: 06/27/2024
Revalidation Status: Not Started
Revalidation Cycle End Date: 12/31/2024
======</t>
        </r>
      </text>
    </comment>
    <comment ref="AJ19" authorId="0" shapeId="0" xr:uid="{00000000-0006-0000-0600-000047000000}">
      <text>
        <r>
          <rPr>
            <sz val="10"/>
            <color rgb="FF000000"/>
            <rFont val="Arial"/>
            <scheme val="minor"/>
          </rPr>
          <t>Provider_ID:
QMP000003991898
LOB:
Molina Medicare DSNP
Molina Medicare MAPD
======</t>
        </r>
      </text>
    </comment>
    <comment ref="AL19" authorId="0" shapeId="0" xr:uid="{00000000-0006-0000-0600-000048000000}">
      <text>
        <r>
          <rPr>
            <sz val="10"/>
            <color rgb="FF000000"/>
            <rFont val="Arial"/>
            <scheme val="minor"/>
          </rPr>
          <t>Supervising Physician (Applicable for Mid-level/Limited License providers ONLY) 
NPI, DEA, if applicable - Board Certified (Y/N) and Medicare Number
======</t>
        </r>
      </text>
    </comment>
    <comment ref="AJ20" authorId="0" shapeId="0" xr:uid="{00000000-0006-0000-0600-000049000000}">
      <text>
        <r>
          <rPr>
            <sz val="10"/>
            <color rgb="FF000000"/>
            <rFont val="Arial"/>
            <scheme val="minor"/>
          </rPr>
          <t>Provider_ID:
QMP000004605229
LOB:
Molina Medicare DSNP
Molina Medicare MAPD
======</t>
        </r>
      </text>
    </comment>
    <comment ref="AN20" authorId="0" shapeId="0" xr:uid="{00000000-0006-0000-0600-00004A000000}">
      <text>
        <r>
          <rPr>
            <sz val="10"/>
            <color rgb="FF000000"/>
            <rFont val="Arial"/>
            <scheme val="minor"/>
          </rPr>
          <t>Please consider this inquiry closed as an incomplete application. We did not receive a response to our initial request for more information within 10 business days.
12/21/2022
Priority Health Analyst
Please update and/or re-attest your CAQH application on the CAQH website and advise us via a PRISM comment when complete. Your inquiry will remain open for 10 days, awaiting your notification of this update.
12/5/2022
Priority Health Analyst
Adding new provider to the group.
12/5/2022
Macomb County Community Mental Health -
======</t>
        </r>
      </text>
    </comment>
    <comment ref="AH21" authorId="0" shapeId="0" xr:uid="{00000000-0006-0000-0600-00004B000000}">
      <text>
        <r>
          <rPr>
            <sz val="10"/>
            <color rgb="FF000000"/>
            <rFont val="Arial"/>
            <scheme val="minor"/>
          </rPr>
          <t>Enrollment Type: Individual/Sole Proprietor
Association End Date: 12/31/2999
Business End Date: 09/11/2025
Revalidation Status: Not Started
Revalidation Cycle End Date: 08/31/2027
======</t>
        </r>
      </text>
    </comment>
    <comment ref="AJ21" authorId="0" shapeId="0" xr:uid="{00000000-0006-0000-0600-00004C000000}">
      <text>
        <r>
          <rPr>
            <sz val="10"/>
            <color rgb="FF000000"/>
            <rFont val="Arial"/>
            <scheme val="minor"/>
          </rPr>
          <t>Provider_ID:
QMP000006254898
LOB:
Molina Medicare DSNP
Molina Medicare MAPD
======</t>
        </r>
      </text>
    </comment>
    <comment ref="AN21" authorId="0" shapeId="0" xr:uid="{00000000-0006-0000-0600-00004D000000}">
      <text>
        <r>
          <rPr>
            <sz val="10"/>
            <color rgb="FF000000"/>
            <rFont val="Arial"/>
            <scheme val="minor"/>
          </rPr>
          <t>Hello, this providers' CAQH was last updated/attested on December 19, 2022 and it still does not currently show any location information for Macomb County Community Mental Health. We are unable to process this credentialing request at this time. Once you have made the necessary updates to the CAQH please send notification. This inquiry will remain closed pending this update and notification. Thank you
4/5/2023
Priority Health Analyst
Hello, the CAQH was updated with location information for Macomb County Community Mental Health. Please verify. Thank you!
4/5/2023
Macomb County Community Mental Health -
Hello, While we can see that the CAQH was updated/attested on December 19, 2022, it does not currently show any location information for Macomb County Community Mental Health. We are unable to process this credentialing request at this time. Once you have made the necessary updates to the CAQH please send notification. This inquiry will remain closed pending this update and notification. Thank you
3/14/2023
Priority Health Analyst
CAQH application updated/attested last December 19,2022.
3/13/2023
Macomb County Community Mental Health -
This providers' CAQH does not currently show any information for Macomb County Community Mental Health. Please update and/or re-attest your CAQH application on the CAQH website and advise us via a PRISM comment when complete. Your inquiry will remain open for 10 days, awaiting your notification of this update.
11/29/2022
Priority Health Analyst
Adding provider to the group
10/11/2022
Macomb County Community Mental Health -
======</t>
        </r>
      </text>
    </comment>
    <comment ref="M22" authorId="0" shapeId="0" xr:uid="{00000000-0006-0000-0600-00004E000000}">
      <text>
        <r>
          <rPr>
            <sz val="10"/>
            <color rgb="FF000000"/>
            <rFont val="Arial"/>
            <scheme val="minor"/>
          </rPr>
          <t>Registered Nurse 4704238227
======</t>
        </r>
      </text>
    </comment>
    <comment ref="AJ22" authorId="0" shapeId="0" xr:uid="{00000000-0006-0000-0600-00004F000000}">
      <text>
        <r>
          <rPr>
            <sz val="10"/>
            <color rgb="FF000000"/>
            <rFont val="Arial"/>
            <scheme val="minor"/>
          </rPr>
          <t>Provider_ID:
QMP000006276292
LOB:
Michigan Medicaid
======</t>
        </r>
      </text>
    </comment>
    <comment ref="AL22" authorId="0" shapeId="0" xr:uid="{00000000-0006-0000-0600-000050000000}">
      <text>
        <r>
          <rPr>
            <sz val="10"/>
            <color rgb="FF000000"/>
            <rFont val="Arial"/>
            <scheme val="minor"/>
          </rPr>
          <t>Collabortive Physicians NPI 
( for PA, RN, NMW, &amp; NP Only)
Supervising Physician (Applicable for Mid-level/Limited License providers ONLY) 
NPI, DEA, if applicable - Board Certified (Y/N) and Medicare Number
======</t>
        </r>
      </text>
    </comment>
    <comment ref="AJ23" authorId="0" shapeId="0" xr:uid="{00000000-0006-0000-0600-000051000000}">
      <text>
        <r>
          <rPr>
            <sz val="10"/>
            <color rgb="FF000000"/>
            <rFont val="Arial"/>
            <scheme val="minor"/>
          </rPr>
          <t>Provider_ID:
QMP000004468949
QMP000004468948
LOB:
Molina Medicare DSNP
Molina Medicare MAPD
Michigan Medicaid
======</t>
        </r>
      </text>
    </comment>
    <comment ref="AJ24" authorId="0" shapeId="0" xr:uid="{00000000-0006-0000-0600-000052000000}">
      <text>
        <r>
          <rPr>
            <sz val="10"/>
            <color rgb="FF000000"/>
            <rFont val="Arial"/>
            <scheme val="minor"/>
          </rPr>
          <t>Provider_ID:
QMP000005084647
LOB:
Molina Medicare DSNP
Molina Medicare MAPD
======</t>
        </r>
      </text>
    </comment>
    <comment ref="AM24" authorId="0" shapeId="0" xr:uid="{00000000-0006-0000-0600-000053000000}">
      <text>
        <r>
          <rPr>
            <sz val="10"/>
            <color rgb="FF000000"/>
            <rFont val="Arial"/>
            <scheme val="minor"/>
          </rPr>
          <t>Contract/agreement for this provider is already on process of signing.
======</t>
        </r>
      </text>
    </comment>
    <comment ref="AN24" authorId="0" shapeId="0" xr:uid="{00000000-0006-0000-0600-000054000000}">
      <text>
        <r>
          <rPr>
            <sz val="10"/>
            <color rgb="FF000000"/>
            <rFont val="Arial"/>
            <scheme val="minor"/>
          </rPr>
          <t>Please consider this inquiry closed as an incomplete application. We did not receive a response to our initial request for more information within 10 business days.
12/20/2022
Priority Health Analyst
Please update and/or re-attest your CAQH application on the CAQH website and advise us via a PRISM comment when complete. Your inquiry will remain open for 5 days, awaiting your notification of this update.
12/12/2022
Priority Health Analyst
Please update and/or re-attest your CAQH application on the CAQH website and advise us via a PRISM comment when complete. Your inquiry will remain open for 10 days, awaiting your notification of this update.
12/5/2022
Priority Health Analyst
Adding new provider to the group.
12/5/2022
Macomb County Community Mental Health -
======</t>
        </r>
      </text>
    </comment>
    <comment ref="AF25" authorId="0" shapeId="0" xr:uid="{00000000-0006-0000-0600-000055000000}">
      <text>
        <r>
          <rPr>
            <sz val="10"/>
            <color rgb="FF000000"/>
            <rFont val="Arial"/>
            <scheme val="minor"/>
          </rPr>
          <t>no PECOS account
======</t>
        </r>
      </text>
    </comment>
    <comment ref="AJ25" authorId="0" shapeId="0" xr:uid="{00000000-0006-0000-0600-000056000000}">
      <text>
        <r>
          <rPr>
            <sz val="10"/>
            <color rgb="FF000000"/>
            <rFont val="Arial"/>
            <scheme val="minor"/>
          </rPr>
          <t>Provider_ID:
QMP000005845465
LOB:
Molina Medicare DSNP
Molina Medicare MAPD
======</t>
        </r>
      </text>
    </comment>
    <comment ref="AL25" authorId="0" shapeId="0" xr:uid="{00000000-0006-0000-0600-000057000000}">
      <text>
        <r>
          <rPr>
            <sz val="10"/>
            <color rgb="FF000000"/>
            <rFont val="Arial"/>
            <scheme val="minor"/>
          </rPr>
          <t>Supervising Physician (Applicable for Mid-level/Limited License providers ONLY) 
NPI, DEA, if applicable - Board Certified (Y/N) and Medicare Number
======</t>
        </r>
      </text>
    </comment>
    <comment ref="M26" authorId="0" shapeId="0" xr:uid="{00000000-0006-0000-0600-000058000000}">
      <text>
        <r>
          <rPr>
            <sz val="10"/>
            <color rgb="FF000000"/>
            <rFont val="Arial"/>
            <scheme val="minor"/>
          </rPr>
          <t>Registered Nurse 4704227515
======</t>
        </r>
      </text>
    </comment>
    <comment ref="AH26" authorId="0" shapeId="0" xr:uid="{00000000-0006-0000-0600-000059000000}">
      <text>
        <r>
          <rPr>
            <sz val="10"/>
            <color rgb="FF000000"/>
            <rFont val="Arial"/>
            <scheme val="minor"/>
          </rPr>
          <t xml:space="preserve">
Enrollment Type: Individual/Sole Proprietor
Association End Date: 12/31/2999
Business End Date: 10/28/2023
Revalidation Status: Not Started
Revalidation Cycle End Date: 06/30/2023
======</t>
        </r>
      </text>
    </comment>
    <comment ref="AJ26" authorId="0" shapeId="0" xr:uid="{00000000-0006-0000-0600-00005A000000}">
      <text>
        <r>
          <rPr>
            <sz val="10"/>
            <color rgb="FF000000"/>
            <rFont val="Arial"/>
            <scheme val="minor"/>
          </rPr>
          <t>Provider_ID:
QMP000004610655
LOB:
Molina Medicare DSNP
Molina Medicare MAPD
======</t>
        </r>
      </text>
    </comment>
    <comment ref="AL26" authorId="0" shapeId="0" xr:uid="{00000000-0006-0000-0600-00005B000000}">
      <text>
        <r>
          <rPr>
            <sz val="10"/>
            <color rgb="FF000000"/>
            <rFont val="Arial"/>
            <scheme val="minor"/>
          </rPr>
          <t>Collabortive Physicians NPI 
( for PA, RN, NMW, &amp; NP Only)
Supervising Physician (Applicable for Mid-level/Limited License providers ONLY) 
NPI, DEA, if applicable - Board Certified (Y/N) and Medicare Number
======</t>
        </r>
      </text>
    </comment>
    <comment ref="AN26" authorId="0" shapeId="0" xr:uid="{00000000-0006-0000-0600-00005C000000}">
      <text>
        <r>
          <rPr>
            <sz val="10"/>
            <color rgb="FF000000"/>
            <rFont val="Arial"/>
            <scheme val="minor"/>
          </rPr>
          <t>Please consider this inquiry closed as an incomplete application. We did not receive a response to our initial request for more information within 10 business days.
12/19/2022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3 days, awaiting receipt of this required information.
12/14/2022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12/5/2022
Priority Health Analyst
Adding new provider to the group. Show More
12/5/2022
Macomb County Community Mental Health -
======</t>
        </r>
      </text>
    </comment>
    <comment ref="M27" authorId="0" shapeId="0" xr:uid="{00000000-0006-0000-0600-00005D000000}">
      <text>
        <r>
          <rPr>
            <sz val="10"/>
            <color rgb="FF000000"/>
            <rFont val="Arial"/>
            <scheme val="minor"/>
          </rPr>
          <t>Limited Licensed Counselor 6451017515
======</t>
        </r>
      </text>
    </comment>
    <comment ref="AF27" authorId="0" shapeId="0" xr:uid="{00000000-0006-0000-0600-00005E000000}">
      <text>
        <r>
          <rPr>
            <sz val="10"/>
            <color rgb="FF000000"/>
            <rFont val="Arial"/>
            <scheme val="minor"/>
          </rPr>
          <t>no PECOS account
======</t>
        </r>
      </text>
    </comment>
    <comment ref="AH27" authorId="0" shapeId="0" xr:uid="{00000000-0006-0000-0600-00005F000000}">
      <text>
        <r>
          <rPr>
            <sz val="10"/>
            <color rgb="FF000000"/>
            <rFont val="Arial"/>
            <scheme val="minor"/>
          </rPr>
          <t xml:space="preserve">
Enrollment Type: Individual/Sole Proprietor
Association End Date: 12/31/2999
Business End Date: 09/17/2023
Revalidation Status: Not Started
Revalidation Cycle End Date: 03/31/2026
======</t>
        </r>
      </text>
    </comment>
    <comment ref="AJ27" authorId="0" shapeId="0" xr:uid="{00000000-0006-0000-0600-000060000000}">
      <text>
        <r>
          <rPr>
            <sz val="10"/>
            <color rgb="FF000000"/>
            <rFont val="Arial"/>
            <scheme val="minor"/>
          </rPr>
          <t>Approved
Effective Date: 12/10/2022
Provider_ID:
QMP000006254905
LOB:
Molina Medicare MAPD
Molina Medicare DSNP
======</t>
        </r>
      </text>
    </comment>
    <comment ref="AL27" authorId="0" shapeId="0" xr:uid="{00000000-0006-0000-0600-000061000000}">
      <text>
        <r>
          <rPr>
            <sz val="10"/>
            <color rgb="FF000000"/>
            <rFont val="Arial"/>
            <scheme val="minor"/>
          </rPr>
          <t>First Attempt: 11/03/2022
Second Attempt: 12/06/2022 
Latest Attempt: 02/02/2023
Supervising Physician (Applicable for Mid-level/Limited License providers ONLY) 
NPI, DEA, if applicable - Board Certified (Y/N) and Medicare Number
======</t>
        </r>
      </text>
    </comment>
    <comment ref="AM27" authorId="0" shapeId="0" xr:uid="{00000000-0006-0000-0600-000062000000}">
      <text>
        <r>
          <rPr>
            <sz val="10"/>
            <color rgb="FF000000"/>
            <rFont val="Arial"/>
            <scheme val="minor"/>
          </rPr>
          <t>First Attempt: 10/27/2022
Latest Attempt: 12/28/2022
======</t>
        </r>
      </text>
    </comment>
    <comment ref="AH28" authorId="0" shapeId="0" xr:uid="{00000000-0006-0000-0600-000063000000}">
      <text>
        <r>
          <rPr>
            <sz val="10"/>
            <color rgb="FF000000"/>
            <rFont val="Arial"/>
            <scheme val="minor"/>
          </rPr>
          <t xml:space="preserve">
Enrollment Type: Individual/Sole Proprietor
Association End Date: 12/31/2999
Business End Date: 08/01/2025
Revalidation Status: Not Started
Revalidation Cycle End Date: 06/30/2027
======</t>
        </r>
      </text>
    </comment>
    <comment ref="AJ28" authorId="0" shapeId="0" xr:uid="{00000000-0006-0000-0600-000064000000}">
      <text>
        <r>
          <rPr>
            <sz val="10"/>
            <color rgb="FF000000"/>
            <rFont val="Arial"/>
            <scheme val="minor"/>
          </rPr>
          <t>Provider_ID:
QMP000006254906
LOB:
Molina Medicare DSNP
======</t>
        </r>
      </text>
    </comment>
    <comment ref="AN28" authorId="0" shapeId="0" xr:uid="{00000000-0006-0000-0600-000065000000}">
      <text>
        <r>
          <rPr>
            <sz val="10"/>
            <color rgb="FF000000"/>
            <rFont val="Arial"/>
            <scheme val="minor"/>
          </rPr>
          <t>Hello! Please verify the CAQH application updated and attested last 02/08/2023.
4/5/2023
Macomb County Community Mental Health -
Please consider this inquiry closed as an incomplete application. We did not receive a response to our initial request for more information within 10 business days.
1/4/2023
Priority Health Analyst
We need more information! Once we receive this essential information, we can begin the credentialing process. What do we need? • Updated CAQH Application. The CAQH application does not list the demographic information for Macomb County CMH.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12/21/2022
Priority Health Analyst
Adding new provider to the group.
10/27/2022
Macomb County Community Mental Health -
======</t>
        </r>
      </text>
    </comment>
    <comment ref="AN29" authorId="0" shapeId="0" xr:uid="{00000000-0006-0000-0600-000066000000}">
      <text>
        <r>
          <rPr>
            <sz val="10"/>
            <color rgb="FF000000"/>
            <rFont val="Arial"/>
            <scheme val="minor"/>
          </rPr>
          <t>Please consider this inquiry closed as an incomplete application. We did not receive a response to our initial request for more information within 10 business days.
3/15/2023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Going forward, please select the provider type of ‘Advanced Practice Professional’ when adding a NP or PA to your group. There is vital information missing from the application when the appropriate type is not selected.
2/28/2023
Priority Health Analyst
Adding provider to a group
2/28/2023
Macomb County Community Mental Health -
======</t>
        </r>
      </text>
    </comment>
    <comment ref="AN31" authorId="0" shapeId="0" xr:uid="{00000000-0006-0000-0600-000067000000}">
      <text>
        <r>
          <rPr>
            <sz val="10"/>
            <color rgb="FF000000"/>
            <rFont val="Arial"/>
            <scheme val="minor"/>
          </rPr>
          <t>Hello, Please provide the name and NPI of the collaborating physician for this provider. Collaborating physician must be participating with PH and must practice in the same specialty as the mid-level. Going forward, please select the provider type of "Advanced Practice Professional" when adding an NP or PA to your group. There is vital information missing from the application when the appropriate type is not selected. Thank you, Provider Enrollment
3/22/2023
Priority Health Analyst
======</t>
        </r>
      </text>
    </comment>
    <comment ref="M32" authorId="0" shapeId="0" xr:uid="{00000000-0006-0000-0600-000068000000}">
      <text>
        <r>
          <rPr>
            <sz val="10"/>
            <color rgb="FF000000"/>
            <rFont val="Arial"/>
            <scheme val="minor"/>
          </rPr>
          <t>Limited Licensed Counselor 6451011146
======</t>
        </r>
      </text>
    </comment>
    <comment ref="AF32" authorId="0" shapeId="0" xr:uid="{00000000-0006-0000-0600-000069000000}">
      <text>
        <r>
          <rPr>
            <sz val="10"/>
            <color rgb="FF000000"/>
            <rFont val="Arial"/>
            <scheme val="minor"/>
          </rPr>
          <t>no PECOS account 
======</t>
        </r>
      </text>
    </comment>
    <comment ref="AL32" authorId="0" shapeId="0" xr:uid="{00000000-0006-0000-0600-00006A000000}">
      <text>
        <r>
          <rPr>
            <sz val="10"/>
            <color rgb="FF000000"/>
            <rFont val="Arial"/>
            <scheme val="minor"/>
          </rPr>
          <t>Supervising Physician (Applicable for Mid-level/Limited License providers ONLY) 
NPI, DEA, if applicable - Board Certified (Y/N) and Medicare Number
======</t>
        </r>
      </text>
    </comment>
    <comment ref="M33" authorId="0" shapeId="0" xr:uid="{00000000-0006-0000-0600-00006B000000}">
      <text>
        <r>
          <rPr>
            <sz val="10"/>
            <color rgb="FF000000"/>
            <rFont val="Arial"/>
            <scheme val="minor"/>
          </rPr>
          <t>Masters Social Worker Limited 
======</t>
        </r>
      </text>
    </comment>
    <comment ref="AF33" authorId="0" shapeId="0" xr:uid="{00000000-0006-0000-0600-00006C000000}">
      <text>
        <r>
          <rPr>
            <sz val="10"/>
            <color rgb="FF000000"/>
            <rFont val="Arial"/>
            <scheme val="minor"/>
          </rPr>
          <t>no PECOS account 
======</t>
        </r>
      </text>
    </comment>
    <comment ref="M34" authorId="0" shapeId="0" xr:uid="{00000000-0006-0000-0600-00006D000000}">
      <text>
        <r>
          <rPr>
            <sz val="10"/>
            <color rgb="FF000000"/>
            <rFont val="Arial"/>
            <scheme val="minor"/>
          </rPr>
          <t>Masters Social Worker Limited 6851106257
======</t>
        </r>
      </text>
    </comment>
    <comment ref="AF34" authorId="0" shapeId="0" xr:uid="{00000000-0006-0000-0600-00006E000000}">
      <text>
        <r>
          <rPr>
            <sz val="10"/>
            <color rgb="FF000000"/>
            <rFont val="Arial"/>
            <scheme val="minor"/>
          </rPr>
          <t>no PECOS account 
======</t>
        </r>
      </text>
    </comment>
    <comment ref="AJ34" authorId="0" shapeId="0" xr:uid="{00000000-0006-0000-0600-00006F000000}">
      <text>
        <r>
          <rPr>
            <sz val="10"/>
            <color rgb="FF000000"/>
            <rFont val="Arial"/>
            <scheme val="minor"/>
          </rPr>
          <t>First Attempt 2/28/2023
======</t>
        </r>
      </text>
    </comment>
    <comment ref="AL34" authorId="0" shapeId="0" xr:uid="{00000000-0006-0000-0600-000070000000}">
      <text>
        <r>
          <rPr>
            <sz val="10"/>
            <color rgb="FF000000"/>
            <rFont val="Arial"/>
            <scheme val="minor"/>
          </rPr>
          <t>Supervising Physician (Applicable for Mid-level/Limited License providers ONLY) 
NPI, DEA, if applicable - Board Certified (Y/N) and Medicare Number
======</t>
        </r>
      </text>
    </comment>
    <comment ref="AM34" authorId="0" shapeId="0" xr:uid="{00000000-0006-0000-0600-000071000000}">
      <text>
        <r>
          <rPr>
            <sz val="10"/>
            <color rgb="FF000000"/>
            <rFont val="Arial"/>
            <scheme val="minor"/>
          </rPr>
          <t>First Attempt 2/28/2023
======</t>
        </r>
      </text>
    </comment>
    <comment ref="AN35" authorId="0" shapeId="0" xr:uid="{00000000-0006-0000-0600-000072000000}">
      <text>
        <r>
          <rPr>
            <sz val="10"/>
            <color rgb="FF000000"/>
            <rFont val="Arial"/>
            <scheme val="minor"/>
          </rPr>
          <t>Please consider this inquiry closed as an incomplete application. We did not receive a response to our initial request for more information within 10 business days.
3/15/2023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Going forward, please select the provider type of ‘Advanced Practice Professional’ when adding a NP or PA to your group. There is vital information missing from the application when the appropriate type is not selected.
3/2/2023
Priority Health Analyst
Adding provider to a group
2/28/2023
Macomb County Community Mental Health -
======</t>
        </r>
      </text>
    </comment>
    <comment ref="M37" authorId="0" shapeId="0" xr:uid="{00000000-0006-0000-0600-000073000000}">
      <text>
        <r>
          <rPr>
            <sz val="10"/>
            <color rgb="FF000000"/>
            <rFont val="Arial"/>
            <scheme val="minor"/>
          </rPr>
          <t>Licensed Professional Counselor 6401016405
======</t>
        </r>
      </text>
    </comment>
    <comment ref="AH37" authorId="0" shapeId="0" xr:uid="{00000000-0006-0000-0600-000074000000}">
      <text>
        <r>
          <rPr>
            <sz val="10"/>
            <color rgb="FF000000"/>
            <rFont val="Arial"/>
            <scheme val="minor"/>
          </rPr>
          <t>no PECOS account
======</t>
        </r>
      </text>
    </comment>
    <comment ref="AJ37" authorId="0" shapeId="0" xr:uid="{00000000-0006-0000-0600-000075000000}">
      <text>
        <r>
          <rPr>
            <sz val="10"/>
            <color rgb="FF000000"/>
            <rFont val="Arial"/>
            <scheme val="minor"/>
          </rPr>
          <t>no PECOS account
======</t>
        </r>
      </text>
    </comment>
    <comment ref="AK37" authorId="0" shapeId="0" xr:uid="{00000000-0006-0000-0600-000076000000}">
      <text>
        <r>
          <rPr>
            <sz val="10"/>
            <color rgb="FF000000"/>
            <rFont val="Arial"/>
            <scheme val="minor"/>
          </rPr>
          <t>no PECOS account
======</t>
        </r>
      </text>
    </comment>
    <comment ref="AL37" authorId="0" shapeId="0" xr:uid="{00000000-0006-0000-0600-000077000000}">
      <text>
        <r>
          <rPr>
            <sz val="10"/>
            <color rgb="FF000000"/>
            <rFont val="Arial"/>
            <scheme val="minor"/>
          </rPr>
          <t>no PECOS account
======</t>
        </r>
      </text>
    </comment>
    <comment ref="AM37" authorId="0" shapeId="0" xr:uid="{00000000-0006-0000-0600-000078000000}">
      <text>
        <r>
          <rPr>
            <sz val="10"/>
            <color rgb="FF000000"/>
            <rFont val="Arial"/>
            <scheme val="minor"/>
          </rPr>
          <t>no PECOS account
======</t>
        </r>
      </text>
    </comment>
    <comment ref="AN37" authorId="0" shapeId="0" xr:uid="{00000000-0006-0000-0600-000079000000}">
      <text>
        <r>
          <rPr>
            <sz val="10"/>
            <color rgb="FF000000"/>
            <rFont val="Arial"/>
            <scheme val="minor"/>
          </rPr>
          <t>no PECOS account
======</t>
        </r>
      </text>
    </comment>
    <comment ref="M38" authorId="0" shapeId="0" xr:uid="{00000000-0006-0000-0600-00007A000000}">
      <text>
        <r>
          <rPr>
            <sz val="10"/>
            <color rgb="FF000000"/>
            <rFont val="Arial"/>
            <scheme val="minor"/>
          </rPr>
          <t>Licensed Professional Counselor 6401015238
======</t>
        </r>
      </text>
    </comment>
    <comment ref="AF38" authorId="0" shapeId="0" xr:uid="{00000000-0006-0000-0600-00007B000000}">
      <text>
        <r>
          <rPr>
            <sz val="10"/>
            <color rgb="FF000000"/>
            <rFont val="Arial"/>
            <scheme val="minor"/>
          </rPr>
          <t>no PECOS account
======</t>
        </r>
      </text>
    </comment>
    <comment ref="AJ38" authorId="0" shapeId="0" xr:uid="{00000000-0006-0000-0600-00007C000000}">
      <text>
        <r>
          <rPr>
            <sz val="10"/>
            <color rgb="FF000000"/>
            <rFont val="Arial"/>
            <scheme val="minor"/>
          </rPr>
          <t>Provider_ID:
QMP000005654531
LOB:
Molina Medicare DSNP
Molina Medicare MAPD
======</t>
        </r>
      </text>
    </comment>
    <comment ref="AN38" authorId="0" shapeId="0" xr:uid="{00000000-0006-0000-0600-00007D000000}">
      <text>
        <r>
          <rPr>
            <sz val="10"/>
            <color rgb="FF000000"/>
            <rFont val="Arial"/>
            <scheme val="minor"/>
          </rPr>
          <t>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at isn't on their CAQH application. Please update CAQH application and notify us once completed.
12/20/2022
Priority Health Analyst
Adding new provider to the group.
10/27/2022
Macomb County Community Mental Health -
======</t>
        </r>
      </text>
    </comment>
    <comment ref="M39" authorId="0" shapeId="0" xr:uid="{00000000-0006-0000-0600-00007E000000}">
      <text>
        <r>
          <rPr>
            <sz val="10"/>
            <color rgb="FF000000"/>
            <rFont val="Arial"/>
            <scheme val="minor"/>
          </rPr>
          <t>Masters Social Worker Limited 6851107915
======</t>
        </r>
      </text>
    </comment>
    <comment ref="AF39" authorId="0" shapeId="0" xr:uid="{00000000-0006-0000-0600-00007F000000}">
      <text>
        <r>
          <rPr>
            <sz val="10"/>
            <color rgb="FF000000"/>
            <rFont val="Arial"/>
            <scheme val="minor"/>
          </rPr>
          <t>no PECOS account
======</t>
        </r>
      </text>
    </comment>
    <comment ref="AJ39" authorId="0" shapeId="0" xr:uid="{00000000-0006-0000-0600-000080000000}">
      <text>
        <r>
          <rPr>
            <sz val="10"/>
            <color rgb="FF000000"/>
            <rFont val="Arial"/>
            <scheme val="minor"/>
          </rPr>
          <t>Approved
Effective Date: 12/01/2022
Provider_ID:
QMP000005439148
LOB:
Molina Medicare DSNP
Molina Medicare MAPD
======</t>
        </r>
      </text>
    </comment>
    <comment ref="AK39" authorId="0" shapeId="0" xr:uid="{00000000-0006-0000-0600-000081000000}">
      <text>
        <r>
          <rPr>
            <sz val="10"/>
            <color rgb="FF000000"/>
            <rFont val="Arial"/>
            <scheme val="minor"/>
          </rPr>
          <t>Latest Attempt: 10/31/2022
======</t>
        </r>
      </text>
    </comment>
    <comment ref="AL39" authorId="0" shapeId="0" xr:uid="{00000000-0006-0000-0600-000082000000}">
      <text>
        <r>
          <rPr>
            <sz val="10"/>
            <color rgb="FF000000"/>
            <rFont val="Arial"/>
            <scheme val="minor"/>
          </rPr>
          <t>First Attempt: 11/03/2022
Second Attempt: 12/06/2022 
Latest Attempt: 02/02/2023
/
Supervising Physician (Applicable for Mid-level/Limited License providers ONLY) 
NPI, DEA, if applicable - Board Certified (Y/N) and Medicare Number
======</t>
        </r>
      </text>
    </comment>
    <comment ref="AM39" authorId="0" shapeId="0" xr:uid="{00000000-0006-0000-0600-000083000000}">
      <text>
        <r>
          <rPr>
            <sz val="10"/>
            <color rgb="FF000000"/>
            <rFont val="Arial"/>
            <scheme val="minor"/>
          </rPr>
          <t>First Attempt: 10/27/2022
Latest Attempt: 12/28/2022
======</t>
        </r>
      </text>
    </comment>
    <comment ref="O42" authorId="0" shapeId="0" xr:uid="{00000000-0006-0000-0600-000084000000}">
      <text>
        <r>
          <rPr>
            <sz val="10"/>
            <color rgb="FF000000"/>
            <rFont val="Arial"/>
            <scheme val="minor"/>
          </rPr>
          <t>License Expired
======</t>
        </r>
      </text>
    </comment>
    <comment ref="AN42" authorId="0" shapeId="0" xr:uid="{00000000-0006-0000-0600-000085000000}">
      <text>
        <r>
          <rPr>
            <sz val="10"/>
            <color rgb="FF000000"/>
            <rFont val="Arial"/>
            <scheme val="minor"/>
          </rPr>
          <t>Hello! The provider can be both seeing patients in the hospital or office setting. Thank you!
4/5/2023
Macomb County Community Mental Health -
Macomb County Community Mental Health -
Please consider this inquiry closed as an incomplete application. We did not receive a response to our initial request for more information within 10 business days.
3/14/2023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3 days, awaiting your notification of this update.
3/8/2023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10 days, awaiting your notification of this update.
2/27/2023
Priority Health Analyst
Adding provider to a group
2/27/2023
Macomb County Community Mental Health -
======</t>
        </r>
      </text>
    </comment>
    <comment ref="AJ43" authorId="0" shapeId="0" xr:uid="{00000000-0006-0000-0600-000086000000}">
      <text>
        <r>
          <rPr>
            <sz val="10"/>
            <color rgb="FF000000"/>
            <rFont val="Arial"/>
            <scheme val="minor"/>
          </rPr>
          <t>Provider_ID:
QMP000006215039
LOB:
Molina Medicare DSNP
Molina Medicare MAPD
======</t>
        </r>
      </text>
    </comment>
    <comment ref="AJ45" authorId="0" shapeId="0" xr:uid="{00000000-0006-0000-0600-000087000000}">
      <text>
        <r>
          <rPr>
            <sz val="10"/>
            <color rgb="FF000000"/>
            <rFont val="Arial"/>
            <scheme val="minor"/>
          </rPr>
          <t>Provider_ID:
QMP000004235943
LOB:
Molina Medicare DSNP
Molina Medicare MAPD
======</t>
        </r>
      </text>
    </comment>
    <comment ref="AN45" authorId="0" shapeId="0" xr:uid="{00000000-0006-0000-0600-000088000000}">
      <text>
        <r>
          <rPr>
            <sz val="10"/>
            <color rgb="FF000000"/>
            <rFont val="Arial"/>
            <scheme val="minor"/>
          </rPr>
          <t>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to is not listed on their CAQH application. Please update provider's CAQH application and notify us once completed.
12/20/2022
Priority Health Analyst
======</t>
        </r>
      </text>
    </comment>
    <comment ref="M46" authorId="0" shapeId="0" xr:uid="{00000000-0006-0000-0600-000089000000}">
      <text>
        <r>
          <rPr>
            <sz val="10"/>
            <color rgb="FF000000"/>
            <rFont val="Arial"/>
            <scheme val="minor"/>
          </rPr>
          <t>Masters Social Worker Limited 6851114410
======</t>
        </r>
      </text>
    </comment>
    <comment ref="AF46" authorId="0" shapeId="0" xr:uid="{00000000-0006-0000-0600-00008A000000}">
      <text>
        <r>
          <rPr>
            <sz val="10"/>
            <color rgb="FF000000"/>
            <rFont val="Arial"/>
            <scheme val="minor"/>
          </rPr>
          <t>no PECOS account
======</t>
        </r>
      </text>
    </comment>
    <comment ref="AH46" authorId="0" shapeId="0" xr:uid="{00000000-0006-0000-0600-00008B000000}">
      <text>
        <r>
          <rPr>
            <sz val="10"/>
            <color rgb="FF000000"/>
            <rFont val="Arial"/>
            <scheme val="minor"/>
          </rPr>
          <t>Enrollment Type: Individual/Sole Proprietor
Association End Date: 12/31/2999
Business End Date: 7/8/2023
Revalidation Status: Not Started
Revalidation Cycle End Date: 11/30/2027
======</t>
        </r>
      </text>
    </comment>
    <comment ref="AJ46" authorId="0" shapeId="0" xr:uid="{00000000-0006-0000-0600-00008C000000}">
      <text>
        <r>
          <rPr>
            <sz val="10"/>
            <color rgb="FF000000"/>
            <rFont val="Arial"/>
            <scheme val="minor"/>
          </rPr>
          <t>Approved
Effective Date: 12/01/2022
Provider_ID:
QMP000006215299
LOB:
Molina Medicare DSNP
Molina Medicare MAPD
======</t>
        </r>
      </text>
    </comment>
    <comment ref="AK46" authorId="0" shapeId="0" xr:uid="{00000000-0006-0000-0600-00008D000000}">
      <text>
        <r>
          <rPr>
            <sz val="10"/>
            <color rgb="FF000000"/>
            <rFont val="Arial"/>
            <scheme val="minor"/>
          </rPr>
          <t>Latest Attempt: 10/31/2022
======</t>
        </r>
      </text>
    </comment>
    <comment ref="AL46" authorId="0" shapeId="0" xr:uid="{00000000-0006-0000-0600-00008E000000}">
      <text>
        <r>
          <rPr>
            <sz val="10"/>
            <color rgb="FF000000"/>
            <rFont val="Arial"/>
            <scheme val="minor"/>
          </rPr>
          <t>First Attempt: 11/03/2022
Second Attempt: 12/06/2022 
Latest Attempt: 02/02/2023
Supervising Physician (Applicable for Mid-level/Limited License providers ONLY) 
NPI, DEA, if applicable - Board Certified (Y/N) and Medicare Number
======</t>
        </r>
      </text>
    </comment>
    <comment ref="AM46" authorId="0" shapeId="0" xr:uid="{00000000-0006-0000-0600-00008F000000}">
      <text>
        <r>
          <rPr>
            <sz val="10"/>
            <color rgb="FF000000"/>
            <rFont val="Arial"/>
            <scheme val="minor"/>
          </rPr>
          <t>First Attempt: 10/27/2022
Latest Attempt: 12/28/2022
======</t>
        </r>
      </text>
    </comment>
    <comment ref="AN46" authorId="0" shapeId="0" xr:uid="{00000000-0006-0000-0600-000090000000}">
      <text>
        <r>
          <rPr>
            <sz val="10"/>
            <color rgb="FF000000"/>
            <rFont val="Arial"/>
            <scheme val="minor"/>
          </rPr>
          <t>First Attempt: 10/27/2022
Latest Attempt: 02/02/2023
Inquiry ID: 22102710701017
We need more information! Once we receive this essential information, we can begin the credentialing process. What do we need? • Updated CAQH Application. The demographic information for Macomb County Community Mental Health is not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t>
        </r>
      </text>
    </comment>
    <comment ref="AN47" authorId="0" shapeId="0" xr:uid="{00000000-0006-0000-0600-000091000000}">
      <text>
        <r>
          <rPr>
            <sz val="10"/>
            <color rgb="FF000000"/>
            <rFont val="Arial"/>
            <scheme val="minor"/>
          </rPr>
          <t>GOOD AFTERNOON, WHILE THE CAQH WAS REATTESTED 12/22/2022, THE CAQH STILL DOES NOT INCLUDE THE GROUP/ADDRESS/TAX ID YOU ARE WANTING THIS PROVIDER CREDENTIALED AT. THIS INQUIRY WILL BE CLOSED AND REMAIN CLOSED UNTIL WE RECEIVE NOTIFICATION THAT THE CAQH APPLICATION HAS BEEN UPDATED TO INCLUDE THIS INFORMATION.
1/23/2023
Priority Health Analyst
CAQH Application was updated and has been attested last 12/22/2022.
1/20/2023
Macomb County Community Mental Health -
Good Afternoon, Currently the group/address you are wanting the provider credentialed at isn't on their CAQH application. Please update the provider's CAQH application and notify us once completed.
12/21/2022
Priority Health Analyst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t>
        </r>
      </text>
    </comment>
    <comment ref="AJ48" authorId="0" shapeId="0" xr:uid="{00000000-0006-0000-0600-000092000000}">
      <text>
        <r>
          <rPr>
            <sz val="10"/>
            <color rgb="FF000000"/>
            <rFont val="Arial"/>
            <scheme val="minor"/>
          </rPr>
          <t>Provider_ID:
QMP000005084140
LOB:
Molina Medicare DSNP
Molina Medicare MAPD
======</t>
        </r>
      </text>
    </comment>
    <comment ref="AN48" authorId="0" shapeId="0" xr:uid="{00000000-0006-0000-0600-000093000000}">
      <text>
        <r>
          <rPr>
            <sz val="10"/>
            <color rgb="FF000000"/>
            <rFont val="Arial"/>
            <scheme val="minor"/>
          </rPr>
          <t>Hello, We see that this providers' CAQH was reattested on 1/3/23 however it still does not show any information for Macomb County Community Mental Health. If you would like us to credential Ms. Kew and get her loaded to Macomb County Community Mental Health it needs to be an active location on her CAQH. Please review and update her CAQH and be sure to let us know via PRISM comment once this has been completed. This inquiry will remain closed, awaiting your notification of this update. Thank you
1/23/2023
Priority Health Analyst
CAQH Application was already updated and has been attested last 10/31/2022.
1/20/2023
Macomb County Community Mental Health -
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12/15/2022
Priority Health Analyst
Adding new provider to the group.
10/27/2022
Macomb County Community Mental Health -
======</t>
        </r>
      </text>
    </comment>
    <comment ref="AJ49" authorId="0" shapeId="0" xr:uid="{00000000-0006-0000-0600-000094000000}">
      <text>
        <r>
          <rPr>
            <sz val="10"/>
            <color rgb="FF000000"/>
            <rFont val="Arial"/>
            <scheme val="minor"/>
          </rPr>
          <t>Approved
Effective Date: 12/01/2022
Provider_ID:
QMP000006254892
LOB:
Molina Medicare DSNP
Molina Medicare MAPD
======</t>
        </r>
      </text>
    </comment>
    <comment ref="AM49" authorId="0" shapeId="0" xr:uid="{00000000-0006-0000-0600-000095000000}">
      <text>
        <r>
          <rPr>
            <sz val="10"/>
            <color rgb="FF000000"/>
            <rFont val="Arial"/>
            <scheme val="minor"/>
          </rPr>
          <t>"First Attempt: 11/01/2022
Latest Attempt: 02/02/2023"
======</t>
        </r>
      </text>
    </comment>
    <comment ref="AJ50" authorId="0" shapeId="0" xr:uid="{00000000-0006-0000-0600-000096000000}">
      <text>
        <r>
          <rPr>
            <sz val="10"/>
            <color rgb="FF000000"/>
            <rFont val="Arial"/>
            <scheme val="minor"/>
          </rPr>
          <t>Approved 
Effective Date: 12/02/2022
Provider_ID:
QMP000006254893
LOB:
Molina Medicare DSNP
Molina Medicare MAPD
======</t>
        </r>
      </text>
    </comment>
    <comment ref="AK50" authorId="0" shapeId="0" xr:uid="{00000000-0006-0000-0600-000097000000}">
      <text>
        <r>
          <rPr>
            <sz val="10"/>
            <color rgb="FF000000"/>
            <rFont val="Arial"/>
            <scheme val="minor"/>
          </rPr>
          <t>Latest Attempt: 10/31/2022
======</t>
        </r>
      </text>
    </comment>
    <comment ref="AL50" authorId="0" shapeId="0" xr:uid="{00000000-0006-0000-0600-000098000000}">
      <text>
        <r>
          <rPr>
            <sz val="10"/>
            <color rgb="FF000000"/>
            <rFont val="Arial"/>
            <scheme val="minor"/>
          </rPr>
          <t>First Attempt: 11/03/2022
Second Attempt: 12/06/2022 
Latest Attempt: 02/02/2023
======</t>
        </r>
      </text>
    </comment>
    <comment ref="AJ51" authorId="0" shapeId="0" xr:uid="{00000000-0006-0000-0600-000099000000}">
      <text>
        <r>
          <rPr>
            <sz val="10"/>
            <color rgb="FF000000"/>
            <rFont val="Arial"/>
            <scheme val="minor"/>
          </rPr>
          <t>Provider_ID:
QMP000005908437
LOB:
Molina Medicare DSNP
Molina Medicare MAPD
======</t>
        </r>
      </text>
    </comment>
    <comment ref="AN51" authorId="0" shapeId="0" xr:uid="{00000000-0006-0000-0600-00009A000000}">
      <text>
        <r>
          <rPr>
            <sz val="10"/>
            <color rgb="FF000000"/>
            <rFont val="Arial"/>
            <scheme val="minor"/>
          </rPr>
          <t>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12/15/2022
Priority Health Analyst
======</t>
        </r>
      </text>
    </comment>
    <comment ref="AJ52" authorId="0" shapeId="0" xr:uid="{00000000-0006-0000-0600-00009B000000}">
      <text>
        <r>
          <rPr>
            <sz val="10"/>
            <color rgb="FF000000"/>
            <rFont val="Arial"/>
            <scheme val="minor"/>
          </rPr>
          <t>Provider_ID:
QMP000004464565
LOB:
Michigan Medicaid
======</t>
        </r>
      </text>
    </comment>
    <comment ref="AN52" authorId="0" shapeId="0" xr:uid="{00000000-0006-0000-0600-00009C000000}">
      <text>
        <r>
          <rPr>
            <sz val="10"/>
            <color rgb="FF000000"/>
            <rFont val="Arial"/>
            <scheme val="minor"/>
          </rPr>
          <t>Please consider this inquiry closed as an incomplete application. We did not receive a response to our initial request for more information within 10 business days.
11/11/2022
Priority Health Analyst
Please update and/or re-attest your CAQH application on the CAQH website and advise us via a PRISM comment when complete. Your inquiry will remain open for 5 days, awaiting your notification of this update.
11/4/2022
Priority Health Analyst
Please update and/or re-attest your CAQH application on the CAQH website and advise us via a PRISM comment when complete. Your inquiry will remain open for 10 days, awaiting your notification of this update.
10/28/2022
Priority Health Analyst
======</t>
        </r>
      </text>
    </comment>
    <comment ref="AJ53" authorId="0" shapeId="0" xr:uid="{00000000-0006-0000-0600-00009D000000}">
      <text>
        <r>
          <rPr>
            <sz val="10"/>
            <color rgb="FF000000"/>
            <rFont val="Arial"/>
            <scheme val="minor"/>
          </rPr>
          <t>Approved
Effective Date: 12/01/2022
Provider_ID:
QMP000003963393
LOB:
Molina Medicare DSNP
Molina Medicare MAPD
======</t>
        </r>
      </text>
    </comment>
    <comment ref="AK53" authorId="0" shapeId="0" xr:uid="{00000000-0006-0000-0600-00009E000000}">
      <text>
        <r>
          <rPr>
            <sz val="10"/>
            <color rgb="FF000000"/>
            <rFont val="Arial"/>
            <scheme val="minor"/>
          </rPr>
          <t>Latest Attempt: 10/31/2022
======</t>
        </r>
      </text>
    </comment>
    <comment ref="AL53" authorId="0" shapeId="0" xr:uid="{00000000-0006-0000-0600-00009F000000}">
      <text>
        <r>
          <rPr>
            <sz val="10"/>
            <color rgb="FF000000"/>
            <rFont val="Arial"/>
            <scheme val="minor"/>
          </rPr>
          <t>Latest Attempt: 10/31/2022
======</t>
        </r>
      </text>
    </comment>
    <comment ref="AM53" authorId="0" shapeId="0" xr:uid="{00000000-0006-0000-0600-0000A0000000}">
      <text>
        <r>
          <rPr>
            <sz val="10"/>
            <color rgb="FF000000"/>
            <rFont val="Arial"/>
            <scheme val="minor"/>
          </rPr>
          <t>First Attempt: 11/01/2022
Latest Attempt: 02/02/2023
======</t>
        </r>
      </text>
    </comment>
    <comment ref="AJ54" authorId="0" shapeId="0" xr:uid="{00000000-0006-0000-0600-0000A1000000}">
      <text>
        <r>
          <rPr>
            <sz val="10"/>
            <color rgb="FF000000"/>
            <rFont val="Arial"/>
            <scheme val="minor"/>
          </rPr>
          <t>Provider_ID:
QMP000006190743
QMP000006190739
LOB:
Molina Medicare MAPD
Molina Medicare DSNP
Michigan Medicaid
======</t>
        </r>
      </text>
    </comment>
    <comment ref="AN54" authorId="0" shapeId="0" xr:uid="{00000000-0006-0000-0600-0000A2000000}">
      <text>
        <r>
          <rPr>
            <sz val="10"/>
            <color rgb="FF000000"/>
            <rFont val="Arial"/>
            <scheme val="minor"/>
          </rPr>
          <t>Hello; The CAQH has still not been updated with the current demographic information. This inquiry has been closed. Thank you.
2/16/2023
Priority Health Analyst
Hello, I brought up the CAQH today and it still does not show the information for Macomb County Community Mental Health. Please let me know once this has been completed so we can begin the credentialing process for Rebecca Marzloff. If the requested information is not received within 10 business days this inquiry will be closed as an incomplete application.
1/25/2023
Priority Health Analyst
CAQH Application was updated and has been attested last 12/20/2022.
1/20/2023
Macomb County Community Mental Health -
Hello; The information requested on 12/16/2022 has not been received to date. If not received by 01/11/2023 this inquiry will be closed as an incomplete application. Thank you.
1/4/2023
Priority Health Analyst
We need more information! Once we receive this essential information, we can begin the credentialing process. What do we need? • Updated CAQH Application. The demographic information for Macomb County Community Mental Health is not listed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12/16/2022
Priority Health Analyst
Adding new provider to the group.
10/27/2022
Macomb County Community Mental Health -
======</t>
        </r>
      </text>
    </comment>
    <comment ref="M55" authorId="0" shapeId="0" xr:uid="{00000000-0006-0000-0600-0000A3000000}">
      <text>
        <r>
          <rPr>
            <sz val="10"/>
            <color rgb="FF000000"/>
            <rFont val="Arial"/>
            <scheme val="minor"/>
          </rPr>
          <t>Limited Licensed Counselor 6451019613
======</t>
        </r>
      </text>
    </comment>
    <comment ref="AF55" authorId="0" shapeId="0" xr:uid="{00000000-0006-0000-0600-0000A4000000}">
      <text>
        <r>
          <rPr>
            <sz val="10"/>
            <color rgb="FF000000"/>
            <rFont val="Arial"/>
            <scheme val="minor"/>
          </rPr>
          <t>no PECOS account 
======</t>
        </r>
      </text>
    </comment>
    <comment ref="AJ55" authorId="0" shapeId="0" xr:uid="{00000000-0006-0000-0600-0000A5000000}">
      <text>
        <r>
          <rPr>
            <sz val="10"/>
            <color rgb="FF000000"/>
            <rFont val="Arial"/>
            <scheme val="minor"/>
          </rPr>
          <t>First Attempt 2/28/2023
======</t>
        </r>
      </text>
    </comment>
    <comment ref="AL55" authorId="0" shapeId="0" xr:uid="{00000000-0006-0000-0600-0000A6000000}">
      <text>
        <r>
          <rPr>
            <sz val="10"/>
            <color rgb="FF000000"/>
            <rFont val="Arial"/>
            <scheme val="minor"/>
          </rPr>
          <t>Supervising Physician (Applicable for Mid-level/Limited License providers ONLY) 
NPI, DEA, if applicable - Board Certified (Y/N) and Medicare Number
======</t>
        </r>
      </text>
    </comment>
    <comment ref="AH56" authorId="0" shapeId="0" xr:uid="{00000000-0006-0000-0600-0000A7000000}">
      <text>
        <r>
          <rPr>
            <sz val="10"/>
            <color rgb="FF000000"/>
            <rFont val="Arial"/>
            <scheme val="minor"/>
          </rPr>
          <t>Enrollment Type: Individual/Sole Proprietor
Association End Date: 12/31/2999
Busness End Date: 7/3/2023
Revalidation Status: Not Started
Revalidation Cycle End Date: 11/30/2027
======</t>
        </r>
      </text>
    </comment>
    <comment ref="AJ56" authorId="0" shapeId="0" xr:uid="{00000000-0006-0000-0600-0000A8000000}">
      <text>
        <r>
          <rPr>
            <sz val="10"/>
            <color rgb="FF000000"/>
            <rFont val="Arial"/>
            <scheme val="minor"/>
          </rPr>
          <t>Provider_ID:
QMP000006254896
LOB:
Molina Medicare DSNP
Molina Medicare MAPD
======</t>
        </r>
      </text>
    </comment>
    <comment ref="AN56" authorId="0" shapeId="0" xr:uid="{00000000-0006-0000-0600-0000A9000000}">
      <text>
        <r>
          <rPr>
            <sz val="10"/>
            <color rgb="FF000000"/>
            <rFont val="Arial"/>
            <scheme val="minor"/>
          </rPr>
          <t>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to is not listed on their CAQH application. Please update provider's CAQH application and notify us once completed.
12/20/2022
Priority Health Analyst
Adding new provider to the group.
10/27/2022
Macomb County Community Mental Health -
======</t>
        </r>
      </text>
    </comment>
    <comment ref="AJ57" authorId="0" shapeId="0" xr:uid="{00000000-0006-0000-0600-0000AA000000}">
      <text>
        <r>
          <rPr>
            <sz val="10"/>
            <color rgb="FF000000"/>
            <rFont val="Arial"/>
            <scheme val="minor"/>
          </rPr>
          <t>Approved
Effective Date: 12/01/2022
Provider_ID:
QMP000006251517
LOB:
Molina Medicare DSNP
Molina Medicare MAPD
======</t>
        </r>
      </text>
    </comment>
    <comment ref="AK57" authorId="0" shapeId="0" xr:uid="{00000000-0006-0000-0600-0000AB000000}">
      <text>
        <r>
          <rPr>
            <sz val="10"/>
            <color rgb="FF000000"/>
            <rFont val="Arial"/>
            <scheme val="minor"/>
          </rPr>
          <t>Latest Attempt: 10/31/2022
======</t>
        </r>
      </text>
    </comment>
    <comment ref="AL57" authorId="0" shapeId="0" xr:uid="{00000000-0006-0000-0600-0000AC000000}">
      <text>
        <r>
          <rPr>
            <sz val="10"/>
            <color rgb="FF000000"/>
            <rFont val="Arial"/>
            <scheme val="minor"/>
          </rPr>
          <t>Latest Attempt: 10/31/2022
======</t>
        </r>
      </text>
    </comment>
    <comment ref="AM57" authorId="0" shapeId="0" xr:uid="{00000000-0006-0000-0600-0000AD000000}">
      <text>
        <r>
          <rPr>
            <sz val="10"/>
            <color rgb="FF000000"/>
            <rFont val="Arial"/>
            <scheme val="minor"/>
          </rPr>
          <t>Latest Attempt: 11/1/2022
======</t>
        </r>
      </text>
    </comment>
    <comment ref="M58" authorId="0" shapeId="0" xr:uid="{00000000-0006-0000-0600-0000AE000000}">
      <text>
        <r>
          <rPr>
            <sz val="10"/>
            <color rgb="FF000000"/>
            <rFont val="Arial"/>
            <scheme val="minor"/>
          </rPr>
          <t>Masters Social Worker Limited 6851115433
======</t>
        </r>
      </text>
    </comment>
    <comment ref="AF58" authorId="0" shapeId="0" xr:uid="{00000000-0006-0000-0600-0000AF000000}">
      <text>
        <r>
          <rPr>
            <sz val="10"/>
            <color rgb="FF000000"/>
            <rFont val="Arial"/>
            <scheme val="minor"/>
          </rPr>
          <t>no PECOS account 
======</t>
        </r>
      </text>
    </comment>
    <comment ref="AJ58" authorId="0" shapeId="0" xr:uid="{00000000-0006-0000-0600-0000B0000000}">
      <text>
        <r>
          <rPr>
            <sz val="10"/>
            <color rgb="FF000000"/>
            <rFont val="Arial"/>
            <scheme val="minor"/>
          </rPr>
          <t>First Attempt 2/28/2023
======</t>
        </r>
      </text>
    </comment>
    <comment ref="AL58" authorId="0" shapeId="0" xr:uid="{00000000-0006-0000-0600-0000B1000000}">
      <text>
        <r>
          <rPr>
            <sz val="10"/>
            <color rgb="FF000000"/>
            <rFont val="Arial"/>
            <scheme val="minor"/>
          </rPr>
          <t>Supervising Physician (Applicable for Mid-level/Limited License providers ONLY) 
NPI, DEA, if applicable - Board Certified (Y/N) and Medicare Number
======</t>
        </r>
      </text>
    </comment>
    <comment ref="AJ60" authorId="0" shapeId="0" xr:uid="{00000000-0006-0000-0600-0000B2000000}">
      <text>
        <r>
          <rPr>
            <sz val="10"/>
            <color rgb="FF000000"/>
            <rFont val="Arial"/>
            <scheme val="minor"/>
          </rPr>
          <t>Provider_ID:
QMP000005084990
LOB:
Molina Medicare DSNP
Molina Medicare MAPD
======</t>
        </r>
      </text>
    </comment>
    <comment ref="AN60" authorId="0" shapeId="0" xr:uid="{00000000-0006-0000-0600-0000B3000000}">
      <text>
        <r>
          <rPr>
            <sz val="10"/>
            <color rgb="FF000000"/>
            <rFont val="Arial"/>
            <scheme val="minor"/>
          </rPr>
          <t>Good Afternoon, Currently the group/address you are wanting the provider credentialed at is not on their CAQH application. Please update CAQH application and notify us once completed.
12/21/2022
Priority Health Analyst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WHILE THE CAQH WAS REATTESTED 11/04/2022, IT STILL DOES NOT INCLUDE THE GROUP/ADDRESS/TAX ID YOU ARE WANTING THIS PROVIDER CREDENTIALED TO (43740 NORTH GROESBECK HIGHWAY). WE CANNOT CONTINUE THE CREDENTIALING PROCESS UNTIL THIS HAS BEEN UPDATED. THIS INQUIRY WILL BE CLOSED UNTIL WE RECEIVE NOTIFICATION THAT THE CAQH APPLICATION HAS BEEN UPDATED TO INCLUDE THE CORRECT INFORMATION.
1/23/2023
Priority Health Analyst
CAQH Application was updated and has been attested last 11/04/2022.
1/20/2023
Macomb County Community Mental Health 
======</t>
        </r>
      </text>
    </comment>
    <comment ref="M62" authorId="0" shapeId="0" xr:uid="{00000000-0006-0000-0600-0000B4000000}">
      <text>
        <r>
          <rPr>
            <sz val="10"/>
            <color rgb="FF000000"/>
            <rFont val="Arial"/>
            <scheme val="minor"/>
          </rPr>
          <t>Masters Social Worker Limited 6851114972
======</t>
        </r>
      </text>
    </comment>
    <comment ref="AF62" authorId="0" shapeId="0" xr:uid="{00000000-0006-0000-0600-0000B5000000}">
      <text>
        <r>
          <rPr>
            <sz val="10"/>
            <color rgb="FF000000"/>
            <rFont val="Arial"/>
            <scheme val="minor"/>
          </rPr>
          <t>no PECOS account
======</t>
        </r>
      </text>
    </comment>
    <comment ref="AH62" authorId="0" shapeId="0" xr:uid="{00000000-0006-0000-0600-0000B6000000}">
      <text>
        <r>
          <rPr>
            <sz val="10"/>
            <color rgb="FF000000"/>
            <rFont val="Arial"/>
            <scheme val="minor"/>
          </rPr>
          <t>Enrollment Type: Individual/Sole Proprietor
Association End Date: 12/31/2999
Busness End Date: 7/31/2023
Revalidation Status: Not Started
Revalidation Cycle End Date: 10/31/2027
======</t>
        </r>
      </text>
    </comment>
    <comment ref="AJ62" authorId="0" shapeId="0" xr:uid="{00000000-0006-0000-0600-0000B7000000}">
      <text>
        <r>
          <rPr>
            <sz val="10"/>
            <color rgb="FF000000"/>
            <rFont val="Arial"/>
            <scheme val="minor"/>
          </rPr>
          <t>Approved
Effective Date: 12/1/2022
Provider_ID:
QMP000006251526
LOB:
Molina Medicare DSNP
Molina Medicare MAPD
======</t>
        </r>
      </text>
    </comment>
    <comment ref="AK62" authorId="0" shapeId="0" xr:uid="{00000000-0006-0000-0600-0000B8000000}">
      <text>
        <r>
          <rPr>
            <sz val="10"/>
            <color rgb="FF000000"/>
            <rFont val="Arial"/>
            <scheme val="minor"/>
          </rPr>
          <t>Latest Attempt: 10/31/2022
Approved: 11/01/2022
PIN: 1250975
======</t>
        </r>
      </text>
    </comment>
    <comment ref="AL62" authorId="0" shapeId="0" xr:uid="{00000000-0006-0000-0600-0000B9000000}">
      <text>
        <r>
          <rPr>
            <sz val="10"/>
            <color rgb="FF000000"/>
            <rFont val="Arial"/>
            <scheme val="minor"/>
          </rPr>
          <t>First Attempt: 11/03/2022
Second Attempt: 12/06/2022 
Latest Attempt: 02/02/2023
Supervising Physician (Applicable for Mid-level/Limited License providers ONLY) 
NPI, DEA, if applicable - Board Certified (Y/N) and Medicare Number
======</t>
        </r>
      </text>
    </comment>
    <comment ref="AM62" authorId="0" shapeId="0" xr:uid="{00000000-0006-0000-0600-0000BA000000}">
      <text>
        <r>
          <rPr>
            <sz val="10"/>
            <color rgb="FF000000"/>
            <rFont val="Arial"/>
            <scheme val="minor"/>
          </rPr>
          <t>First Attempt: 10/27/2022
Latest Attempt: 12/28/2022
======</t>
        </r>
      </text>
    </comment>
    <comment ref="M63" authorId="0" shapeId="0" xr:uid="{00000000-0006-0000-0600-0000BB000000}">
      <text>
        <r>
          <rPr>
            <sz val="10"/>
            <color rgb="FF000000"/>
            <rFont val="Arial"/>
            <scheme val="minor"/>
          </rPr>
          <t>Masters Social Worker Limited 6851108152
======</t>
        </r>
      </text>
    </comment>
    <comment ref="AF63" authorId="0" shapeId="0" xr:uid="{00000000-0006-0000-0600-0000BC000000}">
      <text>
        <r>
          <rPr>
            <sz val="10"/>
            <color rgb="FF000000"/>
            <rFont val="Arial"/>
            <scheme val="minor"/>
          </rPr>
          <t>no PECOS account 
======</t>
        </r>
      </text>
    </comment>
    <comment ref="AJ63" authorId="0" shapeId="0" xr:uid="{00000000-0006-0000-0600-0000BD000000}">
      <text>
        <r>
          <rPr>
            <sz val="10"/>
            <color rgb="FF000000"/>
            <rFont val="Arial"/>
            <scheme val="minor"/>
          </rPr>
          <t>Approved
Effective Date: 12/1/2022
Provider_ID:
QMP000006214608
LOB:
Molina Medicare DSNP
Molina Medicare MAPD
======</t>
        </r>
      </text>
    </comment>
    <comment ref="AK63" authorId="0" shapeId="0" xr:uid="{00000000-0006-0000-0600-0000BE000000}">
      <text>
        <r>
          <rPr>
            <sz val="10"/>
            <color rgb="FF000000"/>
            <rFont val="Arial"/>
            <scheme val="minor"/>
          </rPr>
          <t>Latest Attempt: 10/31/2022
======</t>
        </r>
      </text>
    </comment>
    <comment ref="AL63" authorId="0" shapeId="0" xr:uid="{00000000-0006-0000-0600-0000BF000000}">
      <text>
        <r>
          <rPr>
            <sz val="10"/>
            <color rgb="FF000000"/>
            <rFont val="Arial"/>
            <scheme val="minor"/>
          </rPr>
          <t>First Attempt: 11/03/2022
Second Attempt: 12/06/2022 
Latest Attempt: 02/02/2023
Supervising Physician (Applicable for Mid-level/Limited License providers ONLY) 
NPI, DEA, if applicable - Board Certified (Y/N) and Medicare Number
======</t>
        </r>
      </text>
    </comment>
    <comment ref="AM63" authorId="0" shapeId="0" xr:uid="{00000000-0006-0000-0600-0000C0000000}">
      <text>
        <r>
          <rPr>
            <sz val="10"/>
            <color rgb="FF000000"/>
            <rFont val="Arial"/>
            <scheme val="minor"/>
          </rPr>
          <t>First Attempt: 10/27/2022
Latest Attempt: 12/28/2022
======</t>
        </r>
      </text>
    </comment>
    <comment ref="AH64" authorId="0" shapeId="0" xr:uid="{00000000-0006-0000-0600-0000C1000000}">
      <text>
        <r>
          <rPr>
            <sz val="10"/>
            <color rgb="FF000000"/>
            <rFont val="Arial"/>
            <scheme val="minor"/>
          </rPr>
          <t>Enrollment Type: Individual/Sole Proprietor
Association End Date: 12/31/2999
Business End Date: 12/22/2026	
Revalidation Status: Not Started
Revalidation Cycle End Date: 11/30/2027
======</t>
        </r>
      </text>
    </comment>
    <comment ref="AJ64" authorId="0" shapeId="0" xr:uid="{00000000-0006-0000-0600-0000C2000000}">
      <text>
        <r>
          <rPr>
            <sz val="10"/>
            <color rgb="FF000000"/>
            <rFont val="Arial"/>
            <scheme val="minor"/>
          </rPr>
          <t>Provider_ID:
QMP000006251529
LOB:
Molina Medicare DSNP
Molina Medicare MAPD
======</t>
        </r>
      </text>
    </comment>
    <comment ref="AN64" authorId="0" shapeId="0" xr:uid="{00000000-0006-0000-0600-0000C3000000}">
      <text>
        <r>
          <rPr>
            <sz val="10"/>
            <color rgb="FF000000"/>
            <rFont val="Arial"/>
            <scheme val="minor"/>
          </rPr>
          <t>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Please consider this inquiry closed as an incomplete application. We did not receive a response to our initial request for more information within 10 business days.
1/3/2023
Priority Health Analyst
======</t>
        </r>
      </text>
    </comment>
    <comment ref="M65" authorId="0" shapeId="0" xr:uid="{00000000-0006-0000-0600-0000C4000000}">
      <text>
        <r>
          <rPr>
            <sz val="10"/>
            <color rgb="FF000000"/>
            <rFont val="Arial"/>
            <scheme val="minor"/>
          </rPr>
          <t>Registered Nurse 4704281344
======</t>
        </r>
      </text>
    </comment>
    <comment ref="AJ65" authorId="0" shapeId="0" xr:uid="{00000000-0006-0000-0600-0000C5000000}">
      <text>
        <r>
          <rPr>
            <sz val="10"/>
            <color rgb="FF000000"/>
            <rFont val="Arial"/>
            <scheme val="minor"/>
          </rPr>
          <t>Provider_ID:
QMP000005286558
LOB:
Molina Medicare DSNP
Molina Medicare MAPD
======</t>
        </r>
      </text>
    </comment>
    <comment ref="AN65" authorId="0" shapeId="0" xr:uid="{00000000-0006-0000-0600-0000C6000000}">
      <text>
        <r>
          <rPr>
            <sz val="10"/>
            <color rgb="FF000000"/>
            <rFont val="Arial"/>
            <scheme val="minor"/>
          </rPr>
          <t>Please provide the following so that we may complete your request: Name of Collaborating Physician (please include their individual type I NPI#). -Collaborating Physician must be participating Priority Health provider. -Collaboration Physician must cover the scope of practice (to include age limits) of the provider he/she is collaborating for. We require the name of a provider for any and all NP’s/PA’s. Thank you
11/28/2022
Priority Health Analyst
Please provide the name and NPI number of collaborating physician. Thank you. This inquiry will remain closed until requested information is submitted.
Priority Health Analyst
12/7/2022
======</t>
        </r>
      </text>
    </comment>
    <comment ref="AJ67" authorId="0" shapeId="0" xr:uid="{00000000-0006-0000-0600-0000C7000000}">
      <text>
        <r>
          <rPr>
            <sz val="10"/>
            <color rgb="FF000000"/>
            <rFont val="Arial"/>
            <scheme val="minor"/>
          </rPr>
          <t>Provider_ID:
QMP000005984268
LOB:
Molina Medicare DSNP
Molina Medicare MAPD
======</t>
        </r>
      </text>
    </comment>
    <comment ref="AN67" authorId="0" shapeId="0" xr:uid="{00000000-0006-0000-0600-0000C8000000}">
      <text>
        <r>
          <rPr>
            <sz val="10"/>
            <color rgb="FF000000"/>
            <rFont val="Arial"/>
            <scheme val="minor"/>
          </rPr>
          <t>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Please consider this inquiry closed as an incomplete application. We did not receive a response to our initial request for more information within 10 business days.
1/3/2023
Priority Health Analyst
======</t>
        </r>
      </text>
    </comment>
    <comment ref="AN68" authorId="0" shapeId="0" xr:uid="{00000000-0006-0000-0600-0000C9000000}">
      <text>
        <r>
          <rPr>
            <sz val="10"/>
            <color rgb="FF000000"/>
            <rFont val="Arial"/>
            <scheme val="minor"/>
          </rPr>
          <t>"* Provider Name: MONICA S SMITH * Provider NPI: 1346258795 * Provider Vendor Number: 7001473773 * Effective Date: 11/28/2022 * Changes Made: Loaded to Group: MACOMB COUNTY COMMUNITY MENTAL Group Vendor Number: 900051139, 43740 GROESBECK * Products: HMO, PPO, Medicare, Medicaid FE
11/29/2022
Priority Health Analyst"
======</t>
        </r>
      </text>
    </comment>
    <comment ref="F69" authorId="0" shapeId="0" xr:uid="{00000000-0006-0000-0600-0000CA000000}">
      <text>
        <r>
          <rPr>
            <sz val="10"/>
            <color rgb="FF000000"/>
            <rFont val="Arial"/>
            <scheme val="minor"/>
          </rPr>
          <t>From CSW to MSW According to License
======</t>
        </r>
      </text>
    </comment>
    <comment ref="M69" authorId="0" shapeId="0" xr:uid="{00000000-0006-0000-0600-0000CB000000}">
      <text>
        <r>
          <rPr>
            <sz val="10"/>
            <color rgb="FF000000"/>
            <rFont val="Arial"/>
            <scheme val="minor"/>
          </rPr>
          <t>Masters Social Worker 6801109088
======</t>
        </r>
      </text>
    </comment>
    <comment ref="AH69" authorId="0" shapeId="0" xr:uid="{00000000-0006-0000-0600-0000CC000000}">
      <text>
        <r>
          <rPr>
            <sz val="10"/>
            <color rgb="FF000000"/>
            <rFont val="Arial"/>
            <scheme val="minor"/>
          </rPr>
          <t>Enrollment Type: Individual/Sole Proprietor
Association End Date: 12/31/2999
Business End Date: 4/25/2026
Revalidation Status: Not Started
Revalidation Cycle End Date: 3/31/2026
======</t>
        </r>
      </text>
    </comment>
    <comment ref="AN69" authorId="0" shapeId="0" xr:uid="{00000000-0006-0000-0600-0000CD000000}">
      <text>
        <r>
          <rPr>
            <sz val="10"/>
            <color rgb="FF000000"/>
            <rFont val="Arial"/>
            <scheme val="minor"/>
          </rPr>
          <t>* Provider Name: TOCCARA BAILEY * Provider NPI: 1568813871 * Provider Vendor Number: 7002862976 * Effective Date: 03/20/2023 * Changes Made: Loaded to Group: MACOMB COUNTY COMMUNITY MENTAL Group Vendor Number: 900051139, 29201 TELEGRAPH RD STE 550 * Products: HMO, PPO, Medicare, Medicaid FE
======</t>
        </r>
      </text>
    </comment>
    <comment ref="AH70" authorId="0" shapeId="0" xr:uid="{00000000-0006-0000-0600-0000CE000000}">
      <text>
        <r>
          <rPr>
            <sz val="10"/>
            <color rgb="FF000000"/>
            <rFont val="Arial"/>
            <scheme val="minor"/>
          </rPr>
          <t>Enrollment Type: Individual/Sole Proprietor
Association End Date: 12/31/2999
Business End Date: 05/10/2023
Revalidation Status: Not Started
Revalidation Cycle End Date: 03/31/2024
======</t>
        </r>
      </text>
    </comment>
    <comment ref="AJ70" authorId="0" shapeId="0" xr:uid="{00000000-0006-0000-0600-0000CF000000}">
      <text>
        <r>
          <rPr>
            <sz val="10"/>
            <color rgb="FF000000"/>
            <rFont val="Arial"/>
            <scheme val="minor"/>
          </rPr>
          <t>Provider_ID:
QMP000006134862
LOB:
Molina Medicare DSNP
Molina Medicare MAPD
======</t>
        </r>
      </text>
    </comment>
    <comment ref="AL70" authorId="0" shapeId="0" xr:uid="{00000000-0006-0000-0600-0000D0000000}">
      <text>
        <r>
          <rPr>
            <sz val="10"/>
            <color rgb="FF000000"/>
            <rFont val="Arial"/>
            <scheme val="minor"/>
          </rPr>
          <t>Supervising Physician (Applicable for Mid-level/Limited License providers ONLY) 
NPI, DEA, if applicable - Board Certified (Y/N) and Medicare Number
======</t>
        </r>
      </text>
    </comment>
    <comment ref="AN70" authorId="0" shapeId="0" xr:uid="{00000000-0006-0000-0600-0000D1000000}">
      <text>
        <r>
          <rPr>
            <sz val="10"/>
            <color rgb="FF000000"/>
            <rFont val="Arial"/>
            <scheme val="minor"/>
          </rPr>
          <t>* Provider Name: ANITA M SCHIERLINGER * Provider NPI: 1720220312 * Provider Vendor Number: 7001426703 * Effective Date: 03/17/2023 * Changes Made: Loaded to Group: MACOMB COUNTY COMMUNITY MENTAL Group Vendor Number: 900051139, 43740 GROESBECK * Products: HMO, PPO, Medicare, Medicaid FE
======</t>
        </r>
      </text>
    </comment>
    <comment ref="M71" authorId="0" shapeId="0" xr:uid="{00000000-0006-0000-0600-0000D2000000}">
      <text>
        <r>
          <rPr>
            <sz val="10"/>
            <color rgb="FF000000"/>
            <rFont val="Arial"/>
            <scheme val="minor"/>
          </rPr>
          <t>Limited Licensed Counselor 6451022165
======</t>
        </r>
      </text>
    </comment>
    <comment ref="O71" authorId="0" shapeId="0" xr:uid="{00000000-0006-0000-0600-0000D3000000}">
      <text>
        <r>
          <rPr>
            <sz val="10"/>
            <color rgb="FF000000"/>
            <rFont val="Arial"/>
            <scheme val="minor"/>
          </rPr>
          <t>License is Expiring within 1 month
======</t>
        </r>
      </text>
    </comment>
    <comment ref="AF71" authorId="0" shapeId="0" xr:uid="{00000000-0006-0000-0600-0000D4000000}">
      <text>
        <r>
          <rPr>
            <sz val="10"/>
            <color rgb="FF000000"/>
            <rFont val="Arial"/>
            <scheme val="minor"/>
          </rPr>
          <t>no PECOS account 
======</t>
        </r>
      </text>
    </comment>
    <comment ref="AJ71" authorId="0" shapeId="0" xr:uid="{00000000-0006-0000-0600-0000D5000000}">
      <text>
        <r>
          <rPr>
            <sz val="10"/>
            <color rgb="FF000000"/>
            <rFont val="Arial"/>
            <scheme val="minor"/>
          </rPr>
          <t>Approved
Effective Date: 12/01/2022
Provider_ID:
QMP000006200712
LOB:
Molina Medicare DSNP
Molina Medicare MAPD
======</t>
        </r>
      </text>
    </comment>
    <comment ref="AK71" authorId="0" shapeId="0" xr:uid="{00000000-0006-0000-0600-0000D6000000}">
      <text>
        <r>
          <rPr>
            <sz val="10"/>
            <color rgb="FF000000"/>
            <rFont val="Arial"/>
            <scheme val="minor"/>
          </rPr>
          <t>Latest Attempt: 10/31/2022
======</t>
        </r>
      </text>
    </comment>
    <comment ref="AL71" authorId="0" shapeId="0" xr:uid="{00000000-0006-0000-0600-0000D7000000}">
      <text>
        <r>
          <rPr>
            <sz val="10"/>
            <color rgb="FF000000"/>
            <rFont val="Arial"/>
            <scheme val="minor"/>
          </rPr>
          <t>First Attempt: 11/03/2022
Second Attempt: 12/06/2022 
Latest Attempt: 02/02/2023
✓
Supervising Physician (Applicable for Mid-level/Limited License providers ONLY) 
NPI, DEA, if applicable - Board Certified (Y/N) and Medicare Number
======</t>
        </r>
      </text>
    </comment>
    <comment ref="AM71" authorId="0" shapeId="0" xr:uid="{00000000-0006-0000-0600-0000D8000000}">
      <text>
        <r>
          <rPr>
            <sz val="10"/>
            <color rgb="FF000000"/>
            <rFont val="Arial"/>
            <scheme val="minor"/>
          </rPr>
          <t>First Attempt: 10/27/2022
Latest Attempt: 12/28/2022
======</t>
        </r>
      </text>
    </comment>
    <comment ref="M72" authorId="0" shapeId="0" xr:uid="{00000000-0006-0000-0600-0000D9000000}">
      <text>
        <r>
          <rPr>
            <sz val="10"/>
            <color rgb="FF000000"/>
            <rFont val="Arial"/>
            <scheme val="minor"/>
          </rPr>
          <t>Limited Licensed Counselor 6451019006
======</t>
        </r>
      </text>
    </comment>
    <comment ref="AF72" authorId="0" shapeId="0" xr:uid="{00000000-0006-0000-0600-0000DA000000}">
      <text>
        <r>
          <rPr>
            <sz val="10"/>
            <color rgb="FF000000"/>
            <rFont val="Arial"/>
            <scheme val="minor"/>
          </rPr>
          <t>Not Eligible
======</t>
        </r>
      </text>
    </comment>
    <comment ref="AH72" authorId="0" shapeId="0" xr:uid="{00000000-0006-0000-0600-0000DB000000}">
      <text>
        <r>
          <rPr>
            <sz val="10"/>
            <color rgb="FF000000"/>
            <rFont val="Arial"/>
            <scheme val="minor"/>
          </rPr>
          <t>CHAMPS full access trquest
======</t>
        </r>
      </text>
    </comment>
    <comment ref="AJ72" authorId="0" shapeId="0" xr:uid="{00000000-0006-0000-0600-0000DC000000}">
      <text>
        <r>
          <rPr>
            <sz val="10"/>
            <color rgb="FF000000"/>
            <rFont val="Arial"/>
            <scheme val="minor"/>
          </rPr>
          <t>Not Eligible
======</t>
        </r>
      </text>
    </comment>
    <comment ref="AK72" authorId="0" shapeId="0" xr:uid="{00000000-0006-0000-0600-0000DD000000}">
      <text>
        <r>
          <rPr>
            <sz val="10"/>
            <color rgb="FF000000"/>
            <rFont val="Arial"/>
            <scheme val="minor"/>
          </rPr>
          <t>Not Eligible
======</t>
        </r>
      </text>
    </comment>
    <comment ref="AL72" authorId="0" shapeId="0" xr:uid="{00000000-0006-0000-0600-0000DE000000}">
      <text>
        <r>
          <rPr>
            <sz val="10"/>
            <color rgb="FF000000"/>
            <rFont val="Arial"/>
            <scheme val="minor"/>
          </rPr>
          <t>Not Eligible
======</t>
        </r>
      </text>
    </comment>
    <comment ref="AM72" authorId="0" shapeId="0" xr:uid="{00000000-0006-0000-0600-0000DF000000}">
      <text>
        <r>
          <rPr>
            <sz val="10"/>
            <color rgb="FF000000"/>
            <rFont val="Arial"/>
            <scheme val="minor"/>
          </rPr>
          <t>Not Eligible
======</t>
        </r>
      </text>
    </comment>
    <comment ref="AN72" authorId="0" shapeId="0" xr:uid="{00000000-0006-0000-0600-0000E0000000}">
      <text>
        <r>
          <rPr>
            <sz val="10"/>
            <color rgb="FF000000"/>
            <rFont val="Arial"/>
            <scheme val="minor"/>
          </rPr>
          <t>Not Eligible
======</t>
        </r>
      </text>
    </comment>
    <comment ref="AH73" authorId="0" shapeId="0" xr:uid="{00000000-0006-0000-0600-0000E1000000}">
      <text>
        <r>
          <rPr>
            <sz val="10"/>
            <color rgb="FF000000"/>
            <rFont val="Arial"/>
            <scheme val="minor"/>
          </rPr>
          <t>Enrollment Type: Individual/Sole Proprietor
Association End Date: 12/31/2999
Business End Date: 8/28/2024
Revalidation Status: Not Started
Revalidation Cycle End Date: 06/30/2028
======</t>
        </r>
      </text>
    </comment>
    <comment ref="AJ73" authorId="0" shapeId="0" xr:uid="{00000000-0006-0000-0600-0000E2000000}">
      <text>
        <r>
          <rPr>
            <sz val="10"/>
            <color rgb="FF000000"/>
            <rFont val="Arial"/>
            <scheme val="minor"/>
          </rPr>
          <t>Provider_ID:
QMP000004782233
QMP000003636664
LOB:
Molina Medicare DSNP
Molina Medicare MAPD
Michigan Medicaid
======</t>
        </r>
      </text>
    </comment>
    <comment ref="AH74" authorId="0" shapeId="0" xr:uid="{00000000-0006-0000-0600-0000E3000000}">
      <text>
        <r>
          <rPr>
            <sz val="10"/>
            <color rgb="FF000000"/>
            <rFont val="Arial"/>
            <scheme val="minor"/>
          </rPr>
          <t>Enrollment Type: Individual/Sole Proprietor
Association End Date: 12/31/2999
Busness End Date: 6/29/2024
Revalidation Status: Not Started
Revalidation Cycle End Date: 6/30/2024
======</t>
        </r>
      </text>
    </comment>
    <comment ref="AJ74" authorId="0" shapeId="0" xr:uid="{00000000-0006-0000-0600-0000E4000000}">
      <text>
        <r>
          <rPr>
            <sz val="10"/>
            <color rgb="FF000000"/>
            <rFont val="Arial"/>
            <scheme val="minor"/>
          </rPr>
          <t>Provider_ID:
QMP000006231615
LOB:
Molina Medicare DSNP
Molina Medicare MAPD
======</t>
        </r>
      </text>
    </comment>
    <comment ref="AN74" authorId="0" shapeId="0" xr:uid="{00000000-0006-0000-0600-0000E5000000}">
      <text>
        <r>
          <rPr>
            <sz val="10"/>
            <color rgb="FF000000"/>
            <rFont val="Arial"/>
            <scheme val="minor"/>
          </rPr>
          <t>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12/15/2022
Priority Health Analyst
======</t>
        </r>
      </text>
    </comment>
    <comment ref="M75" authorId="0" shapeId="0" xr:uid="{00000000-0006-0000-0600-0000E6000000}">
      <text>
        <r>
          <rPr>
            <sz val="10"/>
            <color rgb="FF000000"/>
            <rFont val="Arial"/>
            <scheme val="minor"/>
          </rPr>
          <t>Masters Social Worker Limited 6851108563
======</t>
        </r>
      </text>
    </comment>
    <comment ref="AF75" authorId="0" shapeId="0" xr:uid="{00000000-0006-0000-0600-0000E7000000}">
      <text>
        <r>
          <rPr>
            <sz val="10"/>
            <color rgb="FF000000"/>
            <rFont val="Arial"/>
            <scheme val="minor"/>
          </rPr>
          <t>Not Eligible
======</t>
        </r>
      </text>
    </comment>
    <comment ref="AH75" authorId="0" shapeId="0" xr:uid="{00000000-0006-0000-0600-0000E8000000}">
      <text>
        <r>
          <rPr>
            <sz val="10"/>
            <color rgb="FF000000"/>
            <rFont val="Arial"/>
            <scheme val="minor"/>
          </rPr>
          <t>CHAMPS full access request
======</t>
        </r>
      </text>
    </comment>
    <comment ref="AK75" authorId="0" shapeId="0" xr:uid="{00000000-0006-0000-0600-0000E9000000}">
      <text>
        <r>
          <rPr>
            <sz val="10"/>
            <color rgb="FF000000"/>
            <rFont val="Arial"/>
            <scheme val="minor"/>
          </rPr>
          <t>Not Eligible
======</t>
        </r>
      </text>
    </comment>
    <comment ref="AL75" authorId="0" shapeId="0" xr:uid="{00000000-0006-0000-0600-0000EA000000}">
      <text>
        <r>
          <rPr>
            <sz val="10"/>
            <color rgb="FF000000"/>
            <rFont val="Arial"/>
            <scheme val="minor"/>
          </rPr>
          <t>Not Eligible
======</t>
        </r>
      </text>
    </comment>
    <comment ref="AM75" authorId="0" shapeId="0" xr:uid="{00000000-0006-0000-0600-0000EB000000}">
      <text>
        <r>
          <rPr>
            <sz val="10"/>
            <color rgb="FF000000"/>
            <rFont val="Arial"/>
            <scheme val="minor"/>
          </rPr>
          <t>Not Eligible
======</t>
        </r>
      </text>
    </comment>
    <comment ref="AN75" authorId="0" shapeId="0" xr:uid="{00000000-0006-0000-0600-0000EC000000}">
      <text>
        <r>
          <rPr>
            <sz val="10"/>
            <color rgb="FF000000"/>
            <rFont val="Arial"/>
            <scheme val="minor"/>
          </rPr>
          <t>Not Eligible
======</t>
        </r>
      </text>
    </comment>
    <comment ref="M76" authorId="0" shapeId="0" xr:uid="{00000000-0006-0000-0600-0000ED000000}">
      <text>
        <r>
          <rPr>
            <sz val="10"/>
            <color rgb="FF000000"/>
            <rFont val="Arial"/>
            <scheme val="minor"/>
          </rPr>
          <t>Masters Social Worker Limited 6851100762
======</t>
        </r>
      </text>
    </comment>
    <comment ref="AF76" authorId="0" shapeId="0" xr:uid="{00000000-0006-0000-0600-0000EE000000}">
      <text>
        <r>
          <rPr>
            <sz val="10"/>
            <color rgb="FF000000"/>
            <rFont val="Arial"/>
            <scheme val="minor"/>
          </rPr>
          <t>no PECOS account
======</t>
        </r>
      </text>
    </comment>
    <comment ref="AJ76" authorId="0" shapeId="0" xr:uid="{00000000-0006-0000-0600-0000EF000000}">
      <text>
        <r>
          <rPr>
            <sz val="10"/>
            <color rgb="FF000000"/>
            <rFont val="Arial"/>
            <scheme val="minor"/>
          </rPr>
          <t>Approved
Effective Date: 12/01/2022
Provider_ID:
QMP000005666568
LOB:
Molina Medicare DSNP
Molina Medicare MAPD
======</t>
        </r>
      </text>
    </comment>
    <comment ref="AK76" authorId="0" shapeId="0" xr:uid="{00000000-0006-0000-0600-0000F0000000}">
      <text>
        <r>
          <rPr>
            <sz val="10"/>
            <color rgb="FF000000"/>
            <rFont val="Arial"/>
            <scheme val="minor"/>
          </rPr>
          <t>Latest Attempt: 10/31/2022
======</t>
        </r>
      </text>
    </comment>
    <comment ref="AL76" authorId="0" shapeId="0" xr:uid="{00000000-0006-0000-0600-0000F1000000}">
      <text>
        <r>
          <rPr>
            <sz val="10"/>
            <color rgb="FF000000"/>
            <rFont val="Arial"/>
            <scheme val="minor"/>
          </rPr>
          <t>First Attempt: 11/03/2022
Second Attempt: 12/06/2022 
Latest Attempt: 02/02/2023
Supervising Physician (Applicable for Mid-level/Limited License providers ONLY) 
NPI, DEA, if applicable - Board Certified (Y/N) and Medicare Number
======</t>
        </r>
      </text>
    </comment>
    <comment ref="AM76" authorId="0" shapeId="0" xr:uid="{00000000-0006-0000-0600-0000F2000000}">
      <text>
        <r>
          <rPr>
            <sz val="10"/>
            <color rgb="FF000000"/>
            <rFont val="Arial"/>
            <scheme val="minor"/>
          </rPr>
          <t>First Attempt: 10/27/2022
Latest Attempt: 12/28/2022
======</t>
        </r>
      </text>
    </comment>
    <comment ref="AN76" authorId="0" shapeId="0" xr:uid="{00000000-0006-0000-0600-0000F3000000}">
      <text>
        <r>
          <rPr>
            <sz val="10"/>
            <color rgb="FF000000"/>
            <rFont val="Arial"/>
            <scheme val="minor"/>
          </rPr>
          <t>First Attempt: 10/27/2022
Inquiry ID: 22102710701098
• Great news! Your credentialing has been completed as of today, 12/15/2022. • Our records indicate you already have a contract on file with us. Next, we'll set you up in our systems to ensure proper reimbursement and display your information on our Find a doctor tool at priorityhealth.com. The processing time for this step is 25 calendar days.
12/15/2022
Priority Health Analyst
Hello; Please provide the products you wish to participate with (HMO, PPO, etc.) These are not listed on the application and we cannot complete the credentialing process without this information. Your inquiry will remain open for up to 10 days, pending this update. If this information is not received within 10 business days, the inquiry will be closed as an incomplete application. Thank You.
12/20/2022
Priority Health Analyst
Hello; The information requested on 12/20/2022 has not been received to date. If not received by 01/11/2023 this inquiry will be closed as an incomplete application. Thank you.
1/4/2023
Priority Health Analyst
======</t>
        </r>
      </text>
    </comment>
    <comment ref="AH77" authorId="0" shapeId="0" xr:uid="{00000000-0006-0000-0600-0000F4000000}">
      <text>
        <r>
          <rPr>
            <sz val="10"/>
            <color rgb="FF000000"/>
            <rFont val="Arial"/>
            <scheme val="minor"/>
          </rPr>
          <t>Enrollment Type: Individual/Sole Proprietor
Association End Date: 12/31/2999
Business End Date: 5/31/2026
Revalidation Status: Not Started
Revalidation Cycle End Date: 4/30/2024
======</t>
        </r>
      </text>
    </comment>
    <comment ref="AJ77" authorId="0" shapeId="0" xr:uid="{00000000-0006-0000-0600-0000F5000000}">
      <text>
        <r>
          <rPr>
            <sz val="10"/>
            <color rgb="FF000000"/>
            <rFont val="Arial"/>
            <scheme val="minor"/>
          </rPr>
          <t>Provider_ID:
QMP000005712154
LOB:
Molina Medicare DSNP
Molina Medicare MAPD
======</t>
        </r>
      </text>
    </comment>
    <comment ref="AN77" authorId="0" shapeId="0" xr:uid="{00000000-0006-0000-0600-0000F6000000}">
      <text>
        <r>
          <rPr>
            <sz val="10"/>
            <color rgb="FF000000"/>
            <rFont val="Arial"/>
            <scheme val="minor"/>
          </rPr>
          <t>We need more information! Once we receive this essential information, we can begin the credentialing process. What do we need? • Updated CAQH Application. The demographic/work history information for Macomb County Community Mental Health is not listed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12/16/2022
Priority Health Analyst
======</t>
        </r>
      </text>
    </comment>
    <comment ref="M78" authorId="0" shapeId="0" xr:uid="{00000000-0006-0000-0600-0000F7000000}">
      <text>
        <r>
          <rPr>
            <sz val="10"/>
            <color rgb="FF000000"/>
            <rFont val="Arial"/>
            <scheme val="minor"/>
          </rPr>
          <t>Masters Social Worker Limited 6851114634
======</t>
        </r>
      </text>
    </comment>
    <comment ref="AF78" authorId="0" shapeId="0" xr:uid="{00000000-0006-0000-0600-0000F8000000}">
      <text>
        <r>
          <rPr>
            <sz val="10"/>
            <color rgb="FF000000"/>
            <rFont val="Arial"/>
            <scheme val="minor"/>
          </rPr>
          <t>Not Eligible
======</t>
        </r>
      </text>
    </comment>
    <comment ref="AH78" authorId="0" shapeId="0" xr:uid="{00000000-0006-0000-0600-0000F9000000}">
      <text>
        <r>
          <rPr>
            <sz val="10"/>
            <color rgb="FF000000"/>
            <rFont val="Arial"/>
            <scheme val="minor"/>
          </rPr>
          <t>CHAMPS full access trquest
======</t>
        </r>
      </text>
    </comment>
    <comment ref="AK78" authorId="0" shapeId="0" xr:uid="{00000000-0006-0000-0600-0000FA000000}">
      <text>
        <r>
          <rPr>
            <sz val="10"/>
            <color rgb="FF000000"/>
            <rFont val="Arial"/>
            <scheme val="minor"/>
          </rPr>
          <t>Not Eligible
======</t>
        </r>
      </text>
    </comment>
    <comment ref="AL78" authorId="0" shapeId="0" xr:uid="{00000000-0006-0000-0600-0000FB000000}">
      <text>
        <r>
          <rPr>
            <sz val="10"/>
            <color rgb="FF000000"/>
            <rFont val="Arial"/>
            <scheme val="minor"/>
          </rPr>
          <t>Not Eligible
======</t>
        </r>
      </text>
    </comment>
    <comment ref="AM78" authorId="0" shapeId="0" xr:uid="{00000000-0006-0000-0600-0000FC000000}">
      <text>
        <r>
          <rPr>
            <sz val="10"/>
            <color rgb="FF000000"/>
            <rFont val="Arial"/>
            <scheme val="minor"/>
          </rPr>
          <t>Not Eligible
======</t>
        </r>
      </text>
    </comment>
    <comment ref="AN78" authorId="0" shapeId="0" xr:uid="{00000000-0006-0000-0600-0000FD000000}">
      <text>
        <r>
          <rPr>
            <sz val="10"/>
            <color rgb="FF000000"/>
            <rFont val="Arial"/>
            <scheme val="minor"/>
          </rPr>
          <t>Not Eligible
======</t>
        </r>
      </text>
    </comment>
    <comment ref="AH79" authorId="0" shapeId="0" xr:uid="{00000000-0006-0000-0600-0000FE000000}">
      <text>
        <r>
          <rPr>
            <sz val="10"/>
            <color rgb="FF000000"/>
            <rFont val="Arial"/>
            <scheme val="minor"/>
          </rPr>
          <t>Enrollment Type: Individual/Sole Proprietor
Association End Date: 12/31/2999	
Business End Date: 9/10/2023
Revalidation Status: Not Started
Revalidation Cycle End Date: 4/30/2026
======</t>
        </r>
      </text>
    </comment>
    <comment ref="AJ79" authorId="0" shapeId="0" xr:uid="{00000000-0006-0000-0600-0000FF000000}">
      <text>
        <r>
          <rPr>
            <sz val="10"/>
            <color rgb="FF000000"/>
            <rFont val="Arial"/>
            <scheme val="minor"/>
          </rPr>
          <t>Provider_ID:
QMP000003735858
LOB:
Molina Medicare DSNP
Molina Medicare MAPD
======</t>
        </r>
      </text>
    </comment>
    <comment ref="AN79" authorId="0" shapeId="0" xr:uid="{00000000-0006-0000-0600-000000010000}">
      <text>
        <r>
          <rPr>
            <sz val="10"/>
            <color rgb="FF000000"/>
            <rFont val="Arial"/>
            <scheme val="minor"/>
          </rPr>
          <t>Good Afternoon, currently the group/address you are wanting the provider credentialed at is not on their CAQH application. Please update and notify us once completed.
12/13/2022
Priority Health Analyst
Good Morning, currently the group/address you are wanting the provider credentialed at is not on their CAQH application. This inquiry will remain closed until we have received notification that the provider's CAQH application has been updated.
12/27/2022
Priority Health Analyst
======</t>
        </r>
      </text>
    </comment>
    <comment ref="AH80" authorId="0" shapeId="0" xr:uid="{00000000-0006-0000-0600-000001010000}">
      <text>
        <r>
          <rPr>
            <sz val="10"/>
            <color rgb="FF000000"/>
            <rFont val="Arial"/>
            <scheme val="minor"/>
          </rPr>
          <t>Enrollment Type: Individual/Sole Proprietor
Association End Date: 12/31/2999
Busness End Date: 5/4/2024
Revalidation Status: Not Started
Revalidation Cycle End Date: 4/30/2026
======</t>
        </r>
      </text>
    </comment>
    <comment ref="AJ80" authorId="0" shapeId="0" xr:uid="{00000000-0006-0000-0600-000002010000}">
      <text>
        <r>
          <rPr>
            <sz val="10"/>
            <color rgb="FF000000"/>
            <rFont val="Arial"/>
            <scheme val="minor"/>
          </rPr>
          <t>Provider_ID:
QMP000005033700
QMP000005028172
LOB:
Michigan Medicaid
Molina Medicare DSNP
Molina Medicare MAPD
======</t>
        </r>
      </text>
    </comment>
    <comment ref="AH81" authorId="0" shapeId="0" xr:uid="{00000000-0006-0000-0600-000003010000}">
      <text>
        <r>
          <rPr>
            <sz val="10"/>
            <color rgb="FF000000"/>
            <rFont val="Arial"/>
            <scheme val="minor"/>
          </rPr>
          <t>Enrollment Type: Individual/Sole Proprietor
Association End Date: 12/31/2999	
Business End Date: 6/29/2024
Revalidation Status: Not Started
Revalidation Cycle End Date: 4/30/2028
======</t>
        </r>
      </text>
    </comment>
    <comment ref="AJ81" authorId="0" shapeId="0" xr:uid="{00000000-0006-0000-0600-000004010000}">
      <text>
        <r>
          <rPr>
            <sz val="10"/>
            <color rgb="FF000000"/>
            <rFont val="Arial"/>
            <scheme val="minor"/>
          </rPr>
          <t>Provider_ID:
QMP000004572893
LOB:
Molina Medicare DSNP
Molina Medicare MAPD
======</t>
        </r>
      </text>
    </comment>
    <comment ref="AN81" authorId="0" shapeId="0" xr:uid="{00000000-0006-0000-0600-000005010000}">
      <text>
        <r>
          <rPr>
            <sz val="10"/>
            <color rgb="FF000000"/>
            <rFont val="Arial"/>
            <scheme val="minor"/>
          </rPr>
          <t>Great news! Your credentialing has been completed as of today, 04/10/2023 Our records indicate you already have a contract on file with us. Next, we'll set you up in our systems to ensure proper reimbursement and display your information on our Find a Doctor tool at priorityhealth.com.
4/10/2023
Priority Health Analyst
Please use the address from the provider's CAQH Application. Thank you!
4/6/2023
Macomb County Community Mental Health -
Closing inquiry at this time as still needing verification of provider's primary address as CAQH states 175 N Groesbeck Hwy however PRISM application states 43740 NORTH GROESBECK HIGHWAY.
3/30/2023
Priority Health Analyst
Please verify provider's primary address as CAQH states 175 N Groesbeck Hwy however PRISM application states 43740 NORTH GROESBECK HIGHWAY.
3/28/2023
Priority Health Analyst
Please verify provider's primary address as CAQH states 175 N Groesbeck Hwy however PRISM application states 43740 NORTH GROESBECK HIGHWAY.
3/22/2023
Priority Health Analyst
Good day! The CAQH application of this provider is already updated. Please verify. Thank you!
3/22/2023
Macomb County Community Mental Health -
Good Afternoon, while the CAQH application was reattested last on 12/30/2022, it still does not have the group/address you are wanting the provider credentialed at. This is a necessary credentialing element and we cannot continue the credentialing process until the group/location you are wanting the provider credentialed at has been added. Please update the CAQH application to have this information and notify us once completed.
1/24/2023
Priority Health Analyst
CAQH has been updated and attested as of 12/30/22
1/24/2023
Macomb County Community Mental Health -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We need more information! Once we receive this essential information, we can begin the credentialing process. What do we need? • Updated CAQH Application as the location you have requested, Macomb County Community Mental Health, is currently not indicated. o Note: CAQH does not alert Priority Health when updates are made. You MUST add a comment to PRISM notifying Priority Health once your CAQH information is updated and/or attested. If information not received within 10 business days this inquiry will be closed as an incomplete application.
12/19/2022
Priority Health Analyst
======</t>
        </r>
      </text>
    </comment>
    <comment ref="L82" authorId="0" shapeId="0" xr:uid="{00000000-0006-0000-0600-000006010000}">
      <text>
        <r>
          <rPr>
            <sz val="10"/>
            <color rgb="FF000000"/>
            <rFont val="Arial"/>
            <scheme val="minor"/>
          </rPr>
          <t>175 N. Grosebeck HWY for Hope Network
Macomb County Health Partners
and New Passages
44899 Centre Ct., Clinton Twp. 48038 for JOAK
======</t>
        </r>
      </text>
    </comment>
    <comment ref="M82" authorId="0" shapeId="0" xr:uid="{00000000-0006-0000-0600-000007010000}">
      <text>
        <r>
          <rPr>
            <sz val="10"/>
            <color rgb="FF000000"/>
            <rFont val="Arial"/>
            <scheme val="minor"/>
          </rPr>
          <t>no mailing address for JOAK Licensed Professional Counselor 6401006264
======</t>
        </r>
      </text>
    </comment>
    <comment ref="AF82" authorId="0" shapeId="0" xr:uid="{00000000-0006-0000-0600-000008010000}">
      <text>
        <r>
          <rPr>
            <sz val="10"/>
            <color rgb="FF000000"/>
            <rFont val="Arial"/>
            <scheme val="minor"/>
          </rPr>
          <t>with PECOS account
======</t>
        </r>
      </text>
    </comment>
    <comment ref="AH82" authorId="0" shapeId="0" xr:uid="{00000000-0006-0000-0600-000009010000}">
      <text>
        <r>
          <rPr>
            <sz val="10"/>
            <color rgb="FF000000"/>
            <rFont val="Arial"/>
            <scheme val="minor"/>
          </rPr>
          <t>Enrollment Type: Individual/Sole Proprietor
Association End Date: 12/31/2999
Busness End Date: 8/16/2024
Revalidation Status: Not Started
Revalidation Cycle End Date: 6/30/2023
======</t>
        </r>
      </text>
    </comment>
    <comment ref="AJ82" authorId="0" shapeId="0" xr:uid="{00000000-0006-0000-0600-00000A010000}">
      <text>
        <r>
          <rPr>
            <sz val="10"/>
            <color rgb="FF000000"/>
            <rFont val="Arial"/>
            <scheme val="minor"/>
          </rPr>
          <t>Provider_ID:
QMP000004002873
LOB:
Molina Medicare DSNP
Molina Medicare MAPD
======</t>
        </r>
      </text>
    </comment>
    <comment ref="AN82" authorId="0" shapeId="0" xr:uid="{00000000-0006-0000-0600-00000B010000}">
      <text>
        <r>
          <rPr>
            <sz val="10"/>
            <color rgb="FF000000"/>
            <rFont val="Arial"/>
            <scheme val="minor"/>
          </rPr>
          <t>* Provider Name: JAMES T HANSEN * Provider NPI: 1922048099 * Provider Vendor Number: 7001837863 * Effective Date: 03/27/2023 * Changes Made: Loaded to Group: MACOMB COUNTY COMMUNITY MENTAL Group Vendor Number: 900051139, 43740 N GROESBECK HWY * Products: HMO, PPO, Medicaid FE
4/1/2023
Priority Health Analyst
======</t>
        </r>
      </text>
    </comment>
    <comment ref="M83" authorId="0" shapeId="0" xr:uid="{00000000-0006-0000-0600-00000C010000}">
      <text>
        <r>
          <rPr>
            <sz val="10"/>
            <color rgb="FF000000"/>
            <rFont val="Arial"/>
            <scheme val="minor"/>
          </rPr>
          <t>Masters Social Worker 6801096007
======</t>
        </r>
      </text>
    </comment>
    <comment ref="AJ83" authorId="0" shapeId="0" xr:uid="{00000000-0006-0000-0600-00000D010000}">
      <text>
        <r>
          <rPr>
            <sz val="10"/>
            <color rgb="FF000000"/>
            <rFont val="Arial"/>
            <scheme val="minor"/>
          </rPr>
          <t>Provider_ID:
QMP000006254883
LOB:
Molina Medicare DSNP
Molina Medicare MAPD
======</t>
        </r>
      </text>
    </comment>
    <comment ref="AN83" authorId="0" shapeId="0" xr:uid="{00000000-0006-0000-0600-00000E010000}">
      <text>
        <r>
          <rPr>
            <sz val="10"/>
            <color rgb="FF000000"/>
            <rFont val="Arial"/>
            <scheme val="minor"/>
          </rPr>
          <t>While we can see that this CAQH was updated and attested on 1/13/2023 it does not show any location information for Macomb County Community Mental Health. This information must be on the CAQH in order for us to process your credentialing request. Your inquiry will remain open for 10 days, awaiting your notification of this update.
2/27/2023
Priority Health Analyst
CAQH Application was updated and has been attested last 01/13/2023.
1/20/2023
Macomb County Community Mental Health -
Please consider this inquiry closed as an incomplete application. We did not receive a response to our initial request for more information within 10 business days.
12/13/2022
Priority Health Analyst
Please update and/or re-attest your CAQH application on the CAQH website and advise us via a PRISM comment when complete. Your inquiry will remain open for 10 days, awaiting your notification of this update.
12/6/2022
Priority Health Analyst
Please update and/or re-attest your CAQH application on the CAQH website and advise us via a PRISM comment when complete. Your inquiry will remain open for 10 days, awaiting your notification of this update.
12/6/2022
Priority Health Analyst
======</t>
        </r>
      </text>
    </comment>
    <comment ref="M84" authorId="0" shapeId="0" xr:uid="{00000000-0006-0000-0600-00000F010000}">
      <text>
        <r>
          <rPr>
            <sz val="10"/>
            <color rgb="FF000000"/>
            <rFont val="Arial"/>
            <scheme val="minor"/>
          </rPr>
          <t>Licensed Professional Counselor 6401010490
======</t>
        </r>
      </text>
    </comment>
    <comment ref="AF84" authorId="0" shapeId="0" xr:uid="{00000000-0006-0000-0600-000010010000}">
      <text>
        <r>
          <rPr>
            <sz val="10"/>
            <color rgb="FF000000"/>
            <rFont val="Arial"/>
            <scheme val="minor"/>
          </rPr>
          <t>no PECOS account 
======</t>
        </r>
      </text>
    </comment>
    <comment ref="AH84" authorId="0" shapeId="0" xr:uid="{00000000-0006-0000-0600-000011010000}">
      <text>
        <r>
          <rPr>
            <sz val="10"/>
            <color rgb="FF000000"/>
            <rFont val="Arial"/>
            <scheme val="minor"/>
          </rPr>
          <t>Enrollment Type: Individual/Sole Proprietor
Association End Date: 12/31/2999
Business End Date: 7/30/2023
Revalidation Status: Not Started
Revalidation Cycle End Date: 11/30/2027
======</t>
        </r>
      </text>
    </comment>
    <comment ref="AJ84" authorId="0" shapeId="0" xr:uid="{00000000-0006-0000-0600-000012010000}">
      <text>
        <r>
          <rPr>
            <sz val="10"/>
            <color rgb="FF000000"/>
            <rFont val="Arial"/>
            <scheme val="minor"/>
          </rPr>
          <t>Provider_ID:
QMP000006254884
LOB:
Molina Medicare DSNP
Molina Medicare MAPD
======</t>
        </r>
      </text>
    </comment>
    <comment ref="AN84" authorId="0" shapeId="0" xr:uid="{00000000-0006-0000-0600-000013010000}">
      <text>
        <r>
          <rPr>
            <sz val="10"/>
            <color rgb="FF000000"/>
            <rFont val="Arial"/>
            <scheme val="minor"/>
          </rPr>
          <t>CAQH application is showing "Profile Data Submitted (as of 1/13/2023)". You may need to work with CAQH to see if any items are missing or need validation as it's not showing reattested. Your inquiry will be closed at this time. Thank you
2/23/2023
Priority Health Analyst
Hello, CAQH application is showing "Profile Data Submitted (as of 1/13/2023)". You may need to work with CAQH to see if any items are missing or need validation as it's not showing reattested. Your inquiry will remain open for 10 days, awaiting your notification of this update.
2/6/2023
Priority Health Analyst
CAQH Application was already updated and has been attested last 01/13/2023.
1/20/2023
Macomb County Community Mental Health -
Please consider this inquiry closed as an incomplete application. We did not receive a response to our initial request for more information within 10 business days.
12/20/2022
Priority Health Analyst
Please update and/or re-attest your CAQH application on the CAQH website and advise us via a PRISM comment when complete. Your inquiry will remain open for 4 days, awaiting your notification of this update.
12/14/2022
Priority Health Analyst
Please update and/or re-attest your CAQH application on the CAQH website and advise us via a PRISM comment when complete. Your inquiry will remain open for 10 days, awaiting your notification of this update.
12/6/2022
Priority Health Analyst
======</t>
        </r>
      </text>
    </comment>
    <comment ref="M85" authorId="0" shapeId="0" xr:uid="{00000000-0006-0000-0600-000014010000}">
      <text>
        <r>
          <rPr>
            <sz val="10"/>
            <color rgb="FF000000"/>
            <rFont val="Arial"/>
            <scheme val="minor"/>
          </rPr>
          <t>Licensed Professional Counselor 6401011043
======</t>
        </r>
      </text>
    </comment>
    <comment ref="AF85" authorId="0" shapeId="0" xr:uid="{00000000-0006-0000-0600-000015010000}">
      <text>
        <r>
          <rPr>
            <sz val="10"/>
            <color rgb="FF000000"/>
            <rFont val="Arial"/>
            <scheme val="minor"/>
          </rPr>
          <t>no PECOS account 
======</t>
        </r>
      </text>
    </comment>
    <comment ref="AJ85" authorId="0" shapeId="0" xr:uid="{00000000-0006-0000-0600-000016010000}">
      <text>
        <r>
          <rPr>
            <sz val="10"/>
            <color rgb="FF000000"/>
            <rFont val="Arial"/>
            <scheme val="minor"/>
          </rPr>
          <t>Provider_ID:
QMP000004010881
LOB:
Molina Medicare DSNP
Molina Medicare MAPD
======</t>
        </r>
      </text>
    </comment>
    <comment ref="M86" authorId="0" shapeId="0" xr:uid="{00000000-0006-0000-0600-000017010000}">
      <text>
        <r>
          <rPr>
            <sz val="10"/>
            <color rgb="FF000000"/>
            <rFont val="Arial"/>
            <scheme val="minor"/>
          </rPr>
          <t>Masters Limited Psychologist 6361004283
======</t>
        </r>
      </text>
    </comment>
    <comment ref="AF86" authorId="0" shapeId="0" xr:uid="{00000000-0006-0000-0600-000018010000}">
      <text>
        <r>
          <rPr>
            <sz val="10"/>
            <color rgb="FF000000"/>
            <rFont val="Arial"/>
            <scheme val="minor"/>
          </rPr>
          <t>no PECOS account 
======</t>
        </r>
      </text>
    </comment>
    <comment ref="AJ86" authorId="0" shapeId="0" xr:uid="{00000000-0006-0000-0600-000019010000}">
      <text>
        <r>
          <rPr>
            <sz val="10"/>
            <color rgb="FF000000"/>
            <rFont val="Arial"/>
            <scheme val="minor"/>
          </rPr>
          <t>Provider_ID:
QMP000006254889
LOB:
Molina Medicare DSNP
Molina Medicare MAPD
======</t>
        </r>
      </text>
    </comment>
    <comment ref="AL86" authorId="0" shapeId="0" xr:uid="{00000000-0006-0000-0600-00001A010000}">
      <text>
        <r>
          <rPr>
            <sz val="10"/>
            <color rgb="FF000000"/>
            <rFont val="Arial"/>
            <scheme val="minor"/>
          </rPr>
          <t>Supervising Physician (Applicable for Mid-level/Limited License providers ONLY) 
NPI, DEA, if applicable - Board Certified (Y/N) and Medicare Number
======</t>
        </r>
      </text>
    </comment>
    <comment ref="AN86" authorId="0" shapeId="0" xr:uid="{00000000-0006-0000-0600-00001B010000}">
      <text>
        <r>
          <rPr>
            <sz val="10"/>
            <color rgb="FF000000"/>
            <rFont val="Arial"/>
            <scheme val="minor"/>
          </rPr>
          <t>Hello, The information requested on 12/14/2022 and 01/04/2023 has not been received. I reviewed the CAQH again and the current demographic information is still not showing up. This inquiry has been closed as an incomplete application. Thank you.
3/6/2023
Priority Health Analyst
Good Morning, I have reviewed the current CAQH and am not finding the current demographic information. The information for Macomb County Community Mental Health is still missing. Your inquiry will remain open for up to 10 days, pending this update. If this information is not received within 10 business days, the inquiry will be closed as an incomplete application.
1/31/2023
Priority Health Analyst
CAQH Application was updated and has been attested last 01/13/2023.
1/20/2023
Macomb County Community Mental Health -
Hello; The information requested on 12/15/2022 has not been received to date. If not received by 01/11/2023 this inquiry will be closed as an incomplete application. Thank you.
1/4/2023
Priority Health Analyst
We need more information! Once we receive this essential information, we can begin the credentialing process. What do we need? • Updated CAQH Application - the current demographic information for Macomb County Community Mental Health is missing.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12/15/2022
Priority Health Analyst
======</t>
        </r>
      </text>
    </comment>
    <comment ref="AJ87" authorId="0" shapeId="0" xr:uid="{00000000-0006-0000-0600-00001C010000}">
      <text>
        <r>
          <rPr>
            <sz val="10"/>
            <color rgb="FF000000"/>
            <rFont val="Arial"/>
            <scheme val="minor"/>
          </rPr>
          <t>Provider_ID:
QMP000006254912
LOB:
Michigan Medicaid
======</t>
        </r>
      </text>
    </comment>
    <comment ref="AN87" authorId="0" shapeId="0" xr:uid="{00000000-0006-0000-0600-00001D010000}">
      <text>
        <r>
          <rPr>
            <sz val="10"/>
            <color rgb="FF000000"/>
            <rFont val="Arial"/>
            <scheme val="minor"/>
          </rPr>
          <t>Updated: Hello. Per CAQH today, the Profile Data Submission has not been completed. Until this is completed, we are unable to move forward. Please contact CAQH if you feel this is in error. Once verified this is completed with CAQH, please submit a NEW application for this provider (please do not re-open this inquiry). This inquiry will be closed at this time. Thank you.
3/28/2023
Priority Health Analyst
Thank you for the information. Please continue to watch this inquiry for updates, as we will begin your process. This can take 45-90 days. Thank you.
3/28/2023
Priority Health Analyst
Hello! The license that shows from the NPI registry of the provider 6801096099 is a Masters Social Worker as per Licensing and Regulatory Affairs (LARA) - License verification website for Michigan. Please verify. Thank you!
3/22/2023
Macomb County Community Mental Health -
Hello, When looking up the providers NPI on NPPES, it shows the provider is a LLMSW. If the provider is no longer a limited license, please reapply when this can be verified through NPPES. Thank you.
12/6/2022
Priority Health Analyst
Update: The provider is a Licensed Master Social Worker
12/5/2022
Macomb County Community Mental Health -
Thank you for your interest in participation with Priority Health. Credentialing is not required for a limited licensed practitioner. Please submit claims under the supervising provider. Please see https://www.priorityhealth.com/provider/manual/billing/bh-billing for more details.
12/5/2022
Priority Health Analyst
======</t>
        </r>
      </text>
    </comment>
    <comment ref="M88" authorId="0" shapeId="0" xr:uid="{00000000-0006-0000-0600-00001E010000}">
      <text>
        <r>
          <rPr>
            <sz val="10"/>
            <color rgb="FF000000"/>
            <rFont val="Arial"/>
            <scheme val="minor"/>
          </rPr>
          <t>Licensed Professional Counselor 6401012446
======</t>
        </r>
      </text>
    </comment>
    <comment ref="AF88" authorId="0" shapeId="0" xr:uid="{00000000-0006-0000-0600-00001F010000}">
      <text>
        <r>
          <rPr>
            <sz val="10"/>
            <color rgb="FF000000"/>
            <rFont val="Arial"/>
            <scheme val="minor"/>
          </rPr>
          <t>no PECOS account 
======</t>
        </r>
      </text>
    </comment>
    <comment ref="AJ88" authorId="0" shapeId="0" xr:uid="{00000000-0006-0000-0600-000020010000}">
      <text>
        <r>
          <rPr>
            <sz val="10"/>
            <color rgb="FF000000"/>
            <rFont val="Arial"/>
            <scheme val="minor"/>
          </rPr>
          <t>Provider_ID:
QMP000006254894
LOB:
Molina Medicare DSNP
Molina Medicare MAPD
======</t>
        </r>
      </text>
    </comment>
    <comment ref="AN88" authorId="0" shapeId="0" xr:uid="{00000000-0006-0000-0600-000021010000}">
      <text>
        <r>
          <rPr>
            <sz val="10"/>
            <color rgb="FF000000"/>
            <rFont val="Arial"/>
            <scheme val="minor"/>
          </rPr>
          <t>Good Morning currently while the provider's CAQH application was reattested last on 01/04/2023, it does not currently have the group/address you are wanting the provider credentialed at. This is a required element for credentialing. Please have the group/address added to the provider's CAQH application and notify us once completed. This inquiry will be closed at this time.
2/6/2023
Priority Health Analyst
Good Afternoon, currently while the provider's CAQH application was reattested last on 01/04/2023, it does not currently have the group/address you are wanting the provider credentialed at. This is a required element for credentialing. Please have the group/address added to the provider's CAQH application and notify us once completed.
1/27/2023
Priority Health Analyst
======</t>
        </r>
      </text>
    </comment>
    <comment ref="M89" authorId="0" shapeId="0" xr:uid="{00000000-0006-0000-0600-000022010000}">
      <text>
        <r>
          <rPr>
            <sz val="10"/>
            <color rgb="FF000000"/>
            <rFont val="Arial"/>
            <scheme val="minor"/>
          </rPr>
          <t>Masters Limited Psychologist - Temporary Educational Limited 6362006858
======</t>
        </r>
      </text>
    </comment>
    <comment ref="AF89" authorId="0" shapeId="0" xr:uid="{00000000-0006-0000-0600-000023010000}">
      <text>
        <r>
          <rPr>
            <sz val="10"/>
            <color rgb="FF000000"/>
            <rFont val="Arial"/>
            <scheme val="minor"/>
          </rPr>
          <t>no PECOS account 
======</t>
        </r>
      </text>
    </comment>
    <comment ref="AJ89" authorId="0" shapeId="0" xr:uid="{00000000-0006-0000-0600-000024010000}">
      <text>
        <r>
          <rPr>
            <sz val="10"/>
            <color rgb="FF000000"/>
            <rFont val="Arial"/>
            <scheme val="minor"/>
          </rPr>
          <t>Approved
Effective Date: 12/01/2022
Provider_ID:
QMP000006277968
LOB:
Molina Medicare DSNP
Molina Medicare MAPD
======</t>
        </r>
      </text>
    </comment>
    <comment ref="AK89" authorId="0" shapeId="0" xr:uid="{00000000-0006-0000-0600-000025010000}">
      <text>
        <r>
          <rPr>
            <sz val="10"/>
            <color rgb="FF000000"/>
            <rFont val="Arial"/>
            <scheme val="minor"/>
          </rPr>
          <t>Latest Attempt: 10/31/2022
======</t>
        </r>
      </text>
    </comment>
    <comment ref="AL89" authorId="0" shapeId="0" xr:uid="{00000000-0006-0000-0600-000026010000}">
      <text>
        <r>
          <rPr>
            <sz val="10"/>
            <color rgb="FF000000"/>
            <rFont val="Arial"/>
            <scheme val="minor"/>
          </rPr>
          <t>First Attempt: 10/27/2022
Second Attempt: 12/06/2022 
Latest Attempt: 02/02/2023
Supervising Physician (Applicable for Mid-level/Limited License providers ONLY) 
NPI, DEA, if applicable - Board Certified (Y/N) and Medicare Number
======</t>
        </r>
      </text>
    </comment>
    <comment ref="AM89" authorId="0" shapeId="0" xr:uid="{00000000-0006-0000-0600-000027010000}">
      <text>
        <r>
          <rPr>
            <sz val="10"/>
            <color rgb="FF000000"/>
            <rFont val="Arial"/>
            <scheme val="minor"/>
          </rPr>
          <t>First Attempt: 12/28/2022
======</t>
        </r>
      </text>
    </comment>
    <comment ref="M90" authorId="0" shapeId="0" xr:uid="{00000000-0006-0000-0600-000028010000}">
      <text>
        <r>
          <rPr>
            <sz val="10"/>
            <color rgb="FF000000"/>
            <rFont val="Arial"/>
            <scheme val="minor"/>
          </rPr>
          <t>Masters Social Worker Limited 6851100193
======</t>
        </r>
      </text>
    </comment>
    <comment ref="AF90" authorId="0" shapeId="0" xr:uid="{00000000-0006-0000-0600-000029010000}">
      <text>
        <r>
          <rPr>
            <sz val="10"/>
            <color rgb="FF000000"/>
            <rFont val="Arial"/>
            <scheme val="minor"/>
          </rPr>
          <t>no PECOS account
======</t>
        </r>
      </text>
    </comment>
    <comment ref="AJ90" authorId="0" shapeId="0" xr:uid="{00000000-0006-0000-0600-00002A010000}">
      <text>
        <r>
          <rPr>
            <sz val="10"/>
            <color rgb="FF000000"/>
            <rFont val="Arial"/>
            <scheme val="minor"/>
          </rPr>
          <t>Approved
Effective Date: 12/01/2022
Provider_ID:
QMP000005611971
LOB:
Molina Medicare DSNP
Molina Medicare MAPD
======</t>
        </r>
      </text>
    </comment>
    <comment ref="AK90" authorId="0" shapeId="0" xr:uid="{00000000-0006-0000-0600-00002B010000}">
      <text>
        <r>
          <rPr>
            <sz val="10"/>
            <color rgb="FF000000"/>
            <rFont val="Arial"/>
            <scheme val="minor"/>
          </rPr>
          <t>Latest Attempt: 10/31/2022
======</t>
        </r>
      </text>
    </comment>
    <comment ref="AL90" authorId="0" shapeId="0" xr:uid="{00000000-0006-0000-0600-00002C010000}">
      <text>
        <r>
          <rPr>
            <sz val="10"/>
            <color rgb="FF000000"/>
            <rFont val="Arial"/>
            <scheme val="minor"/>
          </rPr>
          <t>First Attempt: 10/27/2022
Second Attempt: 12/06/2022 
Latest Attempt: 02/02/2023
Supervising Physician (Applicable for Mid-level/Limited License providers ONLY) 
NPI, DEA, if applicable - Board Certified (Y/N) and Medicare Number
======</t>
        </r>
      </text>
    </comment>
    <comment ref="AM90" authorId="0" shapeId="0" xr:uid="{00000000-0006-0000-0600-00002D010000}">
      <text>
        <r>
          <rPr>
            <sz val="10"/>
            <color rgb="FF000000"/>
            <rFont val="Arial"/>
            <scheme val="minor"/>
          </rPr>
          <t>First Attempt: 10/27/2022
Latest Attempt: 12/28/2022
======</t>
        </r>
      </text>
    </comment>
    <comment ref="M91" authorId="0" shapeId="0" xr:uid="{00000000-0006-0000-0600-00002E010000}">
      <text>
        <r>
          <rPr>
            <sz val="10"/>
            <color rgb="FF000000"/>
            <rFont val="Arial"/>
            <scheme val="minor"/>
          </rPr>
          <t>Osteopathic Physician 5101011320
======</t>
        </r>
      </text>
    </comment>
    <comment ref="AJ91" authorId="0" shapeId="0" xr:uid="{00000000-0006-0000-0600-00002F010000}">
      <text>
        <r>
          <rPr>
            <sz val="10"/>
            <color rgb="FF000000"/>
            <rFont val="Arial"/>
            <scheme val="minor"/>
          </rPr>
          <t>Provider_ID:
QMPC44000000809
QMP000003550927
LOB:
Michigan Medicaid
Molina Medicare DSNP
Molina Medicare MAPD
======</t>
        </r>
      </text>
    </comment>
    <comment ref="AN91" authorId="0" shapeId="0" xr:uid="{00000000-0006-0000-0600-000030010000}">
      <text>
        <r>
          <rPr>
            <sz val="10"/>
            <color rgb="FF000000"/>
            <rFont val="Arial"/>
            <scheme val="minor"/>
          </rPr>
          <t>* Provider Name: CHRISTINE M POST * Provider NPI: 1528161981 * Provider Vendor Number: 70004167111 * Effective Date: 11/28/2022 * Changes Made: Loaded to Group: MACOMB COUNTY COMMUNITY MENTAL Group Vendor Number: 900051139, 43740 GROESBECK * Products: HMO, PPO, Medicare, Medicaid FE
11/28/2022
Priority Health Analyst
======</t>
        </r>
      </text>
    </comment>
    <comment ref="AJ92" authorId="0" shapeId="0" xr:uid="{00000000-0006-0000-0600-000031010000}">
      <text>
        <r>
          <rPr>
            <sz val="10"/>
            <color rgb="FF000000"/>
            <rFont val="Arial"/>
            <scheme val="minor"/>
          </rPr>
          <t>Provider_ID:
QMP000006254924
LOB:
Michigan Medicaid
======</t>
        </r>
      </text>
    </comment>
    <comment ref="AN92" authorId="0" shapeId="0" xr:uid="{00000000-0006-0000-0600-000032010000}">
      <text>
        <r>
          <rPr>
            <sz val="10"/>
            <color rgb="FF000000"/>
            <rFont val="Arial"/>
            <scheme val="minor"/>
          </rPr>
          <t>*Please update and/or re-attest your CAQH application on the CAQH website and advise us via a PRISM comment when complete. Your inquiry will remain open for 10 days, awaiting your notification of this update.
12/06/2022
Priority Health Analyst 
True Please update and/or re-attest your CAQH application on the CAQH website and advise us via a PRISM comment when complete. Your inquiry will remain open for 4 days, awaiting your notification of this update.
12/15/2022
Priority Health Analyst""
Please consider this inquiry closed as an incomplete application. We did not receive a response to our initial request for more information within 10 business days.
12/20/2022
Priority Health Analyst
CAQH is still showing 'Profile Data Submitted' as not completed. Please contact CAQH to ensure this update is reflected on CAQH. We are unable to move forward until this is reflected with CAQH. Thank you.
2/23/2023
Priority Health Analyst
CAQH has been updated and attested as of 01/05/2023.
1/24/2023
Macomb County Community Mental Health -
======</t>
        </r>
      </text>
    </comment>
    <comment ref="AJ93" authorId="0" shapeId="0" xr:uid="{00000000-0006-0000-0600-000033010000}">
      <text>
        <r>
          <rPr>
            <sz val="10"/>
            <color rgb="FF000000"/>
            <rFont val="Arial"/>
            <scheme val="minor"/>
          </rPr>
          <t>Provider_ID:
QMP000006254903
LOB:
Molina Medicare DSNP
Molina Medicare MAPD
======</t>
        </r>
      </text>
    </comment>
    <comment ref="AN93" authorId="0" shapeId="0" xr:uid="{00000000-0006-0000-0600-000034010000}">
      <text>
        <r>
          <rPr>
            <sz val="10"/>
            <color rgb="FF000000"/>
            <rFont val="Arial"/>
            <scheme val="minor"/>
          </rPr>
          <t>Closing inquiry at this time. Good Morning, while the provider's CAQH was reattested 01/13/2023, it still does not include the group (Macomb County Community Mental) or the address you are wanting the provider credentialed with (43740 NORTH GROESBECK HIGHWAY). Please update CAQH application to include this information as well as include current malpractice insurance, and notify us once completed.
3/24/2023
Priority Health Analyst
Good Morning, while the provider's CAQH was reattested 01/13/2023, it still does not include the group (Macomb County Community Mental) or the address you are wanting the provider credentialed with (43740 NORTH GROESBECK HIGHWAY). Please update CAQH application to include this information as well as include current malpractice insurance, and notify us once completed.
3/20/2023
Priority Health Analyst
Good Afternoon, while the provider's CAQH was reattested 01/13/2023, it still does not include the group (Macomb County Community Mental) or the address you are wanting the provider credentialed with (43740 NORTH GROESBECK HIGHWAY). Please update CAQH application to include this information as well as include current malpractice insurance, and notify us once completed.
3/13/2023
Priority Health Analyst
CAQH Application was updated and has been attested last 01/13/2023.
1/20/2023
Macomb County Community Mental Health 
======</t>
        </r>
      </text>
    </comment>
    <comment ref="M94" authorId="0" shapeId="0" xr:uid="{00000000-0006-0000-0600-000035010000}">
      <text>
        <r>
          <rPr>
            <sz val="10"/>
            <color rgb="FF000000"/>
            <rFont val="Arial"/>
            <scheme val="minor"/>
          </rPr>
          <t>Licensed Professional Counselor 6401014205
======</t>
        </r>
      </text>
    </comment>
    <comment ref="AF94" authorId="0" shapeId="0" xr:uid="{00000000-0006-0000-0600-000036010000}">
      <text>
        <r>
          <rPr>
            <sz val="10"/>
            <color rgb="FF000000"/>
            <rFont val="Arial"/>
            <scheme val="minor"/>
          </rPr>
          <t>no PECOS account
======</t>
        </r>
      </text>
    </comment>
    <comment ref="AJ94" authorId="0" shapeId="0" xr:uid="{00000000-0006-0000-0600-000037010000}">
      <text>
        <r>
          <rPr>
            <sz val="10"/>
            <color rgb="FF000000"/>
            <rFont val="Arial"/>
            <scheme val="minor"/>
          </rPr>
          <t>Provider_ID:
QMP000006254904
LOB:
Molina Medicare MAPD
Molina Medicare DSNP
======</t>
        </r>
      </text>
    </comment>
    <comment ref="AN94" authorId="0" shapeId="0" xr:uid="{00000000-0006-0000-0600-000038010000}">
      <text>
        <r>
          <rPr>
            <sz val="10"/>
            <color rgb="FF000000"/>
            <rFont val="Arial"/>
            <scheme val="minor"/>
          </rPr>
          <t>Please update and/or re-attest your CAQH application on the CAQH website and advise us via a PRISM comment when complete. Your inquiry will remain open for 10 days, awaiting your notification of this update.
12/5/2022
Priority Health Analyst
Please update and/or re-attest your CAQH application on the CAQH website and advise us via a PRISM comment when complete. Your inquiry will remain open for 5 days, awaiting your notification of this update.
12/12/2022
Priority Health Analyst
Please consider this inquiry closed as an incomplete application. We did not receive a response to our initial request for more information within 10 business days.
12/20/2022
Priority Health Analyst
======</t>
        </r>
      </text>
    </comment>
    <comment ref="AH95" authorId="0" shapeId="0" xr:uid="{00000000-0006-0000-0600-000039010000}">
      <text>
        <r>
          <rPr>
            <sz val="10"/>
            <color rgb="FF000000"/>
            <rFont val="Arial"/>
            <scheme val="minor"/>
          </rPr>
          <t>Enrollment Type: Individual/Sole Proprietor
Association End Date: 12/31/2999
Business End Date: 06/01/2026
Revalidation Status: Not Started
Revalidation Cycle End Date: 03/31/2028
======</t>
        </r>
      </text>
    </comment>
    <comment ref="AJ95" authorId="0" shapeId="0" xr:uid="{00000000-0006-0000-0600-00003A010000}">
      <text>
        <r>
          <rPr>
            <sz val="10"/>
            <color rgb="FF000000"/>
            <rFont val="Arial"/>
            <scheme val="minor"/>
          </rPr>
          <t>Provider_ID:
QMP000005061968
LOB:
Molina Medicare DSNP
Molina Medicare MAPD
======</t>
        </r>
      </text>
    </comment>
    <comment ref="AN95" authorId="0" shapeId="0" xr:uid="{00000000-0006-0000-0600-00003B010000}">
      <text>
        <r>
          <rPr>
            <sz val="10"/>
            <color rgb="FF000000"/>
            <rFont val="Arial"/>
            <scheme val="minor"/>
          </rPr>
          <t>Hello, We see that this providers' CAQH was reattested on 1/3/23 however it still does not show any information for Macomb County Community Mental Health. If you would like us to credential Ms. Kew and get her loaded to Macomb County Community Mental Health it needs to be an active location on her CAQH. Please review and update her CAQH and be sure to let us know via PRISM comment once this has been completed. This inquiry will remain closed, awaiting your notification of this update. Thank you
1/23/2023
Priority Health Analyst
CAQH Application was already updated and has been attested last 10/31/2022.
1/20/2023
Macomb County Community Mental Health -
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12/15/2022
Priority Health Analyst
======</t>
        </r>
      </text>
    </comment>
    <comment ref="F96" authorId="0" shapeId="0" xr:uid="{00000000-0006-0000-0600-00003C010000}">
      <text>
        <r>
          <rPr>
            <sz val="10"/>
            <color rgb="FF000000"/>
            <rFont val="Arial"/>
            <scheme val="minor"/>
          </rPr>
          <t>Therapist to LLMSW as per License
======</t>
        </r>
      </text>
    </comment>
    <comment ref="M96" authorId="0" shapeId="0" xr:uid="{00000000-0006-0000-0600-00003D010000}">
      <text>
        <r>
          <rPr>
            <sz val="10"/>
            <color rgb="FF000000"/>
            <rFont val="Arial"/>
            <scheme val="minor"/>
          </rPr>
          <t>Masters Social Worker Limited 6851100431
======</t>
        </r>
      </text>
    </comment>
    <comment ref="AF96" authorId="0" shapeId="0" xr:uid="{00000000-0006-0000-0600-00003E010000}">
      <text>
        <r>
          <rPr>
            <sz val="10"/>
            <color rgb="FF000000"/>
            <rFont val="Arial"/>
            <scheme val="minor"/>
          </rPr>
          <t>no PECOS account 
======</t>
        </r>
      </text>
    </comment>
    <comment ref="AJ96" authorId="0" shapeId="0" xr:uid="{00000000-0006-0000-0600-00003F010000}">
      <text>
        <r>
          <rPr>
            <sz val="10"/>
            <color rgb="FF000000"/>
            <rFont val="Arial"/>
            <scheme val="minor"/>
          </rPr>
          <t>First Attempt 2/28/2023
======</t>
        </r>
      </text>
    </comment>
    <comment ref="AK96" authorId="0" shapeId="0" xr:uid="{00000000-0006-0000-0600-000040010000}">
      <text>
        <r>
          <rPr>
            <sz val="10"/>
            <color rgb="FF000000"/>
            <rFont val="Arial"/>
            <scheme val="minor"/>
          </rPr>
          <t>Latest Attempt: 10/31/2022
======</t>
        </r>
      </text>
    </comment>
    <comment ref="AL96" authorId="0" shapeId="0" xr:uid="{00000000-0006-0000-0600-000041010000}">
      <text>
        <r>
          <rPr>
            <sz val="10"/>
            <color rgb="FF000000"/>
            <rFont val="Arial"/>
            <scheme val="minor"/>
          </rPr>
          <t>03/22/2023
======</t>
        </r>
      </text>
    </comment>
    <comment ref="AM96" authorId="0" shapeId="0" xr:uid="{00000000-0006-0000-0600-000042010000}">
      <text>
        <r>
          <rPr>
            <sz val="10"/>
            <color rgb="FF000000"/>
            <rFont val="Arial"/>
            <scheme val="minor"/>
          </rPr>
          <t>First Attempt 2/28/2023
======</t>
        </r>
      </text>
    </comment>
    <comment ref="AJ97" authorId="0" shapeId="0" xr:uid="{00000000-0006-0000-0600-000043010000}">
      <text>
        <r>
          <rPr>
            <sz val="10"/>
            <color rgb="FF000000"/>
            <rFont val="Arial"/>
            <scheme val="minor"/>
          </rPr>
          <t>Approved
Effective Date: 12/01/2022
Provider_ID:
QMP000006254887
LOB:
Molina Medicare DSNP
Molina Medicare MAPD
======</t>
        </r>
      </text>
    </comment>
    <comment ref="AK97" authorId="0" shapeId="0" xr:uid="{00000000-0006-0000-0600-000044010000}">
      <text>
        <r>
          <rPr>
            <sz val="10"/>
            <color rgb="FF000000"/>
            <rFont val="Arial"/>
            <scheme val="minor"/>
          </rPr>
          <t>Latest Attempt: 10/31/2022
======</t>
        </r>
      </text>
    </comment>
    <comment ref="AL97" authorId="0" shapeId="0" xr:uid="{00000000-0006-0000-0600-000045010000}">
      <text>
        <r>
          <rPr>
            <sz val="10"/>
            <color rgb="FF000000"/>
            <rFont val="Arial"/>
            <scheme val="minor"/>
          </rPr>
          <t>Latest Attempt: 10/31/2022
======</t>
        </r>
      </text>
    </comment>
    <comment ref="AM97" authorId="0" shapeId="0" xr:uid="{00000000-0006-0000-0600-000046010000}">
      <text>
        <r>
          <rPr>
            <sz val="10"/>
            <color rgb="FF000000"/>
            <rFont val="Arial"/>
            <scheme val="minor"/>
          </rPr>
          <t>First Attempt: 10/27/2022
Latest Attempt:12/28/2022
======</t>
        </r>
      </text>
    </comment>
    <comment ref="M98" authorId="0" shapeId="0" xr:uid="{00000000-0006-0000-0600-000047010000}">
      <text>
        <r>
          <rPr>
            <sz val="10"/>
            <color rgb="FF000000"/>
            <rFont val="Arial"/>
            <scheme val="minor"/>
          </rPr>
          <t>Masters Social Worker Limited 6851109685
======</t>
        </r>
      </text>
    </comment>
    <comment ref="AF98" authorId="0" shapeId="0" xr:uid="{00000000-0006-0000-0600-000048010000}">
      <text>
        <r>
          <rPr>
            <sz val="10"/>
            <color rgb="FF000000"/>
            <rFont val="Arial"/>
            <scheme val="minor"/>
          </rPr>
          <t>no PECOS account 
======</t>
        </r>
      </text>
    </comment>
    <comment ref="AJ98" authorId="0" shapeId="0" xr:uid="{00000000-0006-0000-0600-000049010000}">
      <text>
        <r>
          <rPr>
            <sz val="10"/>
            <color rgb="FF000000"/>
            <rFont val="Arial"/>
            <scheme val="minor"/>
          </rPr>
          <t>Approved
Effective Date: 12/01/2022
Provider_ID:
QMP000006254888
LOB:
Molina Medicare DSNP
Molina Medicare MAPD
======</t>
        </r>
      </text>
    </comment>
    <comment ref="AK98" authorId="0" shapeId="0" xr:uid="{00000000-0006-0000-0600-00004A010000}">
      <text>
        <r>
          <rPr>
            <sz val="10"/>
            <color rgb="FF000000"/>
            <rFont val="Arial"/>
            <scheme val="minor"/>
          </rPr>
          <t>Latest Attempt: 10/31/2022
======</t>
        </r>
      </text>
    </comment>
    <comment ref="AL98" authorId="0" shapeId="0" xr:uid="{00000000-0006-0000-0600-00004B010000}">
      <text>
        <r>
          <rPr>
            <sz val="10"/>
            <color rgb="FF000000"/>
            <rFont val="Arial"/>
            <scheme val="minor"/>
          </rPr>
          <t>First Attempt: 10/27/2022
Second Attempt: 12/06/2022 
Latest Attempt: 02/02/2023
/
Supervising Physician (Applicable for Mid-level/Limited License providers ONLY) 
NPI, DEA, if applicable - Board Certified (Y/N) and Medicare Number
======</t>
        </r>
      </text>
    </comment>
    <comment ref="AM98" authorId="0" shapeId="0" xr:uid="{00000000-0006-0000-0600-00004C010000}">
      <text>
        <r>
          <rPr>
            <sz val="10"/>
            <color rgb="FF000000"/>
            <rFont val="Arial"/>
            <scheme val="minor"/>
          </rPr>
          <t>First Attempt: 10/27/2022
Latest Attempt: 12/28/2022
======</t>
        </r>
      </text>
    </comment>
    <comment ref="AH99" authorId="0" shapeId="0" xr:uid="{00000000-0006-0000-0600-00004D010000}">
      <text>
        <r>
          <rPr>
            <sz val="10"/>
            <color rgb="FF000000"/>
            <rFont val="Arial"/>
            <scheme val="minor"/>
          </rPr>
          <t>Enrollment Type: Individual/Sole Proprietor
Association End Date: 12/31/2999
Business End Date: 06/29/2024
Revalidation Status: Not Started
Revalidation Cycle End Date: 05/31/2028
======</t>
        </r>
      </text>
    </comment>
    <comment ref="AJ99" authorId="0" shapeId="0" xr:uid="{00000000-0006-0000-0600-00004E010000}">
      <text>
        <r>
          <rPr>
            <sz val="10"/>
            <color rgb="FF000000"/>
            <rFont val="Arial"/>
            <scheme val="minor"/>
          </rPr>
          <t>Provider_ID:
QMP000005186536
LOB:
Molina Medicare DSNP
Molina Medicare MAPD
======</t>
        </r>
      </text>
    </comment>
    <comment ref="AN99" authorId="0" shapeId="0" xr:uid="{00000000-0006-0000-0600-00004F010000}">
      <text>
        <r>
          <rPr>
            <sz val="10"/>
            <color rgb="FF000000"/>
            <rFont val="Arial"/>
            <scheme val="minor"/>
          </rPr>
          <t>Good day! May we know the update of this application?
3/31/2023
Macomb County Community Mental Health -
CAQH Application was already updated and attested 12/29/2022
3/14/2023
Macomb County Community Mental Health -
Please consider this inquiry closed as an incomplete application. We did not receive a response to our initial request for more information within 10 business days.
12/20/2022
Priority Health Analyst
Please update and/or re-attest your CAQH application on the CAQH website and advise us via a PRISM comment when complete. Your inquiry will remain open for 3 days, awaiting your notification of this update.
12/14/2022
Priority Health Analyst
Please update and/or re-attest your CAQH application on the CAQH website and advise us via a PRISM comment when complete. Your inquiry will remain open for 10 days, awaiting your notification of this update.
12/5/2022
Priority Health Analyst
======</t>
        </r>
      </text>
    </comment>
    <comment ref="AH100" authorId="0" shapeId="0" xr:uid="{00000000-0006-0000-0600-000050010000}">
      <text>
        <r>
          <rPr>
            <sz val="10"/>
            <color rgb="FF000000"/>
            <rFont val="Arial"/>
            <scheme val="minor"/>
          </rPr>
          <t>Approved
Association Start Date (Effective Date): 08/15/2022
Enrollment Type: Individual/Sole Proprietor
Association End Date: 12/31/2999
Business End Date: 09/27/2025
Revalidation Status: Not Started
Revalidation Cycle End Date: 03/31/2027
======</t>
        </r>
      </text>
    </comment>
    <comment ref="AJ100" authorId="0" shapeId="0" xr:uid="{00000000-0006-0000-0600-000051010000}">
      <text>
        <r>
          <rPr>
            <sz val="10"/>
            <color rgb="FF000000"/>
            <rFont val="Arial"/>
            <scheme val="minor"/>
          </rPr>
          <t>Approved 
Effective Date: 12/01/2023
Provider_ID:
QMP000006164727
LOB:
Molina Medicare DSNP
Molina Medicare MAPD
======</t>
        </r>
      </text>
    </comment>
    <comment ref="AK100" authorId="0" shapeId="0" xr:uid="{00000000-0006-0000-0600-000052010000}">
      <text>
        <r>
          <rPr>
            <sz val="10"/>
            <color rgb="FF000000"/>
            <rFont val="Arial"/>
            <scheme val="minor"/>
          </rPr>
          <t>Latest Attempt: 10/31/2022
======</t>
        </r>
      </text>
    </comment>
    <comment ref="AL100" authorId="0" shapeId="0" xr:uid="{00000000-0006-0000-0600-000053010000}">
      <text>
        <r>
          <rPr>
            <sz val="10"/>
            <color rgb="FF000000"/>
            <rFont val="Arial"/>
            <scheme val="minor"/>
          </rPr>
          <t>Latest Attempt: 10/31/2022
======</t>
        </r>
      </text>
    </comment>
    <comment ref="AM100" authorId="0" shapeId="0" xr:uid="{00000000-0006-0000-0600-000054010000}">
      <text>
        <r>
          <rPr>
            <sz val="10"/>
            <color rgb="FF000000"/>
            <rFont val="Arial"/>
            <scheme val="minor"/>
          </rPr>
          <t>First Attempt: 10/27/2022
Latest Attempt:12/28/2022
======</t>
        </r>
      </text>
    </comment>
    <comment ref="AJ101" authorId="0" shapeId="0" xr:uid="{00000000-0006-0000-0600-000055010000}">
      <text>
        <r>
          <rPr>
            <sz val="10"/>
            <color rgb="FF000000"/>
            <rFont val="Arial"/>
            <scheme val="minor"/>
          </rPr>
          <t>Approved
Effective Date: 12/01/2023
Provider_ID:
QMP000005938698
LOB:
Molina Medicare DSNP
Molina Medicare MAPD
======</t>
        </r>
      </text>
    </comment>
    <comment ref="AK101" authorId="0" shapeId="0" xr:uid="{00000000-0006-0000-0600-000056010000}">
      <text>
        <r>
          <rPr>
            <sz val="10"/>
            <color rgb="FF000000"/>
            <rFont val="Arial"/>
            <scheme val="minor"/>
          </rPr>
          <t>Latest Attempt: 10/31/2022
======</t>
        </r>
      </text>
    </comment>
    <comment ref="AL101" authorId="0" shapeId="0" xr:uid="{00000000-0006-0000-0600-000057010000}">
      <text>
        <r>
          <rPr>
            <sz val="10"/>
            <color rgb="FF000000"/>
            <rFont val="Arial"/>
            <scheme val="minor"/>
          </rPr>
          <t>Latest Attempt: 10/31/2022
======</t>
        </r>
      </text>
    </comment>
    <comment ref="AM101" authorId="0" shapeId="0" xr:uid="{00000000-0006-0000-0600-000058010000}">
      <text>
        <r>
          <rPr>
            <sz val="10"/>
            <color rgb="FF000000"/>
            <rFont val="Arial"/>
            <scheme val="minor"/>
          </rPr>
          <t>First Attempt: 11/01/2022
Latest Attempt: 02/02/2023
======</t>
        </r>
      </text>
    </comment>
    <comment ref="AN101" authorId="0" shapeId="0" xr:uid="{00000000-0006-0000-0600-000059010000}">
      <text>
        <r>
          <rPr>
            <sz val="10"/>
            <color rgb="FF000000"/>
            <rFont val="Arial"/>
            <scheme val="minor"/>
          </rPr>
          <t>Hello, CAQH application is showing "profile data submitted" but not yet attested. You may need to work with CAQH to see if any items are missing or need validation as it's not showing reattested. Note: CAQH does not alert Priority Health when updates are made. You MUST add a comment to PRISM notifying Priority Health once your CAQH information is updated and/or attested. If information not received within 2 business days this inquiry will be closed as an incomplete application. Thank you.
1/3/2023
Priority Health Analyst
Please consider this inquiry closed as an incomplete application. We did not receive a response to our initial request for more information within 10 business days.
1/19/2023
Priority Health Analyst
"INQUIRY ID_22102710701687
First Attempt: 10/27/2022"
======</t>
        </r>
      </text>
    </comment>
    <comment ref="M102" authorId="0" shapeId="0" xr:uid="{00000000-0006-0000-0600-00005A010000}">
      <text>
        <r>
          <rPr>
            <sz val="10"/>
            <color rgb="FF000000"/>
            <rFont val="Arial"/>
            <scheme val="minor"/>
          </rPr>
          <t>Licensed Professional Information:
Medical Doctor 4301071674
======</t>
        </r>
      </text>
    </comment>
    <comment ref="AJ102" authorId="0" shapeId="0" xr:uid="{00000000-0006-0000-0600-00005B010000}">
      <text>
        <r>
          <rPr>
            <sz val="10"/>
            <color rgb="FF000000"/>
            <rFont val="Arial"/>
            <scheme val="minor"/>
          </rPr>
          <t>Provider_ID:
QMP000004023092
LOB:
Molina Medicare DSNP
Molina Medicare MAPD
======</t>
        </r>
      </text>
    </comment>
    <comment ref="AN102" authorId="0" shapeId="0" xr:uid="{00000000-0006-0000-0600-00005C010000}">
      <text>
        <r>
          <rPr>
            <sz val="10"/>
            <color rgb="FF000000"/>
            <rFont val="Arial"/>
            <scheme val="minor"/>
          </rPr>
          <t>"* Provider Name: RENEE HARRIS * Provider NPI: 1043350895 * Provider Vendor Number: 7000714435 * Effective Date: 11/28/2022 * Changes Made: Loaded to Group: MACOMB COUNTY COMMUNITY MENTAL Group Vendor Number: 900051139, 43740 GROESBECK * Products: HMO, PPO, Medicare, Medicaid FE
11/29/2022
Priority Health Analyst"
======</t>
        </r>
      </text>
    </comment>
    <comment ref="M103" authorId="0" shapeId="0" xr:uid="{00000000-0006-0000-0600-00005D010000}">
      <text>
        <r>
          <rPr>
            <sz val="10"/>
            <color rgb="FF000000"/>
            <rFont val="Arial"/>
            <scheme val="minor"/>
          </rPr>
          <t>Limited Licensed Counselor 6451022358
======</t>
        </r>
      </text>
    </comment>
    <comment ref="AF103" authorId="0" shapeId="0" xr:uid="{00000000-0006-0000-0600-00005E010000}">
      <text>
        <r>
          <rPr>
            <sz val="10"/>
            <color rgb="FF000000"/>
            <rFont val="Arial"/>
            <scheme val="minor"/>
          </rPr>
          <t>no PECOS account 
======</t>
        </r>
      </text>
    </comment>
    <comment ref="AH103" authorId="0" shapeId="0" xr:uid="{00000000-0006-0000-0600-00005F010000}">
      <text>
        <r>
          <rPr>
            <sz val="10"/>
            <color rgb="FF000000"/>
            <rFont val="Arial"/>
            <scheme val="minor"/>
          </rPr>
          <t>Enrollment Type: Individual/Sole Proprietor
Association End Date: 12/31/2999
Business End Date: 8/13/2023
Revalidation Status: Not Started
Revalidation Cycle End Date: 11/30/2027
======</t>
        </r>
      </text>
    </comment>
    <comment ref="AJ103" authorId="0" shapeId="0" xr:uid="{00000000-0006-0000-0600-000060010000}">
      <text>
        <r>
          <rPr>
            <sz val="10"/>
            <color rgb="FF000000"/>
            <rFont val="Arial"/>
            <scheme val="minor"/>
          </rPr>
          <t>Approved
Effective Date: 12/01/2022
Provider_ID:
QMP000006277979
LOB:
Molina Medicare DSNP
Molina Medicare MAPD
======</t>
        </r>
      </text>
    </comment>
    <comment ref="AK103" authorId="0" shapeId="0" xr:uid="{00000000-0006-0000-0600-000061010000}">
      <text>
        <r>
          <rPr>
            <sz val="10"/>
            <color rgb="FF000000"/>
            <rFont val="Arial"/>
            <scheme val="minor"/>
          </rPr>
          <t>Latest Attempt: 10/31/2022
======</t>
        </r>
      </text>
    </comment>
    <comment ref="AL103" authorId="0" shapeId="0" xr:uid="{00000000-0006-0000-0600-000062010000}">
      <text>
        <r>
          <rPr>
            <sz val="10"/>
            <color rgb="FF000000"/>
            <rFont val="Arial"/>
            <scheme val="minor"/>
          </rPr>
          <t>First Attempt: 10/27/2022
Second Attempt: 12/06/2022 
Latest Attempt: 02/02/2023
Supervising Physician (Applicable for Mid-level/Limited License providers ONLY) 
NPI, DEA, if applicable - Board Certified (Y/N) and Medicare Number
======</t>
        </r>
      </text>
    </comment>
    <comment ref="AM103" authorId="0" shapeId="0" xr:uid="{00000000-0006-0000-0600-000063010000}">
      <text>
        <r>
          <rPr>
            <sz val="10"/>
            <color rgb="FF000000"/>
            <rFont val="Arial"/>
            <scheme val="minor"/>
          </rPr>
          <t>First Attempt: 10/27/2022
Latest Attempt: 12/28/2022
======</t>
        </r>
      </text>
    </comment>
    <comment ref="M104" authorId="0" shapeId="0" xr:uid="{00000000-0006-0000-0600-000064010000}">
      <text>
        <r>
          <rPr>
            <sz val="10"/>
            <color rgb="FF000000"/>
            <rFont val="Arial"/>
            <scheme val="minor"/>
          </rPr>
          <t>Masters Social Worker Limited 6851114934
======</t>
        </r>
      </text>
    </comment>
    <comment ref="AF104" authorId="0" shapeId="0" xr:uid="{00000000-0006-0000-0600-000065010000}">
      <text>
        <r>
          <rPr>
            <sz val="10"/>
            <color rgb="FF000000"/>
            <rFont val="Arial"/>
            <scheme val="minor"/>
          </rPr>
          <t>no PECOS account 
======</t>
        </r>
      </text>
    </comment>
    <comment ref="AJ104" authorId="0" shapeId="0" xr:uid="{00000000-0006-0000-0600-000066010000}">
      <text>
        <r>
          <rPr>
            <sz val="10"/>
            <color rgb="FF000000"/>
            <rFont val="Arial"/>
            <scheme val="minor"/>
          </rPr>
          <t>Approved
Effective Date: 12/01/2022
Provider_ID:
QMP000006254890
LOB:
Molina Medicare DSNP
Molina Medicare MAPD
======</t>
        </r>
      </text>
    </comment>
    <comment ref="AK104" authorId="0" shapeId="0" xr:uid="{00000000-0006-0000-0600-000067010000}">
      <text>
        <r>
          <rPr>
            <sz val="10"/>
            <color rgb="FF000000"/>
            <rFont val="Arial"/>
            <scheme val="minor"/>
          </rPr>
          <t>Latest Attempt: 10/31/2022
======</t>
        </r>
      </text>
    </comment>
    <comment ref="AL104" authorId="0" shapeId="0" xr:uid="{00000000-0006-0000-0600-000068010000}">
      <text>
        <r>
          <rPr>
            <sz val="10"/>
            <color rgb="FF000000"/>
            <rFont val="Arial"/>
            <scheme val="minor"/>
          </rPr>
          <t>First Attempt: 10/27/2022
Second Attempt: 12/06/2022 
Latest Attempt: 02/02/2023
Supervising Physician (Applicable for Mid-level/Limited License providers ONLY) 
NPI, DEA, if applicable - Board Certified (Y/N) and Medicare Number
======</t>
        </r>
      </text>
    </comment>
    <comment ref="AM104" authorId="0" shapeId="0" xr:uid="{00000000-0006-0000-0600-000069010000}">
      <text>
        <r>
          <rPr>
            <sz val="10"/>
            <color rgb="FF000000"/>
            <rFont val="Arial"/>
            <scheme val="minor"/>
          </rPr>
          <t>First Attempt: 10/27/2022
Latest Attempt: 12/28/2022
======</t>
        </r>
      </text>
    </comment>
    <comment ref="AJ105" authorId="0" shapeId="0" xr:uid="{00000000-0006-0000-0600-00006A010000}">
      <text>
        <r>
          <rPr>
            <sz val="10"/>
            <color rgb="FF000000"/>
            <rFont val="Arial"/>
            <scheme val="minor"/>
          </rPr>
          <t>Provider_ID:
QMP000003963366
LOB:
Molina Medicare DSNP
Molina Medicare MAPD
======</t>
        </r>
      </text>
    </comment>
    <comment ref="AL105" authorId="0" shapeId="0" xr:uid="{00000000-0006-0000-0600-00006B010000}">
      <text>
        <r>
          <rPr>
            <sz val="10"/>
            <color rgb="FF000000"/>
            <rFont val="Arial"/>
            <scheme val="minor"/>
          </rPr>
          <t xml:space="preserve">
======</t>
        </r>
      </text>
    </comment>
    <comment ref="AN105" authorId="0" shapeId="0" xr:uid="{00000000-0006-0000-0600-00006C010000}">
      <text>
        <r>
          <rPr>
            <sz val="10"/>
            <color rgb="FF000000"/>
            <rFont val="Arial"/>
            <scheme val="minor"/>
          </rPr>
          <t>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at isn't located on their CAQH application. Please update CAQH and notify us once completed.
12/20/2022
Priority Health Analyst
======</t>
        </r>
      </text>
    </comment>
    <comment ref="M106" authorId="0" shapeId="0" xr:uid="{00000000-0006-0000-0600-00006D010000}">
      <text>
        <r>
          <rPr>
            <sz val="10"/>
            <color rgb="FF000000"/>
            <rFont val="Arial"/>
            <scheme val="minor"/>
          </rPr>
          <t>Licensed Professional Counselor 6401013280
======</t>
        </r>
      </text>
    </comment>
    <comment ref="AF106" authorId="0" shapeId="0" xr:uid="{00000000-0006-0000-0600-00006E010000}">
      <text>
        <r>
          <rPr>
            <sz val="10"/>
            <color rgb="FF000000"/>
            <rFont val="Arial"/>
            <scheme val="minor"/>
          </rPr>
          <t>no PECOS account 
======</t>
        </r>
      </text>
    </comment>
    <comment ref="AJ106" authorId="0" shapeId="0" xr:uid="{00000000-0006-0000-0600-00006F010000}">
      <text>
        <r>
          <rPr>
            <sz val="10"/>
            <color rgb="FF000000"/>
            <rFont val="Arial"/>
            <scheme val="minor"/>
          </rPr>
          <t>Provider_ID:
QMP000005940749
LOB:
Molina Medicare DSNP
Molina Medicare MAPD
======</t>
        </r>
      </text>
    </comment>
    <comment ref="AN106" authorId="0" shapeId="0" xr:uid="{00000000-0006-0000-0600-000070010000}">
      <text>
        <r>
          <rPr>
            <sz val="10"/>
            <color rgb="FF000000"/>
            <rFont val="Arial"/>
            <scheme val="minor"/>
          </rPr>
          <t>"* Provider Name: KELLEY N MILLER * Provider NPI: 1699114207 * Provider Vendor Number: 7002731373 * Effective Date: 11/28/2022 * Changes Made: Loaded to Group: MACOMB COUNTY COMMUNITY MENTAL Group Vendor Number: 900051139, 43740 GROESBECK * Products: HMO, PPO, Medicaid FE
11/29/2022
Priority Health Analyst"
======</t>
        </r>
      </text>
    </comment>
    <comment ref="O107" authorId="0" shapeId="0" xr:uid="{00000000-0006-0000-0600-000071010000}">
      <text>
        <r>
          <rPr>
            <sz val="10"/>
            <color rgb="FF000000"/>
            <rFont val="Arial"/>
            <scheme val="minor"/>
          </rPr>
          <t>License is Expiring within 1 month
======</t>
        </r>
      </text>
    </comment>
    <comment ref="AJ107" authorId="0" shapeId="0" xr:uid="{00000000-0006-0000-0600-000072010000}">
      <text>
        <r>
          <rPr>
            <sz val="10"/>
            <color rgb="FF000000"/>
            <rFont val="Arial"/>
            <scheme val="minor"/>
          </rPr>
          <t>Provider_ID:
QMP000005439302
LOB:
Molina Medicare DSNP
Molina Medicare MAPD
======</t>
        </r>
      </text>
    </comment>
    <comment ref="AN107" authorId="0" shapeId="0" xr:uid="{00000000-0006-0000-0600-000073010000}">
      <text>
        <r>
          <rPr>
            <sz val="10"/>
            <color rgb="FF000000"/>
            <rFont val="Arial"/>
            <scheme val="minor"/>
          </rPr>
          <t>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to is not listed on the provider's CAQH application. Please update CAQH application and notify us once completed.
12/20/2022
Priority Health Analyst
======</t>
        </r>
      </text>
    </comment>
    <comment ref="F108" authorId="0" shapeId="0" xr:uid="{00000000-0006-0000-0600-000074010000}">
      <text>
        <r>
          <rPr>
            <sz val="10"/>
            <color rgb="FF000000"/>
            <rFont val="Arial"/>
            <scheme val="minor"/>
          </rPr>
          <t>Changed from LLPC to LPC
======</t>
        </r>
      </text>
    </comment>
    <comment ref="M108" authorId="0" shapeId="0" xr:uid="{00000000-0006-0000-0600-000075010000}">
      <text>
        <r>
          <rPr>
            <sz val="10"/>
            <color rgb="FF000000"/>
            <rFont val="Arial"/>
            <scheme val="minor"/>
          </rPr>
          <t>Licensed Professional Counselor 6401222391
======</t>
        </r>
      </text>
    </comment>
    <comment ref="AF108" authorId="0" shapeId="0" xr:uid="{00000000-0006-0000-0600-000076010000}">
      <text>
        <r>
          <rPr>
            <sz val="10"/>
            <color rgb="FF000000"/>
            <rFont val="Arial"/>
            <scheme val="minor"/>
          </rPr>
          <t>no PECOS account 
======</t>
        </r>
      </text>
    </comment>
    <comment ref="AJ108" authorId="0" shapeId="0" xr:uid="{00000000-0006-0000-0600-000077010000}">
      <text>
        <r>
          <rPr>
            <sz val="10"/>
            <color rgb="FF000000"/>
            <rFont val="Arial"/>
            <scheme val="minor"/>
          </rPr>
          <t>Provider_ID:
QMP000006254899
LOB:
Molina Medicare DSNP
Molina Medicare MAPD
======</t>
        </r>
      </text>
    </comment>
    <comment ref="AL108" authorId="0" shapeId="0" xr:uid="{00000000-0006-0000-0600-000078010000}">
      <text>
        <r>
          <rPr>
            <sz val="10"/>
            <color rgb="FF000000"/>
            <rFont val="Arial"/>
            <scheme val="minor"/>
          </rPr>
          <t>Supervising Physician (Applicable for Mid-level/Limited License providers ONLY) 
NPI, DEA, if applicable - Board Certified (Y/N) and Medicare Number
======</t>
        </r>
      </text>
    </comment>
    <comment ref="AN108" authorId="0" shapeId="0" xr:uid="{00000000-0006-0000-0600-000079010000}">
      <text>
        <r>
          <rPr>
            <sz val="10"/>
            <color rgb="FF000000"/>
            <rFont val="Arial"/>
            <scheme val="minor"/>
          </rPr>
          <t>"Hello,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12/23/2022
Priority Health Analyst"
======</t>
        </r>
      </text>
    </comment>
    <comment ref="F109" authorId="0" shapeId="0" xr:uid="{00000000-0006-0000-0600-00007A010000}">
      <text>
        <r>
          <rPr>
            <sz val="10"/>
            <color rgb="FF000000"/>
            <rFont val="Arial"/>
            <scheme val="minor"/>
          </rPr>
          <t>Therapist, Outpatient to LLMSW as per license
======</t>
        </r>
      </text>
    </comment>
    <comment ref="M109" authorId="0" shapeId="0" xr:uid="{00000000-0006-0000-0600-00007B010000}">
      <text>
        <r>
          <rPr>
            <sz val="10"/>
            <color rgb="FF000000"/>
            <rFont val="Arial"/>
            <scheme val="minor"/>
          </rPr>
          <t>Masters Social Worker Limited 6851114339
======</t>
        </r>
      </text>
    </comment>
    <comment ref="AF109" authorId="0" shapeId="0" xr:uid="{00000000-0006-0000-0600-00007C010000}">
      <text>
        <r>
          <rPr>
            <sz val="10"/>
            <color rgb="FF000000"/>
            <rFont val="Arial"/>
            <scheme val="minor"/>
          </rPr>
          <t>no PECOS account 
======</t>
        </r>
      </text>
    </comment>
    <comment ref="AJ109" authorId="0" shapeId="0" xr:uid="{00000000-0006-0000-0600-00007D010000}">
      <text>
        <r>
          <rPr>
            <sz val="10"/>
            <color rgb="FF000000"/>
            <rFont val="Arial"/>
            <scheme val="minor"/>
          </rPr>
          <t>Approved
Effective Date: 12/01/2022
Provider_ID:
QMP000006254900
LOB:
Molina Medicare DSNP
Molina Medicare MAPD
======</t>
        </r>
      </text>
    </comment>
    <comment ref="AK109" authorId="0" shapeId="0" xr:uid="{00000000-0006-0000-0600-00007E010000}">
      <text>
        <r>
          <rPr>
            <sz val="10"/>
            <color rgb="FF000000"/>
            <rFont val="Arial"/>
            <scheme val="minor"/>
          </rPr>
          <t>Latest Attempt: 10/31/2022
======</t>
        </r>
      </text>
    </comment>
    <comment ref="AL109" authorId="0" shapeId="0" xr:uid="{00000000-0006-0000-0600-00007F010000}">
      <text>
        <r>
          <rPr>
            <sz val="10"/>
            <color rgb="FF000000"/>
            <rFont val="Arial"/>
            <scheme val="minor"/>
          </rPr>
          <t>First Attempt: 10/27/2022
Second Attempt: 12/06/2022 
Latest Attempt: 02/02/2023
======</t>
        </r>
      </text>
    </comment>
    <comment ref="AM109" authorId="0" shapeId="0" xr:uid="{00000000-0006-0000-0600-000080010000}">
      <text>
        <r>
          <rPr>
            <sz val="10"/>
            <color rgb="FF000000"/>
            <rFont val="Arial"/>
            <scheme val="minor"/>
          </rPr>
          <t>First Attempt: 10/27/2022
Latest Attempt: 12/28/2022
======</t>
        </r>
      </text>
    </comment>
    <comment ref="AN109" authorId="0" shapeId="0" xr:uid="{00000000-0006-0000-0600-000081010000}">
      <text>
        <r>
          <rPr>
            <sz val="10"/>
            <color rgb="FF000000"/>
            <rFont val="Arial"/>
            <scheme val="minor"/>
          </rPr>
          <t>CLOSED- COMPLETE
First Attempt: 10/31/2022
INQUIRY ID_ 22103110713977
======</t>
        </r>
      </text>
    </comment>
    <comment ref="F110" authorId="0" shapeId="0" xr:uid="{00000000-0006-0000-0600-000082010000}">
      <text>
        <r>
          <rPr>
            <sz val="10"/>
            <color rgb="FF000000"/>
            <rFont val="Arial"/>
            <scheme val="minor"/>
          </rPr>
          <t>Therapist, Outpatient to LLPC as per license
======</t>
        </r>
      </text>
    </comment>
    <comment ref="M110" authorId="0" shapeId="0" xr:uid="{00000000-0006-0000-0600-000083010000}">
      <text>
        <r>
          <rPr>
            <sz val="10"/>
            <color rgb="FF000000"/>
            <rFont val="Arial"/>
            <scheme val="minor"/>
          </rPr>
          <t>Limited Licensed Counselor 6451022148
======</t>
        </r>
      </text>
    </comment>
    <comment ref="AF110" authorId="0" shapeId="0" xr:uid="{00000000-0006-0000-0600-000084010000}">
      <text>
        <r>
          <rPr>
            <sz val="10"/>
            <color rgb="FF000000"/>
            <rFont val="Arial"/>
            <scheme val="minor"/>
          </rPr>
          <t xml:space="preserve">
======</t>
        </r>
      </text>
    </comment>
    <comment ref="AJ110" authorId="0" shapeId="0" xr:uid="{00000000-0006-0000-0600-000085010000}">
      <text>
        <r>
          <rPr>
            <sz val="10"/>
            <color rgb="FF000000"/>
            <rFont val="Arial"/>
            <scheme val="minor"/>
          </rPr>
          <t>Approved
Effective Date: 12/01/2022
Provider_ID:
QMP000006254901
LOB:
Molina Medicare DSNP
Molina Medicare MAPD
======</t>
        </r>
      </text>
    </comment>
    <comment ref="AK110" authorId="0" shapeId="0" xr:uid="{00000000-0006-0000-0600-000086010000}">
      <text>
        <r>
          <rPr>
            <sz val="10"/>
            <color rgb="FF000000"/>
            <rFont val="Arial"/>
            <scheme val="minor"/>
          </rPr>
          <t>Latest Attempt: 10/31/2022
======</t>
        </r>
      </text>
    </comment>
    <comment ref="AL110" authorId="0" shapeId="0" xr:uid="{00000000-0006-0000-0600-000087010000}">
      <text>
        <r>
          <rPr>
            <sz val="10"/>
            <color rgb="FF000000"/>
            <rFont val="Arial"/>
            <scheme val="minor"/>
          </rPr>
          <t>First Attempt: 10/27/2022
Second Attempt: 12/06/2022 
Latest Attempt: 02/02/2023
======</t>
        </r>
      </text>
    </comment>
    <comment ref="O111" authorId="0" shapeId="0" xr:uid="{00000000-0006-0000-0600-000088010000}">
      <text>
        <r>
          <rPr>
            <sz val="10"/>
            <color rgb="FF000000"/>
            <rFont val="Arial"/>
            <scheme val="minor"/>
          </rPr>
          <t>License is Expiring within 1 month
======</t>
        </r>
      </text>
    </comment>
    <comment ref="AJ111" authorId="0" shapeId="0" xr:uid="{00000000-0006-0000-0600-000089010000}">
      <text>
        <r>
          <rPr>
            <sz val="10"/>
            <color rgb="FF000000"/>
            <rFont val="Arial"/>
            <scheme val="minor"/>
          </rPr>
          <t>Provider_ID:
QMP000003700747
LOB:
Molina Medicare DSNP
Molina Medicare MAPD
======</t>
        </r>
      </text>
    </comment>
    <comment ref="AN111" authorId="0" shapeId="0" xr:uid="{00000000-0006-0000-0600-00008A010000}">
      <text>
        <r>
          <rPr>
            <sz val="10"/>
            <color rgb="FF000000"/>
            <rFont val="Arial"/>
            <scheme val="minor"/>
          </rPr>
          <t>"* Provider Name: STEPHANIE A RIOLO * Provider NPI: 1942237425 * Provider Vendor Number: 7000110784 * Effective Date: 11/28/2022 * Changes Made: Loaded to Group: MACOMB COUNTY COMMUNITY MENTAL Group Vendor Number: 900051139, 43740 GROESBECK * Products: HMO, PPO, Medicare, Medicaid FE
11/29/2022
Priority Health Analyst"
======</t>
        </r>
      </text>
    </comment>
    <comment ref="M112" authorId="0" shapeId="0" xr:uid="{00000000-0006-0000-0600-00008B010000}">
      <text>
        <r>
          <rPr>
            <sz val="10"/>
            <color rgb="FF000000"/>
            <rFont val="Arial"/>
            <scheme val="minor"/>
          </rPr>
          <t>Masters Social Worker Limited 6851106419
======</t>
        </r>
      </text>
    </comment>
    <comment ref="AF112" authorId="0" shapeId="0" xr:uid="{00000000-0006-0000-0600-00008C010000}">
      <text>
        <r>
          <rPr>
            <sz val="10"/>
            <color rgb="FF000000"/>
            <rFont val="Arial"/>
            <scheme val="minor"/>
          </rPr>
          <t>no PECOS account
======</t>
        </r>
      </text>
    </comment>
    <comment ref="AJ112" authorId="0" shapeId="0" xr:uid="{00000000-0006-0000-0600-00008D010000}">
      <text>
        <r>
          <rPr>
            <sz val="10"/>
            <color rgb="FF000000"/>
            <rFont val="Arial"/>
            <scheme val="minor"/>
          </rPr>
          <t>Approved
Effective Date: 12/01/2022
Provider_ID:
QMP000006254902
LOB:
Molina Medicare DSNP
Molina Medicare MAPD
======</t>
        </r>
      </text>
    </comment>
    <comment ref="AK112" authorId="0" shapeId="0" xr:uid="{00000000-0006-0000-0600-00008E010000}">
      <text>
        <r>
          <rPr>
            <sz val="10"/>
            <color rgb="FF000000"/>
            <rFont val="Arial"/>
            <scheme val="minor"/>
          </rPr>
          <t>Latest Attempt: 10/31/2022
======</t>
        </r>
      </text>
    </comment>
    <comment ref="AL112" authorId="0" shapeId="0" xr:uid="{00000000-0006-0000-0600-00008F010000}">
      <text>
        <r>
          <rPr>
            <sz val="10"/>
            <color rgb="FF000000"/>
            <rFont val="Arial"/>
            <scheme val="minor"/>
          </rPr>
          <t>First Attempt: 10/27/2022
Second Attempt: 12/06/2022 
Latest Attempt: 02/02/2023
Supervising Physician (Applicable for Mid-level/Limited License providers ONLY) 
NPI, DEA, if applicable - Board Certified (Y/N) and Medicare Number
======</t>
        </r>
      </text>
    </comment>
    <comment ref="AM112" authorId="0" shapeId="0" xr:uid="{00000000-0006-0000-0600-000090010000}">
      <text>
        <r>
          <rPr>
            <sz val="10"/>
            <color rgb="FF000000"/>
            <rFont val="Arial"/>
            <scheme val="minor"/>
          </rPr>
          <t>First Attempt: 10/27/2022
Latest Attempt: 12/28/2022
======</t>
        </r>
      </text>
    </comment>
    <comment ref="AJ113" authorId="0" shapeId="0" xr:uid="{00000000-0006-0000-0600-000091010000}">
      <text>
        <r>
          <rPr>
            <sz val="10"/>
            <color rgb="FF000000"/>
            <rFont val="Arial"/>
            <scheme val="minor"/>
          </rPr>
          <t>Provider_ID:
QMP000005309174
LOB:
Molina Medicare DSNP
Molina Medicare MAPD
======</t>
        </r>
      </text>
    </comment>
    <comment ref="AN113" authorId="0" shapeId="0" xr:uid="{00000000-0006-0000-0600-000092010000}">
      <text>
        <r>
          <rPr>
            <sz val="10"/>
            <color rgb="FF000000"/>
            <rFont val="Arial"/>
            <scheme val="minor"/>
          </rPr>
          <t>"* Provider Name: JAMILA M STEVENS * Provider NPI: 1124283650 * Provider Vendor Number: 7002046574 * Effective Date: 11/28/2022 * Changes Made: Loaded to Group: MACOMB COUNTY COMMUNITY MENTAL Group Vendor Number: 900051139, 43740 GROESBECK * Products: HMO, PPO, Medicare, Medicaid FE
11/29/2022
Priority Health Analyst"
======</t>
        </r>
      </text>
    </comment>
    <comment ref="AJ114" authorId="0" shapeId="0" xr:uid="{00000000-0006-0000-0600-000093010000}">
      <text>
        <r>
          <rPr>
            <sz val="10"/>
            <color rgb="FF000000"/>
            <rFont val="Arial"/>
            <scheme val="minor"/>
          </rPr>
          <t>Provider_ID:
QMP000005940545
LOB:
Molina Medicare DSNP
Molina Medicare MAPD
======</t>
        </r>
      </text>
    </comment>
    <comment ref="AN114" authorId="0" shapeId="0" xr:uid="{00000000-0006-0000-0600-000094010000}">
      <text>
        <r>
          <rPr>
            <sz val="10"/>
            <color rgb="FF000000"/>
            <rFont val="Arial"/>
            <scheme val="minor"/>
          </rPr>
          <t>"We need more information! Once we receive this essential information, we can begin the credentialing process. What do we need? • Updated CAQH Application. The information for Macomb County Community Mental Health is not listed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Hello; The information requested on 12/20/2022 has not been received to date. If not received by 01/11/2023 this inquiry will be closed as an incomplete application. Thank you.
01/04/2023
Priority Health Analyst"
======</t>
        </r>
      </text>
    </comment>
    <comment ref="M115" authorId="0" shapeId="0" xr:uid="{00000000-0006-0000-0600-000095010000}">
      <text>
        <r>
          <rPr>
            <sz val="10"/>
            <color rgb="FF000000"/>
            <rFont val="Arial"/>
            <scheme val="minor"/>
          </rPr>
          <t>Masters Social Worker Limited 6851110418
======</t>
        </r>
      </text>
    </comment>
    <comment ref="AF115" authorId="0" shapeId="0" xr:uid="{00000000-0006-0000-0600-000096010000}">
      <text>
        <r>
          <rPr>
            <sz val="10"/>
            <color rgb="FF000000"/>
            <rFont val="Arial"/>
            <scheme val="minor"/>
          </rPr>
          <t>no PECOS account 
======</t>
        </r>
      </text>
    </comment>
    <comment ref="AJ115" authorId="0" shapeId="0" xr:uid="{00000000-0006-0000-0600-000097010000}">
      <text>
        <r>
          <rPr>
            <sz val="10"/>
            <color rgb="FF000000"/>
            <rFont val="Arial"/>
            <scheme val="minor"/>
          </rPr>
          <t>Approved
Effective Date: 12/01/2022
Provider_ID:
QMP000006254897
LOB:
Molina Medicare DSNP
Molina Medicare MAPD
======</t>
        </r>
      </text>
    </comment>
    <comment ref="AK115" authorId="0" shapeId="0" xr:uid="{00000000-0006-0000-0600-000098010000}">
      <text>
        <r>
          <rPr>
            <sz val="10"/>
            <color rgb="FF000000"/>
            <rFont val="Arial"/>
            <scheme val="minor"/>
          </rPr>
          <t>Latest Attempt: 10/31/2022
======</t>
        </r>
      </text>
    </comment>
    <comment ref="AL115" authorId="0" shapeId="0" xr:uid="{00000000-0006-0000-0600-000099010000}">
      <text>
        <r>
          <rPr>
            <sz val="10"/>
            <color rgb="FF000000"/>
            <rFont val="Arial"/>
            <scheme val="minor"/>
          </rPr>
          <t>First Attempt: 10/27/2022
Second Attempt: 12/06/2022 
Latest Attempt: 02/02/2023
Supervising Physician (Applicable for Mid-level/Limited License providers ONLY) 
NPI, DEA, if applicable - Board Certified (Y/N) and Medicare Number
======</t>
        </r>
      </text>
    </comment>
    <comment ref="AM115" authorId="0" shapeId="0" xr:uid="{00000000-0006-0000-0600-00009A010000}">
      <text>
        <r>
          <rPr>
            <sz val="10"/>
            <color rgb="FF000000"/>
            <rFont val="Arial"/>
            <scheme val="minor"/>
          </rPr>
          <t>First Attempt: 10/27/2022
Second Attempt: 12/28/2022
Latest Attempt: 02/02/2023
======</t>
        </r>
      </text>
    </comment>
    <comment ref="M118" authorId="0" shapeId="0" xr:uid="{00000000-0006-0000-0600-00009B010000}">
      <text>
        <r>
          <rPr>
            <sz val="10"/>
            <color rgb="FF000000"/>
            <rFont val="Arial"/>
            <scheme val="minor"/>
          </rPr>
          <t>Masters Social Worker
6801114948
======</t>
        </r>
      </text>
    </comment>
    <comment ref="AH118" authorId="0" shapeId="0" xr:uid="{00000000-0006-0000-0600-00009C010000}">
      <text>
        <r>
          <rPr>
            <sz val="10"/>
            <color rgb="FF000000"/>
            <rFont val="Arial"/>
            <scheme val="minor"/>
          </rPr>
          <t>Enrollment Type: Individual/Sole Proprietor
Association End Date: 12/31/2999
Business End Date: 09/17/2025
Revalidation Status: Not Started
Revalidation Cycle End Date: 09/30/2025
======</t>
        </r>
      </text>
    </comment>
    <comment ref="AJ118" authorId="0" shapeId="0" xr:uid="{00000000-0006-0000-0600-00009D010000}">
      <text>
        <r>
          <rPr>
            <sz val="10"/>
            <color rgb="FF000000"/>
            <rFont val="Arial"/>
            <scheme val="minor"/>
          </rPr>
          <t>Provider_ID:
QMP000005927944
LOB:
Molina Medicare DSNP
Molina Medicare MAPD
======</t>
        </r>
      </text>
    </comment>
    <comment ref="AN118" authorId="0" shapeId="0" xr:uid="{00000000-0006-0000-0600-00009E010000}">
      <text>
        <r>
          <rPr>
            <sz val="10"/>
            <color rgb="FF000000"/>
            <rFont val="Arial"/>
            <scheme val="minor"/>
          </rPr>
          <t>"We need more information! Once we receive this essential information, we can begin the credentialing process. What do we need? • Updated CAQH Application. The demographic information for Macomb County Community Mental Health is not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Hello; The information requested on 12/20/2022 has not been received to date. If not received by 01/11/2023 this inquiry will be closed as an incomplete application. Thank you.
01/04/2023
Priority Health Analyst"
======</t>
        </r>
      </text>
    </comment>
    <comment ref="M119" authorId="0" shapeId="0" xr:uid="{00000000-0006-0000-0600-00009F010000}">
      <text>
        <r>
          <rPr>
            <sz val="10"/>
            <color rgb="FF000000"/>
            <rFont val="Arial"/>
            <scheme val="minor"/>
          </rPr>
          <t>Masters Social Worker Limited 6851100394
======</t>
        </r>
      </text>
    </comment>
    <comment ref="AF119" authorId="0" shapeId="0" xr:uid="{00000000-0006-0000-0600-0000A0010000}">
      <text>
        <r>
          <rPr>
            <sz val="10"/>
            <color rgb="FF000000"/>
            <rFont val="Arial"/>
            <scheme val="minor"/>
          </rPr>
          <t>no PECOS account 
======</t>
        </r>
      </text>
    </comment>
    <comment ref="AH119" authorId="0" shapeId="0" xr:uid="{00000000-0006-0000-0600-0000A1010000}">
      <text>
        <r>
          <rPr>
            <sz val="10"/>
            <color rgb="FF000000"/>
            <rFont val="Arial"/>
            <scheme val="minor"/>
          </rPr>
          <t>Enrollment Type: Individual/Sole Proprietor
Association End Date: 12/31/2999
Business End Date: 12/06/2023
Revalidation Status: Not Started
Revalidation Cycle End Date: 07/31/2023
======</t>
        </r>
      </text>
    </comment>
    <comment ref="AJ119" authorId="0" shapeId="0" xr:uid="{00000000-0006-0000-0600-0000A2010000}">
      <text>
        <r>
          <rPr>
            <sz val="10"/>
            <color rgb="FF000000"/>
            <rFont val="Arial"/>
            <scheme val="minor"/>
          </rPr>
          <t>Approved
Effective Date: 12/01/2022
Provider_ID:
QMP000005319505
LOB:
Molina Medicare DSNP
Molina Medicare MAPD
======</t>
        </r>
      </text>
    </comment>
    <comment ref="AK119" authorId="0" shapeId="0" xr:uid="{00000000-0006-0000-0600-0000A3010000}">
      <text>
        <r>
          <rPr>
            <sz val="10"/>
            <color rgb="FF000000"/>
            <rFont val="Arial"/>
            <scheme val="minor"/>
          </rPr>
          <t>Latest Attempt: 10/31/2022
======</t>
        </r>
      </text>
    </comment>
    <comment ref="AL119" authorId="0" shapeId="0" xr:uid="{00000000-0006-0000-0600-0000A4010000}">
      <text>
        <r>
          <rPr>
            <sz val="10"/>
            <color rgb="FF000000"/>
            <rFont val="Arial"/>
            <scheme val="minor"/>
          </rPr>
          <t>First Attempt: 10/27/2022
Second Attempt: 12/06/2022 
Latest Attempt: 02/02/2023
✓
Supervising Physician (Applicable for Mid-level/Limited License providers ONLY) 
NPI, DEA, if applicable - Board Certified (Y/N) and Medicare Number
======</t>
        </r>
      </text>
    </comment>
    <comment ref="AM119" authorId="0" shapeId="0" xr:uid="{00000000-0006-0000-0600-0000A5010000}">
      <text>
        <r>
          <rPr>
            <sz val="10"/>
            <color rgb="FF000000"/>
            <rFont val="Arial"/>
            <scheme val="minor"/>
          </rPr>
          <t>no CAQH ID
======</t>
        </r>
      </text>
    </comment>
    <comment ref="M120" authorId="0" shapeId="0" xr:uid="{00000000-0006-0000-0600-0000A6010000}">
      <text>
        <r>
          <rPr>
            <sz val="10"/>
            <color rgb="FF000000"/>
            <rFont val="Arial"/>
            <scheme val="minor"/>
          </rPr>
          <t>Masters Social Worker
6801108388
======</t>
        </r>
      </text>
    </comment>
    <comment ref="AH120" authorId="0" shapeId="0" xr:uid="{00000000-0006-0000-0600-0000A7010000}">
      <text>
        <r>
          <rPr>
            <sz val="10"/>
            <color rgb="FF000000"/>
            <rFont val="Arial"/>
            <scheme val="minor"/>
          </rPr>
          <t>Enrollment Type: Individual/Sole Proprietor
Association End Date: 12/31/2999
Business End Date: 06/29/2024
Revalidation Status: Not Started
Revalidation Cycle End Date: 11/30/2024
======</t>
        </r>
      </text>
    </comment>
    <comment ref="AJ120" authorId="0" shapeId="0" xr:uid="{00000000-0006-0000-0600-0000A8010000}">
      <text>
        <r>
          <rPr>
            <sz val="10"/>
            <color rgb="FF000000"/>
            <rFont val="Arial"/>
            <scheme val="minor"/>
          </rPr>
          <t>Provider_ID:
QMP000005960352
LOB:
Molina Medicare DSNP
Molina Medicare MAPD
======</t>
        </r>
      </text>
    </comment>
    <comment ref="AN120" authorId="0" shapeId="0" xr:uid="{00000000-0006-0000-0600-0000A9010000}">
      <text>
        <r>
          <rPr>
            <sz val="10"/>
            <color rgb="FF000000"/>
            <rFont val="Arial"/>
            <scheme val="minor"/>
          </rPr>
          <t>"Hello, in reviewing the CAQH application, we find that the address listed on the request submitted online to us does not match what is listed on the CAQH application. To continue processing your request, you will need to update CAQH and notify us when that has been completed. • If the requested information is not received within 10 business days, this inquiry will be closed as an incomplete application.
12/16/2022
Priority Health Analyst"
======</t>
        </r>
      </text>
    </comment>
    <comment ref="M121" authorId="0" shapeId="0" xr:uid="{00000000-0006-0000-0600-0000AA010000}">
      <text>
        <r>
          <rPr>
            <sz val="10"/>
            <color rgb="FF000000"/>
            <rFont val="Arial"/>
            <scheme val="minor"/>
          </rPr>
          <t>Registered Nurse 4704277557
Specialty Certification:
N​u​r​s​e​ ​P​r​a​c​t​i​t​i​o​n​e​r
======</t>
        </r>
      </text>
    </comment>
    <comment ref="AH121" authorId="0" shapeId="0" xr:uid="{00000000-0006-0000-0600-0000AB010000}">
      <text>
        <r>
          <rPr>
            <sz val="10"/>
            <color rgb="FF000000"/>
            <rFont val="Arial"/>
            <scheme val="minor"/>
          </rPr>
          <t>Enrollment Type: Individual/Sole Proprietor
Association End Date: 12/31/2999
Business End Date: 07/18/2023
Revalidation Status: Not Started
Revalidation Cycle End Date: 11/30/2026
======</t>
        </r>
      </text>
    </comment>
    <comment ref="AJ121" authorId="0" shapeId="0" xr:uid="{00000000-0006-0000-0600-0000AC010000}">
      <text>
        <r>
          <rPr>
            <sz val="10"/>
            <color rgb="FF000000"/>
            <rFont val="Arial"/>
            <scheme val="minor"/>
          </rPr>
          <t>Provider_ID:
QMP000006075663
LOB:
Molina Medicare DSNP
Molina Medicare MAPD
======</t>
        </r>
      </text>
    </comment>
    <comment ref="AL121" authorId="0" shapeId="0" xr:uid="{00000000-0006-0000-0600-0000AD010000}">
      <text>
        <r>
          <rPr>
            <sz val="10"/>
            <color rgb="FF000000"/>
            <rFont val="Arial"/>
            <scheme val="minor"/>
          </rPr>
          <t>Collabortive Physicians NPI 
( for PA, RN, NMW, &amp; NP Only)
Supervising Physician (Applicable for Mid-level/Limited License providers ONLY) 
NPI, DEA, if applicable - Board Certified (Y/N) and Medicare Number
======</t>
        </r>
      </text>
    </comment>
    <comment ref="AN121" authorId="0" shapeId="0" xr:uid="{00000000-0006-0000-0600-0000AE010000}">
      <text>
        <r>
          <rPr>
            <sz val="10"/>
            <color rgb="FF000000"/>
            <rFont val="Arial"/>
            <scheme val="minor"/>
          </rPr>
          <t>Please consider this inquiry closed as an incomplete application. We did not receive a response to our initial request for more information within 10 business days.
11/11/2022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3 days, awaiting receipt of this required information.
11/8/2022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10/28/2022
Priority Health Analyst
======</t>
        </r>
      </text>
    </comment>
    <comment ref="M122" authorId="0" shapeId="0" xr:uid="{00000000-0006-0000-0600-0000AF010000}">
      <text>
        <r>
          <rPr>
            <sz val="10"/>
            <color rgb="FF000000"/>
            <rFont val="Arial"/>
            <scheme val="minor"/>
          </rPr>
          <t>Masters Social Worker Limited 6851107754
======</t>
        </r>
      </text>
    </comment>
    <comment ref="AF122" authorId="0" shapeId="0" xr:uid="{00000000-0006-0000-0600-0000B0010000}">
      <text>
        <r>
          <rPr>
            <sz val="10"/>
            <color rgb="FF000000"/>
            <rFont val="Arial"/>
            <scheme val="minor"/>
          </rPr>
          <t>no PECOS account 
======</t>
        </r>
      </text>
    </comment>
    <comment ref="AH122" authorId="0" shapeId="0" xr:uid="{00000000-0006-0000-0600-0000B1010000}">
      <text>
        <r>
          <rPr>
            <sz val="10"/>
            <color rgb="FF000000"/>
            <rFont val="Arial"/>
            <scheme val="minor"/>
          </rPr>
          <t>Enrollment Type: Individual/Sole Proprietor
Association End Date: 12/31/2999
Business End Date: 10/06/2023
Revalidation Status: Not Started
Revalidation Cycle End Date: 03/31/2026
======</t>
        </r>
      </text>
    </comment>
    <comment ref="AJ122" authorId="0" shapeId="0" xr:uid="{00000000-0006-0000-0600-0000B2010000}">
      <text>
        <r>
          <rPr>
            <sz val="10"/>
            <color rgb="FF000000"/>
            <rFont val="Arial"/>
            <scheme val="minor"/>
          </rPr>
          <t>Approved
Effective Date: 12/01/2022
Provider_ID:
QMP000005991243
LOB:
Molina Medicare DSNP
Molina Medicare MAPD
======</t>
        </r>
      </text>
    </comment>
    <comment ref="AK122" authorId="0" shapeId="0" xr:uid="{00000000-0006-0000-0600-0000B3010000}">
      <text>
        <r>
          <rPr>
            <sz val="10"/>
            <color rgb="FF000000"/>
            <rFont val="Arial"/>
            <scheme val="minor"/>
          </rPr>
          <t>Latest Attempt: 10/31/2022
======</t>
        </r>
      </text>
    </comment>
    <comment ref="AL122" authorId="0" shapeId="0" xr:uid="{00000000-0006-0000-0600-0000B4010000}">
      <text>
        <r>
          <rPr>
            <sz val="10"/>
            <color rgb="FF000000"/>
            <rFont val="Arial"/>
            <scheme val="minor"/>
          </rPr>
          <t>First Attempt: 10/27/2022
Second Attempt: 12/06/2022 
Latest Attempt: 02/02/2023
✓
Supervising Physician (Applicable for Mid-level/Limited License providers ONLY) 
NPI, DEA, if applicable - Board Certified (Y/N) and Medicare Number
======</t>
        </r>
      </text>
    </comment>
    <comment ref="AM122" authorId="0" shapeId="0" xr:uid="{00000000-0006-0000-0600-0000B5010000}">
      <text>
        <r>
          <rPr>
            <sz val="10"/>
            <color rgb="FF000000"/>
            <rFont val="Arial"/>
            <scheme val="minor"/>
          </rPr>
          <t>no CAQH ID
======</t>
        </r>
      </text>
    </comment>
    <comment ref="O123" authorId="0" shapeId="0" xr:uid="{00000000-0006-0000-0600-0000B6010000}">
      <text>
        <r>
          <rPr>
            <sz val="10"/>
            <color rgb="FF000000"/>
            <rFont val="Arial"/>
            <scheme val="minor"/>
          </rPr>
          <t>License is expiring within 1 month
======</t>
        </r>
      </text>
    </comment>
    <comment ref="AH123" authorId="0" shapeId="0" xr:uid="{00000000-0006-0000-0600-0000B7010000}">
      <text>
        <r>
          <rPr>
            <sz val="10"/>
            <color rgb="FF000000"/>
            <rFont val="Arial"/>
            <scheme val="minor"/>
          </rPr>
          <t>Enrollment Type: Individual/Sole Proprietor
Association End Date: 12/31/2999
Business End Date: 06/29/2023
Revalidation Status: Not Started
Revalidation Cycle End Date: 07/31/2023
======</t>
        </r>
      </text>
    </comment>
    <comment ref="AN123" authorId="0" shapeId="0" xr:uid="{00000000-0006-0000-0600-0000B8010000}">
      <text>
        <r>
          <rPr>
            <sz val="10"/>
            <color rgb="FF000000"/>
            <rFont val="Arial"/>
            <scheme val="minor"/>
          </rPr>
          <t>Good day! May we know the update of this application?
3/31/2023
Macomb County Community Mental Health -
The provider is a hospital based provider.
3/15/2023
Macomb County Community Mental Health -
Please consider this inquiry closed as an incomplete application. We did not receive a response to our initial request for more information within 10 business days.
3/14/2023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3 days, awaiting your notification of this update.
3/8/2023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10 days, awaiting your notification of this update.
2/27/2023
Priority Health Analyst
======</t>
        </r>
      </text>
    </comment>
    <comment ref="AH124" authorId="0" shapeId="0" xr:uid="{00000000-0006-0000-0600-0000B9010000}">
      <text>
        <r>
          <rPr>
            <sz val="10"/>
            <color rgb="FF000000"/>
            <rFont val="Arial"/>
            <scheme val="minor"/>
          </rPr>
          <t>Enrollment Type: Individual/Sole Proprietor
Association End Date: 12/31/2999
Business End Date: 06/29/2024
Revalidation Status: Not Started
Revalidation Cycle End Date: 01/31/2024
======</t>
        </r>
      </text>
    </comment>
    <comment ref="AJ124" authorId="0" shapeId="0" xr:uid="{00000000-0006-0000-0600-0000BA010000}">
      <text>
        <r>
          <rPr>
            <sz val="10"/>
            <color rgb="FF000000"/>
            <rFont val="Arial"/>
            <scheme val="minor"/>
          </rPr>
          <t>Provider_ID:
QMP000005431723
LOB:
Molina Medicare DSNP
Molina Medicare MAPD
======</t>
        </r>
      </text>
    </comment>
    <comment ref="AN124" authorId="0" shapeId="0" xr:uid="{00000000-0006-0000-0600-0000BB010000}">
      <text>
        <r>
          <rPr>
            <sz val="10"/>
            <color rgb="FF000000"/>
            <rFont val="Arial"/>
            <scheme val="minor"/>
          </rPr>
          <t>This provider is a hospital based provider.
3/24/2023
Macomb County Community Mental Health -
Hello, We noticed that you selected the Hospitalist, Hospital Practice and the call to make an appointment boxes. Will this provider be seeing patients in a hospital only or in an office setting? Are we referring members? Your inquiry will remain open for 10 days, awaiting your notification of this update.
2/2/2023
Priority Health Analyst
======</t>
        </r>
      </text>
    </comment>
    <comment ref="AN125" authorId="0" shapeId="0" xr:uid="{00000000-0006-0000-0600-0000BC010000}">
      <text>
        <r>
          <rPr>
            <sz val="10"/>
            <color rgb="FF000000"/>
            <rFont val="Arial"/>
            <scheme val="minor"/>
          </rPr>
          <t>Follow up updates
======</t>
        </r>
      </text>
    </comment>
    <comment ref="AH126" authorId="0" shapeId="0" xr:uid="{00000000-0006-0000-0600-0000BD010000}">
      <text>
        <r>
          <rPr>
            <sz val="10"/>
            <color rgb="FF000000"/>
            <rFont val="Arial"/>
            <scheme val="minor"/>
          </rPr>
          <t>Enrollment Type: Individual/Sole Proprietor
Association End Date: 12/31/2999
Business End Date: 06/29/2024
Revalidation Status: Not Started
Revalidation Cycle End Date: 07/31/2023
======</t>
        </r>
      </text>
    </comment>
    <comment ref="AJ126" authorId="0" shapeId="0" xr:uid="{00000000-0006-0000-0600-0000BE010000}">
      <text>
        <r>
          <rPr>
            <sz val="10"/>
            <color rgb="FF000000"/>
            <rFont val="Arial"/>
            <scheme val="minor"/>
          </rPr>
          <t>Provider_ID:
QMP000004890574
LOB:
Molina Medicare DSNP
Molina Medicare MAPD
======</t>
        </r>
      </text>
    </comment>
    <comment ref="AN126" authorId="0" shapeId="0" xr:uid="{00000000-0006-0000-0600-0000BF010000}">
      <text>
        <r>
          <rPr>
            <sz val="10"/>
            <color rgb="FF000000"/>
            <rFont val="Arial"/>
            <scheme val="minor"/>
          </rPr>
          <t>This provider is a hospital based provider.
3/24/2023
Macomb County Community Mental Health -
Hello, We noticed that you selected the Hospitalist, Hospital Practice and the call to make an appointment boxes. Will this provider be seeing patients in a hospital only or in an office setting? Are we referring members? Your inquiry will remain open for 10 days, awaiting your notification of this update.
2/2/2023
Priority Health Analyst
======</t>
        </r>
      </text>
    </comment>
    <comment ref="AF127" authorId="0" shapeId="0" xr:uid="{00000000-0006-0000-0600-0000C0010000}">
      <text>
        <r>
          <rPr>
            <sz val="10"/>
            <color rgb="FF000000"/>
            <rFont val="Arial"/>
            <scheme val="minor"/>
          </rPr>
          <t>no PECOS account
======</t>
        </r>
      </text>
    </comment>
    <comment ref="AH127" authorId="0" shapeId="0" xr:uid="{00000000-0006-0000-0600-0000C1010000}">
      <text>
        <r>
          <rPr>
            <sz val="10"/>
            <color rgb="FF000000"/>
            <rFont val="Arial"/>
            <scheme val="minor"/>
          </rPr>
          <t>Enrollment Type: Individual/Sole Proprietor
Association End Date: 12/31/2999
Business End Date: 07/30/2024
Revalidation Status: Not Started
Revalidation Cycle End Date: 06/30/2023
======</t>
        </r>
      </text>
    </comment>
    <comment ref="AJ127" authorId="0" shapeId="0" xr:uid="{00000000-0006-0000-0600-0000C2010000}">
      <text>
        <r>
          <rPr>
            <sz val="10"/>
            <color rgb="FF000000"/>
            <rFont val="Arial"/>
            <scheme val="minor"/>
          </rPr>
          <t>Provider_ID:
QMP000005582062
LOB:
Molina Medicare DSNP
Molina Medicare MAPD
======</t>
        </r>
      </text>
    </comment>
    <comment ref="AN127" authorId="0" shapeId="0" xr:uid="{00000000-0006-0000-0600-0000C3010000}">
      <text>
        <r>
          <rPr>
            <sz val="10"/>
            <color rgb="FF000000"/>
            <rFont val="Arial"/>
            <scheme val="minor"/>
          </rPr>
          <t>GOOD AFTERNOON, WHILE THE CAQH HAS BEEN REATTESTED, THE ADDRESS YOU ARE WANTING THE PROVIDER CREDENTIALED AT 43740 NORTH GROESBECK HIGHWAY IS STILL NOT LISTED. WE CANNOT CREDENTIAL THE PROVIDER UNTIL THE CAQH APPLICATION HAS BEEN UPDATED TO INCLUDE THE ADDRESS YOU ARE WANTING THE PROVIDER CREDENTIALED TO WITH THE CORRECT GROUP NAME AND TAX ID YOU ARE WANTING. THIS INQUIRY WILL BE CLOSED UNTIL WE HAVE BEEN NOTIFIED THAT THE CAQH APPLICATION HAS BEEN UPDATED TO INCLUDE THIS INFORMATION.
1/23/2023
Priority Health Analyst
CAQH Application was updated and has been attested last 10/24/2022.
1/20/2023
Macomb County Community Mental Health -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this provider credentialed at isnt on their CAQH application. Please update CAQH and notify us once completed.
12/20/2022
Priority Health Analyst
======</t>
        </r>
      </text>
    </comment>
    <comment ref="AH128" authorId="0" shapeId="0" xr:uid="{00000000-0006-0000-0600-0000C4010000}">
      <text>
        <r>
          <rPr>
            <sz val="10"/>
            <color rgb="FF000000"/>
            <rFont val="Arial"/>
            <scheme val="minor"/>
          </rPr>
          <t>Enrollment Type: Individual/Sole Proprietor
Association End Date: 12/31/2999
Business End Date: 04/03/2026
Revalidation Status: Not Started
Revalidation Cycle End Date: 10/31/2024
======</t>
        </r>
      </text>
    </comment>
    <comment ref="AJ128" authorId="0" shapeId="0" xr:uid="{00000000-0006-0000-0600-0000C5010000}">
      <text>
        <r>
          <rPr>
            <sz val="10"/>
            <color rgb="FF000000"/>
            <rFont val="Arial"/>
            <scheme val="minor"/>
          </rPr>
          <t>Provider_ID:
QMP000005809007
LOB:
Molina Medicare DSNP
Molina Medicare MAPD
======</t>
        </r>
      </text>
    </comment>
    <comment ref="AN128" authorId="0" shapeId="0" xr:uid="{00000000-0006-0000-0600-0000C6010000}">
      <text>
        <r>
          <rPr>
            <sz val="10"/>
            <color rgb="FF000000"/>
            <rFont val="Arial"/>
            <scheme val="minor"/>
          </rPr>
          <t>Hello! This provider is not a limited licensed provider as Per NPI Registry and and Michigan License Verification. License Number: 6801115770 License Type: Masters Social Worker License Issue Date: 0​2​/​0​2​/​2​0​2​3 License Expiration Date: 0​2​/​0​2​/​2​0​2​6
4/10/2023
Macomb County Community Mental Health -
Thank you for your interest in participation with Priority Health. Credentialing is not required for a limited licensed practitioner. Please submit claims under the supervising provider. Please see https://www.priorityhealth.com/provider/manual/billing/bh-billing for more details.
10/28/2022
Priority Health Analyst
======</t>
        </r>
      </text>
    </comment>
    <comment ref="AH129" authorId="0" shapeId="0" xr:uid="{00000000-0006-0000-0600-0000C7010000}">
      <text>
        <r>
          <rPr>
            <sz val="10"/>
            <color rgb="FF000000"/>
            <rFont val="Arial"/>
            <scheme val="minor"/>
          </rPr>
          <t>Enrollment Type: Individual/Sole Proprietor
Association End Date: 12/31/2999
Business End Date: 01/15/2026
Revalidation Status: Not Started
Revalidation Cycle End Date: 07/31/2023
======</t>
        </r>
      </text>
    </comment>
    <comment ref="AJ129" authorId="0" shapeId="0" xr:uid="{00000000-0006-0000-0600-0000C8010000}">
      <text>
        <r>
          <rPr>
            <sz val="10"/>
            <color rgb="FF000000"/>
            <rFont val="Arial"/>
            <scheme val="minor"/>
          </rPr>
          <t>Provider_ID:
QMP000004890720
LOB:
Molina Medicare DSNP
Molina Medicare MAPD
======</t>
        </r>
      </text>
    </comment>
    <comment ref="AN129" authorId="0" shapeId="0" xr:uid="{00000000-0006-0000-0600-0000C9010000}">
      <text>
        <r>
          <rPr>
            <sz val="10"/>
            <color rgb="FF000000"/>
            <rFont val="Arial"/>
            <scheme val="minor"/>
          </rPr>
          <t>WHILE THE CAQH WAS REATTESTED 12/05/2022, IT DOES NOT INCLUDE THE ADDRESS/GROUP/TAX ID YOU ARE WANTING THE PROVIDER CREDENTIALED TO. WE CANNOT CONTINUE THE CREDENTIALING PROCESS UNTIL THE CAQH APPLICATION HAS BEEN UPDATED TO INCLUDE THIS INFORMATION. THIS INQUIRY WILL BE CLOSED UNTIL WE RECEIVE NOTIFICATION THAT THE CAQH APPLICATION HAS BEEN UPDATED TO INCLUDE THIS INFORMATION.
1/23/2023
Priority Health Analyst
CAQH Application was updated and has been attested last 12/05/2022.
1/20/2023
Macomb County Community Mental Health -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to is not listed on the provider's CAQH application. Please update provider's CAQH application and notify us once completed.
12/20/2022
Priority Health Analyst
======</t>
        </r>
      </text>
    </comment>
    <comment ref="M130" authorId="0" shapeId="0" xr:uid="{00000000-0006-0000-0600-0000CA010000}">
      <text>
        <r>
          <rPr>
            <sz val="10"/>
            <color rgb="FF000000"/>
            <rFont val="Arial"/>
            <scheme val="minor"/>
          </rPr>
          <t>Masters Limited Psychologist 6361006934
======</t>
        </r>
      </text>
    </comment>
    <comment ref="AF130" authorId="0" shapeId="0" xr:uid="{00000000-0006-0000-0600-0000CB010000}">
      <text>
        <r>
          <rPr>
            <sz val="10"/>
            <color rgb="FF000000"/>
            <rFont val="Arial"/>
            <scheme val="minor"/>
          </rPr>
          <t>no PECOS account
======</t>
        </r>
      </text>
    </comment>
    <comment ref="AH130" authorId="0" shapeId="0" xr:uid="{00000000-0006-0000-0600-0000CC010000}">
      <text>
        <r>
          <rPr>
            <sz val="10"/>
            <color rgb="FF000000"/>
            <rFont val="Arial"/>
            <scheme val="minor"/>
          </rPr>
          <t>Enrollment Type: Individual/Sole Proprietor
Association End Date: 12/31/2999
Business End Date: 08/06/2024
Revalidation Status: Not Started
Revalidation Cycle End Date: 12/31/2023
======</t>
        </r>
      </text>
    </comment>
    <comment ref="AJ130" authorId="0" shapeId="0" xr:uid="{00000000-0006-0000-0600-0000CD010000}">
      <text>
        <r>
          <rPr>
            <sz val="10"/>
            <color rgb="FF000000"/>
            <rFont val="Arial"/>
            <scheme val="minor"/>
          </rPr>
          <t>Provider_ID:
QMP000003991920
LOB:
Molina Medicare DSNP
Molina Medicare MAPD
======</t>
        </r>
      </text>
    </comment>
    <comment ref="AL130" authorId="0" shapeId="0" xr:uid="{00000000-0006-0000-0600-0000CE010000}">
      <text>
        <r>
          <rPr>
            <sz val="10"/>
            <color rgb="FF000000"/>
            <rFont val="Arial"/>
            <scheme val="minor"/>
          </rPr>
          <t xml:space="preserve">
Supervising Physician (Applicable for Mid-level/Limited License providers ONLY) 
NPI, DEA, if applicable - Board Certified (Y/N) and Medicare Number
======</t>
        </r>
      </text>
    </comment>
    <comment ref="AN130" authorId="0" shapeId="0" xr:uid="{00000000-0006-0000-0600-0000CF010000}">
      <text>
        <r>
          <rPr>
            <sz val="10"/>
            <color rgb="FF000000"/>
            <rFont val="Arial"/>
            <scheme val="minor"/>
          </rPr>
          <t>CAQH Application already updated and attested 12/15/2022.
3/15/2023
Macomb County Community Mental Health -
Please consider this inquiry closed as an incomplete application. We did not receive a response to our initial request for more information within 10 business days.
11/14/2022
Priority Health Analyst
Please update and/or re-attest your CAQH application on the CAQH website and advise us via a PRISM comment when complete. Your inquiry will remain open for 3 days, awaiting your notification of this update.
11/8/2022
Priority Health Analyst
Please update and/or re-attest your CAQH application on the CAQH website and advise us via a PRISM comment when complete. Your inquiry will remain open for 8 days, awaiting your notification of this update.
11/1/2022
Priority Health Analyst
Please update and/or re-attest your CAQH application on the CAQH website and advise us via a PRISM comment when complete. Your inquiry will remain open for 10 days, awaiting your notification of this update.
10/28/2022
Priority Health Analyst
======</t>
        </r>
      </text>
    </comment>
    <comment ref="F131" authorId="0" shapeId="0" xr:uid="{00000000-0006-0000-0600-0000D0010000}">
      <text>
        <r>
          <rPr>
            <sz val="10"/>
            <color rgb="FF000000"/>
            <rFont val="Arial"/>
            <scheme val="minor"/>
          </rPr>
          <t>Changed from LLPC to LPC
======</t>
        </r>
      </text>
    </comment>
    <comment ref="M131" authorId="0" shapeId="0" xr:uid="{00000000-0006-0000-0600-0000D1010000}">
      <text>
        <r>
          <rPr>
            <sz val="10"/>
            <color rgb="FF000000"/>
            <rFont val="Arial"/>
            <scheme val="minor"/>
          </rPr>
          <t>Licensed Professional Counselor 6401222405
======</t>
        </r>
      </text>
    </comment>
    <comment ref="AF131" authorId="0" shapeId="0" xr:uid="{00000000-0006-0000-0600-0000D2010000}">
      <text>
        <r>
          <rPr>
            <sz val="10"/>
            <color rgb="FF000000"/>
            <rFont val="Arial"/>
            <scheme val="minor"/>
          </rPr>
          <t>no PECOS account
======</t>
        </r>
      </text>
    </comment>
    <comment ref="AJ131" authorId="0" shapeId="0" xr:uid="{00000000-0006-0000-0600-0000D3010000}">
      <text>
        <r>
          <rPr>
            <sz val="10"/>
            <color rgb="FF000000"/>
            <rFont val="Arial"/>
            <scheme val="minor"/>
          </rPr>
          <t>Provider_ID:
QMP000005780599
LOB:
Molina Medicare DSNP
Molina Medicare MAPD
======</t>
        </r>
      </text>
    </comment>
    <comment ref="AL131" authorId="0" shapeId="0" xr:uid="{00000000-0006-0000-0600-0000D4010000}">
      <text>
        <r>
          <rPr>
            <sz val="10"/>
            <color rgb="FF000000"/>
            <rFont val="Arial"/>
            <scheme val="minor"/>
          </rPr>
          <t>Supervising Physician (Applicable for Mid-level/Limited License providers ONLY) 
NPI, DEA, if applicable - Board Certified (Y/N) and Medicare Number
======</t>
        </r>
      </text>
    </comment>
    <comment ref="AN131" authorId="0" shapeId="0" xr:uid="{00000000-0006-0000-0600-0000D5010000}">
      <text>
        <r>
          <rPr>
            <sz val="10"/>
            <color rgb="FF000000"/>
            <rFont val="Arial"/>
            <scheme val="minor"/>
          </rPr>
          <t>The provider is a hospital based provider.
3/15/2023
Macomb County Community Mental Health -
Please consider this inquiry closed as an incomplete application. We did not receive a response to our initial request for more information within 10 business days.
3/14/2023
Priority Health Analyst
Please consider this inquiry closed as an incomplete application. We did not receive a response to our initial request for more information within 10 business days.
3/14/2023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3 days, awaiting your notification of this update.
3/8/2023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10 days, awaiting your notification of this update.
2/27/2023
Priority Health Analyst
======</t>
        </r>
      </text>
    </comment>
    <comment ref="M132" authorId="0" shapeId="0" xr:uid="{00000000-0006-0000-0600-0000D6010000}">
      <text>
        <r>
          <rPr>
            <sz val="10"/>
            <color rgb="FF000000"/>
            <rFont val="Arial"/>
            <scheme val="minor"/>
          </rPr>
          <t>Limited Licensed Counselor 6451012995
======</t>
        </r>
      </text>
    </comment>
    <comment ref="AF132" authorId="0" shapeId="0" xr:uid="{00000000-0006-0000-0600-0000D7010000}">
      <text>
        <r>
          <rPr>
            <sz val="10"/>
            <color rgb="FF000000"/>
            <rFont val="Arial"/>
            <scheme val="minor"/>
          </rPr>
          <t>no PECOS account 
======</t>
        </r>
      </text>
    </comment>
    <comment ref="AH132" authorId="0" shapeId="0" xr:uid="{00000000-0006-0000-0600-0000D8010000}">
      <text>
        <r>
          <rPr>
            <sz val="10"/>
            <color rgb="FF000000"/>
            <rFont val="Arial"/>
            <scheme val="minor"/>
          </rPr>
          <t>Enrollment Type: Individual/Sole Proprietor
Association End Date: 12/31/2999
Business End Date: 06/03/2024
Revalidation Status: Not Started
Revalidation Cycle End Date: 03/31/2028
======</t>
        </r>
      </text>
    </comment>
    <comment ref="AJ132" authorId="0" shapeId="0" xr:uid="{00000000-0006-0000-0600-0000D9010000}">
      <text>
        <r>
          <rPr>
            <sz val="10"/>
            <color rgb="FF000000"/>
            <rFont val="Arial"/>
            <scheme val="minor"/>
          </rPr>
          <t>Approved
Effective Date: 12/01/2022
Provider_ID:
QMP000003991936
LOB:
Molina Medicare DSNP
Molina Medicare MAPD
======</t>
        </r>
      </text>
    </comment>
    <comment ref="AK132" authorId="0" shapeId="0" xr:uid="{00000000-0006-0000-0600-0000DA010000}">
      <text>
        <r>
          <rPr>
            <sz val="10"/>
            <color rgb="FF000000"/>
            <rFont val="Arial"/>
            <scheme val="minor"/>
          </rPr>
          <t>Latest Attempt: 10/31/2022
======</t>
        </r>
      </text>
    </comment>
    <comment ref="AL132" authorId="0" shapeId="0" xr:uid="{00000000-0006-0000-0600-0000DB010000}">
      <text>
        <r>
          <rPr>
            <sz val="10"/>
            <color rgb="FF000000"/>
            <rFont val="Arial"/>
            <scheme val="minor"/>
          </rPr>
          <t>First Attempt: 10/27/2022
Second Attempt: 12/06/2022 
Latest Attempt: 02/02/2023
Supervising Physician (Applicable for Mid-level/Limited License providers ONLY) 
NPI, DEA, if applicable - Board Certified (Y/N) and Medicare Number
======</t>
        </r>
      </text>
    </comment>
    <comment ref="AM132" authorId="0" shapeId="0" xr:uid="{00000000-0006-0000-0600-0000DC010000}">
      <text>
        <r>
          <rPr>
            <sz val="10"/>
            <color rgb="FF000000"/>
            <rFont val="Arial"/>
            <scheme val="minor"/>
          </rPr>
          <t>First Attempt: 10/27/2022
Latest Attempt: 12/28/2022
======</t>
        </r>
      </text>
    </comment>
    <comment ref="AH133" authorId="0" shapeId="0" xr:uid="{00000000-0006-0000-0600-0000DD010000}">
      <text>
        <r>
          <rPr>
            <sz val="10"/>
            <color rgb="FF000000"/>
            <rFont val="Arial"/>
            <scheme val="minor"/>
          </rPr>
          <t>Enrollment Type: Individual/Sole Proprietor
Association End Date: 12/31/2999
Business End Date: 06/29/2024
Revalidation Status: Not Started
Revalidation Cycle End Date: 10/31/2023
======</t>
        </r>
      </text>
    </comment>
    <comment ref="AJ133" authorId="0" shapeId="0" xr:uid="{00000000-0006-0000-0600-0000DE010000}">
      <text>
        <r>
          <rPr>
            <sz val="10"/>
            <color rgb="FF000000"/>
            <rFont val="Arial"/>
            <scheme val="minor"/>
          </rPr>
          <t>Provider_ID:
QMP000005666347
LOB:
Molina Medicare DSNP
Molina Medicare MAPD
======</t>
        </r>
      </text>
    </comment>
    <comment ref="AN133" authorId="0" shapeId="0" xr:uid="{00000000-0006-0000-0600-0000DF010000}">
      <text>
        <r>
          <rPr>
            <sz val="10"/>
            <color rgb="FF000000"/>
            <rFont val="Arial"/>
            <scheme val="minor"/>
          </rPr>
          <t>Hello; The information requested on 01/31/23 and 03/03/23 has not been received. This inquiry has been closed as an incomplete application. Thank you.
3/17/2023
Priority Health Analyst
Hello, Please provider the address where this provider will be practicing. The CAQH shows 42669 Garfield but your application shows 43740 North Groesbeck Hwy. The correct address needs to be on the CAQH. If the address on the application is wrong please let me know. Thank you!
3/6/2023
Priority Health Analyst
Good Morning, I reviewed the CAQH this morning. The demographic information for Macomb County Community Mental Health is not on there and we cannot credential this practitioner without that information. Please let me know once it has been added to the CAQH. Your inquiry will remain open for up to 10 days, pending this update. If this information is not received within 10 business days, the inquiry will be closed as an incomplete application.
1/31/2023
Priority Health Analyst
CAQH Application was updated and has been attested last 11/14/2022.
1/20/2023
Macomb County Community Mental Health -
Hello; The information requested on 12/16/2022 has not been received to date. If not received by 01/11/2023 this inquiry will be closed as an incomplete application. Thank you.
1/4/2023
Priority Health Analyst
We need more information! Once we receive this essential information, we can begin the credentialing process. What do we need? • Updated CAQH Application. The demographic information for Macomb County Community Mental Health is not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12/16/2022
Priority Health Analyst
======</t>
        </r>
      </text>
    </comment>
    <comment ref="AF134" authorId="0" shapeId="0" xr:uid="{00000000-0006-0000-0600-0000E0010000}">
      <text>
        <r>
          <rPr>
            <sz val="10"/>
            <color rgb="FF000000"/>
            <rFont val="Arial"/>
            <scheme val="minor"/>
          </rPr>
          <t>no PECOS account 
======</t>
        </r>
      </text>
    </comment>
    <comment ref="AH134" authorId="0" shapeId="0" xr:uid="{00000000-0006-0000-0600-0000E1010000}">
      <text>
        <r>
          <rPr>
            <sz val="10"/>
            <color rgb="FF000000"/>
            <rFont val="Arial"/>
            <scheme val="minor"/>
          </rPr>
          <t>Enrollment Type: Individual/Sole Proprietor
Association End Date: 12/31/2999
Business End Date: 07/30/2023
Revalidation Status: Not Started
Revalidation Cycle End Date: 03/31/2028
======</t>
        </r>
      </text>
    </comment>
    <comment ref="AN134" authorId="0" shapeId="0" xr:uid="{00000000-0006-0000-0600-0000E2010000}">
      <text>
        <r>
          <rPr>
            <sz val="10"/>
            <color rgb="FF000000"/>
            <rFont val="Arial"/>
            <scheme val="minor"/>
          </rPr>
          <t>Hello! We just want to follow up for any update to this application.
3/22/2023
Macomb County Community Mental Health -
The provider is a hospital based provider.
3/15/2023
Macomb County Community Mental Health -
Please consider this inquiry closed as an incomplete application. We did not receive a response to our initial request for more information within 10 business days.
3/14/2023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3 days, awaiting your notification of this update.
3/8/2023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10 days, awaiting your notification of this update.
2/27/2023
Priority Health Analyst
======</t>
        </r>
      </text>
    </comment>
    <comment ref="AN135" authorId="0" shapeId="0" xr:uid="{00000000-0006-0000-0600-0000E3010000}">
      <text>
        <r>
          <rPr>
            <sz val="10"/>
            <color rgb="FF000000"/>
            <rFont val="Arial"/>
            <scheme val="minor"/>
          </rPr>
          <t>* Provider Name: ROBERT J LAGROU * Provider NPI: 1629279351 * Provider Vendor Number: 70009354510 * Effective Date: 03/20/2023 * Changes Made: Loaded to Group: MACOMB COUNTY COMMUNITY MENTAL Group Vendor Number: 900051139, 5980 S MAIN ST STE 101 * Products: HMO, PPO, Medicare, Medicaid FE
======</t>
        </r>
      </text>
    </comment>
    <comment ref="AF136" authorId="0" shapeId="0" xr:uid="{00000000-0006-0000-0600-0000E4010000}">
      <text>
        <r>
          <rPr>
            <sz val="10"/>
            <color rgb="FF000000"/>
            <rFont val="Arial"/>
            <scheme val="minor"/>
          </rPr>
          <t>no PECOS account
======</t>
        </r>
      </text>
    </comment>
    <comment ref="AH136" authorId="0" shapeId="0" xr:uid="{00000000-0006-0000-0600-0000E5010000}">
      <text>
        <r>
          <rPr>
            <sz val="10"/>
            <color rgb="FF000000"/>
            <rFont val="Arial"/>
            <scheme val="minor"/>
          </rPr>
          <t>Enrollment Type: Individual/Sole Proprietor
Association End Date: 12/31/2999
Business End Date: 07/30/2024
Revalidation Status: Not Started
Revalidation Cycle End Date: 03/31/2028
======</t>
        </r>
      </text>
    </comment>
    <comment ref="AJ136" authorId="0" shapeId="0" xr:uid="{00000000-0006-0000-0600-0000E6010000}">
      <text>
        <r>
          <rPr>
            <sz val="10"/>
            <color rgb="FF000000"/>
            <rFont val="Arial"/>
            <scheme val="minor"/>
          </rPr>
          <t>Provider_ID:
QMP000005671618
LOB:
Molina Medicare DSNP
Molina Medicare MAPD
======</t>
        </r>
      </text>
    </comment>
    <comment ref="AN136" authorId="0" shapeId="0" xr:uid="{00000000-0006-0000-0600-0000E7010000}">
      <text>
        <r>
          <rPr>
            <sz val="10"/>
            <color rgb="FF000000"/>
            <rFont val="Arial"/>
            <scheme val="minor"/>
          </rPr>
          <t>Please consider this inquiry closed as an incomplete application. We did not receive a response to our initial request for more information within 10 business days.
2/6/2023
Priority Health Analyst
Hello, the updated CAQH still do does not list the demographic information for Macomb County Community Mental Health. This information is required to move forward with credentialing. If the requested information is not received within 10 business days this inquiry will be closed as an incomplete application.
1/23/2023
Priority Health Analyst
CAQH Application was updated and has been attested last 12/05/2022.
1/20/2023
Macomb County Community Mental Health -
Please consider this inquiry closed as an incomplete application. We did not receive a response to our initial request for more information within 10 business days.
12/30/2022
Priority Health Analyst
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12/16/2022
Priority Health Analyst
======</t>
        </r>
      </text>
    </comment>
    <comment ref="AH137" authorId="0" shapeId="0" xr:uid="{00000000-0006-0000-0600-0000E8010000}">
      <text>
        <r>
          <rPr>
            <sz val="10"/>
            <color rgb="FF000000"/>
            <rFont val="Arial"/>
            <scheme val="minor"/>
          </rPr>
          <t>Enrollment Type: Individual/Sole Proprietor
Association End Date: 12/31/2999
Business End Date: 08/24/2025
Revalidation Status: Not Started
Revalidation Cycle End Date: 07/31/2023
======</t>
        </r>
      </text>
    </comment>
    <comment ref="AJ137" authorId="0" shapeId="0" xr:uid="{00000000-0006-0000-0600-0000E9010000}">
      <text>
        <r>
          <rPr>
            <sz val="10"/>
            <color rgb="FF000000"/>
            <rFont val="Arial"/>
            <scheme val="minor"/>
          </rPr>
          <t>Provider_ID:
QMP000005195070
LOB:
Molina Medicare DSNP
Molina Medicare MAPD
======</t>
        </r>
      </text>
    </comment>
    <comment ref="AN137" authorId="0" shapeId="0" xr:uid="{00000000-0006-0000-0600-0000EA010000}">
      <text>
        <r>
          <rPr>
            <sz val="10"/>
            <color rgb="FF000000"/>
            <rFont val="Arial"/>
            <scheme val="minor"/>
          </rPr>
          <t>Please consider this inquiry closed as an incomplete application. We did not receive a response to our initial request for more information within 10 business days.
2/14/2023
Priority Health Analyst
Hello, The CAQH application is missing the information that we need to move forward. The CAQH application does not list the demographic information for Macomb County Community Mental Health. Your inquiry will remain open for 10 days, awaiting your notification of this update.
1/25/2023
Priority Health Analyst
CAQH has been updated and attested as of 10/31/22
1/24/2023
Macomb County Community Mental Health -
Please consider this inquiry closed as an incomplete application. We did not receive a response to our initial request for more information within 10 business days.
1/4/2023
Priority Health Analyst
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3 business days this inquiry will be closed as an incomplete application.
12/27/2022
Priority Health Analyst
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12/16/2022
Priority Health Analyst
======</t>
        </r>
      </text>
    </comment>
    <comment ref="AH138" authorId="0" shapeId="0" xr:uid="{00000000-0006-0000-0600-0000EB010000}">
      <text>
        <r>
          <rPr>
            <sz val="10"/>
            <color rgb="FF000000"/>
            <rFont val="Arial"/>
            <scheme val="minor"/>
          </rPr>
          <t>Enrollment Type: Individual/Sole Proprietor
Association End Date: 12/31/2999
Business End Date: 06/29/2024
Revalidation Status: Not Started
Revalidation Cycle End Date: 07/31/2023
======</t>
        </r>
      </text>
    </comment>
    <comment ref="AJ138" authorId="0" shapeId="0" xr:uid="{00000000-0006-0000-0600-0000EC010000}">
      <text>
        <r>
          <rPr>
            <sz val="10"/>
            <color rgb="FF000000"/>
            <rFont val="Arial"/>
            <scheme val="minor"/>
          </rPr>
          <t>Provider_ID:
QMP000005202501
LOB:
Molina Medicare DSNP
Molina Medicare MAPD
======</t>
        </r>
      </text>
    </comment>
    <comment ref="AN138" authorId="0" shapeId="0" xr:uid="{00000000-0006-0000-0600-0000ED010000}">
      <text>
        <r>
          <rPr>
            <sz val="10"/>
            <color rgb="FF000000"/>
            <rFont val="Arial"/>
            <scheme val="minor"/>
          </rPr>
          <t>Please consider this inquiry closed as an incomplete application. We did not receive a response to our initial request for more information within 10 business days.
2/6/2023
Priority Health Analyst
Hello, the updated CAQH still do does not list the demographic information for Macomb County Community Mental Health. This information is required to move forward with credentialing. If the requested information is not received within 10 business days this inquiry will be closed as an incomplete application.
1/23/2023
Priority Health Analyst
CAQH Application was already updated and has been attested last 11/16/2022.
1/20/2023
Macomb County Community Mental Health -
Please consider this inquiry closed as an incomplete application. We did not receive a response to our initial request for more information within 10 business days.
1/3/2023
Priority Health Analyst
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12/19/2022
Priority Health Analyst
======</t>
        </r>
      </text>
    </comment>
    <comment ref="AH139" authorId="0" shapeId="0" xr:uid="{00000000-0006-0000-0600-0000EE010000}">
      <text>
        <r>
          <rPr>
            <sz val="10"/>
            <color rgb="FF000000"/>
            <rFont val="Arial"/>
            <scheme val="minor"/>
          </rPr>
          <t>Enrollment Type: Individual/Sole Proprietor
Association End Date: 12/31/2999
Business End Date: 07/29/2025
Revalidation Status: Not Started
Revalidation Cycle End Date: 12/31/2024
======</t>
        </r>
      </text>
    </comment>
    <comment ref="AJ139" authorId="0" shapeId="0" xr:uid="{00000000-0006-0000-0600-0000EF010000}">
      <text>
        <r>
          <rPr>
            <sz val="10"/>
            <color rgb="FF000000"/>
            <rFont val="Arial"/>
            <scheme val="minor"/>
          </rPr>
          <t>Provider_ID:
QMP000003672185
QMP000003670180
LOB:
Molina Medicare DSNP
Molina Medicare MAPD
Michigan Medicaid
======</t>
        </r>
      </text>
    </comment>
    <comment ref="AL139" authorId="0" shapeId="0" xr:uid="{00000000-0006-0000-0600-0000F0010000}">
      <text>
        <r>
          <rPr>
            <sz val="10"/>
            <color rgb="FF000000"/>
            <rFont val="Arial"/>
            <scheme val="minor"/>
          </rPr>
          <t xml:space="preserve">
======</t>
        </r>
      </text>
    </comment>
    <comment ref="AN139" authorId="0" shapeId="0" xr:uid="{00000000-0006-0000-0600-0000F1010000}">
      <text>
        <r>
          <rPr>
            <sz val="10"/>
            <color rgb="FF000000"/>
            <rFont val="Arial"/>
            <scheme val="minor"/>
          </rPr>
          <t>"* Provider Name: ORLENA B MERRITT-DAVIS * Provider NPI: 1982632824 * Provider Vendor Number: 7000369206 * Effective Date: 11/28/2022 * Changes Made: Loaded to Group: MACOMB COUNTY COMMUNITY MENTAL Group Vendor Number: 900051139, 43740 GROESBECK * Products: HMO, PPO, Medicare, Medicaid FE
11/29/2022
Priority Health Analyst"
======</t>
        </r>
      </text>
    </comment>
    <comment ref="M140" authorId="0" shapeId="0" xr:uid="{00000000-0006-0000-0600-0000F2010000}">
      <text>
        <r>
          <rPr>
            <sz val="10"/>
            <color rgb="FF000000"/>
            <rFont val="Arial"/>
            <scheme val="minor"/>
          </rPr>
          <t>Limited Licensed Counselor 6451016771
======</t>
        </r>
      </text>
    </comment>
    <comment ref="AF140" authorId="0" shapeId="0" xr:uid="{00000000-0006-0000-0600-0000F3010000}">
      <text>
        <r>
          <rPr>
            <sz val="10"/>
            <color rgb="FF000000"/>
            <rFont val="Arial"/>
            <scheme val="minor"/>
          </rPr>
          <t>no PECOS account 
======</t>
        </r>
      </text>
    </comment>
    <comment ref="AJ140" authorId="0" shapeId="0" xr:uid="{00000000-0006-0000-0600-0000F4010000}">
      <text>
        <r>
          <rPr>
            <sz val="10"/>
            <color rgb="FF000000"/>
            <rFont val="Arial"/>
            <scheme val="minor"/>
          </rPr>
          <t>Approved
Effective Date: 12/01/2022
Provider_ID:
QMP000005839036
LOB:
Molina Medicare DSNP
Molina Medicare MAPD
======</t>
        </r>
      </text>
    </comment>
    <comment ref="AK140" authorId="0" shapeId="0" xr:uid="{00000000-0006-0000-0600-0000F5010000}">
      <text>
        <r>
          <rPr>
            <sz val="10"/>
            <color rgb="FF000000"/>
            <rFont val="Arial"/>
            <scheme val="minor"/>
          </rPr>
          <t>Latest Attempt: 10/31/2022
======</t>
        </r>
      </text>
    </comment>
    <comment ref="AL140" authorId="0" shapeId="0" xr:uid="{00000000-0006-0000-0600-0000F6010000}">
      <text>
        <r>
          <rPr>
            <sz val="10"/>
            <color rgb="FF000000"/>
            <rFont val="Arial"/>
            <scheme val="minor"/>
          </rPr>
          <t>First Attempt: 10/27/2022
Second Attempt: 12/06/2022 
Latest Attempt: 02/02/2023
Supervising Physician (Applicable for Mid-level/Limited License providers ONLY) 
NPI, DEA, if applicable - Board Certified (Y/N) and Medicare Number
======</t>
        </r>
      </text>
    </comment>
    <comment ref="AM140" authorId="0" shapeId="0" xr:uid="{00000000-0006-0000-0600-0000F7010000}">
      <text>
        <r>
          <rPr>
            <sz val="10"/>
            <color rgb="FF000000"/>
            <rFont val="Arial"/>
            <scheme val="minor"/>
          </rPr>
          <t>First Attempt: 10/27/2022
Last Attempt: 12/28/2022
======</t>
        </r>
      </text>
    </comment>
    <comment ref="AH141" authorId="0" shapeId="0" xr:uid="{00000000-0006-0000-0600-0000F8010000}">
      <text>
        <r>
          <rPr>
            <sz val="10"/>
            <color rgb="FF000000"/>
            <rFont val="Arial"/>
            <scheme val="minor"/>
          </rPr>
          <t>Enrollment Type: Individual/Sole Proprietor
Association End Date: 12/31/2999
Business End Date: 08/18/2024
Revalidation Status: Not Started
Revalidation Cycle End Date: 04/30/2025
======</t>
        </r>
      </text>
    </comment>
    <comment ref="AJ141" authorId="0" shapeId="0" xr:uid="{00000000-0006-0000-0600-0000F9010000}">
      <text>
        <r>
          <rPr>
            <sz val="10"/>
            <color rgb="FF000000"/>
            <rFont val="Arial"/>
            <scheme val="minor"/>
          </rPr>
          <t>Provider_ID:
QMP000004844843
LOB:
Molina Medicare DSNP
Molina Medicare MAPD
======</t>
        </r>
      </text>
    </comment>
    <comment ref="AL141" authorId="0" shapeId="0" xr:uid="{00000000-0006-0000-0600-0000FA010000}">
      <text>
        <r>
          <rPr>
            <sz val="10"/>
            <color rgb="FF000000"/>
            <rFont val="Arial"/>
            <scheme val="minor"/>
          </rPr>
          <t>Collabortive Physicians NPI 
( for PA, RN, NMW, &amp; NP Only)
Supervising Physician (Applicable for Mid-level/Limited License providers ONLY) 
NPI, DEA, if applicable - Board Certified (Y/N) and Medicare Number
======</t>
        </r>
      </text>
    </comment>
    <comment ref="AN141" authorId="0" shapeId="0" xr:uid="{00000000-0006-0000-0600-0000FB010000}">
      <text>
        <r>
          <rPr>
            <sz val="10"/>
            <color rgb="FF000000"/>
            <rFont val="Arial"/>
            <scheme val="minor"/>
          </rPr>
          <t>"Please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12/05/2022
Priority Health Analyst
Please consider this inquiry closed as an incomplete application. We did not receive a response to our initial request for more information within 10 business days.
12/20/2022
Priority Health Analyst"
======</t>
        </r>
      </text>
    </comment>
    <comment ref="M142" authorId="0" shapeId="0" xr:uid="{00000000-0006-0000-0600-0000FC010000}">
      <text>
        <r>
          <rPr>
            <sz val="10"/>
            <color rgb="FF000000"/>
            <rFont val="Arial"/>
            <scheme val="minor"/>
          </rPr>
          <t>Masters Social Worker Limited 6851107623
======</t>
        </r>
      </text>
    </comment>
    <comment ref="AF142" authorId="0" shapeId="0" xr:uid="{00000000-0006-0000-0600-0000FD010000}">
      <text>
        <r>
          <rPr>
            <sz val="10"/>
            <color rgb="FF000000"/>
            <rFont val="Arial"/>
            <scheme val="minor"/>
          </rPr>
          <t>no PECOS account 
======</t>
        </r>
      </text>
    </comment>
    <comment ref="AH142" authorId="0" shapeId="0" xr:uid="{00000000-0006-0000-0600-0000FE010000}">
      <text>
        <r>
          <rPr>
            <sz val="10"/>
            <color rgb="FF000000"/>
            <rFont val="Arial"/>
            <scheme val="minor"/>
          </rPr>
          <t>Enrollment Type: Individual/Sole Proprietor
Association End Date: 12/31/2999
Business End Date: 09/20/2023
Revalidation Status: Not Started
Revalidation Cycle End Date: 09/30/2025
======</t>
        </r>
      </text>
    </comment>
    <comment ref="AJ142" authorId="0" shapeId="0" xr:uid="{00000000-0006-0000-0600-0000FF010000}">
      <text>
        <r>
          <rPr>
            <sz val="10"/>
            <color rgb="FF000000"/>
            <rFont val="Arial"/>
            <scheme val="minor"/>
          </rPr>
          <t>Approved
Effective Date: 12/01/2022
Provider_ID:
QMP000005646159
LOB:
Molina Medicare DSNP
Molina Medicare MAPD
======</t>
        </r>
      </text>
    </comment>
    <comment ref="AK142" authorId="0" shapeId="0" xr:uid="{00000000-0006-0000-0600-000000020000}">
      <text>
        <r>
          <rPr>
            <sz val="10"/>
            <color rgb="FF000000"/>
            <rFont val="Arial"/>
            <scheme val="minor"/>
          </rPr>
          <t>Latest Attempt: 10/31/2022
======</t>
        </r>
      </text>
    </comment>
    <comment ref="AL142" authorId="0" shapeId="0" xr:uid="{00000000-0006-0000-0600-000001020000}">
      <text>
        <r>
          <rPr>
            <sz val="10"/>
            <color rgb="FF000000"/>
            <rFont val="Arial"/>
            <scheme val="minor"/>
          </rPr>
          <t>First Attempt: 10/27/2022
Second Attempt: 12/06/2022 
Latest Attempt: 02/02/2023
Supervising Physician (Applicable for Mid-level/Limited License providers ONLY) 
NPI, DEA, if applicable - Board Certified (Y/N) and Medicare Number
======</t>
        </r>
      </text>
    </comment>
    <comment ref="AM142" authorId="0" shapeId="0" xr:uid="{00000000-0006-0000-0600-000002020000}">
      <text>
        <r>
          <rPr>
            <sz val="10"/>
            <color rgb="FF000000"/>
            <rFont val="Arial"/>
            <scheme val="minor"/>
          </rPr>
          <t>First Attempt: 10/27/2022
Last Attempt: 12/28/2022
======</t>
        </r>
      </text>
    </comment>
    <comment ref="O143" authorId="0" shapeId="0" xr:uid="{00000000-0006-0000-0600-000003020000}">
      <text>
        <r>
          <rPr>
            <sz val="10"/>
            <color rgb="FF000000"/>
            <rFont val="Arial"/>
            <scheme val="minor"/>
          </rPr>
          <t>License is expiring within one month
======</t>
        </r>
      </text>
    </comment>
    <comment ref="AH143" authorId="0" shapeId="0" xr:uid="{00000000-0006-0000-0600-000004020000}">
      <text>
        <r>
          <rPr>
            <sz val="10"/>
            <color rgb="FF000000"/>
            <rFont val="Arial"/>
            <scheme val="minor"/>
          </rPr>
          <t>Enrollment Type: Individual/Sole Proprietor
Association End Date: 12/31/2999
Business End Date: 06/29/2023
Revalidation Status: Not Started
Revalidation Cycle End Date: 08/31/2024
======</t>
        </r>
      </text>
    </comment>
    <comment ref="AJ143" authorId="0" shapeId="0" xr:uid="{00000000-0006-0000-0600-000005020000}">
      <text>
        <r>
          <rPr>
            <sz val="10"/>
            <color rgb="FF000000"/>
            <rFont val="Arial"/>
            <scheme val="minor"/>
          </rPr>
          <t>Provider_ID:
QMP000005780599
LOB:
Molina Medicare DSNP
Molina Medicare MAPD
======</t>
        </r>
      </text>
    </comment>
    <comment ref="AN143" authorId="0" shapeId="0" xr:uid="{00000000-0006-0000-0600-000006020000}">
      <text>
        <r>
          <rPr>
            <sz val="10"/>
            <color rgb="FF000000"/>
            <rFont val="Arial"/>
            <scheme val="minor"/>
          </rPr>
          <t>Please consider this inquiry closed as an incomplete application. We did not receive a response to our initial request for more information within 10 business days.
2/6/2023
Priority Health Analyst
Hello, the updated CAQH still do does not list the demographic information for Macomb County Community Mental Health. This information is required to move forward with credentialing. If the requested information is not received within 10 business days this inquiry will be closed as an incomplete application.
1/23/2023
Priority Health Analyst
CAQH Application was updated and has been attested last 11/09/2022.
1/20/2023
Macomb County Community Mental Health -
Please consider this inquiry closed as an incomplete application. We did not receive a response to our initial request for more information within 10 business days.
1/3/2023
Priority Health Analyst
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12/19/2022
Priority Health Analyst
======</t>
        </r>
      </text>
    </comment>
    <comment ref="AH144" authorId="0" shapeId="0" xr:uid="{00000000-0006-0000-0600-000007020000}">
      <text>
        <r>
          <rPr>
            <sz val="10"/>
            <color rgb="FF000000"/>
            <rFont val="Arial"/>
            <scheme val="minor"/>
          </rPr>
          <t>need collaborating physician
======</t>
        </r>
      </text>
    </comment>
    <comment ref="AJ144" authorId="0" shapeId="0" xr:uid="{00000000-0006-0000-0600-000008020000}">
      <text>
        <r>
          <rPr>
            <sz val="10"/>
            <color rgb="FF000000"/>
            <rFont val="Arial"/>
            <scheme val="minor"/>
          </rPr>
          <t>Provider_ID:
QMP000005678935
LOB:
Molina Medicare DSNP
Molina Medicare MAPD
======</t>
        </r>
      </text>
    </comment>
    <comment ref="AL144" authorId="0" shapeId="0" xr:uid="{00000000-0006-0000-0600-000009020000}">
      <text>
        <r>
          <rPr>
            <sz val="10"/>
            <color rgb="FF000000"/>
            <rFont val="Arial"/>
            <scheme val="minor"/>
          </rPr>
          <t>Collabortive Physicians NPI 
( for PA, RN, NMW, &amp; NP Only)
Supervising Physician (Applicable for Mid-level/Limited License providers ONLY) 
NPI, DEA, if applicable - Board Certified (Y/N) and Medicare Number
======</t>
        </r>
      </text>
    </comment>
    <comment ref="AN144" authorId="0" shapeId="0" xr:uid="{00000000-0006-0000-0600-00000A020000}">
      <text>
        <r>
          <rPr>
            <sz val="10"/>
            <color rgb="FF000000"/>
            <rFont val="Arial"/>
            <scheme val="minor"/>
          </rPr>
          <t>"Hello, Please provide the name and NPI of a collaborating physician for Ms. Nixon. The collaborating physician must be participating and practice in the same specialty as the midlevel. Thank you, Provider Enrollment
11/28/2022
Priority Health Analyst
 Please provide a collaborating physician for your midlevels. This information is needed in order to process your requests. Thank you, Provider Enrollment
12/5/2022
Priority Health Analyst
 Your mid-level inquiries (22102810704602, 22102710701226, 22103110713669) will be closed until a collaborating physician is received for each. Thank you, Provider Enrollment
12/9/2022
Priority Health Analyst"
======</t>
        </r>
      </text>
    </comment>
    <comment ref="AH145" authorId="0" shapeId="0" xr:uid="{00000000-0006-0000-0600-00000B020000}">
      <text>
        <r>
          <rPr>
            <sz val="10"/>
            <color rgb="FF000000"/>
            <rFont val="Arial"/>
            <scheme val="minor"/>
          </rPr>
          <t>Enrollment Type: Individual/Sole Proprietor
Association End Date: 12/31/2999
Business End Date: 08/09/2026
Revalidation Status: Not Started
Revalidation Cycle End Date: 07/31/2023
======</t>
        </r>
      </text>
    </comment>
    <comment ref="AJ145" authorId="0" shapeId="0" xr:uid="{00000000-0006-0000-0600-00000C020000}">
      <text>
        <r>
          <rPr>
            <sz val="10"/>
            <color rgb="FF000000"/>
            <rFont val="Arial"/>
            <scheme val="minor"/>
          </rPr>
          <t>Provider_ID:
QMP000005216705
LOB:
Molina Medicare DSNP
Molina Medicare MAPD
======</t>
        </r>
      </text>
    </comment>
    <comment ref="AN145" authorId="0" shapeId="0" xr:uid="{00000000-0006-0000-0600-00000D020000}">
      <text>
        <r>
          <rPr>
            <sz val="10"/>
            <color rgb="FF000000"/>
            <rFont val="Arial"/>
            <scheme val="minor"/>
          </rPr>
          <t>"Hello,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12/21/2022
Priority Health Analyst"
======</t>
        </r>
      </text>
    </comment>
    <comment ref="AN146" authorId="0" shapeId="0" xr:uid="{00000000-0006-0000-0600-00000E020000}">
      <text>
        <r>
          <rPr>
            <sz val="10"/>
            <color rgb="FF000000"/>
            <rFont val="Arial"/>
            <scheme val="minor"/>
          </rPr>
          <t>Please consider this inquiry closed as an incomplete application. We did not receive a response to our initial request for more information within 10 business days.
3/15/2023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Going forward, please select the provider type of ‘Advanced Practice Professional’ when adding a NP or PA to your group. There is vital information missing from the application when the appropriate type is not selected.
2/27/2023
Priority Health Analyst
======</t>
        </r>
      </text>
    </comment>
    <comment ref="AH147" authorId="0" shapeId="0" xr:uid="{00000000-0006-0000-0600-00000F020000}">
      <text>
        <r>
          <rPr>
            <sz val="10"/>
            <color rgb="FF000000"/>
            <rFont val="Arial"/>
            <scheme val="minor"/>
          </rPr>
          <t>Enrollment Type: Individual/Sole Proprietor
Association End Date: 12/31/2999
Business End Date: 06/29/2024
Revalidation Status: Not Started
Revalidation Cycle End Date: 12/31/2023
======</t>
        </r>
      </text>
    </comment>
    <comment ref="AJ147" authorId="0" shapeId="0" xr:uid="{00000000-0006-0000-0600-000010020000}">
      <text>
        <r>
          <rPr>
            <sz val="10"/>
            <color rgb="FF000000"/>
            <rFont val="Arial"/>
            <scheme val="minor"/>
          </rPr>
          <t>Provider_ID:
QMP000003551014
LOB:
Molina Medicare DSNP
Molina Medicare MAPD
======</t>
        </r>
      </text>
    </comment>
    <comment ref="AN147" authorId="0" shapeId="0" xr:uid="{00000000-0006-0000-0600-000011020000}">
      <text>
        <r>
          <rPr>
            <sz val="10"/>
            <color rgb="FF000000"/>
            <rFont val="Arial"/>
            <scheme val="minor"/>
          </rPr>
          <t>WHILE THE CAQH WAS REATTESTED 11/08/2022, IT DOES NOT INCLUDE THE ADDRESS/GROUP/TAX ID YOU ARE WANTING THE PROVIDER CREDENTIALED TO. WE CANNOT CONTINUE THE CREDENTIALING PROCESS UNTIL THE CAQH APPLICATION HAS BEEN UPDATED TO INCLUDE THIS INFORMATION. THIS INQUIRY WILL BE CLOSED UNTIL WE RECEIVE NOTIFICATION THAT THE CAQH APPLICATION HAS BEEN UPDATED TO INCLUDE THIS INFORMATION.
1/23/2023
Priority Health Analyst
CAQH Application was updated and has been attested last 11/08/2022.
1/20/2023
Macomb County Community Mental Health -
Good Morning, currently the group/address you are wanting the provider credentialed to isn't on their CAQH application. This inquiry will remain closed until notification has been received that the provider's CAQH application has been updated.
12/27/2022
Priority Health Analyst
Good Afternoon, currently the group/address you are wanting the provider credentialed to isn't on their CAQH application. Please update and notify us once completed.
12/13/2022
Priority Health Analyst
======</t>
        </r>
      </text>
    </comment>
    <comment ref="M148" authorId="0" shapeId="0" xr:uid="{00000000-0006-0000-0600-000012020000}">
      <text>
        <r>
          <rPr>
            <sz val="10"/>
            <color rgb="FF000000"/>
            <rFont val="Arial"/>
            <scheme val="minor"/>
          </rPr>
          <t>limited license based from LARA Masters Social Worker Limited 6851099987
======</t>
        </r>
      </text>
    </comment>
    <comment ref="AF148" authorId="0" shapeId="0" xr:uid="{00000000-0006-0000-0600-000013020000}">
      <text>
        <r>
          <rPr>
            <sz val="10"/>
            <color rgb="FF000000"/>
            <rFont val="Arial"/>
            <scheme val="minor"/>
          </rPr>
          <t>no PECOS account
======</t>
        </r>
      </text>
    </comment>
    <comment ref="AH148" authorId="0" shapeId="0" xr:uid="{00000000-0006-0000-0600-000014020000}">
      <text>
        <r>
          <rPr>
            <sz val="10"/>
            <color rgb="FF000000"/>
            <rFont val="Arial"/>
            <scheme val="minor"/>
          </rPr>
          <t>Enrollment Type: Individual/Sole Proprietor
Association End Date: 12/31/2999
Business End Date: 09/06/2023
Revalidation Status: Not Started
Revalidation Cycle End Date: 03/31/2026
======</t>
        </r>
      </text>
    </comment>
    <comment ref="AJ148" authorId="0" shapeId="0" xr:uid="{00000000-0006-0000-0600-000015020000}">
      <text>
        <r>
          <rPr>
            <sz val="10"/>
            <color rgb="FF000000"/>
            <rFont val="Arial"/>
            <scheme val="minor"/>
          </rPr>
          <t>Approved
Effective Date: 12/01/2022
Provider_ID:
QMP000005985074
LOB:
Molina Medicare DSNP
Molina Medicare MAPD
======</t>
        </r>
      </text>
    </comment>
    <comment ref="AK148" authorId="0" shapeId="0" xr:uid="{00000000-0006-0000-0600-000016020000}">
      <text>
        <r>
          <rPr>
            <sz val="10"/>
            <color rgb="FF000000"/>
            <rFont val="Arial"/>
            <scheme val="minor"/>
          </rPr>
          <t>Latest Attempt: 10/31/2022
======</t>
        </r>
      </text>
    </comment>
    <comment ref="AL148" authorId="0" shapeId="0" xr:uid="{00000000-0006-0000-0600-000017020000}">
      <text>
        <r>
          <rPr>
            <sz val="10"/>
            <color rgb="FF000000"/>
            <rFont val="Arial"/>
            <scheme val="minor"/>
          </rPr>
          <t>First Attempt: 10/27/2022
Second Attempt: 12/06/2022 
Latest Attempt: 02/02/2023
Supervising Physician (Applicable for Mid-level/Limited License providers ONLY) 
NPI, DEA, if applicable - Board Certified (Y/N) and Medicare Number
======</t>
        </r>
      </text>
    </comment>
    <comment ref="AM148" authorId="0" shapeId="0" xr:uid="{00000000-0006-0000-0600-000018020000}">
      <text>
        <r>
          <rPr>
            <sz val="10"/>
            <color rgb="FF000000"/>
            <rFont val="Arial"/>
            <scheme val="minor"/>
          </rPr>
          <t>First Attempt: 11/01/2022
Last Attempt: 02/02/2023
======</t>
        </r>
      </text>
    </comment>
    <comment ref="M149" authorId="0" shapeId="0" xr:uid="{00000000-0006-0000-0600-000019020000}">
      <text>
        <r>
          <rPr>
            <sz val="10"/>
            <color rgb="FF000000"/>
            <rFont val="Arial"/>
            <scheme val="minor"/>
          </rPr>
          <t>Registered Nurse 4704273187
======</t>
        </r>
      </text>
    </comment>
    <comment ref="AH149" authorId="0" shapeId="0" xr:uid="{00000000-0006-0000-0600-00001A020000}">
      <text>
        <r>
          <rPr>
            <sz val="10"/>
            <color rgb="FF000000"/>
            <rFont val="Arial"/>
            <scheme val="minor"/>
          </rPr>
          <t>Enrollment Type: Individual/Sole Proprietor
Association End Date: 12/31/2999
Business End Date: 10/03/2023
Revalidation Status: Not Started
Revalidation Cycle End Date: 12/31/2024
======</t>
        </r>
      </text>
    </comment>
    <comment ref="AJ149" authorId="0" shapeId="0" xr:uid="{00000000-0006-0000-0600-00001B020000}">
      <text>
        <r>
          <rPr>
            <sz val="10"/>
            <color rgb="FF000000"/>
            <rFont val="Arial"/>
            <scheme val="minor"/>
          </rPr>
          <t>Provider_ID:
QMP000005849189
LOB:
Molina Medicare DSNP
Molina Medicare MAPD
======</t>
        </r>
      </text>
    </comment>
    <comment ref="AL149" authorId="0" shapeId="0" xr:uid="{00000000-0006-0000-0600-00001C020000}">
      <text>
        <r>
          <rPr>
            <sz val="10"/>
            <color rgb="FF000000"/>
            <rFont val="Arial"/>
            <scheme val="minor"/>
          </rPr>
          <t>Collabortive Physicians NPI 
( for PA, RN, NMW, &amp; NP Only)
Supervising Physician (Applicable for Mid-level/Limited License providers ONLY) 
NPI, DEA, if applicable - Board Certified (Y/N) and Medicare Number
======</t>
        </r>
      </text>
    </comment>
    <comment ref="AN149" authorId="0" shapeId="0" xr:uid="{00000000-0006-0000-0600-00001D020000}">
      <text>
        <r>
          <rPr>
            <sz val="10"/>
            <color rgb="FF000000"/>
            <rFont val="Arial"/>
            <scheme val="minor"/>
          </rPr>
          <t>"Please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12/05/2022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4 days, awaiting receipt of this required information.
12/13/2022
Priority Health Analyst
Please consider this inquiry closed as an incomplete application. We did not receive a response to our initial request for more information within 10 business days.
12/19/2022
Priority Health Analyst"
======</t>
        </r>
      </text>
    </comment>
    <comment ref="AH150" authorId="0" shapeId="0" xr:uid="{00000000-0006-0000-0600-00001E020000}">
      <text>
        <r>
          <rPr>
            <sz val="10"/>
            <color rgb="FF000000"/>
            <rFont val="Arial"/>
            <scheme val="minor"/>
          </rPr>
          <t>Enrollment Type: Individual/Sole Proprietor
Association End Date: 12/31/2999
Business End Date: 06/29/2024
Revalidation Status: Not Started
Revalidation Cycle End Date: 04/30/2028
======</t>
        </r>
      </text>
    </comment>
    <comment ref="AJ150" authorId="0" shapeId="0" xr:uid="{00000000-0006-0000-0600-00001F020000}">
      <text>
        <r>
          <rPr>
            <sz val="10"/>
            <color rgb="FF000000"/>
            <rFont val="Arial"/>
            <scheme val="minor"/>
          </rPr>
          <t>Provider_ID:
QMP000005588228
LOB:
Molina Medicare DSNP
Molina Medicare MAPD
======</t>
        </r>
      </text>
    </comment>
    <comment ref="AN150" authorId="0" shapeId="0" xr:uid="{00000000-0006-0000-0600-000020020000}">
      <text>
        <r>
          <rPr>
            <sz val="10"/>
            <color rgb="FF000000"/>
            <rFont val="Arial"/>
            <scheme val="minor"/>
          </rPr>
          <t>WHILE THE CAQH WAS REATTESTED 10/11/2022, IT DOES NOT INCLUDE THE ADDRESS/GROUP/TAX ID YOU ARE WANTING THE PROVIDER CREDENTIALED TO. WE CANNOT CONTINUE THE CREDENTIALING PROCESS UNTIL THE CAQH APPLICATION HAS BEEN UPDATED TO INCLUDE THIS INFORMATION. THIS INQUIRY WILL BE CLOSED UNTIL WE RECEIVE NOTIFICATION THAT THE CAQH APPLICATION HAS BEEN UPDATED TO INCLUDE THIS INFORMATION.
1/23/2023
Priority Health Analyst
CAQH Application was updated and has been attested last 10/11/2022.
1/20/2023
Macomb County Community Mental Health -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currently the group/address you are wanting the provider credentialed at isn't on their CAQH application. Please update provider's CAQH application and notify us once completed.
12/20/2022
Priority Health Analyst
======</t>
        </r>
      </text>
    </comment>
    <comment ref="M151" authorId="0" shapeId="0" xr:uid="{00000000-0006-0000-0600-000021020000}">
      <text>
        <r>
          <rPr>
            <sz val="10"/>
            <color rgb="FF000000"/>
            <rFont val="Arial"/>
            <scheme val="minor"/>
          </rPr>
          <t>Licensed Professional Counselor 6401006902
======</t>
        </r>
      </text>
    </comment>
    <comment ref="AF151" authorId="0" shapeId="0" xr:uid="{00000000-0006-0000-0600-000022020000}">
      <text>
        <r>
          <rPr>
            <sz val="10"/>
            <color rgb="FF000000"/>
            <rFont val="Arial"/>
            <scheme val="minor"/>
          </rPr>
          <t>no PECOS account 
======</t>
        </r>
      </text>
    </comment>
    <comment ref="AH151" authorId="0" shapeId="0" xr:uid="{00000000-0006-0000-0600-000023020000}">
      <text>
        <r>
          <rPr>
            <sz val="10"/>
            <color rgb="FF000000"/>
            <rFont val="Arial"/>
            <scheme val="minor"/>
          </rPr>
          <t>Enrollment Type: Individual/Sole Proprietor
Association End Date: 12/31/2999
Business End Date: 03/04/2026
Revalidation Status: Not Started
Revalidation Cycle End Date: 07/31/2025
======</t>
        </r>
      </text>
    </comment>
    <comment ref="AJ151" authorId="0" shapeId="0" xr:uid="{00000000-0006-0000-0600-000024020000}">
      <text>
        <r>
          <rPr>
            <sz val="10"/>
            <color rgb="FF000000"/>
            <rFont val="Arial"/>
            <scheme val="minor"/>
          </rPr>
          <t>Provider_ID:
QMP000004013324
LOB:
Molina Medicare DSNP
Molina Medicare MAPD
======</t>
        </r>
      </text>
    </comment>
    <comment ref="AN151" authorId="0" shapeId="0" xr:uid="{00000000-0006-0000-0600-000025020000}">
      <text>
        <r>
          <rPr>
            <sz val="10"/>
            <color rgb="FF000000"/>
            <rFont val="Arial"/>
            <scheme val="minor"/>
          </rPr>
          <t>Hello, The requested information has not been received; therefore, this inquiry has been closed. Thank you
1/31/2023
Priority Health Analyst
Hello; The information requested on 12/20/2022 has not been received to date. If not received by 01/11/2023 this inquiry will be closed as an incomplete application. Thank you.
1/4/2023
Priority Health Analyst
We need more information! Once we receive this essential information, we can begin the credentialing process. What do we need? • Updated CAQH Application. The demographic information for Macomb County Community Mental Health is not listed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t>
        </r>
      </text>
    </comment>
    <comment ref="M152" authorId="0" shapeId="0" xr:uid="{00000000-0006-0000-0600-000026020000}">
      <text>
        <r>
          <rPr>
            <sz val="10"/>
            <color rgb="FF000000"/>
            <rFont val="Arial"/>
            <scheme val="minor"/>
          </rPr>
          <t>Licensed Professional Counselor 6401012375
======</t>
        </r>
      </text>
    </comment>
    <comment ref="AF152" authorId="0" shapeId="0" xr:uid="{00000000-0006-0000-0600-000027020000}">
      <text>
        <r>
          <rPr>
            <sz val="10"/>
            <color rgb="FF000000"/>
            <rFont val="Arial"/>
            <scheme val="minor"/>
          </rPr>
          <t>no PECOS account 
======</t>
        </r>
      </text>
    </comment>
    <comment ref="AH152" authorId="0" shapeId="0" xr:uid="{00000000-0006-0000-0600-000028020000}">
      <text>
        <r>
          <rPr>
            <sz val="10"/>
            <color rgb="FF000000"/>
            <rFont val="Arial"/>
            <scheme val="minor"/>
          </rPr>
          <t>Enrollment Type: Individual/Sole Proprietor
Association End Date: 12/31/2999
Business End Date: 07/30/2023
Revalidation Status: Not Started
Revalidation Cycle End Date: 07/31/2023
======</t>
        </r>
      </text>
    </comment>
    <comment ref="AJ152" authorId="0" shapeId="0" xr:uid="{00000000-0006-0000-0600-000029020000}">
      <text>
        <r>
          <rPr>
            <sz val="10"/>
            <color rgb="FF000000"/>
            <rFont val="Arial"/>
            <scheme val="minor"/>
          </rPr>
          <t>Provider_ID:
QMP000004437348
LOB:
Molina Medicare DSNP
Molina Medicare MAPD
======</t>
        </r>
      </text>
    </comment>
    <comment ref="AN152" authorId="0" shapeId="0" xr:uid="{00000000-0006-0000-0600-00002A020000}">
      <text>
        <r>
          <rPr>
            <sz val="10"/>
            <color rgb="FF000000"/>
            <rFont val="Arial"/>
            <scheme val="minor"/>
          </rPr>
          <t>* Provider Name: KENNETH YORK * Provider NPI: 1215236328 * Provider Vendor Number: 7001673403 * Effective Date: 03/13/2023 * Changes Made: Loaded to Group: MACOMB COUNTY COMMUNITY MENTAL Group Vendor Number: 900051139, 43740 GROESBECK * Products: HMO, PPO, Medicaid FE
3/15/2023
Priority Health Analyst
======</t>
        </r>
      </text>
    </comment>
    <comment ref="M153" authorId="0" shapeId="0" xr:uid="{00000000-0006-0000-0600-00002B020000}">
      <text>
        <r>
          <rPr>
            <sz val="10"/>
            <color rgb="FF000000"/>
            <rFont val="Arial"/>
            <scheme val="minor"/>
          </rPr>
          <t>Limited Licensed Counselor 6451022042
======</t>
        </r>
      </text>
    </comment>
    <comment ref="AF153" authorId="0" shapeId="0" xr:uid="{00000000-0006-0000-0600-00002C020000}">
      <text>
        <r>
          <rPr>
            <sz val="10"/>
            <color rgb="FF000000"/>
            <rFont val="Arial"/>
            <scheme val="minor"/>
          </rPr>
          <t>no PECOS account 
======</t>
        </r>
      </text>
    </comment>
    <comment ref="AJ153" authorId="0" shapeId="0" xr:uid="{00000000-0006-0000-0600-00002D020000}">
      <text>
        <r>
          <rPr>
            <sz val="10"/>
            <color rgb="FF000000"/>
            <rFont val="Arial"/>
            <scheme val="minor"/>
          </rPr>
          <t>First Attempt 2/28/2023
======</t>
        </r>
      </text>
    </comment>
    <comment ref="AK153" authorId="0" shapeId="0" xr:uid="{00000000-0006-0000-0600-00002E020000}">
      <text>
        <r>
          <rPr>
            <sz val="10"/>
            <color rgb="FF000000"/>
            <rFont val="Arial"/>
            <scheme val="minor"/>
          </rPr>
          <t>First Attempt 2/28/2023
======</t>
        </r>
      </text>
    </comment>
    <comment ref="AL153" authorId="0" shapeId="0" xr:uid="{00000000-0006-0000-0600-00002F020000}">
      <text>
        <r>
          <rPr>
            <sz val="10"/>
            <color rgb="FF000000"/>
            <rFont val="Arial"/>
            <scheme val="minor"/>
          </rPr>
          <t>Supervising Physician (Applicable for Mid-level/Limited License providers ONLY) 
NPI, DEA, if applicable - Board Certified (Y/N) and Medicare Number
======</t>
        </r>
      </text>
    </comment>
    <comment ref="AH154" authorId="0" shapeId="0" xr:uid="{00000000-0006-0000-0600-000030020000}">
      <text>
        <r>
          <rPr>
            <sz val="10"/>
            <color rgb="FF000000"/>
            <rFont val="Arial"/>
            <scheme val="minor"/>
          </rPr>
          <t>Enrollment Type: Individual/Sole Proprietor
Association End Date: 12/31/2999
Busness End Date: 10/30/2024
Revalidation Status: Not Started
Revalidation Cycle End Date: 5/31/2024
======</t>
        </r>
      </text>
    </comment>
    <comment ref="AN154" authorId="0" shapeId="0" xr:uid="{00000000-0006-0000-0600-000031020000}">
      <text>
        <r>
          <rPr>
            <sz val="10"/>
            <color rgb="FF000000"/>
            <rFont val="Arial"/>
            <scheme val="minor"/>
          </rPr>
          <t>Please consider this inquiry closed as an incomplete application. We did not receive a response to our initial request for more information within 10 business days.
3/15/2023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Going forward, please select the provider type of ‘Advanced Practice Professional’ when adding a NP or PA to your group. There is vital information missing from the application when the appropriate type is not selected.
2/28/2023
Priority Health Analyst
======</t>
        </r>
      </text>
    </comment>
    <comment ref="AH155" authorId="0" shapeId="0" xr:uid="{00000000-0006-0000-0600-000032020000}">
      <text>
        <r>
          <rPr>
            <sz val="10"/>
            <color rgb="FF000000"/>
            <rFont val="Arial"/>
            <scheme val="minor"/>
          </rPr>
          <t>Enrollment Type: Individual/Sole Proprietor
Association End Date: 12/31/2999
Busness End Date: 08/28/2024
Revalidation Status: Not Started
Revalidation Cycle End Date: 08/31/2024
======</t>
        </r>
      </text>
    </comment>
    <comment ref="AH156" authorId="0" shapeId="0" xr:uid="{00000000-0006-0000-0600-000033020000}">
      <text>
        <r>
          <rPr>
            <sz val="10"/>
            <color rgb="FF000000"/>
            <rFont val="Arial"/>
            <scheme val="minor"/>
          </rPr>
          <t>Enrollment Type: Individual/Sole Proprietor
Association End Date: 12/31/2999
Business End Date: 3/30/2025
Revalidation Status: Not Started
Revalidation Cycle End Date: 12/31/2023
======</t>
        </r>
      </text>
    </comment>
    <comment ref="AN156" authorId="0" shapeId="0" xr:uid="{00000000-0006-0000-0600-000034020000}">
      <text>
        <r>
          <rPr>
            <sz val="10"/>
            <color rgb="FF000000"/>
            <rFont val="Arial"/>
            <scheme val="minor"/>
          </rPr>
          <t>The provider is a hospital based provider.
3/28/2023
Macomb County Community Mental Health -
Please consider this inquiry closed as an incomplete application. We did not receive a response to our initial request for more information within 10 business days.
3/14/2023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3 days, awaiting your notification of this update.
3/8/2023
Priority Health Analyst
Hello, We noticed that you selected the Hospitalist, Hospital Practice and the call to make an appointment boxes. Will this provider be seeing patients in a hospital only or in an office setting? Are we referring members? Your inquiry will remain open for 10 days, awaiting your notification of this update.
2/27/2023
Priority Health Analyst
======</t>
        </r>
      </text>
    </comment>
    <comment ref="AF157" authorId="0" shapeId="0" xr:uid="{00000000-0006-0000-0600-000035020000}">
      <text>
        <r>
          <rPr>
            <sz val="10"/>
            <color rgb="FF000000"/>
            <rFont val="Arial"/>
            <scheme val="minor"/>
          </rPr>
          <t>no PECOS account 
======</t>
        </r>
      </text>
    </comment>
    <comment ref="AN157" authorId="0" shapeId="0" xr:uid="{00000000-0006-0000-0600-000036020000}">
      <text>
        <r>
          <rPr>
            <sz val="10"/>
            <color rgb="FF000000"/>
            <rFont val="Arial"/>
            <scheme val="minor"/>
          </rPr>
          <t>Please consider this inquiry closed as an incomplete application. We did not receive a response to our initial request for more information within 10 business days.
3/15/2023
Priority Health Analyst
Hello, CAQH application is showing "Profile Data Submitted (as of 1/16/2023)" but not yet attested. You may need to work with CAQH to see if any items are missing or need validation as it's not showing re-attested. Note: CAQH does not alert Priority Health when updates are made. You MUST add a comment to PRISM notifying Priority Health once your CAQH information is updated and/or attested. If information not received within 10 business days this inquiry will be closed as an incomplete application. Thank you.
3/1/2023
Priority Health Analyst
======</t>
        </r>
      </text>
    </comment>
    <comment ref="AF159" authorId="0" shapeId="0" xr:uid="{00000000-0006-0000-0600-000037020000}">
      <text>
        <r>
          <rPr>
            <sz val="10"/>
            <color rgb="FF000000"/>
            <rFont val="Arial"/>
            <scheme val="minor"/>
          </rPr>
          <t>no PECOS account
======</t>
        </r>
      </text>
    </comment>
    <comment ref="AF160" authorId="0" shapeId="0" xr:uid="{00000000-0006-0000-0600-000038020000}">
      <text>
        <r>
          <rPr>
            <sz val="10"/>
            <color rgb="FF000000"/>
            <rFont val="Arial"/>
            <scheme val="minor"/>
          </rPr>
          <t>no PECOS account
======</t>
        </r>
      </text>
    </comment>
    <comment ref="AH160" authorId="0" shapeId="0" xr:uid="{00000000-0006-0000-0600-000039020000}">
      <text>
        <r>
          <rPr>
            <sz val="10"/>
            <color rgb="FF000000"/>
            <rFont val="Arial"/>
            <scheme val="minor"/>
          </rPr>
          <t>Enrollment Type: Individual/Sole Proprietor
Association End Date: 12/31/2999
Business End Date: 11/26/2025
Revalidation Status: Not Started
Revalidation Cycle End Date: 12/31/2023
======</t>
        </r>
      </text>
    </comment>
    <comment ref="AJ160" authorId="0" shapeId="0" xr:uid="{00000000-0006-0000-0600-00003A020000}">
      <text>
        <r>
          <rPr>
            <sz val="10"/>
            <color rgb="FF000000"/>
            <rFont val="Arial"/>
            <scheme val="minor"/>
          </rPr>
          <t>Provider_ID:
QMP000004674644
LOB:
Molina Medicare DSNP
Molina Medicare MAPD
======</t>
        </r>
      </text>
    </comment>
    <comment ref="AN160" authorId="0" shapeId="0" xr:uid="{00000000-0006-0000-0600-00003B020000}">
      <text>
        <r>
          <rPr>
            <sz val="10"/>
            <color rgb="FF000000"/>
            <rFont val="Arial"/>
            <scheme val="minor"/>
          </rPr>
          <t>* Provider Name: ALANA BRAYBOY * Provider NPI: 1376824359 * Provider Vendor Number: 7003484722 * Effective Date: 03/27/2023 * Changes Made: Loaded to Group: MACOMB COUNTY COMMUNITY MENTAL Group Vendor Number: 900051139, 19813 HALL RD * Products: HMO, PPO, Medicaid FE
3/29/2023
Priority Health Analyst
======</t>
        </r>
      </text>
    </comment>
    <comment ref="AH161" authorId="0" shapeId="0" xr:uid="{00000000-0006-0000-0600-00003C020000}">
      <text>
        <r>
          <rPr>
            <sz val="10"/>
            <color rgb="FF000000"/>
            <rFont val="Arial"/>
            <scheme val="minor"/>
          </rPr>
          <t>Enrollment Type: Individual/Sole Proprietor
Association End Date: 12/31/2999
Business End Date: 03/04/2025
Revalidation Status: Not Started
Revalidation Cycle End Date: 02/29/2024
======</t>
        </r>
      </text>
    </comment>
    <comment ref="AJ161" authorId="0" shapeId="0" xr:uid="{00000000-0006-0000-0600-00003D020000}">
      <text>
        <r>
          <rPr>
            <sz val="10"/>
            <color rgb="FF000000"/>
            <rFont val="Arial"/>
            <scheme val="minor"/>
          </rPr>
          <t>Provider_ID:
QMP000004135998
LOB:
Molina Medicare DSNP
Molina Medicare MAPD
======</t>
        </r>
      </text>
    </comment>
    <comment ref="AN161" authorId="0" shapeId="0" xr:uid="{00000000-0006-0000-0600-00003E020000}">
      <text>
        <r>
          <rPr>
            <sz val="10"/>
            <color rgb="FF000000"/>
            <rFont val="Arial"/>
            <scheme val="minor"/>
          </rPr>
          <t>Provide Alternate Collaborating Physician's Info, for the one provided - Phillipa Zylanoff 1699882126 is already inactive on their system.
======</t>
        </r>
      </text>
    </comment>
    <comment ref="AF162" authorId="0" shapeId="0" xr:uid="{00000000-0006-0000-0600-00003F020000}">
      <text>
        <r>
          <rPr>
            <sz val="10"/>
            <color rgb="FF000000"/>
            <rFont val="Arial"/>
            <scheme val="minor"/>
          </rPr>
          <t>no PECOS account
======</t>
        </r>
      </text>
    </comment>
    <comment ref="AH162" authorId="0" shapeId="0" xr:uid="{00000000-0006-0000-0600-000040020000}">
      <text>
        <r>
          <rPr>
            <sz val="10"/>
            <color rgb="FF000000"/>
            <rFont val="Arial"/>
            <scheme val="minor"/>
          </rPr>
          <t>Enrollment Type: Individual/Sole Proprietor
Association End Date: 12/31/2999
Business End Date: 7/30/2024
Revalidation Status: Not Started
Revalidation Cycle End Date: 6/30/2024
======</t>
        </r>
      </text>
    </comment>
    <comment ref="AJ162" authorId="0" shapeId="0" xr:uid="{00000000-0006-0000-0600-000041020000}">
      <text>
        <r>
          <rPr>
            <sz val="10"/>
            <color rgb="FF000000"/>
            <rFont val="Arial"/>
            <scheme val="minor"/>
          </rPr>
          <t>Provider_ID:
QMP000005061968
LOB:
Molina Medicare DSNP
Molina Medicare MAPD
======</t>
        </r>
      </text>
    </comment>
    <comment ref="AL162" authorId="0" shapeId="0" xr:uid="{00000000-0006-0000-0600-000042020000}">
      <text>
        <r>
          <rPr>
            <sz val="10"/>
            <color rgb="FF000000"/>
            <rFont val="Arial"/>
            <scheme val="minor"/>
          </rPr>
          <t xml:space="preserve">
======</t>
        </r>
      </text>
    </comment>
    <comment ref="AN162" authorId="0" shapeId="0" xr:uid="{00000000-0006-0000-0600-000043020000}">
      <text>
        <r>
          <rPr>
            <sz val="10"/>
            <color rgb="FF000000"/>
            <rFont val="Arial"/>
            <scheme val="minor"/>
          </rPr>
          <t>* Provider Name: MARK T LAUZON * Provider NPI: 1518346832 * Provider Vendor Number: 7002117462 * Effective Date: 04/11/2023 * Changes Made: Loaded to Group: MACOMB COUNTY COMMUNITY MENTAL Group Vendor Number: 900051139, 43740 N GROESBECK HWY * Products: HMO, PPO, Medicaid FE
4/11/2023
Priority Health Analyst
======</t>
        </r>
      </text>
    </comment>
    <comment ref="M163" authorId="0" shapeId="0" xr:uid="{00000000-0006-0000-0600-000044020000}">
      <text>
        <r>
          <rPr>
            <sz val="10"/>
            <color rgb="FF000000"/>
            <rFont val="Arial"/>
            <scheme val="minor"/>
          </rPr>
          <t>Masters Social Worker Limited 6851114668
======</t>
        </r>
      </text>
    </comment>
    <comment ref="AF163" authorId="0" shapeId="0" xr:uid="{00000000-0006-0000-0600-000045020000}">
      <text>
        <r>
          <rPr>
            <sz val="10"/>
            <color rgb="FF000000"/>
            <rFont val="Arial"/>
            <scheme val="minor"/>
          </rPr>
          <t>no PECOS account
======</t>
        </r>
      </text>
    </comment>
    <comment ref="AH163" authorId="0" shapeId="0" xr:uid="{00000000-0006-0000-0600-000046020000}">
      <text>
        <r>
          <rPr>
            <sz val="10"/>
            <color rgb="FF000000"/>
            <rFont val="Arial"/>
            <scheme val="minor"/>
          </rPr>
          <t>Enrollment Type: Individual/Sole Proprietor
Association End Date: 12/31/2999
Business End Date: 7/16/2023
Revalidation Status: Not Started
Revalidation Cycle End Date: 6/30/2027
======</t>
        </r>
      </text>
    </comment>
    <comment ref="AJ163" authorId="0" shapeId="0" xr:uid="{00000000-0006-0000-0600-000047020000}">
      <text>
        <r>
          <rPr>
            <sz val="10"/>
            <color rgb="FF000000"/>
            <rFont val="Arial"/>
            <scheme val="minor"/>
          </rPr>
          <t>Approved
Effective Date: 12/01/2022
Provider_ID:
QMP000006202423
LOB:
Molina Medicare DSNP
Molina Medicare MAPD
======</t>
        </r>
      </text>
    </comment>
    <comment ref="AK163" authorId="0" shapeId="0" xr:uid="{00000000-0006-0000-0600-000048020000}">
      <text>
        <r>
          <rPr>
            <sz val="10"/>
            <color rgb="FF000000"/>
            <rFont val="Arial"/>
            <scheme val="minor"/>
          </rPr>
          <t>Latest Attempt: 10/31/2022
======</t>
        </r>
      </text>
    </comment>
    <comment ref="AL163" authorId="0" shapeId="0" xr:uid="{00000000-0006-0000-0600-000049020000}">
      <text>
        <r>
          <rPr>
            <sz val="10"/>
            <color rgb="FF000000"/>
            <rFont val="Arial"/>
            <scheme val="minor"/>
          </rPr>
          <t>First Attempt: 11/03/2022
Second Attempt: 12/06/2022 
Latest Attempt: 02/02/2023
Supervising Physician (Applicable for Mid-level/Limited License providers ONLY) 
NPI, DEA, if applicable - Board Certified (Y/N) and Medicare Number
======</t>
        </r>
      </text>
    </comment>
    <comment ref="AM163" authorId="0" shapeId="0" xr:uid="{00000000-0006-0000-0600-00004A020000}">
      <text>
        <r>
          <rPr>
            <sz val="10"/>
            <color rgb="FF000000"/>
            <rFont val="Arial"/>
            <scheme val="minor"/>
          </rPr>
          <t>First Attempt: 10/27/2022
Latest Attempt: 12/28/2022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M2" authorId="0" shapeId="0" xr:uid="{00000000-0006-0000-0700-000001000000}">
      <text>
        <r>
          <rPr>
            <sz val="10"/>
            <color rgb="FF000000"/>
            <rFont val="Arial"/>
            <scheme val="minor"/>
          </rPr>
          <t>No Response from Payer  yet
======</t>
        </r>
      </text>
    </comment>
    <comment ref="W2" authorId="0" shapeId="0" xr:uid="{00000000-0006-0000-0700-000002000000}">
      <text>
        <r>
          <rPr>
            <sz val="10"/>
            <color rgb="FF000000"/>
            <rFont val="Arial"/>
            <scheme val="minor"/>
          </rPr>
          <t>Enrollment Onhold due to missing documents as per Barbara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V1" authorId="0" shapeId="0" xr:uid="{00000000-0006-0000-0900-000001000000}">
      <text>
        <r>
          <rPr>
            <sz val="10"/>
            <color rgb="FF000000"/>
            <rFont val="Arial"/>
            <scheme val="minor"/>
          </rPr>
          <t>Missing Documnets
ODF
W9
Contract
NOTE: If the missing documents are not complied within 7 days we have to re-submit the roster in to the website.
======</t>
        </r>
      </text>
    </comment>
    <comment ref="W1" authorId="0" shapeId="0" xr:uid="{00000000-0006-0000-0900-000002000000}">
      <text>
        <r>
          <rPr>
            <sz val="10"/>
            <color rgb="FF000000"/>
            <rFont val="Arial"/>
            <scheme val="minor"/>
          </rPr>
          <t>March 13, 2023 send fax to Aetna for the status update on the submitted enrollment applications.
Note: call after two weeks to verify if the fax was received
======</t>
        </r>
      </text>
    </comment>
    <comment ref="X1" authorId="0" shapeId="0" xr:uid="{00000000-0006-0000-0900-000003000000}">
      <text>
        <r>
          <rPr>
            <sz val="10"/>
            <color rgb="FF000000"/>
            <rFont val="Arial"/>
            <scheme val="minor"/>
          </rPr>
          <t>Group Vendor Number: 900051139
Products: HMO, PPO, Medicare, Medicaid FE
======</t>
        </r>
      </text>
    </comment>
    <comment ref="T2" authorId="0" shapeId="0" xr:uid="{00000000-0006-0000-0900-000004000000}">
      <text>
        <r>
          <rPr>
            <sz val="10"/>
            <color rgb="FF000000"/>
            <rFont val="Arial"/>
            <scheme val="minor"/>
          </rPr>
          <t>Provider_ID:
QMP000006200712
LOB:
Molina Medicare DSNP
Molina Medicare MAPD
======</t>
        </r>
      </text>
    </comment>
    <comment ref="T3" authorId="0" shapeId="0" xr:uid="{00000000-0006-0000-0900-000005000000}">
      <text>
        <r>
          <rPr>
            <sz val="10"/>
            <color rgb="FF000000"/>
            <rFont val="Arial"/>
            <scheme val="minor"/>
          </rPr>
          <t>Provider_ID:
QMP000005984268
LOB:
Molina Medicare DSNP
Molina Medicare MAPD
======</t>
        </r>
      </text>
    </comment>
    <comment ref="X3" authorId="0" shapeId="0" xr:uid="{00000000-0006-0000-0900-000006000000}">
      <text>
        <r>
          <rPr>
            <sz val="10"/>
            <color rgb="FF000000"/>
            <rFont val="Arial"/>
            <scheme val="minor"/>
          </rPr>
          <t>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Please consider this inquiry closed as an incomplete application. We did not receive a response to our initial request for more information within 10 business days.
1/3/2023
Priority Health Analyst
======</t>
        </r>
      </text>
    </comment>
    <comment ref="T4" authorId="0" shapeId="0" xr:uid="{00000000-0006-0000-0900-000007000000}">
      <text>
        <r>
          <rPr>
            <sz val="10"/>
            <color rgb="FF000000"/>
            <rFont val="Arial"/>
            <scheme val="minor"/>
          </rPr>
          <t>Approved
Effective Date: 12/01/2022
Provider_ID:
QMP000003963393
LOB:
Molina Medicare DSNP
Molina Medicare MAPD
======</t>
        </r>
      </text>
    </comment>
    <comment ref="U4" authorId="0" shapeId="0" xr:uid="{00000000-0006-0000-0900-000008000000}">
      <text>
        <r>
          <rPr>
            <sz val="10"/>
            <color rgb="FF000000"/>
            <rFont val="Arial"/>
            <scheme val="minor"/>
          </rPr>
          <t>Latest Attempt: 10/31/2022
======</t>
        </r>
      </text>
    </comment>
    <comment ref="V4" authorId="0" shapeId="0" xr:uid="{00000000-0006-0000-0900-000009000000}">
      <text>
        <r>
          <rPr>
            <sz val="10"/>
            <color rgb="FF000000"/>
            <rFont val="Arial"/>
            <scheme val="minor"/>
          </rPr>
          <t>Latest Attempt: 10/31/2022
======</t>
        </r>
      </text>
    </comment>
    <comment ref="W4" authorId="0" shapeId="0" xr:uid="{00000000-0006-0000-0900-00000A000000}">
      <text>
        <r>
          <rPr>
            <sz val="10"/>
            <color rgb="FF000000"/>
            <rFont val="Arial"/>
            <scheme val="minor"/>
          </rPr>
          <t>First Attempt: 11/01/2022
Latest Attempt: 02/02/2023
======</t>
        </r>
      </text>
    </comment>
    <comment ref="T5" authorId="0" shapeId="0" xr:uid="{00000000-0006-0000-0900-00000B000000}">
      <text>
        <r>
          <rPr>
            <sz val="10"/>
            <color rgb="FF000000"/>
            <rFont val="Arial"/>
            <scheme val="minor"/>
          </rPr>
          <t>Provider_ID:
QMP000005084990
LOB:
Molina Medicare DSNP
Molina Medicare MAPD
======</t>
        </r>
      </text>
    </comment>
    <comment ref="X5" authorId="0" shapeId="0" xr:uid="{00000000-0006-0000-0900-00000C000000}">
      <text>
        <r>
          <rPr>
            <sz val="10"/>
            <color rgb="FF000000"/>
            <rFont val="Arial"/>
            <scheme val="minor"/>
          </rPr>
          <t>Good Afternoon, Currently the group/address you are wanting the provider credentialed at is not on their CAQH application. Please update CAQH application and notify us once completed.
12/21/2022
Priority Health Analyst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t>
        </r>
      </text>
    </comment>
    <comment ref="S7" authorId="0" shapeId="0" xr:uid="{00000000-0006-0000-0900-00000D000000}">
      <text>
        <r>
          <rPr>
            <sz val="10"/>
            <color rgb="FF000000"/>
            <rFont val="Arial"/>
            <scheme val="minor"/>
          </rPr>
          <t xml:space="preserve">
Enrollment Type: Individual/Sole Proprietor
Association End Date: 12/31/2999
Busness End Date: 8/8/2023
Revalidation Status: Not Started
Revalidation Cycle End Date: 10/31/2027
======</t>
        </r>
      </text>
    </comment>
    <comment ref="T7" authorId="0" shapeId="0" xr:uid="{00000000-0006-0000-0900-00000E000000}">
      <text>
        <r>
          <rPr>
            <sz val="10"/>
            <color rgb="FF000000"/>
            <rFont val="Arial"/>
            <scheme val="minor"/>
          </rPr>
          <t>Provider_ID:
QMP000006254885
LOB:
Molina Medicare DSNP
Molina Medicare MAPD
======</t>
        </r>
      </text>
    </comment>
    <comment ref="W7" authorId="0" shapeId="0" xr:uid="{00000000-0006-0000-0900-00000F000000}">
      <text>
        <r>
          <rPr>
            <sz val="10"/>
            <color rgb="FF000000"/>
            <rFont val="Arial"/>
            <scheme val="minor"/>
          </rPr>
          <t>no CAQH ID
======</t>
        </r>
      </text>
    </comment>
    <comment ref="T8" authorId="0" shapeId="0" xr:uid="{00000000-0006-0000-0900-000010000000}">
      <text>
        <r>
          <rPr>
            <sz val="10"/>
            <color rgb="FF000000"/>
            <rFont val="Arial"/>
            <scheme val="minor"/>
          </rPr>
          <t>Provider_ID:
QMP000005666347
LOB:
Molina Medicare DSNP
Molina Medicare MAPD
======</t>
        </r>
      </text>
    </comment>
    <comment ref="X8" authorId="0" shapeId="0" xr:uid="{00000000-0006-0000-0900-000011000000}">
      <text>
        <r>
          <rPr>
            <sz val="10"/>
            <color rgb="FF000000"/>
            <rFont val="Arial"/>
            <scheme val="minor"/>
          </rPr>
          <t>"We need more information! Once we receive this essential information, we can begin the credentialing process. What do we need? • Updated CAQH Application. The demographic information for Macomb County Community Mental Health is not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12/16/2022
Priority Health Analyst
Hello; The information requested on 12/16/2022 has not been received to date. If not received by 01/11/2023 this inquiry will be closed as an incomplete application. Thank you.
01/04/2023
Priority Health Analyst"
======</t>
        </r>
      </text>
    </comment>
    <comment ref="T9" authorId="0" shapeId="0" xr:uid="{00000000-0006-0000-0900-000012000000}">
      <text>
        <r>
          <rPr>
            <sz val="10"/>
            <color rgb="FF000000"/>
            <rFont val="Arial"/>
            <scheme val="minor"/>
          </rPr>
          <t>Provider_ID:
QMP000006215039
LOB:
Molina Medicare DSNP
Molina Medicare MAPD
======</t>
        </r>
      </text>
    </comment>
    <comment ref="X10" authorId="0" shapeId="0" xr:uid="{00000000-0006-0000-0900-000013000000}">
      <text>
        <r>
          <rPr>
            <sz val="10"/>
            <color rgb="FF000000"/>
            <rFont val="Arial"/>
            <scheme val="minor"/>
          </rPr>
          <t>"* Provider Name: RENEE HARRIS * Provider NPI: 1043350895 * Provider Vendor Number: 7000714435 * Effective Date: 11/28/2022 * Changes Made: Loaded to Group: MACOMB COUNTY COMMUNITY MENTAL Group Vendor Number: 900051139, 43740 GROESBECK * Products: HMO, PPO, Medicare, Medicaid FE
11/29/2022
Priority Health Analyst"
======</t>
        </r>
      </text>
    </comment>
    <comment ref="T12" authorId="0" shapeId="0" xr:uid="{00000000-0006-0000-0900-000014000000}">
      <text>
        <r>
          <rPr>
            <sz val="10"/>
            <color rgb="FF000000"/>
            <rFont val="Arial"/>
            <scheme val="minor"/>
          </rPr>
          <t>Provider_ID:
QMP000005439148
LOB:
Molina Medicare DSNP
Molina Medicare MAPD
======</t>
        </r>
      </text>
    </comment>
    <comment ref="T13" authorId="0" shapeId="0" xr:uid="{00000000-0006-0000-0900-000015000000}">
      <text>
        <r>
          <rPr>
            <sz val="10"/>
            <color rgb="FF000000"/>
            <rFont val="Arial"/>
            <scheme val="minor"/>
          </rPr>
          <t>Provider_ID:
QMP000006254890
LOB:
Molina Medicare DSNP
Molina Medicare MAPD
======</t>
        </r>
      </text>
    </comment>
    <comment ref="T15" authorId="0" shapeId="0" xr:uid="{00000000-0006-0000-0900-000016000000}">
      <text>
        <r>
          <rPr>
            <sz val="10"/>
            <color rgb="FF000000"/>
            <rFont val="Arial"/>
            <scheme val="minor"/>
          </rPr>
          <t>Provider_ID:
QMP000006214608
LOB:
Molina Medicare DSNP
Molina Medicare MAPD
======</t>
        </r>
      </text>
    </comment>
    <comment ref="T16" authorId="0" shapeId="0" xr:uid="{00000000-0006-0000-0900-000017000000}">
      <text>
        <r>
          <rPr>
            <sz val="10"/>
            <color rgb="FF000000"/>
            <rFont val="Arial"/>
            <scheme val="minor"/>
          </rPr>
          <t>Provider_ID:
QMP000003858808
QMP000003858806
LOB:
Molina Medicare DSNP
Molina Medicare MAPD
Michigan Medicaid
======</t>
        </r>
      </text>
    </comment>
    <comment ref="T17" authorId="0" shapeId="0" xr:uid="{00000000-0006-0000-0900-000018000000}">
      <text>
        <r>
          <rPr>
            <sz val="10"/>
            <color rgb="FF000000"/>
            <rFont val="Arial"/>
            <scheme val="minor"/>
          </rPr>
          <t>Provider_ID:
QMXPR0014974
QMP000003657853
LOB:
Michigan Medicaid
Molina Medicare DSNP
Molina Medicare MAPD
======</t>
        </r>
      </text>
    </comment>
    <comment ref="T19" authorId="0" shapeId="0" xr:uid="{00000000-0006-0000-0900-000019000000}">
      <text>
        <r>
          <rPr>
            <sz val="10"/>
            <color rgb="FF000000"/>
            <rFont val="Arial"/>
            <scheme val="minor"/>
          </rPr>
          <t>Provider_ID:
QMP000004601219
LOB:
Molina Medicare DSNP
Molina Medicare MAPD
======</t>
        </r>
      </text>
    </comment>
    <comment ref="X19" authorId="0" shapeId="0" xr:uid="{00000000-0006-0000-0900-00001A000000}">
      <text>
        <r>
          <rPr>
            <sz val="10"/>
            <color rgb="FF000000"/>
            <rFont val="Arial"/>
            <scheme val="minor"/>
          </rPr>
          <t>Good Afternoon, currently the group/address you are wanting the provider credentialed at isn't on their CAQH application. Please update CAQH and notify us once completed.
12/20/2022
Priority Health Analyst
Macomb County Community Mental Health -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while the CAQH application was reattested last on 11/01/2022, it still does not have the group/address you are wanting the provider credentialed at. This is a necessary credentialing element and we cannot continue the credentialing process until the group/location you are wanting the provider credentialed at has been added. Please update the CAQH application to have this information and notify us once completed.
1/24/2023
Priority Health Analyst
======</t>
        </r>
      </text>
    </comment>
    <comment ref="T20" authorId="0" shapeId="0" xr:uid="{00000000-0006-0000-0900-00001B000000}">
      <text>
        <r>
          <rPr>
            <sz val="10"/>
            <color rgb="FF000000"/>
            <rFont val="Arial"/>
            <scheme val="minor"/>
          </rPr>
          <t>Provider_ID:
QMP000006200724
LOB:
Molina Medicare DSNP
Molina Medicare MAPD
======</t>
        </r>
      </text>
    </comment>
    <comment ref="X20" authorId="0" shapeId="0" xr:uid="{00000000-0006-0000-0900-00001C000000}">
      <text>
        <r>
          <rPr>
            <sz val="10"/>
            <color rgb="FF000000"/>
            <rFont val="Arial"/>
            <scheme val="minor"/>
          </rPr>
          <t>We need more information! Once we receive this essential information, we can begin the credentialing process. What do we need? • Updated CAQH Application. There is no demographic information listed on the CAQH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12/17/2022
Priority Health Analyst
Hello; The information requested on 12/16/2022 has not been received to date. If not received by 01/11/2023 this inquiry will be closed as an incomplete application. Thank you.
01/04/2023
Priority Health Analyst
======</t>
        </r>
      </text>
    </comment>
    <comment ref="S21" authorId="0" shapeId="0" xr:uid="{00000000-0006-0000-0900-00001D000000}">
      <text>
        <r>
          <rPr>
            <sz val="10"/>
            <color rgb="FF000000"/>
            <rFont val="Arial"/>
            <scheme val="minor"/>
          </rPr>
          <t>Enrollment Type: Individual/Sole Proprietor
Association End Date: 12/31/2999
Busness End Date: 7/3/2023
Revalidation Status: Not Started
Revalidation Cycle End Date: 11/30/2027
======</t>
        </r>
      </text>
    </comment>
    <comment ref="T21" authorId="0" shapeId="0" xr:uid="{00000000-0006-0000-0900-00001E000000}">
      <text>
        <r>
          <rPr>
            <sz val="10"/>
            <color rgb="FF000000"/>
            <rFont val="Arial"/>
            <scheme val="minor"/>
          </rPr>
          <t>Provider_ID:
QMP000006254896
LOB:
Molina Medicare DSNP
Molina Medicare MAPD
======</t>
        </r>
      </text>
    </comment>
    <comment ref="X21" authorId="0" shapeId="0" xr:uid="{00000000-0006-0000-0900-00001F000000}">
      <text>
        <r>
          <rPr>
            <sz val="10"/>
            <color rgb="FF000000"/>
            <rFont val="Arial"/>
            <scheme val="minor"/>
          </rPr>
          <t>Good Afternoon, currently the group/address you are wanting the provider credentialed to is not listed on their CAQH application. Please update provider's CAQH application and notify us once completed.
12/20/2022
Priority Health Analyst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t>
        </r>
      </text>
    </comment>
    <comment ref="T22" authorId="0" shapeId="0" xr:uid="{00000000-0006-0000-0900-000020000000}">
      <text>
        <r>
          <rPr>
            <sz val="10"/>
            <color rgb="FF000000"/>
            <rFont val="Arial"/>
            <scheme val="minor"/>
          </rPr>
          <t>Provider_ID:
QMP000004010305
LOB:
Molina Medicare DSNP
Molina Medicare MAPD
======</t>
        </r>
      </text>
    </comment>
    <comment ref="X22" authorId="0" shapeId="0" xr:uid="{00000000-0006-0000-0900-000021000000}">
      <text>
        <r>
          <rPr>
            <sz val="10"/>
            <color rgb="FF000000"/>
            <rFont val="Arial"/>
            <scheme val="minor"/>
          </rPr>
          <t>Hello, Please provide the name and NPI of a collaborating physician for Ms. Robarge. The collaborating physician must be participating and practice in the same specialty as the midlevel. Thank you, Provider Enrollment
11/28/2022
Priority Health Analyst
 Your mid-level inquiries will be closed until a collaborating physician is received for each. Thank you, Provider Enrollment
12/9/2022
Priority Health Analyst
======</t>
        </r>
      </text>
    </comment>
    <comment ref="T23" authorId="0" shapeId="0" xr:uid="{00000000-0006-0000-0900-000022000000}">
      <text>
        <r>
          <rPr>
            <sz val="10"/>
            <color rgb="FF000000"/>
            <rFont val="Arial"/>
            <scheme val="minor"/>
          </rPr>
          <t>Provider_ID:
QMP000005319505
LOB:
Molina Medicare DSNP
Molina Medicare MAPD
======</t>
        </r>
      </text>
    </comment>
    <comment ref="W23" authorId="0" shapeId="0" xr:uid="{00000000-0006-0000-0900-000023000000}">
      <text>
        <r>
          <rPr>
            <sz val="10"/>
            <color rgb="FF000000"/>
            <rFont val="Arial"/>
            <scheme val="minor"/>
          </rPr>
          <t>no CAQH ID
======</t>
        </r>
      </text>
    </comment>
    <comment ref="T24" authorId="0" shapeId="0" xr:uid="{00000000-0006-0000-0900-000024000000}">
      <text>
        <r>
          <rPr>
            <sz val="10"/>
            <color rgb="FF000000"/>
            <rFont val="Arial"/>
            <scheme val="minor"/>
          </rPr>
          <t>Provider_ID:
QMP000003551014
LOB:
Molina Medicare DSNP
Molina Medicare MAPD
======</t>
        </r>
      </text>
    </comment>
    <comment ref="X24" authorId="0" shapeId="0" xr:uid="{00000000-0006-0000-0900-000025000000}">
      <text>
        <r>
          <rPr>
            <sz val="10"/>
            <color rgb="FF000000"/>
            <rFont val="Arial"/>
            <scheme val="minor"/>
          </rPr>
          <t>"Good Afternoon, currently the group/address you are wanting the provider credentialed to isn't on their CAQH application. Please update and notify us once completed.
12/13/2022
Priority Health Analyst
Good Morning, currently the group/address you are wanting the provider credentialed to isn't on their CAQH application. This inquiry will remain closed until notification has been received that the provider's CAQH application has been updated.
12/27/2022
Priority Health Analyst"
======</t>
        </r>
      </text>
    </comment>
    <comment ref="T25" authorId="0" shapeId="0" xr:uid="{00000000-0006-0000-0900-000026000000}">
      <text>
        <r>
          <rPr>
            <sz val="10"/>
            <color rgb="FF000000"/>
            <rFont val="Arial"/>
            <scheme val="minor"/>
          </rPr>
          <t>Provider_ID:
QMP000005309174
LOB:
Molina Medicare DSNP
Molina Medicare MAPD
======</t>
        </r>
      </text>
    </comment>
    <comment ref="X25" authorId="0" shapeId="0" xr:uid="{00000000-0006-0000-0900-000027000000}">
      <text>
        <r>
          <rPr>
            <sz val="10"/>
            <color rgb="FF000000"/>
            <rFont val="Arial"/>
            <scheme val="minor"/>
          </rPr>
          <t>"* Provider Name: JAMILA M STEVENS * Provider NPI: 1124283650 * Provider Vendor Number: 7002046574 * Effective Date: 11/28/2022 * Changes Made: Loaded to Group: MACOMB COUNTY COMMUNITY MENTAL Group Vendor Number: 900051139, 43740 GROESBECK * Products: HMO, PPO, Medicare, Medicaid FE
11/29/2022
Priority Health Analyst"
======</t>
        </r>
      </text>
    </comment>
    <comment ref="X26" authorId="0" shapeId="0" xr:uid="{00000000-0006-0000-0900-000028000000}">
      <text>
        <r>
          <rPr>
            <sz val="10"/>
            <color rgb="FF000000"/>
            <rFont val="Arial"/>
            <scheme val="minor"/>
          </rPr>
          <t>We need more information! Once we receive this essential information, we can begin the credentialing process. What do we need? • Updated CAQH Application. The demographic information for Macomb County Community Mental Health is not listed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12/17/2022
Priority Health Analyst
Hello; The information requested on 12/16/2022 has not been received to date. If not received by 01/11/2023 this inquiry will be closed as an incomplete application. Thank you.
01/04/2023
Priority Health Analyst
======</t>
        </r>
      </text>
    </comment>
    <comment ref="T27" authorId="0" shapeId="0" xr:uid="{00000000-0006-0000-0900-000029000000}">
      <text>
        <r>
          <rPr>
            <sz val="10"/>
            <color rgb="FF000000"/>
            <rFont val="Arial"/>
            <scheme val="minor"/>
          </rPr>
          <t>Provider_ID:
QMP000005809007
LOB:
Molina Medicare DSNP
Molina Medicare MAPD
======</t>
        </r>
      </text>
    </comment>
    <comment ref="W27" authorId="0" shapeId="0" xr:uid="{00000000-0006-0000-0900-00002A000000}">
      <text>
        <r>
          <rPr>
            <sz val="10"/>
            <color rgb="FF000000"/>
            <rFont val="Arial"/>
            <scheme val="minor"/>
          </rPr>
          <t>no CAQH ID
======</t>
        </r>
      </text>
    </comment>
    <comment ref="X27" authorId="0" shapeId="0" xr:uid="{00000000-0006-0000-0900-00002B000000}">
      <text>
        <r>
          <rPr>
            <sz val="10"/>
            <color rgb="FF000000"/>
            <rFont val="Arial"/>
            <scheme val="minor"/>
          </rPr>
          <t>"Thank you for your interest in participation with Priority Health. Credentialing is not required for a limited licensed practitioner. Please submit claims under the supervising provider. Please see https://www.priorityhealth.com/provider/manual/billing/bh-billing for more details.
10/28/2022
Priority Health Analyst"
======</t>
        </r>
      </text>
    </comment>
    <comment ref="T28" authorId="0" shapeId="0" xr:uid="{00000000-0006-0000-0900-00002C000000}">
      <text>
        <r>
          <rPr>
            <sz val="10"/>
            <color rgb="FF000000"/>
            <rFont val="Arial"/>
            <scheme val="minor"/>
          </rPr>
          <t>Provider_ID:
QMP000005084140
LOB:
Molina Medicare DSNP
Molina Medicare MAPD
======</t>
        </r>
      </text>
    </comment>
    <comment ref="X28" authorId="0" shapeId="0" xr:uid="{00000000-0006-0000-0900-00002D000000}">
      <text>
        <r>
          <rPr>
            <sz val="10"/>
            <color rgb="FF000000"/>
            <rFont val="Arial"/>
            <scheme val="minor"/>
          </rPr>
          <t>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12/15/2022
Priority Health Analyst
======</t>
        </r>
      </text>
    </comment>
    <comment ref="T29" authorId="0" shapeId="0" xr:uid="{00000000-0006-0000-0900-00002E000000}">
      <text>
        <r>
          <rPr>
            <sz val="10"/>
            <color rgb="FF000000"/>
            <rFont val="Arial"/>
            <scheme val="minor"/>
          </rPr>
          <t>Provider_ID:
QMP000006254899
LOB:
Molina Medicare DSNP
Molina Medicare MAPD
======</t>
        </r>
      </text>
    </comment>
    <comment ref="X29" authorId="0" shapeId="0" xr:uid="{00000000-0006-0000-0900-00002F000000}">
      <text>
        <r>
          <rPr>
            <sz val="10"/>
            <color rgb="FF000000"/>
            <rFont val="Arial"/>
            <scheme val="minor"/>
          </rPr>
          <t>"Hello,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12/23/2022
Priority Health Analyst"
======</t>
        </r>
      </text>
    </comment>
    <comment ref="T32" authorId="0" shapeId="0" xr:uid="{00000000-0006-0000-0900-000030000000}">
      <text>
        <r>
          <rPr>
            <sz val="10"/>
            <color rgb="FF000000"/>
            <rFont val="Arial"/>
            <scheme val="minor"/>
          </rPr>
          <t>Provider_ID:
QMP000005202501
LOB:
Molina Medicare DSNP
Molina Medicare MAPD
======</t>
        </r>
      </text>
    </comment>
    <comment ref="X32" authorId="0" shapeId="0" xr:uid="{00000000-0006-0000-0900-000031000000}">
      <text>
        <r>
          <rPr>
            <sz val="10"/>
            <color rgb="FF000000"/>
            <rFont val="Arial"/>
            <scheme val="minor"/>
          </rPr>
          <t>"We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12/19/2022
Priority Health Analyst
Please consider this inquiry closed as an incomplete application. We did not receive a response to our initial request for more information within 10 business days.
1/3/2023
Priority Health Analyst"
======</t>
        </r>
      </text>
    </comment>
    <comment ref="T33" authorId="0" shapeId="0" xr:uid="{00000000-0006-0000-0900-000032000000}">
      <text>
        <r>
          <rPr>
            <sz val="10"/>
            <color rgb="FF000000"/>
            <rFont val="Arial"/>
            <scheme val="minor"/>
          </rPr>
          <t>Provider_ID:
QMP000005955415
LOB:
Molina Medicare DSNP
Molina Medicare MAPD
======</t>
        </r>
      </text>
    </comment>
    <comment ref="X33" authorId="0" shapeId="0" xr:uid="{00000000-0006-0000-0900-000033000000}">
      <text>
        <r>
          <rPr>
            <sz val="10"/>
            <color rgb="FF000000"/>
            <rFont val="Arial"/>
            <scheme val="minor"/>
          </rPr>
          <t>We need more information! Once we receive this essential information, we can begin the credentialing process. What do we need? • Updated CAQH Application. The CAQH application does not list the demographic information for Macomb County CMH.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12/21/2022
Priority Health Analyst
Please consider this inquiry closed as an incomplete application. We did not receive a response to our initial request for more information within 10 business days.
01/04/2023
Priority Health Analyst
======</t>
        </r>
      </text>
    </comment>
    <comment ref="T34" authorId="0" shapeId="0" xr:uid="{00000000-0006-0000-0900-000034000000}">
      <text>
        <r>
          <rPr>
            <sz val="10"/>
            <color rgb="FF000000"/>
            <rFont val="Arial"/>
            <scheme val="minor"/>
          </rPr>
          <t>Provider_ID:
QMP000005884124
LOB:
Molina Medicare DSNP
Molina Medicare MAPD
======</t>
        </r>
      </text>
    </comment>
    <comment ref="X34" authorId="0" shapeId="0" xr:uid="{00000000-0006-0000-0900-000035000000}">
      <text>
        <r>
          <rPr>
            <sz val="10"/>
            <color rgb="FF000000"/>
            <rFont val="Arial"/>
            <scheme val="minor"/>
          </rPr>
          <t>Please update and/or re-attest your CAQH application on the CAQH website and advise us via a PRISM comment when complete. Your inquiry will remain open for 10 days, awaiting your notification of this update.
Priority Health Analyst
10/31/2022
Please update and/or re-attest your CAQH application on the CAQH website and advise us via a PRISM comment when complete. Your inquiry will remain open for 4 days, awaiting your notification of this update.
Priority Health Analyst
11/8/2022
Please consider this inquiry closed as an incomplete application. We did not receive a response to our initial request for more information within 10 business days.
Priority Health Analyst
11/16/2022
======</t>
        </r>
      </text>
    </comment>
    <comment ref="T35" authorId="0" shapeId="0" xr:uid="{00000000-0006-0000-0900-000036000000}">
      <text>
        <r>
          <rPr>
            <sz val="10"/>
            <color rgb="FF000000"/>
            <rFont val="Arial"/>
            <scheme val="minor"/>
          </rPr>
          <t>Provider_ID:
QMP000004437348
LOB:
Molina Medicare DSNP
Molina Medicare MAPD
======</t>
        </r>
      </text>
    </comment>
    <comment ref="X35" authorId="0" shapeId="0" xr:uid="{00000000-0006-0000-0900-000037000000}">
      <text>
        <r>
          <rPr>
            <sz val="10"/>
            <color rgb="FF000000"/>
            <rFont val="Arial"/>
            <scheme val="minor"/>
          </rPr>
          <t>"We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t>
        </r>
      </text>
    </comment>
    <comment ref="T36" authorId="0" shapeId="0" xr:uid="{00000000-0006-0000-0900-000038000000}">
      <text>
        <r>
          <rPr>
            <sz val="10"/>
            <color rgb="FF000000"/>
            <rFont val="Arial"/>
            <scheme val="minor"/>
          </rPr>
          <t>Provider_ID:
QMP000003991898
LOB:
Molina Medicare DSNP
Molina Medicare MAPD
======</t>
        </r>
      </text>
    </comment>
    <comment ref="X37" authorId="0" shapeId="0" xr:uid="{00000000-0006-0000-0900-000039000000}">
      <text>
        <r>
          <rPr>
            <sz val="10"/>
            <color rgb="FF000000"/>
            <rFont val="Arial"/>
            <scheme val="minor"/>
          </rPr>
          <t>*Please update and/or re-attest your CAQH application on the CAQH website and advise us via a PRISM comment when complete. Your inquiry will remain open for 10 days, awaiting your notification of this update.
12/06/2022
Priority Health Analyst 
True Please update and/or re-attest your CAQH application on the CAQH website and advise us via a PRISM comment when complete. Your inquiry will remain open for 4 days, awaiting your notification of this update.
12/15/2022
Priority Health Analyst""
Please consider this inquiry closed as an incomplete application. We did not receive a response to our initial request for more information within 10 business days.
12/20/2022
Priority Health Analyst
======</t>
        </r>
      </text>
    </comment>
    <comment ref="S38" authorId="0" shapeId="0" xr:uid="{00000000-0006-0000-0900-00003A000000}">
      <text>
        <r>
          <rPr>
            <sz val="10"/>
            <color rgb="FF000000"/>
            <rFont val="Arial"/>
            <scheme val="minor"/>
          </rPr>
          <t>Enrollment Type: Individual/Sole Proprietor
Association End Date: 12/31/2999
Busness End Date: 7/31/2023
Revalidation Status: Not Started
Revalidation Cycle End Date: 10/31/2027
======</t>
        </r>
      </text>
    </comment>
    <comment ref="T38" authorId="0" shapeId="0" xr:uid="{00000000-0006-0000-0900-00003B000000}">
      <text>
        <r>
          <rPr>
            <sz val="10"/>
            <color rgb="FF000000"/>
            <rFont val="Arial"/>
            <scheme val="minor"/>
          </rPr>
          <t>Provider_ID:
QMP000006251526
LOB:
Molina Medicare DSNP
Molina Medicare MAPD
======</t>
        </r>
      </text>
    </comment>
    <comment ref="W39" authorId="0" shapeId="0" xr:uid="{00000000-0006-0000-0900-00003C000000}">
      <text>
        <r>
          <rPr>
            <sz val="10"/>
            <color rgb="FF000000"/>
            <rFont val="Arial"/>
            <scheme val="minor"/>
          </rPr>
          <t>no CAQH ID
======</t>
        </r>
      </text>
    </comment>
    <comment ref="T40" authorId="0" shapeId="0" xr:uid="{00000000-0006-0000-0900-00003D000000}">
      <text>
        <r>
          <rPr>
            <sz val="10"/>
            <color rgb="FF000000"/>
            <rFont val="Arial"/>
            <scheme val="minor"/>
          </rPr>
          <t>Provider_ID:
QMP000006254898
LOB:
Molina Medicare DSNP
Molina Medicare MAPD
======</t>
        </r>
      </text>
    </comment>
    <comment ref="X40" authorId="0" shapeId="0" xr:uid="{00000000-0006-0000-0900-00003E000000}">
      <text>
        <r>
          <rPr>
            <sz val="10"/>
            <color rgb="FF000000"/>
            <rFont val="Arial"/>
            <scheme val="minor"/>
          </rPr>
          <t>This providers' CAQH does not currently show any information for Macomb County Community Mental Health. Please update and/or re-attest your CAQH application on the CAQH website and advise us via a PRISM comment when complete. Your inquiry will remain open for 10 days, awaiting your notification of this update.
11/29/2022
Priority Health Analyst
======</t>
        </r>
      </text>
    </comment>
    <comment ref="T42" authorId="0" shapeId="0" xr:uid="{00000000-0006-0000-0900-00003F000000}">
      <text>
        <r>
          <rPr>
            <sz val="10"/>
            <color rgb="FF000000"/>
            <rFont val="Arial"/>
            <scheme val="minor"/>
          </rPr>
          <t>Provider_ID:
QMP000004610655
LOB:
Molina Medicare DSNP
Molina Medicare MAPD
======</t>
        </r>
      </text>
    </comment>
    <comment ref="X42" authorId="0" shapeId="0" xr:uid="{00000000-0006-0000-0900-000040000000}">
      <text>
        <r>
          <rPr>
            <sz val="10"/>
            <color rgb="FF000000"/>
            <rFont val="Arial"/>
            <scheme val="minor"/>
          </rPr>
          <t>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12/5/2022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3 days, awaiting receipt of this required information.
12/14/2022
Priority Health Analyst
Please consider this inquiry closed as an incomplete application. We did not receive a response to our initial request for more information within 10 business days.
12/19/2022
Priority Health Analyst
======</t>
        </r>
      </text>
    </comment>
    <comment ref="S43" authorId="0" shapeId="0" xr:uid="{00000000-0006-0000-0900-000041000000}">
      <text>
        <r>
          <rPr>
            <sz val="10"/>
            <color rgb="FF000000"/>
            <rFont val="Arial"/>
            <scheme val="minor"/>
          </rPr>
          <t>Enrollment Type: Individual/Sole Proprietor
Association End Date: 12/31/2999
Busness End Date: 8/13/2023
Revalidation Status: Not Started
Revalidation Cycle End Date: 11/30/2027
======</t>
        </r>
      </text>
    </comment>
    <comment ref="T43" authorId="0" shapeId="0" xr:uid="{00000000-0006-0000-0900-000042000000}">
      <text>
        <r>
          <rPr>
            <sz val="10"/>
            <color rgb="FF000000"/>
            <rFont val="Arial"/>
            <scheme val="minor"/>
          </rPr>
          <t>Provider_ID:
QMP000006277979
LOB:
Molina Medicare DSNP
Molina Medicare MAPD
======</t>
        </r>
      </text>
    </comment>
    <comment ref="T45" authorId="0" shapeId="0" xr:uid="{00000000-0006-0000-0900-000043000000}">
      <text>
        <r>
          <rPr>
            <sz val="10"/>
            <color rgb="FF000000"/>
            <rFont val="Arial"/>
            <scheme val="minor"/>
          </rPr>
          <t>Provider_ID:
QMP000005940545
LOB:
Molina Medicare DSNP
Molina Medicare MAPD
======</t>
        </r>
      </text>
    </comment>
    <comment ref="X45" authorId="0" shapeId="0" xr:uid="{00000000-0006-0000-0900-000044000000}">
      <text>
        <r>
          <rPr>
            <sz val="10"/>
            <color rgb="FF000000"/>
            <rFont val="Arial"/>
            <scheme val="minor"/>
          </rPr>
          <t>"We need more information! Once we receive this essential information, we can begin the credentialing process. What do we need? • Updated CAQH Application. The information for Macomb County Community Mental Health is not listed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Hello; The information requested on 12/20/2022 has not been received to date. If not received by 01/11/2023 this inquiry will be closed as an incomplete application. Thank you.
01/04/2023
Priority Health Analyst"
======</t>
        </r>
      </text>
    </comment>
    <comment ref="T46" authorId="0" shapeId="0" xr:uid="{00000000-0006-0000-0900-000045000000}">
      <text>
        <r>
          <rPr>
            <sz val="10"/>
            <color rgb="FF000000"/>
            <rFont val="Arial"/>
            <scheme val="minor"/>
          </rPr>
          <t>Provider_ID:
QMP000006276292
LOB:
Michigan Medicaid
======</t>
        </r>
      </text>
    </comment>
    <comment ref="W46" authorId="0" shapeId="0" xr:uid="{00000000-0006-0000-0900-000046000000}">
      <text>
        <r>
          <rPr>
            <sz val="10"/>
            <color rgb="FF000000"/>
            <rFont val="Arial"/>
            <scheme val="minor"/>
          </rPr>
          <t>no CAQH ID
======</t>
        </r>
      </text>
    </comment>
    <comment ref="T49" authorId="0" shapeId="0" xr:uid="{00000000-0006-0000-0900-000047000000}">
      <text>
        <r>
          <rPr>
            <sz val="10"/>
            <color rgb="FF000000"/>
            <rFont val="Arial"/>
            <scheme val="minor"/>
          </rPr>
          <t>Provider_ID:
QMP000003991936
LOB:
Molina Medicare DSNP
Molina Medicare MAPD
======</t>
        </r>
      </text>
    </comment>
    <comment ref="T50" authorId="0" shapeId="0" xr:uid="{00000000-0006-0000-0900-000048000000}">
      <text>
        <r>
          <rPr>
            <sz val="10"/>
            <color rgb="FF000000"/>
            <rFont val="Arial"/>
            <scheme val="minor"/>
          </rPr>
          <t>Provider_ID:
QMP000005721496
LOB:
Molina Medicare DSNP
Molina Medicare MAPD
======</t>
        </r>
      </text>
    </comment>
    <comment ref="X50" authorId="0" shapeId="0" xr:uid="{00000000-0006-0000-0900-000049000000}">
      <text>
        <r>
          <rPr>
            <sz val="10"/>
            <color rgb="FF000000"/>
            <rFont val="Arial"/>
            <scheme val="minor"/>
          </rPr>
          <t>Your CAQH currently does not list Macomb County Community Mental health. Please update and/or re-attest your CAQH application on the CAQH website and advise us via a PRISM comment when complete. Your inquiry will remain open for 10 days, awaiting your notification of this update.
11/22/2022
Priority Health Analyst
Your CAQH currently does not list Macomb County Community Mental health. Please update and/or re-attest your CAQH application on the CAQH website and advise us via a PRISM comment when complete. Your inquiry will remain open for 2 more days, awaiting your notification of this update.
12/02/2022
Priority Health Analyst
Hello, We see that this providers' CAQH was reattested on 11/18/2022 however it still does not show any information for Macomb County Community Mental Health. If you would like us to credential Ms. Esser and get her loaded to Macomb County Community Mental Health it needs to be an active location on her CAQH. Please review and update her CAQH and be sure to let us know via PRISM comment once this has been completed. This inquiry will remain closed, awaiting your notification of this update. Thank you
1/24/2023
Priority Health Analyst
======</t>
        </r>
      </text>
    </comment>
    <comment ref="T51" authorId="0" shapeId="0" xr:uid="{00000000-0006-0000-0900-00004A000000}">
      <text>
        <r>
          <rPr>
            <sz val="10"/>
            <color rgb="FF000000"/>
            <rFont val="Arial"/>
            <scheme val="minor"/>
          </rPr>
          <t>Provider_ID:
QMP000005084647
LOB:
Molina Medicare DSNP
Molina Medicare MAPD
======</t>
        </r>
      </text>
    </comment>
    <comment ref="X51" authorId="0" shapeId="0" xr:uid="{00000000-0006-0000-0900-00004B000000}">
      <text>
        <r>
          <rPr>
            <sz val="10"/>
            <color rgb="FF000000"/>
            <rFont val="Arial"/>
            <scheme val="minor"/>
          </rPr>
          <t>Please update and/or re-attest your CAQH application on the CAQH website and advise us via a PRISM comment when complete. Your inquiry will remain open for 10 days, awaiting your notification of this update.
12/05/2022
Priority Health Analyst
Please update and/or re-attest your CAQH application on the CAQH website and advise us via a PRISM comment when complete. Your inquiry will remain open for 5 days, awaiting your notification of this update.
12/12/2022
Priority Health Analyst
Please consider this inquiry closed as an incomplete application. We did not receive a response to our initial request for more information within 10 business days.
12/20/2022
Priority Health Analyst
======</t>
        </r>
      </text>
    </comment>
    <comment ref="X53" authorId="0" shapeId="0" xr:uid="{00000000-0006-0000-0900-00004C000000}">
      <text>
        <r>
          <rPr>
            <sz val="10"/>
            <color rgb="FF000000"/>
            <rFont val="Arial"/>
            <scheme val="minor"/>
          </rPr>
          <t>"* Provider Name: MONICA S SMITH * Provider NPI: 1346258795 * Provider Vendor Number: 7001473773 * Effective Date: 11/28/2022 * Changes Made: Loaded to Group: MACOMB COUNTY COMMUNITY MENTAL Group Vendor Number: 900051139, 43740 GROESBECK * Products: HMO, PPO, Medicare, Medicaid FE
11/29/2022
Priority Health Analyst"
======</t>
        </r>
      </text>
    </comment>
    <comment ref="T54" authorId="0" shapeId="0" xr:uid="{00000000-0006-0000-0900-00004D000000}">
      <text>
        <r>
          <rPr>
            <sz val="10"/>
            <color rgb="FF000000"/>
            <rFont val="Arial"/>
            <scheme val="minor"/>
          </rPr>
          <t>Provider_ID:
QMP000006254889
LOB:
Molina Medicare DSNP
Molina Medicare MAPD
======</t>
        </r>
      </text>
    </comment>
    <comment ref="X54" authorId="0" shapeId="0" xr:uid="{00000000-0006-0000-0900-00004E000000}">
      <text>
        <r>
          <rPr>
            <sz val="10"/>
            <color rgb="FF000000"/>
            <rFont val="Arial"/>
            <scheme val="minor"/>
          </rPr>
          <t>We need more information! Once we receive this essential information, we can begin the credentialing process. What do we need? • Updated CAQH Application - the current demographic information for Macomb County Community Mental Health is missing.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12/16/2022
Priority Health Analyst
Hello; The information requested on 12/15/2022 has not been received to date. If not received by 01/11/2023 this inquiry will be closed as an incomplete application. Thank you.
01/04/2023
Priority Health Analyst
======</t>
        </r>
      </text>
    </comment>
    <comment ref="T55" authorId="0" shapeId="0" xr:uid="{00000000-0006-0000-0900-00004F000000}">
      <text>
        <r>
          <rPr>
            <sz val="10"/>
            <color rgb="FF000000"/>
            <rFont val="Arial"/>
            <scheme val="minor"/>
          </rPr>
          <t>Provider_ID:
QMP000004674644
LOB:
Molina Medicare DSNP
Molina Medicare MAPD
======</t>
        </r>
      </text>
    </comment>
    <comment ref="X55" authorId="0" shapeId="0" xr:uid="{00000000-0006-0000-0900-000050000000}">
      <text>
        <r>
          <rPr>
            <sz val="10"/>
            <color rgb="FF000000"/>
            <rFont val="Arial"/>
            <scheme val="minor"/>
          </rPr>
          <t>Please verify provider's primary address as the only address for the provider on their CAQH application for Macomb County Community Mental Health is 19813 Hall Rd, and not what was provided in PRISM, 43740 NORTH GROESBECK HIGHWAY. If the CAQH is correct please reply, otherwise please go and update provider's CAQH to include the 43740 NORTH GROESBECK HIGHWAY address for Macomb County Community Mental Health.
2/15/2023
Priority Health Analyst
======</t>
        </r>
      </text>
    </comment>
    <comment ref="T56" authorId="0" shapeId="0" xr:uid="{00000000-0006-0000-0900-000051000000}">
      <text>
        <r>
          <rPr>
            <sz val="10"/>
            <color rgb="FF000000"/>
            <rFont val="Arial"/>
            <scheme val="minor"/>
          </rPr>
          <t>Provider_ID:
QMP000006254894
LOB:
Molina Medicare DSNP
Molina Medicare MAPD
======</t>
        </r>
      </text>
    </comment>
    <comment ref="X56" authorId="0" shapeId="0" xr:uid="{00000000-0006-0000-0900-000052000000}">
      <text>
        <r>
          <rPr>
            <sz val="10"/>
            <color rgb="FF000000"/>
            <rFont val="Arial"/>
            <scheme val="minor"/>
          </rPr>
          <t>Good Morning currently while the provider's CAQH application was reattested last on 01/04/2023, it does not currently have the group/address you are wanting the provider credentialed at. This is a required element for credentialing. Please have the group/address added to the provider's CAQH application and notify us once completed. This inquiry will be closed at this time.
2/6/2023
Priority Health Analyst
Good Afternoon, currently while the provider's CAQH application was reattested last on 01/04/2023, it does not currently have the group/address you are wanting the provider credentialed at. This is a required element for credentialing. Please have the group/address added to the provider's CAQH application and notify us once completed.
1/27/2023
Priority Health Analyst
======</t>
        </r>
      </text>
    </comment>
    <comment ref="T57" authorId="0" shapeId="0" xr:uid="{00000000-0006-0000-0900-000053000000}">
      <text>
        <r>
          <rPr>
            <sz val="10"/>
            <color rgb="FF000000"/>
            <rFont val="Arial"/>
            <scheme val="minor"/>
          </rPr>
          <t>Provider_ID:
QMP000005286558
LOB:
Molina Medicare DSNP
Molina Medicare MAPD
======</t>
        </r>
      </text>
    </comment>
    <comment ref="X57" authorId="0" shapeId="0" xr:uid="{00000000-0006-0000-0900-000054000000}">
      <text>
        <r>
          <rPr>
            <sz val="10"/>
            <color rgb="FF000000"/>
            <rFont val="Arial"/>
            <scheme val="minor"/>
          </rPr>
          <t>Please provide the following so that we may complete your request: Name of Collaborating Physician (please include their individual type I NPI#). -Collaborating Physician must be participating Priority Health provider. -Collaboration Physician must cover the scope of practice (to include age limits) of the provider he/she is collaborating for. We require the name of a provider for any and all NP’s/PA’s. Thank you
11/28/2022
Priority Health Analyst
Please provide the name and NPI number of collaborating physician. Thank you. This inquiry will remain closed until requested information is submitted.
Priority Health Analyst
12/7/2022
======</t>
        </r>
      </text>
    </comment>
    <comment ref="T58" authorId="0" shapeId="0" xr:uid="{00000000-0006-0000-0900-000055000000}">
      <text>
        <r>
          <rPr>
            <sz val="10"/>
            <color rgb="FF000000"/>
            <rFont val="Arial"/>
            <scheme val="minor"/>
          </rPr>
          <t>Provider_ID:
QMP000004010881
LOB:
Molina Medicare DSNP
Molina Medicare MAPD
======</t>
        </r>
      </text>
    </comment>
    <comment ref="T59" authorId="0" shapeId="0" xr:uid="{00000000-0006-0000-0900-000056000000}">
      <text>
        <r>
          <rPr>
            <sz val="10"/>
            <color rgb="FF000000"/>
            <rFont val="Arial"/>
            <scheme val="minor"/>
          </rPr>
          <t>Provider_ID:
QMP000005839036
LOB:
Molina Medicare DSNP
Molina Medicare MAPD
======</t>
        </r>
      </text>
    </comment>
    <comment ref="T60" authorId="0" shapeId="0" xr:uid="{00000000-0006-0000-0900-000057000000}">
      <text>
        <r>
          <rPr>
            <sz val="10"/>
            <color rgb="FF000000"/>
            <rFont val="Arial"/>
            <scheme val="minor"/>
          </rPr>
          <t>Provider_ID:
QMP000006200719
LOB:
Molina Medicare DSNP
Molina Medicare MAPD
======</t>
        </r>
      </text>
    </comment>
    <comment ref="T61" authorId="0" shapeId="0" xr:uid="{00000000-0006-0000-0900-000058000000}">
      <text>
        <r>
          <rPr>
            <sz val="10"/>
            <color rgb="FF000000"/>
            <rFont val="Arial"/>
            <scheme val="minor"/>
          </rPr>
          <t>Provider_ID:
QMP000005439302
LOB:
Molina Medicare DSNP
Molina Medicare MAPD
======</t>
        </r>
      </text>
    </comment>
    <comment ref="X61" authorId="0" shapeId="0" xr:uid="{00000000-0006-0000-0900-000059000000}">
      <text>
        <r>
          <rPr>
            <sz val="10"/>
            <color rgb="FF000000"/>
            <rFont val="Arial"/>
            <scheme val="minor"/>
          </rPr>
          <t>"Good Afternoon, currently the group/address you are wanting the provider credentialed to is not listed on the provider's CAQH application. Please update CAQH application and notify us once completed.
12/20/2022
Priority Health Analyst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t>
        </r>
      </text>
    </comment>
    <comment ref="T62" authorId="0" shapeId="0" xr:uid="{00000000-0006-0000-0900-00005A000000}">
      <text>
        <r>
          <rPr>
            <sz val="10"/>
            <color rgb="FF000000"/>
            <rFont val="Arial"/>
            <scheme val="minor"/>
          </rPr>
          <t>Provider_ID:
QMP000006254905
LOB:
Molina Medicare MAPD
Molina Medicare DSNP
======</t>
        </r>
      </text>
    </comment>
    <comment ref="T63" authorId="0" shapeId="0" xr:uid="{00000000-0006-0000-0900-00005B000000}">
      <text>
        <r>
          <rPr>
            <sz val="10"/>
            <color rgb="FF000000"/>
            <rFont val="Arial"/>
            <scheme val="minor"/>
          </rPr>
          <t>Approved
Effective Date: 12/01/2022
Provider_ID:
QMP000006251517
LOB:
Molina Medicare DSNP
Molina Medicare MAPD
======</t>
        </r>
      </text>
    </comment>
    <comment ref="U63" authorId="0" shapeId="0" xr:uid="{00000000-0006-0000-0900-00005C000000}">
      <text>
        <r>
          <rPr>
            <sz val="10"/>
            <color rgb="FF000000"/>
            <rFont val="Arial"/>
            <scheme val="minor"/>
          </rPr>
          <t>Latest Attempt: 10/31/2022
======</t>
        </r>
      </text>
    </comment>
    <comment ref="V63" authorId="0" shapeId="0" xr:uid="{00000000-0006-0000-0900-00005D000000}">
      <text>
        <r>
          <rPr>
            <sz val="10"/>
            <color rgb="FF000000"/>
            <rFont val="Arial"/>
            <scheme val="minor"/>
          </rPr>
          <t>Latest Attempt: 10/31/2022
======</t>
        </r>
      </text>
    </comment>
    <comment ref="W63" authorId="0" shapeId="0" xr:uid="{00000000-0006-0000-0900-00005E000000}">
      <text>
        <r>
          <rPr>
            <sz val="10"/>
            <color rgb="FF000000"/>
            <rFont val="Arial"/>
            <scheme val="minor"/>
          </rPr>
          <t>Latest Attempt: 11/1/2022
======</t>
        </r>
      </text>
    </comment>
    <comment ref="T64" authorId="0" shapeId="0" xr:uid="{00000000-0006-0000-0900-00005F000000}">
      <text>
        <r>
          <rPr>
            <sz val="10"/>
            <color rgb="FF000000"/>
            <rFont val="Arial"/>
            <scheme val="minor"/>
          </rPr>
          <t>Provider_ID:
QMP000004605229
LOB:
Molina Medicare DSNP
Molina Medicare MAPD
======</t>
        </r>
      </text>
    </comment>
    <comment ref="X64" authorId="0" shapeId="0" xr:uid="{00000000-0006-0000-0900-000060000000}">
      <text>
        <r>
          <rPr>
            <sz val="10"/>
            <color rgb="FF000000"/>
            <rFont val="Arial"/>
            <scheme val="minor"/>
          </rPr>
          <t>Please update and/or re-attest your CAQH application on the CAQH website and advise us via a PRISM comment when complete. Your inquiry will remain open for 10 days, awaiting your notification of this update.
12/5/2022
Priority Health Analyst
Please consider this inquiry closed as an incomplete application. We did not receive a response to our initial request for more information within 10 business days.
12/21/2022
Priority Health Analyst
======</t>
        </r>
      </text>
    </comment>
    <comment ref="T65" authorId="0" shapeId="0" xr:uid="{00000000-0006-0000-0900-000061000000}">
      <text>
        <r>
          <rPr>
            <sz val="10"/>
            <color rgb="FF000000"/>
            <rFont val="Arial"/>
            <scheme val="minor"/>
          </rPr>
          <t>Provider_ID:
QMP000006198886
LOB:
Molina Medicare DSNP
Molina Medicare MAPD
======</t>
        </r>
      </text>
    </comment>
    <comment ref="S66" authorId="0" shapeId="0" xr:uid="{00000000-0006-0000-0900-000062000000}">
      <text>
        <r>
          <rPr>
            <sz val="10"/>
            <color rgb="FF000000"/>
            <rFont val="Arial"/>
            <scheme val="minor"/>
          </rPr>
          <t>Enrollment Type: Individual/Sole Proprietor
Association End Date: 12/31/2999
Busness End Date: 7/16/2023
Revalidation Status: Not Started
Revalidation Cycle End Date: 6/30/2027
======</t>
        </r>
      </text>
    </comment>
    <comment ref="T66" authorId="0" shapeId="0" xr:uid="{00000000-0006-0000-0900-000063000000}">
      <text>
        <r>
          <rPr>
            <sz val="10"/>
            <color rgb="FF000000"/>
            <rFont val="Arial"/>
            <scheme val="minor"/>
          </rPr>
          <t>Provider_ID:
QMP000006202423
LOB:
Molina Medicare DSNP
Molina Medicare MAPD
======</t>
        </r>
      </text>
    </comment>
    <comment ref="T67" authorId="0" shapeId="0" xr:uid="{00000000-0006-0000-0900-000064000000}">
      <text>
        <r>
          <rPr>
            <sz val="10"/>
            <color rgb="FF000000"/>
            <rFont val="Arial"/>
            <scheme val="minor"/>
          </rPr>
          <t>Provider_ID:
QMP000005186536
LOB:
Molina Medicare DSNP
Molina Medicare MAPD
======</t>
        </r>
      </text>
    </comment>
    <comment ref="X67" authorId="0" shapeId="0" xr:uid="{00000000-0006-0000-0900-000065000000}">
      <text>
        <r>
          <rPr>
            <sz val="10"/>
            <color rgb="FF000000"/>
            <rFont val="Arial"/>
            <scheme val="minor"/>
          </rPr>
          <t>Please update and/or re-attest your CAQH application on the CAQH website and advise us via a PRISM comment when complete. Your inquiry will remain open for 10 days, awaiting your notification of this update.
12/5/2022
Priority Health Analyst
Please update and/or re-attest your CAQH application on the CAQH website and advise us via a PRISM comment when complete. Your inquiry will remain open for 3 days, awaiting your notification of this update.
12/14/2022
Priority Health Analyst
Please consider this inquiry closed as an incomplete application. We did not receive a response to our initial request for more information within 10 business days.
12/20/2022
Priority Health Analyst
======</t>
        </r>
      </text>
    </comment>
    <comment ref="X68" authorId="0" shapeId="0" xr:uid="{00000000-0006-0000-0900-000066000000}">
      <text>
        <r>
          <rPr>
            <sz val="10"/>
            <color rgb="FF000000"/>
            <rFont val="Arial"/>
            <scheme val="minor"/>
          </rPr>
          <t>Good Afternoon, Currently the group/address you are wanting the provider credentialed at isn't on their CAQH application. Please update the provider's CAQH application and notify us once completed.
12/21/2022
Priority Health Analyst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t>
        </r>
      </text>
    </comment>
    <comment ref="T69" authorId="0" shapeId="0" xr:uid="{00000000-0006-0000-0900-000067000000}">
      <text>
        <r>
          <rPr>
            <sz val="10"/>
            <color rgb="FF000000"/>
            <rFont val="Arial"/>
            <scheme val="minor"/>
          </rPr>
          <t>Provider_ID:
QMP000006254883
LOB:
Molina Medicare DSNP
Molina Medicare MAPD
======</t>
        </r>
      </text>
    </comment>
    <comment ref="X69" authorId="0" shapeId="0" xr:uid="{00000000-0006-0000-0900-000068000000}">
      <text>
        <r>
          <rPr>
            <sz val="10"/>
            <color rgb="FF000000"/>
            <rFont val="Arial"/>
            <scheme val="minor"/>
          </rPr>
          <t>Please update and/or re-attest your CAQH application on the CAQH website and advise us via a PRISM comment when complete. Your inquiry will remain open for 10 days, awaiting your notification of this update.
12/06/2022
Priority Health Analyst
Please consider this inquiry closed as an incomplete application. We did not receive a response to our initial request for more information within 10 business days.
12/13/2022
Priority Health Analyst
======</t>
        </r>
      </text>
    </comment>
    <comment ref="T70" authorId="0" shapeId="0" xr:uid="{00000000-0006-0000-0900-000069000000}">
      <text>
        <r>
          <rPr>
            <sz val="10"/>
            <color rgb="FF000000"/>
            <rFont val="Arial"/>
            <scheme val="minor"/>
          </rPr>
          <t>Provider_ID:
QMP000005985074
LOB:
Molina Medicare DSNP
Molina Medicare MAPD
======</t>
        </r>
      </text>
    </comment>
    <comment ref="T71" authorId="0" shapeId="0" xr:uid="{00000000-0006-0000-0900-00006A000000}">
      <text>
        <r>
          <rPr>
            <sz val="10"/>
            <color rgb="FF000000"/>
            <rFont val="Arial"/>
            <scheme val="minor"/>
          </rPr>
          <t>Provider_ID:
QMP000005582062
LOB:
Molina Medicare DSNP
Molina Medicare MAPD
======</t>
        </r>
      </text>
    </comment>
    <comment ref="X71" authorId="0" shapeId="0" xr:uid="{00000000-0006-0000-0900-00006B000000}">
      <text>
        <r>
          <rPr>
            <sz val="10"/>
            <color rgb="FF000000"/>
            <rFont val="Arial"/>
            <scheme val="minor"/>
          </rPr>
          <t>"Good Afternoon, currently the group/address you are wanting this provider credentialed at isnt on their CAQH application. Please update CAQH and notify us once completed.
12/20/2022
Priority Health Analyst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WHILE THE CAQH HAS BEEN REATTESTED, THE ADDRESS YOU ARE WANTING THE PROVIDER CREDENTIALED AT 43740 NORTH GROESBECK HIGHWAY IS STILL NOT LISTED. WE CANNOT CREDENTIAL THE PROVIDER UNTIL THE CAQH APPLICATION HAS BEEN UPDATED TO INCLUDE THE ADDRESS YOU ARE WANTING THE PROVIDER CREDENTIALED TO WITH THE CORRECT GROUP NAME AND TAX ID YOU ARE WANTING. THIS INQUIRY WILL BE CLOSED UNTIL WE HAVE BEEN NOTIFIED THAT THE CAQH APPLICATION HAS BEEN UPDATED TO INCLUDE THIS INFORMATION.
1/23/2023
Priority Health Analyst"
======</t>
        </r>
      </text>
    </comment>
    <comment ref="T72" authorId="0" shapeId="0" xr:uid="{00000000-0006-0000-0900-00006C000000}">
      <text>
        <r>
          <rPr>
            <sz val="10"/>
            <color rgb="FF000000"/>
            <rFont val="Arial"/>
            <scheme val="minor"/>
          </rPr>
          <t>Approved
Effective Date: 12/01/2022
Provider_ID:
QMP000006254892
LOB:
Molina Medicare DSNP
Molina Medicare MAPD
======</t>
        </r>
      </text>
    </comment>
    <comment ref="W72" authorId="0" shapeId="0" xr:uid="{00000000-0006-0000-0900-00006D000000}">
      <text>
        <r>
          <rPr>
            <sz val="10"/>
            <color rgb="FF000000"/>
            <rFont val="Arial"/>
            <scheme val="minor"/>
          </rPr>
          <t>"First Attempt: 11/01/2022
Latest Attempt: 02/02/2023"
======</t>
        </r>
      </text>
    </comment>
    <comment ref="T73" authorId="0" shapeId="0" xr:uid="{00000000-0006-0000-0900-00006E000000}">
      <text>
        <r>
          <rPr>
            <sz val="10"/>
            <color rgb="FF000000"/>
            <rFont val="Arial"/>
            <scheme val="minor"/>
          </rPr>
          <t>Approved
Effective Date: 12/01/2022
Provider_ID:
QMP000006254887
LOB:
Molina Medicare DSNP
Molina Medicare MAPD
======</t>
        </r>
      </text>
    </comment>
    <comment ref="U73" authorId="0" shapeId="0" xr:uid="{00000000-0006-0000-0900-00006F000000}">
      <text>
        <r>
          <rPr>
            <sz val="10"/>
            <color rgb="FF000000"/>
            <rFont val="Arial"/>
            <scheme val="minor"/>
          </rPr>
          <t>Latest Attempt: 10/31/2022
======</t>
        </r>
      </text>
    </comment>
    <comment ref="V73" authorId="0" shapeId="0" xr:uid="{00000000-0006-0000-0900-000070000000}">
      <text>
        <r>
          <rPr>
            <sz val="10"/>
            <color rgb="FF000000"/>
            <rFont val="Arial"/>
            <scheme val="minor"/>
          </rPr>
          <t>Latest Attempt: 10/31/2022
======</t>
        </r>
      </text>
    </comment>
    <comment ref="W73" authorId="0" shapeId="0" xr:uid="{00000000-0006-0000-0900-000071000000}">
      <text>
        <r>
          <rPr>
            <sz val="10"/>
            <color rgb="FF000000"/>
            <rFont val="Arial"/>
            <scheme val="minor"/>
          </rPr>
          <t>First Attempt: 10/27/2022
Latest Attempt:12/28/2022
======</t>
        </r>
      </text>
    </comment>
    <comment ref="T74" authorId="0" shapeId="0" xr:uid="{00000000-0006-0000-0900-000072000000}">
      <text>
        <r>
          <rPr>
            <sz val="10"/>
            <color rgb="FF000000"/>
            <rFont val="Arial"/>
            <scheme val="minor"/>
          </rPr>
          <t>Approved 
Effective Date: 12/01/2023
Provider_ID:
QMP000006164727
LOB:
Molina Medicare DSNP
Molina Medicare MAPD
======</t>
        </r>
      </text>
    </comment>
    <comment ref="U74" authorId="0" shapeId="0" xr:uid="{00000000-0006-0000-0900-000073000000}">
      <text>
        <r>
          <rPr>
            <sz val="10"/>
            <color rgb="FF000000"/>
            <rFont val="Arial"/>
            <scheme val="minor"/>
          </rPr>
          <t>Latest Attempt: 10/31/2022
======</t>
        </r>
      </text>
    </comment>
    <comment ref="V74" authorId="0" shapeId="0" xr:uid="{00000000-0006-0000-0900-000074000000}">
      <text>
        <r>
          <rPr>
            <sz val="10"/>
            <color rgb="FF000000"/>
            <rFont val="Arial"/>
            <scheme val="minor"/>
          </rPr>
          <t>Latest Attempt: 10/31/2022
======</t>
        </r>
      </text>
    </comment>
    <comment ref="W74" authorId="0" shapeId="0" xr:uid="{00000000-0006-0000-0900-000075000000}">
      <text>
        <r>
          <rPr>
            <sz val="10"/>
            <color rgb="FF000000"/>
            <rFont val="Arial"/>
            <scheme val="minor"/>
          </rPr>
          <t>First Attempt: 10/27/2022
Latest Attempt:12/28/2022
======</t>
        </r>
      </text>
    </comment>
    <comment ref="X74" authorId="0" shapeId="0" xr:uid="{00000000-0006-0000-0900-000076000000}">
      <text>
        <r>
          <rPr>
            <sz val="10"/>
            <color rgb="FF000000"/>
            <rFont val="Arial"/>
            <scheme val="minor"/>
          </rPr>
          <t>"Please update and/or re-attest your CAQH application on the CAQH website and advise us via a PRISM comment when complete. Your inquiry will remain open for 10 days, awaiting your notification of this update.
12/5/2022
Priority Health Analyst
Please consider this inquiry closed as an incomplete application. We did not receive a response to our initial request for more information within 10 business days.
12/21/2022
Priority Health Analyst"
"INQUIRY ID_22120511168367
First Attempt: 12/05/2022 "
======</t>
        </r>
      </text>
    </comment>
    <comment ref="T75" authorId="0" shapeId="0" xr:uid="{00000000-0006-0000-0900-000077000000}">
      <text>
        <r>
          <rPr>
            <sz val="10"/>
            <color rgb="FF000000"/>
            <rFont val="Arial"/>
            <scheme val="minor"/>
          </rPr>
          <t>Provider_ID:
QMP000006247926
LOB:
Molina Medicare DSNP
Molina Medicare MAPD
======</t>
        </r>
      </text>
    </comment>
    <comment ref="X75" authorId="0" shapeId="0" xr:uid="{00000000-0006-0000-0900-000078000000}">
      <text>
        <r>
          <rPr>
            <sz val="10"/>
            <color rgb="FF000000"/>
            <rFont val="Arial"/>
            <scheme val="minor"/>
          </rPr>
          <t>Please update and/or re-attest your CAQH application on the CAQH website and advise us via a PRISM comment when complete. Your inquiry will remain open for 10 days, awaiting your notification of this update.
12/05/2022
Priority Health Analyst
Please update and/or re-attest your CAQH application on the CAQH website and advise us via a PRISM comment when complete. Your inquiry will remain open for 5 days, awaiting your notification of this update.
12/12/2022
Priority Health Analyst
Please consider this inquiry closed as an incomplete application. We did not receive a response to our initial request for more information within 10 business days.
12/20/2022
Priority Health Analyst
======</t>
        </r>
      </text>
    </comment>
    <comment ref="T76" authorId="0" shapeId="0" xr:uid="{00000000-0006-0000-0900-000079000000}">
      <text>
        <r>
          <rPr>
            <sz val="10"/>
            <color rgb="FF000000"/>
            <rFont val="Arial"/>
            <scheme val="minor"/>
          </rPr>
          <t>Provider_ID:
QMP000005654531
LOB:
Molina Medicare DSNP
Molina Medicare MAPD
======</t>
        </r>
      </text>
    </comment>
    <comment ref="X76" authorId="0" shapeId="0" xr:uid="{00000000-0006-0000-0900-00007A000000}">
      <text>
        <r>
          <rPr>
            <sz val="10"/>
            <color rgb="FF000000"/>
            <rFont val="Arial"/>
            <scheme val="minor"/>
          </rPr>
          <t>Good Afternoon, currently the group/address you are wanting the provider credentialed at isn't on their CAQH application. Please update CAQH application and notify us once completed.
12/20/2022
Priority Health Analyst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t>
        </r>
      </text>
    </comment>
    <comment ref="T77" authorId="0" shapeId="0" xr:uid="{00000000-0006-0000-0900-00007B000000}">
      <text>
        <r>
          <rPr>
            <sz val="10"/>
            <color rgb="FF000000"/>
            <rFont val="Arial"/>
            <scheme val="minor"/>
          </rPr>
          <t>Provider_ID:
QMP000006254904
LOB:
Molina Medicare MAPD
Molina Medicare DSNP
======</t>
        </r>
      </text>
    </comment>
    <comment ref="X77" authorId="0" shapeId="0" xr:uid="{00000000-0006-0000-0900-00007C000000}">
      <text>
        <r>
          <rPr>
            <sz val="10"/>
            <color rgb="FF000000"/>
            <rFont val="Arial"/>
            <scheme val="minor"/>
          </rPr>
          <t>Please update and/or re-attest your CAQH application on the CAQH website and advise us via a PRISM comment when complete. Your inquiry will remain open for 10 days, awaiting your notification of this update.
12/5/2022
Priority Health Analyst
Please update and/or re-attest your CAQH application on the CAQH website and advise us via a PRISM comment when complete. Your inquiry will remain open for 5 days, awaiting your notification of this update.
12/12/2022
Priority Health Analyst
Please consider this inquiry closed as an incomplete application. We did not receive a response to our initial request for more information within 10 business days.
12/20/2022
Priority Health Analyst
======</t>
        </r>
      </text>
    </comment>
    <comment ref="S78" authorId="0" shapeId="0" xr:uid="{00000000-0006-0000-0900-00007D000000}">
      <text>
        <r>
          <rPr>
            <sz val="10"/>
            <color rgb="FF000000"/>
            <rFont val="Arial"/>
            <scheme val="minor"/>
          </rPr>
          <t>Enrollment Type: Individual/Sole Proprietor
Association End Date: 12/31/2999
Busness End Date: 7/30/2024
Revalidation Status: Not Started
Revalidation Cycle End Date: 6/30/2024
======</t>
        </r>
      </text>
    </comment>
    <comment ref="T78" authorId="0" shapeId="0" xr:uid="{00000000-0006-0000-0900-00007E000000}">
      <text>
        <r>
          <rPr>
            <sz val="10"/>
            <color rgb="FF000000"/>
            <rFont val="Arial"/>
            <scheme val="minor"/>
          </rPr>
          <t>Provider_ID:
QMP000005061968
LOB:
Molina Medicare DSNP
Molina Medicare MAPD
======</t>
        </r>
      </text>
    </comment>
    <comment ref="X78" authorId="0" shapeId="0" xr:uid="{00000000-0006-0000-0900-00007F000000}">
      <text>
        <r>
          <rPr>
            <sz val="10"/>
            <color rgb="FF000000"/>
            <rFont val="Arial"/>
            <scheme val="minor"/>
          </rPr>
          <t>"We need more information! Once we receive this essential information, we can begin the credentialing process. What do we need? • Updated CAQH Application. The demographic/work history information does not show Macomb County Community Mental Health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12/16/2022
Priority Health Analyst
Hello; The information requested on 12/16/2022 has not been received to date. If not received by 01/11/2023 this inquiry will be closed as an incomplete application. Thank you.
01/04/2023"
======</t>
        </r>
      </text>
    </comment>
    <comment ref="T79" authorId="0" shapeId="0" xr:uid="{00000000-0006-0000-0900-000080000000}">
      <text>
        <r>
          <rPr>
            <sz val="10"/>
            <color rgb="FF000000"/>
            <rFont val="Arial"/>
            <scheme val="minor"/>
          </rPr>
          <t>Provider_ID:
QMP000005148217
LOB:
Molina Medicare DSNP
Molina Medicare MAPD
======</t>
        </r>
      </text>
    </comment>
    <comment ref="X79" authorId="0" shapeId="0" xr:uid="{00000000-0006-0000-0900-000081000000}">
      <text>
        <r>
          <rPr>
            <sz val="10"/>
            <color rgb="FF000000"/>
            <rFont val="Arial"/>
            <scheme val="minor"/>
          </rPr>
          <t>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1/27/2023
Priority Health Analyst
======</t>
        </r>
      </text>
    </comment>
    <comment ref="T80" authorId="0" shapeId="0" xr:uid="{00000000-0006-0000-0900-000082000000}">
      <text>
        <r>
          <rPr>
            <sz val="10"/>
            <color rgb="FF000000"/>
            <rFont val="Arial"/>
            <scheme val="minor"/>
          </rPr>
          <t>Provider_ID:
QMPC44000000809
QMP000003550927
LOB:
Michigan Medicaid
Molina Medicare DSNP
Molina Medicare MAPD
======</t>
        </r>
      </text>
    </comment>
    <comment ref="S81" authorId="0" shapeId="0" xr:uid="{00000000-0006-0000-0900-000083000000}">
      <text>
        <r>
          <rPr>
            <sz val="10"/>
            <color rgb="FF000000"/>
            <rFont val="Arial"/>
            <scheme val="minor"/>
          </rPr>
          <t>Enrollment Type: Individual/Sole Proprietor
Association End Date: 12/31/2999
Busness End Date: 7/30/2023
Revalidation Status: Not Started
Revalidation Cycle End Date: 11/30/2027
======</t>
        </r>
      </text>
    </comment>
    <comment ref="T81" authorId="0" shapeId="0" xr:uid="{00000000-0006-0000-0900-000084000000}">
      <text>
        <r>
          <rPr>
            <sz val="10"/>
            <color rgb="FF000000"/>
            <rFont val="Arial"/>
            <scheme val="minor"/>
          </rPr>
          <t>Provider_ID:
QMP000006254884
LOB:
Molina Medicare DSNP
Molina Medicare MAPD
======</t>
        </r>
      </text>
    </comment>
    <comment ref="X81" authorId="0" shapeId="0" xr:uid="{00000000-0006-0000-0900-000085000000}">
      <text>
        <r>
          <rPr>
            <sz val="10"/>
            <color rgb="FF000000"/>
            <rFont val="Arial"/>
            <scheme val="minor"/>
          </rPr>
          <t>Please update and/or re-attest your CAQH application on the CAQH website and advise us via a PRISM comment when complete. Your inquiry will remain open for 10 days, awaiting your notification of this update.
12/6/2022
Priority Health Analyst
Please update and/or re-attest your CAQH application on the CAQH website and advise us via a PRISM comment when complete. Your inquiry will remain open for 4 days, awaiting your notification of this update.
12/15/2022
Priority Health Analyst
Please consider this inquiry closed as an incomplete application. We did not receive a response to our initial request for more information within 10 business days.
12/20/2022
Priority Health Analyst
======</t>
        </r>
      </text>
    </comment>
    <comment ref="T82" authorId="0" shapeId="0" xr:uid="{00000000-0006-0000-0900-000086000000}">
      <text>
        <r>
          <rPr>
            <sz val="10"/>
            <color rgb="FF000000"/>
            <rFont val="Arial"/>
            <scheme val="minor"/>
          </rPr>
          <t>Provider_ID:
QMP000004013324
LOB:
Molina Medicare DSNP
Molina Medicare MAPD
======</t>
        </r>
      </text>
    </comment>
    <comment ref="X82" authorId="0" shapeId="0" xr:uid="{00000000-0006-0000-0900-000087000000}">
      <text>
        <r>
          <rPr>
            <sz val="10"/>
            <color rgb="FF000000"/>
            <rFont val="Arial"/>
            <scheme val="minor"/>
          </rPr>
          <t>"We need more information! Once we receive this essential information, we can begin the credentialing process. What do we need? • Updated CAQH Application. The demographic information for Macomb County Community Mental Health is not listed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Hello; The information requested on 12/20/2022 has not been received to date. If not received by 01/11/2023 this inquiry will be closed as an incomplete application. Thank you.
01/04/20223
Priority Health Analyst"
======</t>
        </r>
      </text>
    </comment>
    <comment ref="T84" authorId="0" shapeId="0" xr:uid="{00000000-0006-0000-0900-000088000000}">
      <text>
        <r>
          <rPr>
            <sz val="10"/>
            <color rgb="FF000000"/>
            <rFont val="Arial"/>
            <scheme val="minor"/>
          </rPr>
          <t>Provider_ID:
QMP000005061968
LOB:
Molina Medicare DSNP
Molina Medicare MAPD
======</t>
        </r>
      </text>
    </comment>
    <comment ref="W84" authorId="0" shapeId="0" xr:uid="{00000000-0006-0000-0900-000089000000}">
      <text>
        <r>
          <rPr>
            <sz val="10"/>
            <color rgb="FF000000"/>
            <rFont val="Arial"/>
            <scheme val="minor"/>
          </rPr>
          <t>no CAQH ID
======</t>
        </r>
      </text>
    </comment>
    <comment ref="T85" authorId="0" shapeId="0" xr:uid="{00000000-0006-0000-0900-00008A000000}">
      <text>
        <r>
          <rPr>
            <sz val="10"/>
            <color rgb="FF000000"/>
            <rFont val="Arial"/>
            <scheme val="minor"/>
          </rPr>
          <t>Provider_ID:
QMP000004738231
LOB:
Molina Medicare DSNP
Molina Medicare MAPD
======</t>
        </r>
      </text>
    </comment>
    <comment ref="W85" authorId="0" shapeId="0" xr:uid="{00000000-0006-0000-0900-00008B000000}">
      <text>
        <r>
          <rPr>
            <sz val="10"/>
            <color rgb="FF000000"/>
            <rFont val="Arial"/>
            <scheme val="minor"/>
          </rPr>
          <t>no caqh ID
======</t>
        </r>
      </text>
    </comment>
    <comment ref="X85" authorId="0" shapeId="0" xr:uid="{00000000-0006-0000-0900-00008C000000}">
      <text>
        <r>
          <rPr>
            <sz val="10"/>
            <color rgb="FF000000"/>
            <rFont val="Arial"/>
            <scheme val="minor"/>
          </rPr>
          <t>Please clarify provider’s scope of practice by submitting a comment via PRISM. Your inquiry will remain open for 10 days, awaiting your notification of this update. 1. Will this provider be billing independently? 2. Provide the Collaborative Physician with NPI number. 3. Will this provider be working in a Physician Office? 4. Will this provider be rounding as a Hospitalists Only?
12/5/2022
Priority Health Analyst
Please consider this inquiry closed as an incomplete application. We did not receive a response to our initial request for more information within 10 business days.
12/21/2022
Priority Health Analyst
======</t>
        </r>
      </text>
    </comment>
    <comment ref="S86" authorId="0" shapeId="0" xr:uid="{00000000-0006-0000-0900-00008D000000}">
      <text>
        <r>
          <rPr>
            <sz val="10"/>
            <color rgb="FF000000"/>
            <rFont val="Arial"/>
            <scheme val="minor"/>
          </rPr>
          <t>Enrollment Type: Individual/Sole Proprietor
Association End Date: 12/31/2999
Busness End Date: 4/25/2026
Revalidation Status: Not Started
Revalidation Cycle End Date: 3/31/2026
======</t>
        </r>
      </text>
    </comment>
    <comment ref="T87" authorId="0" shapeId="0" xr:uid="{00000000-0006-0000-0900-00008E000000}">
      <text>
        <r>
          <rPr>
            <sz val="10"/>
            <color rgb="FF000000"/>
            <rFont val="Arial"/>
            <scheme val="minor"/>
          </rPr>
          <t>Provider_ID:
QMP000005991243
LOB:
Molina Medicare DSNP
Molina Medicare MAPD
======</t>
        </r>
      </text>
    </comment>
    <comment ref="W87" authorId="0" shapeId="0" xr:uid="{00000000-0006-0000-0900-00008F000000}">
      <text>
        <r>
          <rPr>
            <sz val="10"/>
            <color rgb="FF000000"/>
            <rFont val="Arial"/>
            <scheme val="minor"/>
          </rPr>
          <t>no CAQH ID
======</t>
        </r>
      </text>
    </comment>
    <comment ref="T88" authorId="0" shapeId="0" xr:uid="{00000000-0006-0000-0900-000090000000}">
      <text>
        <r>
          <rPr>
            <sz val="10"/>
            <color rgb="FF000000"/>
            <rFont val="Arial"/>
            <scheme val="minor"/>
          </rPr>
          <t>Provider_ID:
QMP000003963366
LOB:
Molina Medicare DSNP
Molina Medicare MAPD
======</t>
        </r>
      </text>
    </comment>
    <comment ref="X88" authorId="0" shapeId="0" xr:uid="{00000000-0006-0000-0900-000091000000}">
      <text>
        <r>
          <rPr>
            <sz val="10"/>
            <color rgb="FF000000"/>
            <rFont val="Arial"/>
            <scheme val="minor"/>
          </rPr>
          <t>"Good Afternoon, currently the group/address you are wanting the provider credentialed at isn't located on their CAQH application. Please update CAQH and notify us once completed.
12/20/2022
Priority Health Analyst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t>
        </r>
      </text>
    </comment>
    <comment ref="T89" authorId="0" shapeId="0" xr:uid="{00000000-0006-0000-0900-000092000000}">
      <text>
        <r>
          <rPr>
            <sz val="10"/>
            <color rgb="FF000000"/>
            <rFont val="Arial"/>
            <scheme val="minor"/>
          </rPr>
          <t>Provider_ID:
QMP000005611971
LOB:
Molina Medicare DSNP
Molina Medicare MAPD
======</t>
        </r>
      </text>
    </comment>
    <comment ref="T90" authorId="0" shapeId="0" xr:uid="{00000000-0006-0000-0900-000093000000}">
      <text>
        <r>
          <rPr>
            <sz val="10"/>
            <color rgb="FF000000"/>
            <rFont val="Arial"/>
            <scheme val="minor"/>
          </rPr>
          <t>Provider_ID:
QMP000004844843
LOB:
Molina Medicare DSNP
Molina Medicare MAPD
======</t>
        </r>
      </text>
    </comment>
    <comment ref="X90" authorId="0" shapeId="0" xr:uid="{00000000-0006-0000-0900-000094000000}">
      <text>
        <r>
          <rPr>
            <sz val="10"/>
            <color rgb="FF000000"/>
            <rFont val="Arial"/>
            <scheme val="minor"/>
          </rPr>
          <t>"Please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12/05/2022
Priority Health Analyst
Please consider this inquiry closed as an incomplete application. We did not receive a response to our initial request for more information within 10 business days.
12/20/2022
Priority Health Analyst"
======</t>
        </r>
      </text>
    </comment>
    <comment ref="T91" authorId="0" shapeId="0" xr:uid="{00000000-0006-0000-0900-000095000000}">
      <text>
        <r>
          <rPr>
            <sz val="10"/>
            <color rgb="FF000000"/>
            <rFont val="Arial"/>
            <scheme val="minor"/>
          </rPr>
          <t>Provider_ID:
QMP000005216705
LOB:
Molina Medicare DSNP
Molina Medicare MAPD
======</t>
        </r>
      </text>
    </comment>
    <comment ref="X91" authorId="0" shapeId="0" xr:uid="{00000000-0006-0000-0900-000096000000}">
      <text>
        <r>
          <rPr>
            <sz val="10"/>
            <color rgb="FF000000"/>
            <rFont val="Arial"/>
            <scheme val="minor"/>
          </rPr>
          <t>"Hello,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12/21/2022
Priority Health Analyst"
======</t>
        </r>
      </text>
    </comment>
    <comment ref="T92" authorId="0" shapeId="0" xr:uid="{00000000-0006-0000-0900-000097000000}">
      <text>
        <r>
          <rPr>
            <sz val="10"/>
            <color rgb="FF000000"/>
            <rFont val="Arial"/>
            <scheme val="minor"/>
          </rPr>
          <t>Provider_ID:
QMP000006276293
LOB:
Michigan Medicaid
======</t>
        </r>
      </text>
    </comment>
    <comment ref="W92" authorId="0" shapeId="0" xr:uid="{00000000-0006-0000-0900-000098000000}">
      <text>
        <r>
          <rPr>
            <sz val="10"/>
            <color rgb="FF000000"/>
            <rFont val="Arial"/>
            <scheme val="minor"/>
          </rPr>
          <t>no CAQH ID
======</t>
        </r>
      </text>
    </comment>
    <comment ref="T93" authorId="0" shapeId="0" xr:uid="{00000000-0006-0000-0900-000099000000}">
      <text>
        <r>
          <rPr>
            <sz val="10"/>
            <color rgb="FF000000"/>
            <rFont val="Arial"/>
            <scheme val="minor"/>
          </rPr>
          <t>Provider_ID:
QMP000006075663
LOB:
Molina Medicare DSNP
Molina Medicare MAPD
======</t>
        </r>
      </text>
    </comment>
    <comment ref="X93" authorId="0" shapeId="0" xr:uid="{00000000-0006-0000-0900-00009A000000}">
      <text>
        <r>
          <rPr>
            <sz val="10"/>
            <color rgb="FF000000"/>
            <rFont val="Arial"/>
            <scheme val="minor"/>
          </rPr>
          <t>"Please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12/05/2022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5 days, awaiting receipt of this required information. Also, the license number provided is for another provider. Please provide the correct one. Thank you.
12/12/2022
Priority Health Analyst
Please consider this inquiry closed as an incomplete application. We did not receive a response to our initial request for more information within 10 business days.
12/20/2022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5 days, awaiting receipt of this required information. Also, the license number provided is for another provider. Please provide the correct one. Thank you.
1/23/2023
Priority Health Analyst"
======</t>
        </r>
      </text>
    </comment>
    <comment ref="T96" authorId="0" shapeId="0" xr:uid="{00000000-0006-0000-0900-00009B000000}">
      <text>
        <r>
          <rPr>
            <sz val="10"/>
            <color rgb="FF000000"/>
            <rFont val="Arial"/>
            <scheme val="minor"/>
          </rPr>
          <t>Provider_ID:
QMP000006254897
LOB:
Molina Medicare DSNP
Molina Medicare MAPD
======</t>
        </r>
      </text>
    </comment>
    <comment ref="S99" authorId="0" shapeId="0" xr:uid="{00000000-0006-0000-0900-00009C000000}">
      <text>
        <r>
          <rPr>
            <sz val="10"/>
            <color rgb="FF000000"/>
            <rFont val="Arial"/>
            <scheme val="minor"/>
          </rPr>
          <t>Enrollment Type: Individual/Sole Proprietor
Association End Date: 12/31/2999
Busness End Date: 5/31/2026
Revalidation Status: Not Started
Revalidation Cycle End Date: 4/30/2024
======</t>
        </r>
      </text>
    </comment>
    <comment ref="T99" authorId="0" shapeId="0" xr:uid="{00000000-0006-0000-0900-00009D000000}">
      <text>
        <r>
          <rPr>
            <sz val="10"/>
            <color rgb="FF000000"/>
            <rFont val="Arial"/>
            <scheme val="minor"/>
          </rPr>
          <t>Provider_ID:
QMP000005712154
LOB:
Molina Medicare DSNP
Molina Medicare MAPD
======</t>
        </r>
      </text>
    </comment>
    <comment ref="X99" authorId="0" shapeId="0" xr:uid="{00000000-0006-0000-0900-00009E000000}">
      <text>
        <r>
          <rPr>
            <sz val="10"/>
            <color rgb="FF000000"/>
            <rFont val="Arial"/>
            <scheme val="minor"/>
          </rPr>
          <t>We need more information! Once we receive this essential information, we can begin the credentialing process. What do we need? • Updated CAQH Application. The demographic/work history information for Macomb County Community Mental Health is not listed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12/16/2022
Priority Health Analyst
======</t>
        </r>
      </text>
    </comment>
    <comment ref="T100" authorId="0" shapeId="0" xr:uid="{00000000-0006-0000-0900-00009F000000}">
      <text>
        <r>
          <rPr>
            <sz val="10"/>
            <color rgb="FF000000"/>
            <rFont val="Arial"/>
            <scheme val="minor"/>
          </rPr>
          <t>Provider_ID:
QMP000005960352
LOB:
Molina Medicare DSNP
Molina Medicare MAPD
======</t>
        </r>
      </text>
    </comment>
    <comment ref="X100" authorId="0" shapeId="0" xr:uid="{00000000-0006-0000-0900-0000A0000000}">
      <text>
        <r>
          <rPr>
            <sz val="10"/>
            <color rgb="FF000000"/>
            <rFont val="Arial"/>
            <scheme val="minor"/>
          </rPr>
          <t>"Hello, in reviewing the CAQH application, we find that the address listed on the request submitted online to us does not match what is listed on the CAQH application. To continue processing your request, you will need to update CAQH and notify us when that has been completed. • If the requested information is not received within 10 business days, this inquiry will be closed as an incomplete application.
12/16/2022
Priority Health Analyst"
======</t>
        </r>
      </text>
    </comment>
    <comment ref="T101" authorId="0" shapeId="0" xr:uid="{00000000-0006-0000-0900-0000A1000000}">
      <text>
        <r>
          <rPr>
            <sz val="10"/>
            <color rgb="FF000000"/>
            <rFont val="Arial"/>
            <scheme val="minor"/>
          </rPr>
          <t>Provider_ID:
QMP000006254903
LOB:
Molina Medicare DSNP
Molina Medicare MAPD
======</t>
        </r>
      </text>
    </comment>
    <comment ref="X101" authorId="0" shapeId="0" xr:uid="{00000000-0006-0000-0900-0000A2000000}">
      <text>
        <r>
          <rPr>
            <sz val="10"/>
            <color rgb="FF000000"/>
            <rFont val="Arial"/>
            <scheme val="minor"/>
          </rPr>
          <t>Submitted
No update as of "date of submission"
======</t>
        </r>
      </text>
    </comment>
    <comment ref="T104" authorId="0" shapeId="0" xr:uid="{00000000-0006-0000-0900-0000A3000000}">
      <text>
        <r>
          <rPr>
            <sz val="10"/>
            <color rgb="FF000000"/>
            <rFont val="Arial"/>
            <scheme val="minor"/>
          </rPr>
          <t>Provider_ID:
QMP000005908437
LOB:
Molina Medicare DSNP
Molina Medicare MAPD
======</t>
        </r>
      </text>
    </comment>
    <comment ref="X104" authorId="0" shapeId="0" xr:uid="{00000000-0006-0000-0900-0000A4000000}">
      <text>
        <r>
          <rPr>
            <sz val="10"/>
            <color rgb="FF000000"/>
            <rFont val="Arial"/>
            <scheme val="minor"/>
          </rPr>
          <t>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12/15/2022
Priority Health Analyst
======</t>
        </r>
      </text>
    </comment>
    <comment ref="T105" authorId="0" shapeId="0" xr:uid="{00000000-0006-0000-0900-0000A5000000}">
      <text>
        <r>
          <rPr>
            <sz val="10"/>
            <color rgb="FF000000"/>
            <rFont val="Arial"/>
            <scheme val="minor"/>
          </rPr>
          <t>Provider_ID:
QMP000005444489
LOB:
Molina Medicare DSNP
Molina Medicare MAPD
======</t>
        </r>
      </text>
    </comment>
    <comment ref="X105" authorId="0" shapeId="0" xr:uid="{00000000-0006-0000-0900-0000A6000000}">
      <text>
        <r>
          <rPr>
            <sz val="10"/>
            <color rgb="FF000000"/>
            <rFont val="Arial"/>
            <scheme val="minor"/>
          </rPr>
          <t>Good Afternoon, currently the group/address you are wanting the provider credentialed to isn't on their CAQH application. Please update the provider's CAQH application and notify us once completed.
12/20/2022
Priority Health Analyst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t>
        </r>
      </text>
    </comment>
    <comment ref="T106" authorId="0" shapeId="0" xr:uid="{00000000-0006-0000-0900-0000A7000000}">
      <text>
        <r>
          <rPr>
            <sz val="10"/>
            <color rgb="FF000000"/>
            <rFont val="Arial"/>
            <scheme val="minor"/>
          </rPr>
          <t>Provider_ID:
QMP000005666568
LOB:
Molina Medicare DSNP
Molina Medicare MAPD
======</t>
        </r>
      </text>
    </comment>
    <comment ref="X106" authorId="0" shapeId="0" xr:uid="{00000000-0006-0000-0900-0000A8000000}">
      <text>
        <r>
          <rPr>
            <sz val="10"/>
            <color rgb="FF000000"/>
            <rFont val="Arial"/>
            <scheme val="minor"/>
          </rPr>
          <t>• Great news! Your credentialing has been completed as of today, 12/15/2022. • Our records indicate you already have a contract on file with us. Next, we'll set you up in our systems to ensure proper reimbursement and display your information on our Find a doctor tool at priorityhealth.com. The processing time for this step is 25 calendar days.
12/15/2022
Priority Health Analyst
Hello; Please provide the products you wish to participate with (HMO, PPO, etc.) These are not listed on the application and we cannot complete the credentialing process without this information. Your inquiry will remain open for up to 10 days, pending this update. If this information is not received within 10 business days, the inquiry will be closed as an incomplete application. Thank You.
12/20/2022
Priority Health Analyst
Hello; The information requested on 12/20/2022 has not been received to date. If not received by 01/11/2023 this inquiry will be closed as an incomplete application. Thank you.
1/4/2023
Priority Health Analyst
======</t>
        </r>
      </text>
    </comment>
    <comment ref="T107" authorId="0" shapeId="0" xr:uid="{00000000-0006-0000-0900-0000A9000000}">
      <text>
        <r>
          <rPr>
            <sz val="10"/>
            <color rgb="FF000000"/>
            <rFont val="Arial"/>
            <scheme val="minor"/>
          </rPr>
          <t>Provider_ID:
QMP000005849189
LOB:
Molina Medicare DSNP
Molina Medicare MAPD
======</t>
        </r>
      </text>
    </comment>
    <comment ref="X107" authorId="0" shapeId="0" xr:uid="{00000000-0006-0000-0900-0000AA000000}">
      <text>
        <r>
          <rPr>
            <sz val="10"/>
            <color rgb="FF000000"/>
            <rFont val="Arial"/>
            <scheme val="minor"/>
          </rPr>
          <t>"Please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12/05/2022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4 days, awaiting receipt of this required information.
12/13/2022
Priority Health Analyst
Please consider this inquiry closed as an incomplete application. We did not receive a response to our initial request for more information within 10 business days.
12/19/2022
Priority Health Analyst"
======</t>
        </r>
      </text>
    </comment>
    <comment ref="T108" authorId="0" shapeId="0" xr:uid="{00000000-0006-0000-0900-0000AB000000}">
      <text>
        <r>
          <rPr>
            <sz val="10"/>
            <color rgb="FF000000"/>
            <rFont val="Arial"/>
            <scheme val="minor"/>
          </rPr>
          <t>Provider_ID:
QMP000005678935
LOB:
Molina Medicare DSNP
Molina Medicare MAPD
======</t>
        </r>
      </text>
    </comment>
    <comment ref="X108" authorId="0" shapeId="0" xr:uid="{00000000-0006-0000-0900-0000AC000000}">
      <text>
        <r>
          <rPr>
            <sz val="10"/>
            <color rgb="FF000000"/>
            <rFont val="Arial"/>
            <scheme val="minor"/>
          </rPr>
          <t>"Hello, Please provide the name and NPI of a collaborating physician for Ms. Nixon. The collaborating physician must be participating and practice in the same specialty as the midlevel. Thank you, Provider Enrollment
11/28/2022
Priority Health Analyst
 Please provide a collaborating physician for your midlevels. This information is needed in order to process your requests. Thank you, Provider Enrollment
12/5/2022
Priority Health Analyst
 Your mid-level inquiries (22102810704602, 22102710701226, 22103110713669) will be closed until a collaborating physician is received for each. Thank you, Provider Enrollment
12/9/2022
Priority Health Analyst"
======</t>
        </r>
      </text>
    </comment>
    <comment ref="T109" authorId="0" shapeId="0" xr:uid="{00000000-0006-0000-0900-0000AD000000}">
      <text>
        <r>
          <rPr>
            <sz val="10"/>
            <color rgb="FF000000"/>
            <rFont val="Arial"/>
            <scheme val="minor"/>
          </rPr>
          <t>Provider_ID:
QMP000006254886
LOB:
Molina Medicare DSNP
Molina Medicare MAPD
======</t>
        </r>
      </text>
    </comment>
    <comment ref="W109" authorId="0" shapeId="0" xr:uid="{00000000-0006-0000-0900-0000AE000000}">
      <text>
        <r>
          <rPr>
            <sz val="10"/>
            <color rgb="FF000000"/>
            <rFont val="Arial"/>
            <scheme val="minor"/>
          </rPr>
          <t>tno CAQH ID
======</t>
        </r>
      </text>
    </comment>
    <comment ref="X109" authorId="0" shapeId="0" xr:uid="{00000000-0006-0000-0900-0000AF000000}">
      <text>
        <r>
          <rPr>
            <sz val="10"/>
            <color rgb="FF000000"/>
            <rFont val="Arial"/>
            <scheme val="minor"/>
          </rPr>
          <t>No CAQH Number 
Please authorize Priority Health to be able to view your CAQH application on the CAQH website and advise us via PRISM comment when complete. Your inquiry will remain open for 10 days, awaiting your notification of this update.
12/06/2022
Priority Health Analyst
Please authorize Priority Health to be able to view your CAQH application on the CAQH website and advise us via PRISM comment when complete. Your inquiry will remain open for 6 days, awaiting your notification of this update.
12/12/2022
Priority Health Analyst
Please consider this inquiry closed as an incomplete application. We did not receive a response to our initial request for more information within 10 business days.
12/20/2022
Priority Health Analyst
======</t>
        </r>
      </text>
    </comment>
    <comment ref="S110" authorId="0" shapeId="0" xr:uid="{00000000-0006-0000-0900-0000B0000000}">
      <text>
        <r>
          <rPr>
            <sz val="10"/>
            <color rgb="FF000000"/>
            <rFont val="Arial"/>
            <scheme val="minor"/>
          </rPr>
          <t>Enrollment Type: Individual/Sole Proprietor
Association End Date: 12/31/2999
Busness End Date: 7/8/2023
Revalidation Status: Not Started
Revalidation Cycle End Date: 11/30/2027
======</t>
        </r>
      </text>
    </comment>
    <comment ref="T110" authorId="0" shapeId="0" xr:uid="{00000000-0006-0000-0900-0000B1000000}">
      <text>
        <r>
          <rPr>
            <sz val="10"/>
            <color rgb="FF000000"/>
            <rFont val="Arial"/>
            <scheme val="minor"/>
          </rPr>
          <t>Provider_ID:
QMP000006215299
LOB:
Molina Medicare DSNP
Molina Medicare MAPD
======</t>
        </r>
      </text>
    </comment>
    <comment ref="X110" authorId="0" shapeId="0" xr:uid="{00000000-0006-0000-0900-0000B2000000}">
      <text>
        <r>
          <rPr>
            <sz val="10"/>
            <color rgb="FF000000"/>
            <rFont val="Arial"/>
            <scheme val="minor"/>
          </rPr>
          <t>We need more information! Once we receive this essential information, we can begin the credentialing process. What do we need? • Updated CAQH Application. The demographic information for Macomb County Community Mental Health is not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t>
        </r>
      </text>
    </comment>
    <comment ref="T112" authorId="0" shapeId="0" xr:uid="{00000000-0006-0000-0900-0000B3000000}">
      <text>
        <r>
          <rPr>
            <sz val="10"/>
            <color rgb="FF000000"/>
            <rFont val="Arial"/>
            <scheme val="minor"/>
          </rPr>
          <t>Provider_ID:
QMP000005940749
LOB:
Molina Medicare DSNP
Molina Medicare MAPD
======</t>
        </r>
      </text>
    </comment>
    <comment ref="X112" authorId="0" shapeId="0" xr:uid="{00000000-0006-0000-0900-0000B4000000}">
      <text>
        <r>
          <rPr>
            <sz val="10"/>
            <color rgb="FF000000"/>
            <rFont val="Arial"/>
            <scheme val="minor"/>
          </rPr>
          <t>"* Provider Name: KELLEY N MILLER * Provider NPI: 1699114207 * Provider Vendor Number: 7002731373 * Effective Date: 11/28/2022 * Changes Made: Loaded to Group: MACOMB COUNTY COMMUNITY MENTAL Group Vendor Number: 900051139, 43740 GROESBECK * Products: HMO, PPO, Medicaid FE
11/29/2022
Priority Health Analyst"
======</t>
        </r>
      </text>
    </comment>
    <comment ref="T113" authorId="0" shapeId="0" xr:uid="{00000000-0006-0000-0900-0000B5000000}">
      <text>
        <r>
          <rPr>
            <sz val="10"/>
            <color rgb="FF000000"/>
            <rFont val="Arial"/>
            <scheme val="minor"/>
          </rPr>
          <t>Provider_ID:
QMP000006254888
LOB:
Molina Medicare DSNP
Molina Medicare MAPD
======</t>
        </r>
      </text>
    </comment>
    <comment ref="T114" authorId="0" shapeId="0" xr:uid="{00000000-0006-0000-0900-0000B6000000}">
      <text>
        <r>
          <rPr>
            <sz val="10"/>
            <color rgb="FF000000"/>
            <rFont val="Arial"/>
            <scheme val="minor"/>
          </rPr>
          <t>Provider_ID:
QMP000004235943
LOB:
Molina Medicare DSNP
Molina Medicare MAPD
======</t>
        </r>
      </text>
    </comment>
    <comment ref="X114" authorId="0" shapeId="0" xr:uid="{00000000-0006-0000-0900-0000B7000000}">
      <text>
        <r>
          <rPr>
            <sz val="10"/>
            <color rgb="FF000000"/>
            <rFont val="Arial"/>
            <scheme val="minor"/>
          </rPr>
          <t>Good Afternoon, currently the group/address you are wanting the provider credentialed to is not listed on their CAQH application. Please update provider's CAQH application and notify us once completed.
12/20/2022
Priority Health Analyst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t>
        </r>
      </text>
    </comment>
    <comment ref="T115" authorId="0" shapeId="0" xr:uid="{00000000-0006-0000-0900-0000B8000000}">
      <text>
        <r>
          <rPr>
            <sz val="10"/>
            <color rgb="FF000000"/>
            <rFont val="Arial"/>
            <scheme val="minor"/>
          </rPr>
          <t>Provider_ID:
QMP000005845465
LOB:
Molina Medicare DSNP
Molina Medicare MAPD
======</t>
        </r>
      </text>
    </comment>
    <comment ref="T116" authorId="0" shapeId="0" xr:uid="{00000000-0006-0000-0900-0000B9000000}">
      <text>
        <r>
          <rPr>
            <sz val="10"/>
            <color rgb="FF000000"/>
            <rFont val="Arial"/>
            <scheme val="minor"/>
          </rPr>
          <t>Provider_ID:
QMP000006134862
LOB:
Molina Medicare DSNP
Molina Medicare MAPD
======</t>
        </r>
      </text>
    </comment>
    <comment ref="X116" authorId="0" shapeId="0" xr:uid="{00000000-0006-0000-0900-0000BA000000}">
      <text>
        <r>
          <rPr>
            <sz val="10"/>
            <color rgb="FF000000"/>
            <rFont val="Arial"/>
            <scheme val="minor"/>
          </rPr>
          <t>Hello, Please provide the name and NPI of a collaborating physician for Ms. Schierlinger. The collaborating physician must be participating and practice in the same specialty as the midlevel. Thank you, Provider Enrollment
11/28/2022
Priority Health Analyst
 Your mid-level inquiries will be closed until a collaborating physician is received for each. Thank you, Provider Enrollment
12/9/2022
Priority Health Analyst
======</t>
        </r>
      </text>
    </comment>
    <comment ref="S117" authorId="0" shapeId="0" xr:uid="{00000000-0006-0000-0900-0000BB000000}">
      <text>
        <r>
          <rPr>
            <sz val="10"/>
            <color rgb="FF000000"/>
            <rFont val="Arial"/>
            <scheme val="minor"/>
          </rPr>
          <t>Enrollment Type: Individual/Sole Proprietor
Association End Date: 12/31/2999
Busness End Date: 12/22/2026	
Revalidation Status: Not Started
Revalidation Cycle End Date: 11/30/2027
======</t>
        </r>
      </text>
    </comment>
    <comment ref="T117" authorId="0" shapeId="0" xr:uid="{00000000-0006-0000-0900-0000BC000000}">
      <text>
        <r>
          <rPr>
            <sz val="10"/>
            <color rgb="FF000000"/>
            <rFont val="Arial"/>
            <scheme val="minor"/>
          </rPr>
          <t>Provider_ID:
QMP000006251529
LOB:
Molina Medicare DSNP
Molina Medicare MAPD
======</t>
        </r>
      </text>
    </comment>
    <comment ref="X117" authorId="0" shapeId="0" xr:uid="{00000000-0006-0000-0900-0000BD000000}">
      <text>
        <r>
          <rPr>
            <sz val="10"/>
            <color rgb="FF000000"/>
            <rFont val="Arial"/>
            <scheme val="minor"/>
          </rPr>
          <t>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Please consider this inquiry closed as an incomplete application. We did not receive a response to our initial request for more information within 10 business days.
1/3/2023
Priority Health Analyst
======</t>
        </r>
      </text>
    </comment>
    <comment ref="T119" authorId="0" shapeId="0" xr:uid="{00000000-0006-0000-0900-0000BE000000}">
      <text>
        <r>
          <rPr>
            <sz val="10"/>
            <color rgb="FF000000"/>
            <rFont val="Arial"/>
            <scheme val="minor"/>
          </rPr>
          <t>Provider_ID:
QMP000004468949
QMP000004468948
LOB:
Molina Medicare DSNP
Molina Medicare MAPD
Michigan Medicaid
======</t>
        </r>
      </text>
    </comment>
    <comment ref="T121" authorId="0" shapeId="0" xr:uid="{00000000-0006-0000-0900-0000BF000000}">
      <text>
        <r>
          <rPr>
            <sz val="10"/>
            <color rgb="FF000000"/>
            <rFont val="Arial"/>
            <scheme val="minor"/>
          </rPr>
          <t>Provider_ID:
QMP000005588228
LOB:
Molina Medicare DSNP
Molina Medicare MAPD
======</t>
        </r>
      </text>
    </comment>
    <comment ref="X121" authorId="0" shapeId="0" xr:uid="{00000000-0006-0000-0900-0000C0000000}">
      <text>
        <r>
          <rPr>
            <sz val="10"/>
            <color rgb="FF000000"/>
            <rFont val="Arial"/>
            <scheme val="minor"/>
          </rPr>
          <t>"Good afternoon, currently the group/address you are wanting the provider credentialed at isn't on their CAQH application. Please update provider's CAQH application and notify us once completed.
12/20/2022
Priority Health Analyst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t>
        </r>
      </text>
    </comment>
    <comment ref="T122" authorId="0" shapeId="0" xr:uid="{00000000-0006-0000-0900-0000C1000000}">
      <text>
        <r>
          <rPr>
            <sz val="10"/>
            <color rgb="FF000000"/>
            <rFont val="Arial"/>
            <scheme val="minor"/>
          </rPr>
          <t>Provider_ID:
QMP000005927944
LOB:
Molina Medicare DSNP
Molina Medicare MAPD
======</t>
        </r>
      </text>
    </comment>
    <comment ref="X122" authorId="0" shapeId="0" xr:uid="{00000000-0006-0000-0900-0000C2000000}">
      <text>
        <r>
          <rPr>
            <sz val="10"/>
            <color rgb="FF000000"/>
            <rFont val="Arial"/>
            <scheme val="minor"/>
          </rPr>
          <t>"We need more information! Once we receive this essential information, we can begin the credentialing process. What do we need? • Updated CAQH Application. The demographic information for Macomb County Community Mental Health is not on the CAQH.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12/20/2022
Priority Health Analyst
Hello; The information requested on 12/20/2022 has not been received to date. If not received by 01/11/2023 this inquiry will be closed as an incomplete application. Thank you.
01/04/2023
Priority Health Analyst"
======</t>
        </r>
      </text>
    </comment>
    <comment ref="T123" authorId="0" shapeId="0" xr:uid="{00000000-0006-0000-0900-0000C3000000}">
      <text>
        <r>
          <rPr>
            <sz val="10"/>
            <color rgb="FF000000"/>
            <rFont val="Arial"/>
            <scheme val="minor"/>
          </rPr>
          <t>Provider_ID:
QMP000003991920
LOB:
Molina Medicare DSNP
Molina Medicare MAPD
======</t>
        </r>
      </text>
    </comment>
    <comment ref="X123" authorId="0" shapeId="0" xr:uid="{00000000-0006-0000-0900-0000C4000000}">
      <text>
        <r>
          <rPr>
            <sz val="10"/>
            <color rgb="FF000000"/>
            <rFont val="Arial"/>
            <scheme val="minor"/>
          </rPr>
          <t>"Please update and/or re-attest your CAQH application on the CAQH website and advise us via a PRISM comment when complete. Your inquiry will remain open for 10 days, awaiting your notification of this update.
12/05/2022
Priority Health Analyst
Please consider this inquiry closed as an incomplete application. We did not receive a response to our initial request for more information within 10 business days.
12/20/2022
Priority Health Analyst"
======</t>
        </r>
      </text>
    </comment>
    <comment ref="T124" authorId="0" shapeId="0" xr:uid="{00000000-0006-0000-0900-0000C5000000}">
      <text>
        <r>
          <rPr>
            <sz val="10"/>
            <color rgb="FF000000"/>
            <rFont val="Arial"/>
            <scheme val="minor"/>
          </rPr>
          <t>Provider_ID:
QMP000006254902
LOB:
Molina Medicare DSNP
Molina Medicare MAPD
======</t>
        </r>
      </text>
    </comment>
    <comment ref="S127" authorId="0" shapeId="0" xr:uid="{00000000-0006-0000-0900-0000C6000000}">
      <text>
        <r>
          <rPr>
            <sz val="10"/>
            <color rgb="FF000000"/>
            <rFont val="Arial"/>
            <scheme val="minor"/>
          </rPr>
          <t>Enrollment Type: Individual/Sole Proprietor
Association End Date: 12/31/2999	
Busness End Date: 9/10/2023
Revalidation Status: Not Started
Revalidation Cycle End Date: 4/30/2026
======</t>
        </r>
      </text>
    </comment>
    <comment ref="T127" authorId="0" shapeId="0" xr:uid="{00000000-0006-0000-0900-0000C7000000}">
      <text>
        <r>
          <rPr>
            <sz val="10"/>
            <color rgb="FF000000"/>
            <rFont val="Arial"/>
            <scheme val="minor"/>
          </rPr>
          <t>Provider_ID:
QMP000003735858
LOB:
Molina Medicare DSNP
Molina Medicare MAPD
======</t>
        </r>
      </text>
    </comment>
    <comment ref="X127" authorId="0" shapeId="0" xr:uid="{00000000-0006-0000-0900-0000C8000000}">
      <text>
        <r>
          <rPr>
            <sz val="10"/>
            <color rgb="FF000000"/>
            <rFont val="Arial"/>
            <scheme val="minor"/>
          </rPr>
          <t>Good Afternoon, currently the group/address you are wanting the provider credentialed at is not on their CAQH application. Please update and notify us once completed.
12/13/2022
Priority Health Analyst
Good Morning, currently the group/address you are wanting the provider credentialed at is not on their CAQH application. This inquiry will remain closed until we have received notification that the provider's CAQH application has been updated.
12/27/2022
Priority Health Analyst
======</t>
        </r>
      </text>
    </comment>
    <comment ref="T128" authorId="0" shapeId="0" xr:uid="{00000000-0006-0000-0900-0000C9000000}">
      <text>
        <r>
          <rPr>
            <sz val="10"/>
            <color rgb="FF000000"/>
            <rFont val="Arial"/>
            <scheme val="minor"/>
          </rPr>
          <t>Provider_ID:
QMP000006081449
LOB:
Molina Medicare DSNP
Molina Medicare MAPD
======</t>
        </r>
      </text>
    </comment>
    <comment ref="T130" authorId="0" shapeId="0" xr:uid="{00000000-0006-0000-0900-0000CA000000}">
      <text>
        <r>
          <rPr>
            <sz val="10"/>
            <color rgb="FF000000"/>
            <rFont val="Arial"/>
            <scheme val="minor"/>
          </rPr>
          <t>Provider_ID:
QMP000006277968
LOB:
Molina Medicare DSNP
Molina Medicare MAPD
======</t>
        </r>
      </text>
    </comment>
    <comment ref="T132" authorId="0" shapeId="0" xr:uid="{00000000-0006-0000-0900-0000CB000000}">
      <text>
        <r>
          <rPr>
            <sz val="10"/>
            <color rgb="FF000000"/>
            <rFont val="Arial"/>
            <scheme val="minor"/>
          </rPr>
          <t>Provider_ID:
QMP000005780599
LOB:
Molina Medicare DSNP
Molina Medicare MAPD
======</t>
        </r>
      </text>
    </comment>
    <comment ref="T133" authorId="0" shapeId="0" xr:uid="{00000000-0006-0000-0900-0000CC000000}">
      <text>
        <r>
          <rPr>
            <sz val="10"/>
            <color rgb="FF000000"/>
            <rFont val="Arial"/>
            <scheme val="minor"/>
          </rPr>
          <t>Provider_ID:
QMP000005780599
LOB:
Molina Medicare DSNP
Molina Medicare MAPD
======</t>
        </r>
      </text>
    </comment>
    <comment ref="X133" authorId="0" shapeId="0" xr:uid="{00000000-0006-0000-0900-0000CD000000}">
      <text>
        <r>
          <rPr>
            <sz val="10"/>
            <color rgb="FF000000"/>
            <rFont val="Arial"/>
            <scheme val="minor"/>
          </rPr>
          <t>"We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12/19/2022
Priority Health Analyst
Please consider this inquiry closed as an incomplete application. We did not receive a response to our initial request for more information within 10 business days.
1/3/2023
Priority Health Analyst"
======</t>
        </r>
      </text>
    </comment>
    <comment ref="S135" authorId="0" shapeId="0" xr:uid="{00000000-0006-0000-0900-0000CE000000}">
      <text>
        <r>
          <rPr>
            <sz val="10"/>
            <color rgb="FF000000"/>
            <rFont val="Arial"/>
            <scheme val="minor"/>
          </rPr>
          <t>Enrollment Type: Individual/Sole Proprietor
Association End Date: 12/31/2999	
Busness End Date: 6/29/2024
Revalidation Status: Not Started
Revalidation Cycle End Date: 4/30/2028
======</t>
        </r>
      </text>
    </comment>
    <comment ref="T135" authorId="0" shapeId="0" xr:uid="{00000000-0006-0000-0900-0000CF000000}">
      <text>
        <r>
          <rPr>
            <sz val="10"/>
            <color rgb="FF000000"/>
            <rFont val="Arial"/>
            <scheme val="minor"/>
          </rPr>
          <t>Provider_ID:
QMP000004572893
LOB:
Molina Medicare DSNP
Molina Medicare MAPD
======</t>
        </r>
      </text>
    </comment>
    <comment ref="X135" authorId="0" shapeId="0" xr:uid="{00000000-0006-0000-0900-0000D0000000}">
      <text>
        <r>
          <rPr>
            <sz val="10"/>
            <color rgb="FF000000"/>
            <rFont val="Arial"/>
            <scheme val="minor"/>
          </rPr>
          <t>We need more information! Once we receive this essential information, we can begin the credentialing process. What do we need? • Updated CAQH Application as the location you have requested, Macomb County Community Mental Health, is currently not indicated. o Note: CAQH does not alert Priority Health when updates are made. You MUST add a comment to PRISM notifying Priority Health once your CAQH information is updated and/or attested. If information not received within 10 business days this inquiry will be closed as an incomplete application.
12/19/2022
Priority Health Analyst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t>
        </r>
      </text>
    </comment>
    <comment ref="T136" authorId="0" shapeId="0" xr:uid="{00000000-0006-0000-0900-0000D1000000}">
      <text>
        <r>
          <rPr>
            <sz val="10"/>
            <color rgb="FF000000"/>
            <rFont val="Arial"/>
            <scheme val="minor"/>
          </rPr>
          <t>Provider_ID:
QMP000005671618
LOB:
Molina Medicare DSNP
Molina Medicare MAPD
======</t>
        </r>
      </text>
    </comment>
    <comment ref="X136" authorId="0" shapeId="0" xr:uid="{00000000-0006-0000-0900-0000D2000000}">
      <text>
        <r>
          <rPr>
            <sz val="10"/>
            <color rgb="FF000000"/>
            <rFont val="Arial"/>
            <scheme val="minor"/>
          </rPr>
          <t>"We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12/17/2022
Priority Health Analyst
Please consider this inquiry closed as an incomplete application. We did not receive a response to our initial request for more information within 10 business days.
12/30/2022
Priority Health Analyst
Hello, the updated CAQH still do does not list the demographic information for Macomb County Community Mental Health. This information is required to move forward with credentialing. If the requested information is not received within 10 business days this inquiry will be closed as an incomplete application.
1/23/2023
Priority Health Analyst"
======</t>
        </r>
      </text>
    </comment>
    <comment ref="T137" authorId="0" shapeId="0" xr:uid="{00000000-0006-0000-0900-0000D3000000}">
      <text>
        <r>
          <rPr>
            <sz val="10"/>
            <color rgb="FF000000"/>
            <rFont val="Arial"/>
            <scheme val="minor"/>
          </rPr>
          <t>Approved 
Effective Date: 12/02/2022
Provider_ID:
QMP000006254893
LOB:
Molina Medicare DSNP
Molina Medicare MAPD
======</t>
        </r>
      </text>
    </comment>
    <comment ref="U137" authorId="0" shapeId="0" xr:uid="{00000000-0006-0000-0900-0000D4000000}">
      <text>
        <r>
          <rPr>
            <sz val="10"/>
            <color rgb="FF000000"/>
            <rFont val="Arial"/>
            <scheme val="minor"/>
          </rPr>
          <t>Latest Attempt: 10/31/2022
======</t>
        </r>
      </text>
    </comment>
    <comment ref="V137" authorId="0" shapeId="0" xr:uid="{00000000-0006-0000-0900-0000D5000000}">
      <text>
        <r>
          <rPr>
            <sz val="10"/>
            <color rgb="FF000000"/>
            <rFont val="Arial"/>
            <scheme val="minor"/>
          </rPr>
          <t>First Attempt: 11/03/2022
Second Attempt: 12/06/2022 
Latest Attempt: 02/02/2023
======</t>
        </r>
      </text>
    </comment>
    <comment ref="T138" authorId="0" shapeId="0" xr:uid="{00000000-0006-0000-0900-0000D6000000}">
      <text>
        <r>
          <rPr>
            <sz val="10"/>
            <color rgb="FF000000"/>
            <rFont val="Arial"/>
            <scheme val="minor"/>
          </rPr>
          <t>Provider_ID:
QMP000004135998
LOB:
Molina Medicare DSNP
Molina Medicare MAPD
======</t>
        </r>
      </text>
    </comment>
    <comment ref="X138" authorId="0" shapeId="0" xr:uid="{00000000-0006-0000-0900-0000D7000000}">
      <text>
        <r>
          <rPr>
            <sz val="10"/>
            <color rgb="FF000000"/>
            <rFont val="Arial"/>
            <scheme val="minor"/>
          </rPr>
          <t>"Please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10 days, awaiting receipt of this required information.
12/6/2022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5 days, awaiting receipt of this required information.
12/13/2022
Priority Health Analyst
Please 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You may advise us via a PRISM comment. Your inquiry will remain open for 5 days, awaiting receipt of this required information.
12/14/2022
Priority Health Analyst
Please consider this inquiry closed as an incomplete application. We did not receive a response to our initial request for more information within 10 business days.
12/21/2022
Priority Health Analyst"
======</t>
        </r>
      </text>
    </comment>
    <comment ref="T139" authorId="0" shapeId="0" xr:uid="{00000000-0006-0000-0900-0000D8000000}">
      <text>
        <r>
          <rPr>
            <sz val="10"/>
            <color rgb="FF000000"/>
            <rFont val="Arial"/>
            <scheme val="minor"/>
          </rPr>
          <t>Provider_ID:
QMP000004890720
LOB:
Molina Medicare DSNP
Molina Medicare MAPD
======</t>
        </r>
      </text>
    </comment>
    <comment ref="X139" authorId="0" shapeId="0" xr:uid="{00000000-0006-0000-0900-0000D9000000}">
      <text>
        <r>
          <rPr>
            <sz val="10"/>
            <color rgb="FF000000"/>
            <rFont val="Arial"/>
            <scheme val="minor"/>
          </rPr>
          <t>"Good Afternoon, currently the group/address you are wanting the provider credentialed to is not listed on the provider's CAQH application. Please update provider's CAQH application and notify us once completed.
12/20/2022
Priority Health Analyst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WHILE THE CAQH WAS REATTESTED 12/05/2022, IT DOES NOT INCLUDE THE ADDRESS/GROUP/TAX ID YOU ARE WANTING THE PROVIDER CREDENTIALED TO. WE CANNOT CONTINUE THE CREDENTIALING PROCESS UNTIL THE CAQH APPLICATION HAS BEEN UPDATED TO INCLUDE THIS INFORMATION. THIS INQUIRY WILL BE CLOSED UNTIL WE RECEIVE NOTIFICATION THAT THE CAQH APPLICATION HAS BEEN UPDATED TO INCLUDE THIS INFORMATION.
1/23/2023
Priority Health Analyst"
======</t>
        </r>
      </text>
    </comment>
    <comment ref="W141" authorId="0" shapeId="0" xr:uid="{00000000-0006-0000-0900-0000DA000000}">
      <text>
        <r>
          <rPr>
            <sz val="10"/>
            <color rgb="FF000000"/>
            <rFont val="Arial"/>
            <scheme val="minor"/>
          </rPr>
          <t>no CAQH ID
======</t>
        </r>
      </text>
    </comment>
    <comment ref="T142" authorId="0" shapeId="0" xr:uid="{00000000-0006-0000-0900-0000DB000000}">
      <text>
        <r>
          <rPr>
            <sz val="10"/>
            <color rgb="FF000000"/>
            <rFont val="Arial"/>
            <scheme val="minor"/>
          </rPr>
          <t>Provider_ID:
QMP000005646159
LOB:
Molina Medicare DSNP
Molina Medicare MAPD
======</t>
        </r>
      </text>
    </comment>
    <comment ref="T143" authorId="0" shapeId="0" xr:uid="{00000000-0006-0000-0900-0000DC000000}">
      <text>
        <r>
          <rPr>
            <sz val="10"/>
            <color rgb="FF000000"/>
            <rFont val="Arial"/>
            <scheme val="minor"/>
          </rPr>
          <t>Provider_ID:
QMP000004890574
LOB:
Molina Medicare DSNP
Molina Medicare MAPD
======</t>
        </r>
      </text>
    </comment>
    <comment ref="X143" authorId="0" shapeId="0" xr:uid="{00000000-0006-0000-0900-0000DD000000}">
      <text>
        <r>
          <rPr>
            <sz val="10"/>
            <color rgb="FF000000"/>
            <rFont val="Arial"/>
            <scheme val="minor"/>
          </rPr>
          <t>"Good Afternoon, currently the group/address you are wanting the provider credentialed to isn't located on their CAQH application. Please update CAQH and notify us once completed.
12/20/2022
Priority Health Analyst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t>
        </r>
      </text>
    </comment>
    <comment ref="S144" authorId="0" shapeId="0" xr:uid="{00000000-0006-0000-0900-0000DE000000}">
      <text>
        <r>
          <rPr>
            <sz val="10"/>
            <color rgb="FF000000"/>
            <rFont val="Arial"/>
            <scheme val="minor"/>
          </rPr>
          <t>Enrollment Type: Individual/Sole Proprietor
Association End Date: 12/31/2999
Busness End Date: 6/29/2024
Revalidation Status: Not Started
Revalidation Cycle End Date: 6/30/2024
======</t>
        </r>
      </text>
    </comment>
    <comment ref="T144" authorId="0" shapeId="0" xr:uid="{00000000-0006-0000-0900-0000DF000000}">
      <text>
        <r>
          <rPr>
            <sz val="10"/>
            <color rgb="FF000000"/>
            <rFont val="Arial"/>
            <scheme val="minor"/>
          </rPr>
          <t>Provider_ID:
QMP000006231615
LOB:
Molina Medicare DSNP
Molina Medicare MAPD
======</t>
        </r>
      </text>
    </comment>
    <comment ref="X144" authorId="0" shapeId="0" xr:uid="{00000000-0006-0000-0900-0000E0000000}">
      <text>
        <r>
          <rPr>
            <sz val="10"/>
            <color rgb="FF000000"/>
            <rFont val="Arial"/>
            <scheme val="minor"/>
          </rPr>
          <t>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12/15/2022
Priority Health Analyst
======</t>
        </r>
      </text>
    </comment>
    <comment ref="X145" authorId="0" shapeId="0" xr:uid="{00000000-0006-0000-0900-0000E1000000}">
      <text>
        <r>
          <rPr>
            <sz val="10"/>
            <color rgb="FF000000"/>
            <rFont val="Arial"/>
            <scheme val="minor"/>
          </rPr>
          <t>Thank you for your interest in participation with Priority Health. Credentialing is not required for a limited licensed practitioner. Please submit claims under the supervising provider. Please see https://www.priorityhealth.com/provider/manual/billing/bh-billing for more details.
12/05/2022
Priority Health Analyst
Hello, When looking up the providers NPI on NPPES, it shows the provider is a LLMSW. If the provider is no longer a limited license, please reapply when this can be verified through NPPES. Thank you.
12/06/2022
Priority Health Analyst
======</t>
        </r>
      </text>
    </comment>
    <comment ref="T146" authorId="0" shapeId="0" xr:uid="{00000000-0006-0000-0900-0000E2000000}">
      <text>
        <r>
          <rPr>
            <sz val="10"/>
            <color rgb="FF000000"/>
            <rFont val="Arial"/>
            <scheme val="minor"/>
          </rPr>
          <t>Approved
Effective Date: 12/01/2023
Provider_ID:
QMP000005938698
LOB:
Molina Medicare DSNP
Molina Medicare MAPD
======</t>
        </r>
      </text>
    </comment>
    <comment ref="U146" authorId="0" shapeId="0" xr:uid="{00000000-0006-0000-0900-0000E3000000}">
      <text>
        <r>
          <rPr>
            <sz val="10"/>
            <color rgb="FF000000"/>
            <rFont val="Arial"/>
            <scheme val="minor"/>
          </rPr>
          <t>Latest Attempt: 10/31/2022
======</t>
        </r>
      </text>
    </comment>
    <comment ref="V146" authorId="0" shapeId="0" xr:uid="{00000000-0006-0000-0900-0000E4000000}">
      <text>
        <r>
          <rPr>
            <sz val="10"/>
            <color rgb="FF000000"/>
            <rFont val="Arial"/>
            <scheme val="minor"/>
          </rPr>
          <t>Latest Attempt: 10/31/2022
======</t>
        </r>
      </text>
    </comment>
    <comment ref="W146" authorId="0" shapeId="0" xr:uid="{00000000-0006-0000-0900-0000E5000000}">
      <text>
        <r>
          <rPr>
            <sz val="10"/>
            <color rgb="FF000000"/>
            <rFont val="Arial"/>
            <scheme val="minor"/>
          </rPr>
          <t>First Attempt: 11/01/2022
Latest Attempt: 02/02/2023
======</t>
        </r>
      </text>
    </comment>
    <comment ref="X146" authorId="0" shapeId="0" xr:uid="{00000000-0006-0000-0900-0000E6000000}">
      <text>
        <r>
          <rPr>
            <sz val="10"/>
            <color rgb="FF000000"/>
            <rFont val="Arial"/>
            <scheme val="minor"/>
          </rPr>
          <t>Hello, CAQH application is showing "profile data submitted" but not yet attested. You may need to work with CAQH to see if any items are missing or need validation as it's not showing reattested. Note: CAQH does not alert Priority Health when updates are made. You MUST add a comment to PRISM notifying Priority Health once your CAQH information is updated and/or attested. If information not received within 2 business days this inquiry will be closed as an incomplete application. Thank you.
1/3/2023
Priority Health Analyst
Please consider this inquiry closed as an incomplete application. We did not receive a response to our initial request for more information within 10 business days.
1/19/2023
Priority Health Analyst
"INQUIRY ID_22102710701687
First Attempt: 10/27/2022"
======</t>
        </r>
      </text>
    </comment>
    <comment ref="J147" authorId="0" shapeId="0" xr:uid="{00000000-0006-0000-0900-0000E7000000}">
      <text>
        <r>
          <rPr>
            <sz val="10"/>
            <color rgb="FF000000"/>
            <rFont val="Arial"/>
            <scheme val="minor"/>
          </rPr>
          <t>175 N. Grosebeck HWY for Hope Network
Macomb County Health Partners
and New Passages
44899 Centre Ct., Clinton Twp. 48038 for JOAK
======</t>
        </r>
      </text>
    </comment>
    <comment ref="K147" authorId="0" shapeId="0" xr:uid="{00000000-0006-0000-0900-0000E8000000}">
      <text>
        <r>
          <rPr>
            <sz val="10"/>
            <color rgb="FF000000"/>
            <rFont val="Arial"/>
            <scheme val="minor"/>
          </rPr>
          <t>no mailing address for JOAK
======</t>
        </r>
      </text>
    </comment>
    <comment ref="S147" authorId="0" shapeId="0" xr:uid="{00000000-0006-0000-0900-0000E9000000}">
      <text>
        <r>
          <rPr>
            <sz val="10"/>
            <color rgb="FF000000"/>
            <rFont val="Arial"/>
            <scheme val="minor"/>
          </rPr>
          <t>Enrollment Type: Individual/Sole Proprietor
Association End Date: 12/31/2999
Busness End Date: 8/16/2024
Revalidation Status: Not Started
Revalidation Cycle End Date: 6/30/2023
======</t>
        </r>
      </text>
    </comment>
    <comment ref="T147" authorId="0" shapeId="0" xr:uid="{00000000-0006-0000-0900-0000EA000000}">
      <text>
        <r>
          <rPr>
            <sz val="10"/>
            <color rgb="FF000000"/>
            <rFont val="Arial"/>
            <scheme val="minor"/>
          </rPr>
          <t>Provider_ID:
QMP000004002873
LOB:
Molina Medicare DSNP
Molina Medicare MAPD
======</t>
        </r>
      </text>
    </comment>
    <comment ref="X147" authorId="0" shapeId="0" xr:uid="{00000000-0006-0000-0900-0000EB000000}">
      <text>
        <r>
          <rPr>
            <sz val="10"/>
            <color rgb="FF000000"/>
            <rFont val="Arial"/>
            <scheme val="minor"/>
          </rPr>
          <t>Hello, This providers' CAQH does not show Macomb County Community Mental Health. Please update and/or re-attest your CAQH application on the CAQH website and advise us via a PRISM comment when complete. Your inquiry will remain open for 10 days, awaiting your notification of this update. Thank you
12/15/2022
Priority Health Analyst
Hello, We see that this providers' CAQH was reattested on 12/27/2022 however it still does not show any information for Macomb County Community Mental Health. If you would like us to credential Mr. Hansen and get him loaded to Macomb County Community Mental Health it needs to be an active location on the CAQH. Please review and update the CAQH and be sure to let us know via PRISM comment once this has been completed. This inquiry will remain closed, awaiting your notification of this update. Thank you
1/23/2023
Priority Health Analyst
======</t>
        </r>
      </text>
    </comment>
    <comment ref="T148" authorId="0" shapeId="0" xr:uid="{00000000-0006-0000-0900-0000EC000000}">
      <text>
        <r>
          <rPr>
            <sz val="10"/>
            <color rgb="FF000000"/>
            <rFont val="Arial"/>
            <scheme val="minor"/>
          </rPr>
          <t>Provider_ID:
QMP000003700747
LOB:
Molina Medicare DSNP
Molina Medicare MAPD
======</t>
        </r>
      </text>
    </comment>
    <comment ref="X148" authorId="0" shapeId="0" xr:uid="{00000000-0006-0000-0900-0000ED000000}">
      <text>
        <r>
          <rPr>
            <sz val="10"/>
            <color rgb="FF000000"/>
            <rFont val="Arial"/>
            <scheme val="minor"/>
          </rPr>
          <t>"* Provider Name: STEPHANIE A RIOLO * Provider NPI: 1942237425 * Provider Vendor Number: 7000110784 * Effective Date: 11/28/2022 * Changes Made: Loaded to Group: MACOMB COUNTY COMMUNITY MENTAL Group Vendor Number: 900051139, 43740 GROESBECK * Products: HMO, PPO, Medicare, Medicaid FE
11/29/2022
Priority Health Analyst"
======</t>
        </r>
      </text>
    </comment>
    <comment ref="S149" authorId="0" shapeId="0" xr:uid="{00000000-0006-0000-0900-0000EE000000}">
      <text>
        <r>
          <rPr>
            <sz val="10"/>
            <color rgb="FF000000"/>
            <rFont val="Arial"/>
            <scheme val="minor"/>
          </rPr>
          <t>Enrollment Type: Individual/Sole Proprietor
Association End Date: 12/31/2999
Busness End Date: 8/28/2024
Revalidation Status: Not Started
Revalidation Cycle End Date: 5/31/2023
======</t>
        </r>
      </text>
    </comment>
    <comment ref="T149" authorId="0" shapeId="0" xr:uid="{00000000-0006-0000-0900-0000EF000000}">
      <text>
        <r>
          <rPr>
            <sz val="10"/>
            <color rgb="FF000000"/>
            <rFont val="Arial"/>
            <scheme val="minor"/>
          </rPr>
          <t>Provider_ID:
QMP000004782233
QMP000003636664
LOB:
Molina Medicare DSNP
Molina Medicare MAPD
Michigan Medicaid
======</t>
        </r>
      </text>
    </comment>
    <comment ref="T150" authorId="0" shapeId="0" xr:uid="{00000000-0006-0000-0900-0000F0000000}">
      <text>
        <r>
          <rPr>
            <sz val="10"/>
            <color rgb="FF000000"/>
            <rFont val="Arial"/>
            <scheme val="minor"/>
          </rPr>
          <t>Provider_ID:
QMP000005431723
LOB:
Molina Medicare DSNP
Molina Medicare MAPD
======</t>
        </r>
      </text>
    </comment>
    <comment ref="X150" authorId="0" shapeId="0" xr:uid="{00000000-0006-0000-0900-0000F1000000}">
      <text>
        <r>
          <rPr>
            <sz val="10"/>
            <color rgb="FF000000"/>
            <rFont val="Arial"/>
            <scheme val="minor"/>
          </rPr>
          <t>"Good Afternoon, currently the group/address you are wanting the provider credentialed at isn't on their CAQH application. Please update provider's CAQH application and notify us once completed.
12/21/2022
Priority Health Analyst
Good Morning, currently the group/address you are wanting the provider credentialed at isn't located on their CAQH application. This inquiry will be closed at this time until we receive notification that the provider's CAQH application has been updated to include the group/address.
12/29/2022
Priority Health Analyst
Good Afternoon, while the CAQH application was reattested last on 12/19/2022, it still does not have the group/address you are wanting the provider credentialed at. This is a necessary credentialing element and we cannot continue the credentialing process until the group/location you are wanting the provider credentialed at has been added. Please update the CAQH application to have this information and notify us once completed.
1/24/2023
Priority Health Analyst"
======</t>
        </r>
      </text>
    </comment>
    <comment ref="T152" authorId="0" shapeId="0" xr:uid="{00000000-0006-0000-0900-0000F2000000}">
      <text>
        <r>
          <rPr>
            <sz val="10"/>
            <color rgb="FF000000"/>
            <rFont val="Arial"/>
            <scheme val="minor"/>
          </rPr>
          <t>Provider_ID:
QMP000006254901
LOB:
Molina Medicare DSNP
Molina Medicare MAPD
======</t>
        </r>
      </text>
    </comment>
    <comment ref="W152" authorId="0" shapeId="0" xr:uid="{00000000-0006-0000-0900-0000F3000000}">
      <text>
        <r>
          <rPr>
            <sz val="10"/>
            <color rgb="FF000000"/>
            <rFont val="Arial"/>
            <scheme val="minor"/>
          </rPr>
          <t>no CAQH ID
======</t>
        </r>
      </text>
    </comment>
    <comment ref="S153" authorId="0" shapeId="0" xr:uid="{00000000-0006-0000-0900-0000F4000000}">
      <text>
        <r>
          <rPr>
            <sz val="10"/>
            <color rgb="FF000000"/>
            <rFont val="Arial"/>
            <scheme val="minor"/>
          </rPr>
          <t>Enrollment Type: Individual/Sole Proprietor
Association End Date: 12/31/2999
Busness End Date: 5/4/2024
Revalidation Status: Not Started
Revalidation Cycle End Date: 4/30/2026
======</t>
        </r>
      </text>
    </comment>
    <comment ref="T153" authorId="0" shapeId="0" xr:uid="{00000000-0006-0000-0900-0000F5000000}">
      <text>
        <r>
          <rPr>
            <sz val="10"/>
            <color rgb="FF000000"/>
            <rFont val="Arial"/>
            <scheme val="minor"/>
          </rPr>
          <t>Provider_ID:
QMP000005033700
QMP000005028172
LOB:
Michigan Medicaid
Molina Medicare DSNP
Molina Medicare MAPD
======</t>
        </r>
      </text>
    </comment>
    <comment ref="T154" authorId="0" shapeId="0" xr:uid="{00000000-0006-0000-0900-0000F6000000}">
      <text>
        <r>
          <rPr>
            <sz val="10"/>
            <color rgb="FF000000"/>
            <rFont val="Arial"/>
            <scheme val="minor"/>
          </rPr>
          <t>Provider_ID:
QMP000006254906
LOB:
Molina Medicare DSNP
======</t>
        </r>
      </text>
    </comment>
    <comment ref="X154" authorId="0" shapeId="0" xr:uid="{00000000-0006-0000-0900-0000F7000000}">
      <text>
        <r>
          <rPr>
            <sz val="10"/>
            <color rgb="FF000000"/>
            <rFont val="Arial"/>
            <scheme val="minor"/>
          </rPr>
          <t>We need more information! Once we receive this essential information, we can begin the credentialing process. What do we need? • Updated CAQH Application. The CAQH application does not list the demographic information for Macomb County CMH.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12/21/2022
Priority Health Analyst
Please consider this inquiry closed as an incomplete application. We did not receive a response to our initial request for more information within 10 business days.
01/04/2023
Priority Health Analyst
======</t>
        </r>
      </text>
    </comment>
    <comment ref="T155" authorId="0" shapeId="0" xr:uid="{00000000-0006-0000-0900-0000F8000000}">
      <text>
        <r>
          <rPr>
            <sz val="10"/>
            <color rgb="FF000000"/>
            <rFont val="Arial"/>
            <scheme val="minor"/>
          </rPr>
          <t>Provider_ID:
QMP000003672185
QMP000003670180
LOB:
Molina Medicare DSNP
Molina Medicare MAPD
Michigan Medicaid
======</t>
        </r>
      </text>
    </comment>
    <comment ref="X155" authorId="0" shapeId="0" xr:uid="{00000000-0006-0000-0900-0000F9000000}">
      <text>
        <r>
          <rPr>
            <sz val="10"/>
            <color rgb="FF000000"/>
            <rFont val="Arial"/>
            <scheme val="minor"/>
          </rPr>
          <t>"* Provider Name: ORLENA B MERRITT-DAVIS * Provider NPI: 1982632824 * Provider Vendor Number: 7000369206 * Effective Date: 11/28/2022 * Changes Made: Loaded to Group: MACOMB COUNTY COMMUNITY MENTAL Group Vendor Number: 900051139, 43740 GROESBECK * Products: HMO, PPO, Medicare, Medicaid FE
11/29/2022
Priority Health Analyst"
======</t>
        </r>
      </text>
    </comment>
    <comment ref="T156" authorId="0" shapeId="0" xr:uid="{00000000-0006-0000-0900-0000FA000000}">
      <text>
        <r>
          <rPr>
            <sz val="10"/>
            <color rgb="FF000000"/>
            <rFont val="Arial"/>
            <scheme val="minor"/>
          </rPr>
          <t>Provider_ID:
QMP000005195070
LOB:
Molina Medicare DSNP
Molina Medicare MAPD
======</t>
        </r>
      </text>
    </comment>
    <comment ref="X156" authorId="0" shapeId="0" xr:uid="{00000000-0006-0000-0900-0000FB000000}">
      <text>
        <r>
          <rPr>
            <sz val="10"/>
            <color rgb="FF000000"/>
            <rFont val="Arial"/>
            <scheme val="minor"/>
          </rPr>
          <t>"We need more information! Once we receive this essential information, we can begin the credentialing process. What do we need? • Updated CAQH Application. The CAQH application does not list the demographic information for Macomb County Community Mental Health. o Note: CAQH does not alert Priority Health when updates are made. You MUST add a comment to PRISM notifying Priority Health once your CAQH information is updated and/or attested. If the requested information is not received within 10 business days this inquiry will be closed as an incomplete application.
12/17/2022
Priority Health Analyst
Please consider this inquiry closed as an incomplete application. We did not receive a response to our initial request for more information within 10 business days.
01/04/2023
Priority Health Analyst"
======</t>
        </r>
      </text>
    </comment>
    <comment ref="T157" authorId="0" shapeId="0" xr:uid="{00000000-0006-0000-0900-0000FC000000}">
      <text>
        <r>
          <rPr>
            <sz val="10"/>
            <color rgb="FF000000"/>
            <rFont val="Arial"/>
            <scheme val="minor"/>
          </rPr>
          <t>Provider_ID:
QMP000006254900
LOB:
Molina Medicare DSNP
Molina Medicare MAPD
======</t>
        </r>
      </text>
    </comment>
    <comment ref="S158" authorId="0" shapeId="0" xr:uid="{00000000-0006-0000-0900-0000FD000000}">
      <text>
        <r>
          <rPr>
            <sz val="10"/>
            <color rgb="FF000000"/>
            <rFont val="Arial"/>
            <scheme val="minor"/>
          </rPr>
          <t>Enrollment Type: Individual/Sole Proprietor
Association End Date: 12/31/2999
Busness End Date: 3/30/2025
Revalidation Status: Not Started
Revalidation Cycle End Date: 12/31/2023
======</t>
        </r>
      </text>
    </comment>
    <comment ref="S159" authorId="0" shapeId="0" xr:uid="{00000000-0006-0000-0900-0000FE000000}">
      <text>
        <r>
          <rPr>
            <sz val="10"/>
            <color rgb="FF000000"/>
            <rFont val="Arial"/>
            <scheme val="minor"/>
          </rPr>
          <t>Enrollment Type: Individual/Sole Proprietor
Association End Date: 12/31/2999
Busness End Date: 10/30/2024
Revalidation Status: Not Started
Revalidation Cycle End Date: 5/31/2024
======</t>
        </r>
      </text>
    </comment>
  </commentList>
</comments>
</file>

<file path=xl/sharedStrings.xml><?xml version="1.0" encoding="utf-8"?>
<sst xmlns="http://schemas.openxmlformats.org/spreadsheetml/2006/main" count="15590" uniqueCount="3041">
  <si>
    <t xml:space="preserve"> </t>
  </si>
  <si>
    <t>DCO Name</t>
  </si>
  <si>
    <t>N/A</t>
  </si>
  <si>
    <t>Michigan</t>
  </si>
  <si>
    <t>Case Management of Michigan DCO</t>
  </si>
  <si>
    <t>Clinton Counseling Center DCO</t>
  </si>
  <si>
    <t>Detroit</t>
  </si>
  <si>
    <t>Consumer Services DCO</t>
  </si>
  <si>
    <t>Sterling Heights</t>
  </si>
  <si>
    <t>Training &amp; Treatment Innovations DCO</t>
  </si>
  <si>
    <t>MI</t>
  </si>
  <si>
    <t>No. Providers</t>
  </si>
  <si>
    <t>Enrollment Applications</t>
  </si>
  <si>
    <t>Medicare</t>
  </si>
  <si>
    <t>Medicaid</t>
  </si>
  <si>
    <t>Aetna</t>
  </si>
  <si>
    <t>Molina</t>
  </si>
  <si>
    <t>Meridian</t>
  </si>
  <si>
    <t>Mclaren</t>
  </si>
  <si>
    <t>Priority Health</t>
  </si>
  <si>
    <t>Not Eligible</t>
  </si>
  <si>
    <t>In Process at Payer</t>
  </si>
  <si>
    <t>Provider w/ missing documents</t>
  </si>
  <si>
    <t xml:space="preserve">Approved </t>
  </si>
  <si>
    <t>Hope Network-New Passages DCO</t>
  </si>
  <si>
    <t>Total Approved</t>
  </si>
  <si>
    <t>Total In Process</t>
  </si>
  <si>
    <t>Comments</t>
  </si>
  <si>
    <t>Jessica</t>
  </si>
  <si>
    <t>McLaren</t>
  </si>
  <si>
    <t>Rose</t>
  </si>
  <si>
    <t>Judson</t>
  </si>
  <si>
    <t xml:space="preserve">Roster Results confirmed with DCO contact
as of 4/28/23 (except Easterseals and Judson)
</t>
  </si>
  <si>
    <r>
      <rPr>
        <sz val="11"/>
        <color rgb="FF000000"/>
        <rFont val="Calibri"/>
      </rPr>
      <t>Active/Terminated</t>
    </r>
    <r>
      <rPr>
        <sz val="8"/>
        <color rgb="FF000000"/>
        <rFont val="Calibri"/>
      </rPr>
      <t xml:space="preserve">
(Insert start and term date as a comment)</t>
    </r>
  </si>
  <si>
    <t>First Name</t>
  </si>
  <si>
    <t>Middle Name</t>
  </si>
  <si>
    <t>Last Name</t>
  </si>
  <si>
    <t xml:space="preserve">
Practitioner Type 
</t>
  </si>
  <si>
    <t>SSN</t>
  </si>
  <si>
    <t>DOB</t>
  </si>
  <si>
    <t>NPI</t>
  </si>
  <si>
    <t>CAQH ID</t>
  </si>
  <si>
    <r>
      <rPr>
        <b/>
        <sz val="11"/>
        <color rgb="FF000000"/>
        <rFont val="Calibri"/>
      </rPr>
      <t xml:space="preserve">CAQH PDF
(Y/N)
 </t>
    </r>
    <r>
      <rPr>
        <b/>
        <sz val="8"/>
        <color rgb="FF000000"/>
        <rFont val="Calibri"/>
      </rPr>
      <t>Insert Date received as a comment</t>
    </r>
  </si>
  <si>
    <t>CAQH Attestation Date</t>
  </si>
  <si>
    <t>Taxonomy</t>
  </si>
  <si>
    <t xml:space="preserve">​Specialty (Primary and Secondary) </t>
  </si>
  <si>
    <t>​License #</t>
  </si>
  <si>
    <t>​License effective date</t>
  </si>
  <si>
    <t>​License expiration date</t>
  </si>
  <si>
    <t>​PA License effect/exp date</t>
  </si>
  <si>
    <t xml:space="preserve">​NCCPA #
</t>
  </si>
  <si>
    <t xml:space="preserve">​NP License #
</t>
  </si>
  <si>
    <t xml:space="preserve">​NP License effective date
</t>
  </si>
  <si>
    <t>NP ​License expiration date</t>
  </si>
  <si>
    <t>​​RN License #</t>
  </si>
  <si>
    <t xml:space="preserve">RN License effective date
</t>
  </si>
  <si>
    <t xml:space="preserve">​RN License expiration date
</t>
  </si>
  <si>
    <t>DEA #</t>
  </si>
  <si>
    <t xml:space="preserve">​ DEA License effective date
</t>
  </si>
  <si>
    <t>DEA ​License expiration date</t>
  </si>
  <si>
    <t>Liability issue date</t>
  </si>
  <si>
    <t>Liability Expiration date</t>
  </si>
  <si>
    <t>Policy Number</t>
  </si>
  <si>
    <t xml:space="preserve">OIG </t>
  </si>
  <si>
    <t>SAM</t>
  </si>
  <si>
    <t>(Medicare) Revalidation Date</t>
  </si>
  <si>
    <t>(Medicaid) Revalidation Date</t>
  </si>
  <si>
    <t xml:space="preserve">Priority Health 
</t>
  </si>
  <si>
    <t xml:space="preserve">Amerihealth
</t>
  </si>
  <si>
    <t>Active</t>
  </si>
  <si>
    <t>All- Well Being</t>
  </si>
  <si>
    <t>Erica</t>
  </si>
  <si>
    <t>Adams</t>
  </si>
  <si>
    <t>BA, QIDP</t>
  </si>
  <si>
    <t>370-96-4873</t>
  </si>
  <si>
    <t>N</t>
  </si>
  <si>
    <t xml:space="preserve">171M00000X </t>
  </si>
  <si>
    <t xml:space="preserve">Case Manager/Care Coordinator                
</t>
  </si>
  <si>
    <t>No Match</t>
  </si>
  <si>
    <t>no matches found.</t>
  </si>
  <si>
    <t>All- Well Being
Consumer Services DCO</t>
  </si>
  <si>
    <t>Ann</t>
  </si>
  <si>
    <t>Marie</t>
  </si>
  <si>
    <t>Menefee</t>
  </si>
  <si>
    <t>LLPC</t>
  </si>
  <si>
    <t>283-60-6955</t>
  </si>
  <si>
    <t xml:space="preserve">101YP2500X </t>
  </si>
  <si>
    <t>Counselor - Professional</t>
  </si>
  <si>
    <t>0​3​/​2​3​/​2​0​0​9</t>
  </si>
  <si>
    <t>0​3​/​2​3​/​2​0​2​4</t>
  </si>
  <si>
    <t>CHAMPS Full Access Request</t>
  </si>
  <si>
    <t xml:space="preserve">Not Eligible </t>
  </si>
  <si>
    <t xml:space="preserve">Lisa	</t>
  </si>
  <si>
    <t>Marszalec</t>
  </si>
  <si>
    <t>LPC</t>
  </si>
  <si>
    <t xml:space="preserve">101YM0800X </t>
  </si>
  <si>
    <t>Counselor - Mental Health</t>
  </si>
  <si>
    <t>Not submitted.</t>
  </si>
  <si>
    <t>Latest Attempt: 05/19/2023</t>
  </si>
  <si>
    <t>Not Submitted</t>
  </si>
  <si>
    <t>IN PROGRESS
Latest Attempt:5/19/2023
Inquiry Number:
23051912480151</t>
  </si>
  <si>
    <t>Heather</t>
  </si>
  <si>
    <t>Kohl</t>
  </si>
  <si>
    <t>BSW</t>
  </si>
  <si>
    <t xml:space="preserve">104100000X </t>
  </si>
  <si>
    <t>Social Worker - Clinical</t>
  </si>
  <si>
    <t xml:space="preserve">	
0​2​/​2​4​/​2​0​1​5</t>
  </si>
  <si>
    <t>0​2​/​2​4​/​2​0​2​6</t>
  </si>
  <si>
    <t>not submitted</t>
  </si>
  <si>
    <t>Submitted
Latest Attempt: 5/23/2023
INQUIRY NUMBER:
23052312503294</t>
  </si>
  <si>
    <t>Victoria</t>
  </si>
  <si>
    <t>L</t>
  </si>
  <si>
    <t>Wilson</t>
  </si>
  <si>
    <t>LLP</t>
  </si>
  <si>
    <t>103TB0200X</t>
  </si>
  <si>
    <t>Psychologist - Cognitive &amp; Behavioral</t>
  </si>
  <si>
    <t xml:space="preserve">  0​5​/​0​6​/​2​0​0​5</t>
  </si>
  <si>
    <t xml:space="preserve">  0​5​/​0​6​/​2​0​2​5</t>
  </si>
  <si>
    <t>TBD</t>
  </si>
  <si>
    <t xml:space="preserve">Carri        </t>
  </si>
  <si>
    <t>Timmons</t>
  </si>
  <si>
    <t>LMSW</t>
  </si>
  <si>
    <t xml:space="preserve">1041C0700X </t>
  </si>
  <si>
    <t>CMS I&amp;A Connection Request 5/19/2023
Request Tracking ID for PECOS access:S6760380</t>
  </si>
  <si>
    <t>No matches found.</t>
  </si>
  <si>
    <t>IN PROGRESS
Latest Attempt:5/19/2023
Inquiry Number:
23051912480259</t>
  </si>
  <si>
    <t>CNS Healthcare</t>
  </si>
  <si>
    <t>Jean</t>
  </si>
  <si>
    <t>Alce</t>
  </si>
  <si>
    <t>MD</t>
  </si>
  <si>
    <t xml:space="preserve">2084P0800X </t>
  </si>
  <si>
    <t>Psychiatry &amp; Neurology - Psychiatry</t>
  </si>
  <si>
    <r>
      <rPr>
        <b/>
        <sz val="11"/>
        <color rgb="FF000000"/>
        <rFont val="Calibri"/>
      </rPr>
      <t>4301042168</t>
    </r>
    <r>
      <rPr>
        <sz val="11"/>
        <color rgb="FF000000"/>
        <rFont val="Calibri"/>
      </rPr>
      <t xml:space="preserve">
5315169001</t>
    </r>
  </si>
  <si>
    <r>
      <rPr>
        <b/>
        <sz val="11"/>
        <color rgb="FF000000"/>
        <rFont val="Calibri"/>
      </rPr>
      <t xml:space="preserve">0​4​/​0​7​/​1​9​8​0
</t>
    </r>
    <r>
      <rPr>
        <sz val="11"/>
        <color rgb="FF000000"/>
        <rFont val="Calibri"/>
      </rPr>
      <t xml:space="preserve">
0​4​/​2​4​/​2​0​1​9</t>
    </r>
  </si>
  <si>
    <r>
      <rPr>
        <b/>
        <sz val="11"/>
        <color rgb="FF000000"/>
        <rFont val="Calibri"/>
      </rPr>
      <t>0​4​/​0​7​/​2​0​2​6</t>
    </r>
    <r>
      <rPr>
        <sz val="11"/>
        <color rgb="FF000000"/>
        <rFont val="Calibri"/>
      </rPr>
      <t xml:space="preserve">
0​4​/​0​7​/​2​0​2​6</t>
    </r>
  </si>
  <si>
    <t>AA9159989</t>
  </si>
  <si>
    <t>CMS I&amp;A Connection Request 06/07/2023
Request Tracking ID for PECOS access: S6814066</t>
  </si>
  <si>
    <t>Approved
Association Start Date (Effective Date): 03/29/2023</t>
  </si>
  <si>
    <t>Approved
Effective Date: 12/01/2022</t>
  </si>
  <si>
    <t>First Attempt: 10/31/2022
Second Attempt: 11/03/2023
Latest Attempt: 05/19/2023</t>
  </si>
  <si>
    <t>First Attempt: 11/03/2022
Second Attempt: 12/06/2022 
Third Attempt: 02/02/2023
Latest attempt: 04/04/2023</t>
  </si>
  <si>
    <t xml:space="preserve">
Sent to load
05/15/2023</t>
  </si>
  <si>
    <t xml:space="preserve">Approved 11/09/2022
Provider Vendor Number: 7000332733 </t>
  </si>
  <si>
    <t>First attempt: 05/10/2023
Latest Attempt: 5/17/2023</t>
  </si>
  <si>
    <t>Jack</t>
  </si>
  <si>
    <t>Jeffrey</t>
  </si>
  <si>
    <t>Blaszkowski</t>
  </si>
  <si>
    <t xml:space="preserve">101Y00000X </t>
  </si>
  <si>
    <t>Counselor</t>
  </si>
  <si>
    <t>0​6​/​0​9​/​2​0​2​2</t>
  </si>
  <si>
    <t>0​6​/​0​9​/​2​0​2​4</t>
  </si>
  <si>
    <t>Approved
Association Start Date (Effective Date): 10/18/2022</t>
  </si>
  <si>
    <t xml:space="preserve">Not Eligible
</t>
  </si>
  <si>
    <t>NOT ELIGIBLE</t>
  </si>
  <si>
    <t>Chelsey</t>
  </si>
  <si>
    <t>Esser</t>
  </si>
  <si>
    <t>Y</t>
  </si>
  <si>
    <t xml:space="preserve">103TC2200X </t>
  </si>
  <si>
    <t>Psychologist - Clinical Child &amp; Adolescent</t>
  </si>
  <si>
    <t>0​8​/​0​2​/​2​0​1​8</t>
  </si>
  <si>
    <t xml:space="preserve"> 0​8​/​0​2​/​2​0​2​4</t>
  </si>
  <si>
    <t>S2458472</t>
  </si>
  <si>
    <t>Not ELIGIBLE</t>
  </si>
  <si>
    <t>Sarah</t>
  </si>
  <si>
    <t>Christine</t>
  </si>
  <si>
    <t>Guertin</t>
  </si>
  <si>
    <t xml:space="preserve">103TC0700X </t>
  </si>
  <si>
    <t>Psychologist - Clinical</t>
  </si>
  <si>
    <t>0​4​/​2​8​/​2​0​1​1</t>
  </si>
  <si>
    <t xml:space="preserve"> 0​4​/​2​8​/​2​0​2​4</t>
  </si>
  <si>
    <t>58G28690472</t>
  </si>
  <si>
    <t>Approved
Association Start Date (Effective Date): 04/06/2023</t>
  </si>
  <si>
    <t>Approved
Effective Date: 12/1/2022</t>
  </si>
  <si>
    <t>Approved
Effective Date:
11/01/2022
PIN: 1250965</t>
  </si>
  <si>
    <t>First Attempt: 11/03/2022
Second Attempt: 12/06/2022 
Latest Attempt: 02/02/2023</t>
  </si>
  <si>
    <t>BH Ownership
05/26/23
First Attempt: 11/01/2022
Latest Attempt: 02/02/2023</t>
  </si>
  <si>
    <t>Approved
11/30/2022
Provider Vendor Number: 7001022513</t>
  </si>
  <si>
    <t>Kristin</t>
  </si>
  <si>
    <t>​L​y​n​n​ ​</t>
  </si>
  <si>
    <t>Horton</t>
  </si>
  <si>
    <t>1041C0700X</t>
  </si>
  <si>
    <t xml:space="preserve">6​8​0​1​0​9​2​3​8​0 </t>
  </si>
  <si>
    <t xml:space="preserve"> 1​2​/​2​3​/​2​0​1​5</t>
  </si>
  <si>
    <t>1​2​/​2​3​/​2​0​2​5</t>
  </si>
  <si>
    <t>CMS I&amp;A Connection Request 5/31/2023
Request Tracking ID for PECOS access: S6794475</t>
  </si>
  <si>
    <t>Declined
Expired Attestation</t>
  </si>
  <si>
    <t>Closed - INComplete
First Attempt: 10/27/2022
Second Attempt: 12/05/2022
Latest Attempt: 02/02/2023
Inquiry ID: 22120511168358</t>
  </si>
  <si>
    <t>Maxine</t>
  </si>
  <si>
    <t>J</t>
  </si>
  <si>
    <t>Minto</t>
  </si>
  <si>
    <t>042-70-0342</t>
  </si>
  <si>
    <t>2084P0804X</t>
  </si>
  <si>
    <t>Psychiatry &amp; Neurology - Child &amp; Adolescent Psychiatry</t>
  </si>
  <si>
    <r>
      <rPr>
        <b/>
        <sz val="11"/>
        <color rgb="FF000000"/>
        <rFont val="Calibri"/>
      </rPr>
      <t>4301507820</t>
    </r>
    <r>
      <rPr>
        <sz val="11"/>
        <color rgb="FF000000"/>
        <rFont val="Calibri"/>
      </rPr>
      <t xml:space="preserve">
5315235583</t>
    </r>
  </si>
  <si>
    <r>
      <rPr>
        <b/>
        <sz val="11"/>
        <color rgb="FF000000"/>
        <rFont val="Calibri"/>
      </rPr>
      <t>0​7​/​1​3​/​2​0​2​2</t>
    </r>
    <r>
      <rPr>
        <sz val="11"/>
        <color rgb="FF000000"/>
        <rFont val="Calibri"/>
      </rPr>
      <t xml:space="preserve">
0​7​/​1​3​/​2​0​2​2</t>
    </r>
  </si>
  <si>
    <r>
      <rPr>
        <b/>
        <sz val="11"/>
        <color rgb="FF000000"/>
        <rFont val="Calibri"/>
      </rPr>
      <t>0​7​/​1​3​/​2​0​2​5</t>
    </r>
    <r>
      <rPr>
        <sz val="11"/>
        <color rgb="FF000000"/>
        <rFont val="Calibri"/>
      </rPr>
      <t xml:space="preserve">
0​7​/​1​3​/​2​0​2​5</t>
    </r>
  </si>
  <si>
    <t>FM1855634</t>
  </si>
  <si>
    <t>MSL0139579937</t>
  </si>
  <si>
    <t>CMS I&amp;A Connection Request 5/31/2023
Request Tracking ID for PECOS access: S6794479</t>
  </si>
  <si>
    <t>Approved
Association Start Date (Effective Date): 03/30/2023</t>
  </si>
  <si>
    <t>First Attempt: 10/27/2022
Latest Attempt: 12/28/2022</t>
  </si>
  <si>
    <r>
      <rPr>
        <b/>
        <sz val="11"/>
        <color rgb="FF000000"/>
        <rFont val="Calibri"/>
      </rPr>
      <t>Closed - Complete
First Attempt:</t>
    </r>
    <r>
      <rPr>
        <b/>
        <u/>
        <sz val="11"/>
        <color rgb="FF000000"/>
        <rFont val="Calibri"/>
      </rPr>
      <t xml:space="preserve"> 10/11/2022</t>
    </r>
    <r>
      <rPr>
        <b/>
        <sz val="11"/>
        <color rgb="FF000000"/>
        <rFont val="Calibri"/>
      </rPr>
      <t xml:space="preserve">
Latest Attempt: 02/02/2023
Inquiry ID: 22101110557287</t>
    </r>
  </si>
  <si>
    <t>Candace</t>
  </si>
  <si>
    <t>Sue</t>
  </si>
  <si>
    <t>Morrissey</t>
  </si>
  <si>
    <t>RN</t>
  </si>
  <si>
    <t xml:space="preserve">163W00000X </t>
  </si>
  <si>
    <t>Registered Nurse</t>
  </si>
  <si>
    <t>0​3​/​2​0​/​2​0​0​3</t>
  </si>
  <si>
    <t>0​3​/​2​0​/​2​0​2​5</t>
  </si>
  <si>
    <t>Michele</t>
  </si>
  <si>
    <t>Reid</t>
  </si>
  <si>
    <r>
      <rPr>
        <b/>
        <sz val="11"/>
        <color rgb="FF000000"/>
        <rFont val="Calibri"/>
      </rPr>
      <t>4301043830</t>
    </r>
    <r>
      <rPr>
        <sz val="11"/>
        <color rgb="FF000000"/>
        <rFont val="Calibri"/>
      </rPr>
      <t xml:space="preserve">
5315136743</t>
    </r>
  </si>
  <si>
    <r>
      <rPr>
        <b/>
        <sz val="11"/>
        <color rgb="FF000000"/>
        <rFont val="Calibri"/>
      </rPr>
      <t>0​7​/​2​7​/​1​9​8​1</t>
    </r>
    <r>
      <rPr>
        <sz val="11"/>
        <color rgb="FF000000"/>
        <rFont val="Calibri"/>
      </rPr>
      <t xml:space="preserve">
0​4​/​2​4​/​2​0​1​9</t>
    </r>
  </si>
  <si>
    <r>
      <rPr>
        <b/>
        <sz val="11"/>
        <color rgb="FF000000"/>
        <rFont val="Calibri"/>
      </rPr>
      <t>0​7​/​2​7​/​2​0​2​4</t>
    </r>
    <r>
      <rPr>
        <sz val="11"/>
        <color rgb="FF000000"/>
        <rFont val="Calibri"/>
      </rPr>
      <t xml:space="preserve">
0​7​/​2​7​/​2​0​2​4</t>
    </r>
  </si>
  <si>
    <t>AR1081809</t>
  </si>
  <si>
    <t>CMS I&amp;A Connection Request 5/31/2023
Request Tracking ID for PECOS access: S6794482</t>
  </si>
  <si>
    <t>BH Ownership
05/26/23
First Attempt: 11/01/2022
Last Attempt: 02/02/2023</t>
  </si>
  <si>
    <t>Approved
11/09/2022
Provider Vendor Number: 7001692892</t>
  </si>
  <si>
    <t>Catherine</t>
  </si>
  <si>
    <t>Cohan</t>
  </si>
  <si>
    <t>Spinney</t>
  </si>
  <si>
    <t>0​7​/​2​3​/​2​0​1​2</t>
  </si>
  <si>
    <t>0​7​/​2​3​/​2​0​2​5</t>
  </si>
  <si>
    <t>CMS I&amp;A Connection Request 5/31/2023
Request Tracking ID for PECOS access: S6794484</t>
  </si>
  <si>
    <t>Approved
Effective Date: 12/10/2022</t>
  </si>
  <si>
    <t>Sent to load
05/15/2023</t>
  </si>
  <si>
    <r>
      <rPr>
        <b/>
        <sz val="11"/>
        <color rgb="FF5B9BD5"/>
        <rFont val="Calibri"/>
      </rPr>
      <t xml:space="preserve">Closed - INComplete
First Attempt: 10/27/2022
</t>
    </r>
    <r>
      <rPr>
        <b/>
        <u/>
        <sz val="11"/>
        <color rgb="FF5B9BD5"/>
        <rFont val="Calibri"/>
      </rPr>
      <t xml:space="preserve">Second Attempt: 12/05/2022
</t>
    </r>
    <r>
      <rPr>
        <b/>
        <sz val="11"/>
        <color rgb="FF5B9BD5"/>
        <rFont val="Calibri"/>
      </rPr>
      <t>Latest Attempt: 02/02/2023
Inquiry ID: 22120511168656</t>
    </r>
  </si>
  <si>
    <t>Ileana</t>
  </si>
  <si>
    <t>Taylor</t>
  </si>
  <si>
    <t>163W00000X</t>
  </si>
  <si>
    <t>1​1​/​0​9​/​2​0​1​6</t>
  </si>
  <si>
    <t>1​1​/​0​9​/​2​0​2​3</t>
  </si>
  <si>
    <t xml:space="preserve">1​1​/​0​9​/​2​0​1​6
</t>
  </si>
  <si>
    <t>Shirley</t>
  </si>
  <si>
    <t>George</t>
  </si>
  <si>
    <t>Thomas</t>
  </si>
  <si>
    <t>NP</t>
  </si>
  <si>
    <t xml:space="preserve">363LP0808X </t>
  </si>
  <si>
    <t>Nurse Practitioner - Psych/Mental Health</t>
  </si>
  <si>
    <t>0​8​/​2​9​/​2​0​0​2</t>
  </si>
  <si>
    <t>0​8​/​2​9​/​2​0​2​3</t>
  </si>
  <si>
    <t>MT2833691</t>
  </si>
  <si>
    <t>CMS I&amp;A Connection Request 5/31/2023
Request Tracking ID for PECOS access: S6794485</t>
  </si>
  <si>
    <r>
      <rPr>
        <b/>
        <sz val="11"/>
        <color rgb="FF000000"/>
        <rFont val="Calibri"/>
      </rPr>
      <t xml:space="preserve">Closed - Incomplete
First Attempt: 10/27/2022
Second Attempt: </t>
    </r>
    <r>
      <rPr>
        <b/>
        <u/>
        <sz val="11"/>
        <color rgb="FF000000"/>
        <rFont val="Calibri"/>
      </rPr>
      <t>12/05/2022</t>
    </r>
    <r>
      <rPr>
        <b/>
        <sz val="11"/>
        <color rgb="FF000000"/>
        <rFont val="Calibri"/>
      </rPr>
      <t xml:space="preserve">
Latest Attempt: 02/02/2023
Inquiry ID: 22120511167791</t>
    </r>
  </si>
  <si>
    <t>Kathy</t>
  </si>
  <si>
    <t xml:space="preserve">R​e​n​e​e​ </t>
  </si>
  <si>
    <t>101Y00000X</t>
  </si>
  <si>
    <t>6​4​5​1​0​1​7​5​1​5</t>
  </si>
  <si>
    <t xml:space="preserve">  0​7​/​1​9​/​2​0​1​9</t>
  </si>
  <si>
    <t xml:space="preserve"> 0​7​/​1​9​/​2​0​2​3</t>
  </si>
  <si>
    <t>Adrian</t>
  </si>
  <si>
    <t>Emerick</t>
  </si>
  <si>
    <t>0​6​/​2​4​/​2​0​1​6</t>
  </si>
  <si>
    <t>First Attempt: 11/03/2022
Second Attempt: 02/28/2023
Latest Attempt: 05/19/2023</t>
  </si>
  <si>
    <t>Approved
04/07/2023
Provider Vendor Number: 7003597431</t>
  </si>
  <si>
    <t xml:space="preserve">ALICIA </t>
  </si>
  <si>
    <t xml:space="preserve">MARIE </t>
  </si>
  <si>
    <t>BERISHAJ</t>
  </si>
  <si>
    <t>LLMSW</t>
  </si>
  <si>
    <t xml:space="preserve">	104100000X </t>
  </si>
  <si>
    <t xml:space="preserve"> Social Worker</t>
  </si>
  <si>
    <t>0​1​/​2​5​/​2​0​2​1</t>
  </si>
  <si>
    <t>0​1​/​2​5​/​2​0​2​4</t>
  </si>
  <si>
    <t>CHAMPS full access request</t>
  </si>
  <si>
    <t>Alison</t>
  </si>
  <si>
    <t>Chimner</t>
  </si>
  <si>
    <t>0​9​/​0​8​/​2​0​0​9</t>
  </si>
  <si>
    <t>0​9​/​0​8​/​2​0​2​4</t>
  </si>
  <si>
    <t>4704274121</t>
  </si>
  <si>
    <t>MC3358199</t>
  </si>
  <si>
    <t>ZBH9424989</t>
  </si>
  <si>
    <t>CMS I&amp;A Connection Request 5/31/2023
Request Tracking ID for PECOS access: S6790872</t>
  </si>
  <si>
    <t>First Attempt 2/28/2023</t>
  </si>
  <si>
    <t>first Attempt: 04/21/2023
Latest Attempt: 05/19/2023</t>
  </si>
  <si>
    <t>First attempt: 03/22/2023
Latest attempt: 04/04/2023</t>
  </si>
  <si>
    <t>BH Ownership
05/26/23
First Attempt 2/28/2023</t>
  </si>
  <si>
    <r>
      <rPr>
        <b/>
        <sz val="11"/>
        <color theme="1"/>
        <rFont val="Calibri"/>
      </rPr>
      <t>Closed - INComplete
First Attempt:</t>
    </r>
    <r>
      <rPr>
        <b/>
        <u/>
        <sz val="11"/>
        <color theme="1"/>
        <rFont val="Calibri"/>
      </rPr>
      <t xml:space="preserve"> 10/27/2022</t>
    </r>
    <r>
      <rPr>
        <b/>
        <sz val="11"/>
        <color theme="1"/>
        <rFont val="Calibri"/>
      </rPr>
      <t xml:space="preserve">
Latest Attempt: 02/28/2023
Inquiry ID: 23022811890369</t>
    </r>
  </si>
  <si>
    <t>Amanda</t>
  </si>
  <si>
    <t>Lussier</t>
  </si>
  <si>
    <t>Lionas</t>
  </si>
  <si>
    <t>374-08-6738</t>
  </si>
  <si>
    <t xml:space="preserve">101YA0400X </t>
  </si>
  <si>
    <t>Counselor - Addiction (Substance Use Disorder)</t>
  </si>
  <si>
    <t>0​2​/​0​9​/​2​0​2​2</t>
  </si>
  <si>
    <t>0​2​/​0​9​/​2​0​2​6</t>
  </si>
  <si>
    <t>CMS I&amp;A Connection Request 5/31/2023
 Request Tracking ID for PECOS access: S6790876</t>
  </si>
  <si>
    <t>Approved
Association Start Date (Effective Date): 06/01/2023</t>
  </si>
  <si>
    <r>
      <rPr>
        <b/>
        <sz val="11"/>
        <color rgb="FF000000"/>
        <rFont val="Calibri"/>
      </rPr>
      <t>Not Submitted</t>
    </r>
    <r>
      <rPr>
        <b/>
        <sz val="11"/>
        <color rgb="FF000000"/>
        <rFont val="Calibri"/>
      </rPr>
      <t xml:space="preserve">
Missing Required Information (any of the following): Practice Location address , DOB and CAQH ID number</t>
    </r>
  </si>
  <si>
    <t>Latest attempt: 04/04/2023</t>
  </si>
  <si>
    <r>
      <rPr>
        <b/>
        <sz val="11"/>
        <color rgb="FFFFFFFF"/>
        <rFont val="Calibri"/>
      </rPr>
      <t>Not Submitted</t>
    </r>
    <r>
      <rPr>
        <b/>
        <sz val="11"/>
        <color rgb="FFFFFFFF"/>
        <rFont val="Calibri"/>
      </rPr>
      <t xml:space="preserve">
Missing Required Information (any of the following): Practice Location address , DOB and CAQH ID number</t>
    </r>
  </si>
  <si>
    <t xml:space="preserve">Submitted
First Attempt: 06/06/2023
Inquiry ID: 23060712596495
</t>
  </si>
  <si>
    <t xml:space="preserve">Active </t>
  </si>
  <si>
    <t>Amy</t>
  </si>
  <si>
    <t>Kathleen</t>
  </si>
  <si>
    <t>Conley</t>
  </si>
  <si>
    <t xml:space="preserve"> N</t>
  </si>
  <si>
    <t>363LP0808X</t>
  </si>
  <si>
    <t>4​7​0​4​2​7​6​2​1​9</t>
  </si>
  <si>
    <t>0​2​/​1​8​/​2​0​1​0</t>
  </si>
  <si>
    <t>0​2​/​1​8​/​2​0​2​4</t>
  </si>
  <si>
    <t>MC7811424</t>
  </si>
  <si>
    <t>ZHB9424989</t>
  </si>
  <si>
    <r>
      <rPr>
        <b/>
        <sz val="11"/>
        <color rgb="FF000000"/>
        <rFont val="Calibri"/>
      </rPr>
      <t>Approved</t>
    </r>
    <r>
      <rPr>
        <sz val="11"/>
        <color rgb="FF000000"/>
        <rFont val="Calibri"/>
      </rPr>
      <t xml:space="preserve">
Effective Date:</t>
    </r>
    <r>
      <rPr>
        <b/>
        <sz val="11"/>
        <color rgb="FF000000"/>
        <rFont val="Calibri"/>
      </rPr>
      <t xml:space="preserve"> 05/01/2023</t>
    </r>
    <r>
      <rPr>
        <sz val="11"/>
        <color rgb="FF000000"/>
        <rFont val="Calibri"/>
      </rPr>
      <t xml:space="preserve">
Reassigned to PTAN:</t>
    </r>
    <r>
      <rPr>
        <b/>
        <sz val="11"/>
        <color rgb="FF000000"/>
        <rFont val="Calibri"/>
      </rPr>
      <t xml:space="preserve"> 0E06125
</t>
    </r>
    <r>
      <rPr>
        <sz val="11"/>
        <color rgb="FF000000"/>
        <rFont val="Calibri"/>
      </rPr>
      <t xml:space="preserve">Provider PTAN: </t>
    </r>
    <r>
      <rPr>
        <b/>
        <sz val="11"/>
        <color rgb="FF000000"/>
        <rFont val="Calibri"/>
      </rPr>
      <t>E06125125</t>
    </r>
  </si>
  <si>
    <t>Latest Attempt: 05/17/2023</t>
  </si>
  <si>
    <r>
      <rPr>
        <b/>
        <sz val="11"/>
        <color rgb="FF344846"/>
        <rFont val="Calibri"/>
      </rPr>
      <t>Submitted</t>
    </r>
    <r>
      <rPr>
        <sz val="11"/>
        <color rgb="FF344846"/>
        <rFont val="Calibri"/>
      </rPr>
      <t xml:space="preserve">
Latest Attempt: 5/17/2023
Inquiry Number:23051712463450</t>
    </r>
  </si>
  <si>
    <t>First attempt: 05/10/2023</t>
  </si>
  <si>
    <t>Sophie</t>
  </si>
  <si>
    <t>Griesbeck</t>
  </si>
  <si>
    <t>CP</t>
  </si>
  <si>
    <t>***-**-1854</t>
  </si>
  <si>
    <t xml:space="preserve">106S00000X
171M00000X </t>
  </si>
  <si>
    <t xml:space="preserve">Behavior Technician
Case Manager/Care Coordinator </t>
  </si>
  <si>
    <t>6​3​6​2​0​0​5​9​8​0</t>
  </si>
  <si>
    <t>0​8​/​2​4​/​2​0​1​5</t>
  </si>
  <si>
    <t>0​9​/​3​0​/​2​0​2​0</t>
  </si>
  <si>
    <t>CMS I&amp;A Connection Request 05/31/2023
Request Tracking ID for PECOS access: S6790877</t>
  </si>
  <si>
    <t xml:space="preserve">Not Submitted
Missing Information: 6301016437 Expired/Lapsed License # as of Aug 24, 2017 </t>
  </si>
  <si>
    <t>Demetrius</t>
  </si>
  <si>
    <t xml:space="preserve">Vincent </t>
  </si>
  <si>
    <t>Case Manager</t>
  </si>
  <si>
    <t xml:space="preserve">Case Manager/Care Coordinator		</t>
  </si>
  <si>
    <t xml:space="preserve">Not Submitted
Missing Information: CAQH ID and License Number </t>
  </si>
  <si>
    <t>Angela</t>
  </si>
  <si>
    <t>Payne</t>
  </si>
  <si>
    <t>362-86-8502</t>
  </si>
  <si>
    <t>1​1​/​1​8​/​2​0​0​8</t>
  </si>
  <si>
    <t>1​1​/​1​8​/​2​0​2​3</t>
  </si>
  <si>
    <t>Approved
Association Start Date (Effective Date): 05/30/2023</t>
  </si>
  <si>
    <t>Kerri</t>
  </si>
  <si>
    <t>Blackburn</t>
  </si>
  <si>
    <t>BS</t>
  </si>
  <si>
    <t>171M00000X</t>
  </si>
  <si>
    <t>Case Manager/Care Coordinator</t>
  </si>
  <si>
    <t>Not Submitted
Missing Required Information: CAQH ID required</t>
  </si>
  <si>
    <t>Craig</t>
  </si>
  <si>
    <t>Hause</t>
  </si>
  <si>
    <t>MA, LLP</t>
  </si>
  <si>
    <t>103T00000X</t>
  </si>
  <si>
    <t>Psychologist</t>
  </si>
  <si>
    <t>6​3​6​1​0​0​1​3​5​9</t>
  </si>
  <si>
    <t>0​3​/​2​9​/​1​9​9​3</t>
  </si>
  <si>
    <t>0​3​/​2​9​/​2​0​2​4</t>
  </si>
  <si>
    <t>Gage</t>
  </si>
  <si>
    <t>Peavler</t>
  </si>
  <si>
    <t>6​8​0​1​1​1​5​7​6​7</t>
  </si>
  <si>
    <t>0​3​/​2​8​/​2​0​2​3</t>
  </si>
  <si>
    <t>0​3​/​2​8​/​2​0​2​6</t>
  </si>
  <si>
    <t>CMS I&amp;A Connection Request 6/1/2023
Request Tracking ID for PECOS access: S6794602</t>
  </si>
  <si>
    <t>Submitted
Latest Attempt: 05/31/2023
INQUIRY ID : 23060112554172</t>
  </si>
  <si>
    <t xml:space="preserve">Easterseals  </t>
  </si>
  <si>
    <t>Serena</t>
  </si>
  <si>
    <t>K</t>
  </si>
  <si>
    <t>Boldiszar</t>
  </si>
  <si>
    <t xml:space="preserve"> 0​2​/​0​6​/​2​0​1​8</t>
  </si>
  <si>
    <t xml:space="preserve"> 0​2​/​0​6​/​2​0​2​6</t>
  </si>
  <si>
    <t>PHPK2305886</t>
  </si>
  <si>
    <t>Latest Attempt: 06/01/2023</t>
  </si>
  <si>
    <t>BH ownership  
05/26/23      
First Attempt: 11/01/2022
Latest Attempt: 02/02/2023</t>
  </si>
  <si>
    <r>
      <rPr>
        <b/>
        <sz val="11"/>
        <color rgb="FF000000"/>
        <rFont val="Calibri"/>
      </rPr>
      <t xml:space="preserve">Closed - Incomplete
First Attempt: </t>
    </r>
    <r>
      <rPr>
        <b/>
        <u/>
        <sz val="11"/>
        <color rgb="FF000000"/>
        <rFont val="Calibri"/>
      </rPr>
      <t>10/27/2022</t>
    </r>
    <r>
      <rPr>
        <b/>
        <sz val="11"/>
        <color rgb="FF000000"/>
        <rFont val="Calibri"/>
      </rPr>
      <t xml:space="preserve">
Latest Attempt: 02/02/2023
Inquiry ID: 22102710701223</t>
    </r>
  </si>
  <si>
    <t>Emmanuel</t>
  </si>
  <si>
    <t>Yapso</t>
  </si>
  <si>
    <t>Dealca</t>
  </si>
  <si>
    <t>371-17-3617</t>
  </si>
  <si>
    <t>Social Worker</t>
  </si>
  <si>
    <t>6​8​5​1​1​0​7​9​1​5</t>
  </si>
  <si>
    <t>0​8​/​2​6​/​2​0​2​0</t>
  </si>
  <si>
    <t>Jackie</t>
  </si>
  <si>
    <t>Lee</t>
  </si>
  <si>
    <t>Duncan</t>
  </si>
  <si>
    <t>0​4​/​1​3​/​1​9​8​9</t>
  </si>
  <si>
    <t>0​4​/​1​3​/​2​0​2​4</t>
  </si>
  <si>
    <t>CMS I&amp;A Connection Request 06/07/2023
Request Tracking ID for PECOS access: S6814035</t>
  </si>
  <si>
    <r>
      <rPr>
        <b/>
        <sz val="11"/>
        <color rgb="FFFFFFFF"/>
        <rFont val="Calibri"/>
      </rPr>
      <t>Not Submitted</t>
    </r>
    <r>
      <rPr>
        <b/>
        <sz val="11"/>
        <color rgb="FFFFFFFF"/>
        <rFont val="Calibri"/>
      </rPr>
      <t xml:space="preserve">
Missing Required Information (any of the following): Practice Location address , DOB and CAQH ID number</t>
    </r>
  </si>
  <si>
    <t>Not Submitted
Missing Required Information (any of the following): Practice Location address , DOB and CAQH ID number</t>
  </si>
  <si>
    <t>Rachel</t>
  </si>
  <si>
    <t xml:space="preserve">​H​e​l​e​n​ </t>
  </si>
  <si>
    <t>Fletcher</t>
  </si>
  <si>
    <t>6​8​0​1​1​0​9​1​3​3</t>
  </si>
  <si>
    <t>0​3​/​0​4​/​2​0​2​1</t>
  </si>
  <si>
    <t>0​3​/​0​4​/​2​0​2​6</t>
  </si>
  <si>
    <r>
      <rPr>
        <sz val="10"/>
        <color rgb="FF000000"/>
        <rFont val="Calibri"/>
      </rPr>
      <t xml:space="preserve">Submission Date: 06/01/2023
Application ID: </t>
    </r>
    <r>
      <rPr>
        <b/>
        <sz val="10"/>
        <color rgb="FF000000"/>
        <rFont val="Calibri"/>
      </rPr>
      <t>706882697</t>
    </r>
    <r>
      <rPr>
        <sz val="10"/>
        <color rgb="FF000000"/>
        <rFont val="Calibri"/>
      </rPr>
      <t xml:space="preserve">
Tracking ID:
</t>
    </r>
    <r>
      <rPr>
        <b/>
        <sz val="10"/>
        <color rgb="FF000000"/>
        <rFont val="Calibri"/>
      </rPr>
      <t xml:space="preserve">T060120230005742 </t>
    </r>
    <r>
      <rPr>
        <sz val="10"/>
        <color rgb="FF000000"/>
        <rFont val="Calibri"/>
      </rPr>
      <t xml:space="preserve">
Enrollment Status:
Pending E-signature</t>
    </r>
  </si>
  <si>
    <t xml:space="preserve">Approved
11/29/2022
Provider Vendor Number: 7002866512 </t>
  </si>
  <si>
    <t>Victor</t>
  </si>
  <si>
    <t>Hugo</t>
  </si>
  <si>
    <t>Garcia</t>
  </si>
  <si>
    <t>0​1​/​1​5​/​2​0​1​4</t>
  </si>
  <si>
    <t>0​4​/​3​0​/​2​0​2​4</t>
  </si>
  <si>
    <t>PHPK2447070</t>
  </si>
  <si>
    <r>
      <rPr>
        <sz val="10"/>
        <color rgb="FF000000"/>
        <rFont val="Calibri"/>
      </rPr>
      <t xml:space="preserve">Submission Date: 06/07/2023
Application ID: n/a
Tracking ID:
</t>
    </r>
    <r>
      <rPr>
        <b/>
        <sz val="10"/>
        <color rgb="FF000000"/>
        <rFont val="Calibri"/>
      </rPr>
      <t>T060720230006741</t>
    </r>
    <r>
      <rPr>
        <sz val="10"/>
        <color rgb="FF000000"/>
        <rFont val="Calibri"/>
      </rPr>
      <t xml:space="preserve">
Enrollment Status:
Pending E-signature</t>
    </r>
  </si>
  <si>
    <r>
      <rPr>
        <b/>
        <sz val="11"/>
        <color rgb="FF000000"/>
        <rFont val="Calibri"/>
      </rPr>
      <t xml:space="preserve">Closed - Incomplete
First Attempt: </t>
    </r>
    <r>
      <rPr>
        <b/>
        <u/>
        <sz val="11"/>
        <color rgb="FF000000"/>
        <rFont val="Calibri"/>
      </rPr>
      <t>10/27/2022</t>
    </r>
    <r>
      <rPr>
        <b/>
        <sz val="11"/>
        <color rgb="FF000000"/>
        <rFont val="Calibri"/>
      </rPr>
      <t xml:space="preserve">
Latest Attempt: 02/02/2023
Inquiry ID: 22102710701254</t>
    </r>
  </si>
  <si>
    <t>Michelle</t>
  </si>
  <si>
    <t>M</t>
  </si>
  <si>
    <t>Garvey</t>
  </si>
  <si>
    <t>368-82-3366</t>
  </si>
  <si>
    <t>0​5​/​0​9​/​2​0​2​2</t>
  </si>
  <si>
    <t>0​5​/​0​9​/​2​0​2​4</t>
  </si>
  <si>
    <t>no matches found</t>
  </si>
  <si>
    <t xml:space="preserve">Approved
Association Start Date (Effective Date): 11/3/2022
</t>
  </si>
  <si>
    <t>Colleen</t>
  </si>
  <si>
    <t>C​o​u​r​t​n​e​y</t>
  </si>
  <si>
    <t>Gross</t>
  </si>
  <si>
    <t>104100000X</t>
  </si>
  <si>
    <t xml:space="preserve">Social Worker	</t>
  </si>
  <si>
    <t>6​8​0​1​0​9​9​6​1​3</t>
  </si>
  <si>
    <t>0​8​/​0​6​/​2​0​1​8</t>
  </si>
  <si>
    <t xml:space="preserve"> 0​8​/​0​6​/​2​0​2​5</t>
  </si>
  <si>
    <t xml:space="preserve">PHPK2447070
</t>
  </si>
  <si>
    <r>
      <rPr>
        <sz val="10"/>
        <color rgb="FF000000"/>
        <rFont val="Calibri"/>
      </rPr>
      <t xml:space="preserve">Submission Date: 06/01/2023
Application ID: 706882698
Tracking ID:
</t>
    </r>
    <r>
      <rPr>
        <b/>
        <sz val="10"/>
        <color rgb="FF000000"/>
        <rFont val="Calibri"/>
      </rPr>
      <t>T060220230000018</t>
    </r>
    <r>
      <rPr>
        <sz val="10"/>
        <color rgb="FF000000"/>
        <rFont val="Calibri"/>
      </rPr>
      <t xml:space="preserve">
Enrollment Status:
Awaiting-Processing</t>
    </r>
  </si>
  <si>
    <r>
      <rPr>
        <b/>
        <sz val="11"/>
        <color rgb="FF000000"/>
        <rFont val="Calibri"/>
      </rPr>
      <t xml:space="preserve">Closed - Incomplete
First Attempt: </t>
    </r>
    <r>
      <rPr>
        <b/>
        <u/>
        <sz val="11"/>
        <color rgb="FF000000"/>
        <rFont val="Calibri"/>
      </rPr>
      <t>10/27/2022</t>
    </r>
    <r>
      <rPr>
        <b/>
        <sz val="11"/>
        <color rgb="FF000000"/>
        <rFont val="Calibri"/>
      </rPr>
      <t xml:space="preserve">
Latest Attempt: 02/02/2023
Inquiry ID: 22102710699910</t>
    </r>
  </si>
  <si>
    <t>Aubrie</t>
  </si>
  <si>
    <t>Kew</t>
  </si>
  <si>
    <t>371-96-3252</t>
  </si>
  <si>
    <t>1​1​/​2​1​/​2​0​1​7</t>
  </si>
  <si>
    <t>CMS I&amp;A Connection Request 06/07/2023
Request Tracking ID for PECOS access: S6814042</t>
  </si>
  <si>
    <t>Approved
Association Start Date (Effective Date): 05/31/2023</t>
  </si>
  <si>
    <r>
      <rPr>
        <b/>
        <sz val="11"/>
        <color rgb="FF000000"/>
        <rFont val="Calibri"/>
      </rPr>
      <t xml:space="preserve">Closed - INComplete
First Attempt: </t>
    </r>
    <r>
      <rPr>
        <b/>
        <u/>
        <sz val="11"/>
        <color rgb="FF000000"/>
        <rFont val="Calibri"/>
      </rPr>
      <t>10/27/2022</t>
    </r>
    <r>
      <rPr>
        <b/>
        <sz val="11"/>
        <color rgb="FF000000"/>
        <rFont val="Calibri"/>
      </rPr>
      <t xml:space="preserve">
Latest Attempt: 02/02/2023
Inquiry ID: 22102710699603</t>
    </r>
  </si>
  <si>
    <t>Kevin</t>
  </si>
  <si>
    <t>Micheal</t>
  </si>
  <si>
    <t>Kulhanek</t>
  </si>
  <si>
    <t>365-11-0279</t>
  </si>
  <si>
    <t>6​8​0​1​0​9​5​5​2​0</t>
  </si>
  <si>
    <t xml:space="preserve"> 0​7​/​0​5​/​2​0​1​7</t>
  </si>
  <si>
    <t xml:space="preserve"> 0​4​/​3​0​/​2​0​2​4</t>
  </si>
  <si>
    <r>
      <rPr>
        <sz val="10"/>
        <color rgb="FF000000"/>
        <rFont val="Calibri"/>
      </rPr>
      <t xml:space="preserve">Submission Date: 06/07/2023
Application ID: n/a
Tracking ID:
</t>
    </r>
    <r>
      <rPr>
        <b/>
        <sz val="10"/>
        <color rgb="FF000000"/>
        <rFont val="Calibri"/>
      </rPr>
      <t>T060720230006706</t>
    </r>
    <r>
      <rPr>
        <sz val="10"/>
        <color rgb="FF000000"/>
        <rFont val="Calibri"/>
      </rPr>
      <t xml:space="preserve">
Enrollment Status:
Pending E-signature</t>
    </r>
  </si>
  <si>
    <r>
      <rPr>
        <b/>
        <sz val="11"/>
        <color rgb="FF000000"/>
        <rFont val="Calibri"/>
      </rPr>
      <t xml:space="preserve">Closed - Incomplete
First Attempt: </t>
    </r>
    <r>
      <rPr>
        <b/>
        <u/>
        <sz val="11"/>
        <color rgb="FF000000"/>
        <rFont val="Calibri"/>
      </rPr>
      <t xml:space="preserve">10/27/2022
</t>
    </r>
    <r>
      <rPr>
        <b/>
        <sz val="11"/>
        <color rgb="FF000000"/>
        <rFont val="Calibri"/>
      </rPr>
      <t>Latest Attempt: 02/02/2023
Inquiry ID: 22102710700519</t>
    </r>
  </si>
  <si>
    <t>Krystal</t>
  </si>
  <si>
    <t>LePoudre-Johnston</t>
  </si>
  <si>
    <t>1​2​/​1​9​/​2​0​1​4</t>
  </si>
  <si>
    <r>
      <rPr>
        <b/>
        <sz val="11"/>
        <color rgb="FF000000"/>
        <rFont val="Calibri"/>
      </rPr>
      <t>Approved</t>
    </r>
    <r>
      <rPr>
        <sz val="11"/>
        <color rgb="FF000000"/>
        <rFont val="Calibri"/>
      </rPr>
      <t xml:space="preserve">
Effective Date:</t>
    </r>
    <r>
      <rPr>
        <b/>
        <sz val="11"/>
        <color rgb="FF000000"/>
        <rFont val="Calibri"/>
      </rPr>
      <t xml:space="preserve"> 01/21/2023</t>
    </r>
    <r>
      <rPr>
        <sz val="11"/>
        <color rgb="FF000000"/>
        <rFont val="Calibri"/>
      </rPr>
      <t xml:space="preserve">
Reassigned to PTAN:</t>
    </r>
    <r>
      <rPr>
        <b/>
        <sz val="11"/>
        <color rgb="FF000000"/>
        <rFont val="Calibri"/>
      </rPr>
      <t xml:space="preserve"> 0Q26321
</t>
    </r>
    <r>
      <rPr>
        <sz val="11"/>
        <color rgb="FF000000"/>
        <rFont val="Calibri"/>
      </rPr>
      <t xml:space="preserve">Provider PTAN: </t>
    </r>
    <r>
      <rPr>
        <b/>
        <sz val="11"/>
        <color rgb="FF000000"/>
        <rFont val="Calibri"/>
      </rPr>
      <t>Q26321146</t>
    </r>
  </si>
  <si>
    <t>First Attempt: 10/27/2022
Second Attempt: 11/01/2022
Latest Attempt: 02/02/2023</t>
  </si>
  <si>
    <r>
      <rPr>
        <b/>
        <sz val="11"/>
        <color rgb="FF000000"/>
        <rFont val="Calibri"/>
      </rPr>
      <t xml:space="preserve">Closed - Incomplete
First Attempt: </t>
    </r>
    <r>
      <rPr>
        <b/>
        <u/>
        <sz val="11"/>
        <color rgb="FF000000"/>
        <rFont val="Calibri"/>
      </rPr>
      <t>10/27/2022</t>
    </r>
    <r>
      <rPr>
        <b/>
        <sz val="11"/>
        <color rgb="FF000000"/>
        <rFont val="Calibri"/>
      </rPr>
      <t xml:space="preserve">
Latest Attempt: 12/05/2022
Inquiry ID: 22102710700895</t>
    </r>
  </si>
  <si>
    <t>Rebecca</t>
  </si>
  <si>
    <t>Marzloff</t>
  </si>
  <si>
    <t>0​7​/​2​0​/​2​0​2​2</t>
  </si>
  <si>
    <t>0​7​/​2​0​/​2​0​2​5</t>
  </si>
  <si>
    <t>CMS I&amp;A Connection Request 06/07/2023
Request Tracking ID for PECOS access:S6814045</t>
  </si>
  <si>
    <t xml:space="preserve">Approved
Effective Date: 12/01/2022
</t>
  </si>
  <si>
    <r>
      <rPr>
        <b/>
        <sz val="11"/>
        <color rgb="FF000000"/>
        <rFont val="Calibri"/>
      </rPr>
      <t xml:space="preserve">Closed - Incomplete
First Attempt: </t>
    </r>
    <r>
      <rPr>
        <b/>
        <u/>
        <sz val="11"/>
        <color rgb="FF000000"/>
        <rFont val="Calibri"/>
      </rPr>
      <t>10/27/2022</t>
    </r>
    <r>
      <rPr>
        <b/>
        <sz val="11"/>
        <color rgb="FF000000"/>
        <rFont val="Calibri"/>
      </rPr>
      <t xml:space="preserve">
Latest Attempt: 02/02/2023
Inquiry ID: 22102710701198</t>
    </r>
  </si>
  <si>
    <t>Amina</t>
  </si>
  <si>
    <t>McClendon</t>
  </si>
  <si>
    <t>0​8​/​0​2​/​2​0​2​1</t>
  </si>
  <si>
    <t>0​8​/​0​2​/​2​0​2​3</t>
  </si>
  <si>
    <t>Caitlin</t>
  </si>
  <si>
    <t>McLaughlin</t>
  </si>
  <si>
    <t>0​9​/​1​3​/​2​0​2​2</t>
  </si>
  <si>
    <t>0​9​/​1​3​/​2​0​2​5</t>
  </si>
  <si>
    <r>
      <rPr>
        <b/>
        <sz val="11"/>
        <color rgb="FF000000"/>
        <rFont val="Calibri"/>
      </rPr>
      <t xml:space="preserve">Approved
</t>
    </r>
    <r>
      <rPr>
        <sz val="11"/>
        <color rgb="FF000000"/>
        <rFont val="Calibri"/>
      </rPr>
      <t>Effective Date:</t>
    </r>
    <r>
      <rPr>
        <b/>
        <sz val="11"/>
        <color rgb="FF000000"/>
        <rFont val="Calibri"/>
      </rPr>
      <t xml:space="preserve"> 01/25/2023</t>
    </r>
    <r>
      <rPr>
        <sz val="11"/>
        <color rgb="FF000000"/>
        <rFont val="Calibri"/>
      </rPr>
      <t xml:space="preserve">
Reassigned to PTAN: </t>
    </r>
    <r>
      <rPr>
        <b/>
        <sz val="11"/>
        <color rgb="FF000000"/>
        <rFont val="Calibri"/>
      </rPr>
      <t xml:space="preserve">0Q26321
</t>
    </r>
    <r>
      <rPr>
        <sz val="11"/>
        <color rgb="FF000000"/>
        <rFont val="Calibri"/>
      </rPr>
      <t xml:space="preserve">Provider PTAN : </t>
    </r>
    <r>
      <rPr>
        <b/>
        <sz val="11"/>
        <color rgb="FF000000"/>
        <rFont val="Calibri"/>
      </rPr>
      <t>Q26321150</t>
    </r>
  </si>
  <si>
    <t>Approved
Association Start Date (Effective Date): 11/3/2022</t>
  </si>
  <si>
    <t>First Attempt: 10/27/2022
Second Attempt: 12/06/2022 
Third Attempt: 02/02/2023
Latest attempt: 04/04/2023</t>
  </si>
  <si>
    <r>
      <rPr>
        <b/>
        <sz val="11"/>
        <color rgb="FF000000"/>
        <rFont val="Calibri"/>
      </rPr>
      <t>Closed - Incomplete
First Attempt:</t>
    </r>
    <r>
      <rPr>
        <b/>
        <u/>
        <sz val="11"/>
        <color rgb="FF000000"/>
        <rFont val="Calibri"/>
      </rPr>
      <t xml:space="preserve"> 10/27/2022</t>
    </r>
    <r>
      <rPr>
        <b/>
        <sz val="11"/>
        <color rgb="FF000000"/>
        <rFont val="Calibri"/>
      </rPr>
      <t xml:space="preserve">
Latest Attempt: 02/02/2023
Inquiry ID: 22102710697131</t>
    </r>
  </si>
  <si>
    <t>Derek</t>
  </si>
  <si>
    <t>Martin</t>
  </si>
  <si>
    <t>Renko</t>
  </si>
  <si>
    <t>6​8​5​1​1​1​5​4​3​3</t>
  </si>
  <si>
    <t xml:space="preserve"> 0​7​/​2​0​/​2​0​2​2</t>
  </si>
  <si>
    <t>0​7​/​2​0​/​2​0​2​4</t>
  </si>
  <si>
    <t>Jill</t>
  </si>
  <si>
    <t>Denise</t>
  </si>
  <si>
    <t>Ross</t>
  </si>
  <si>
    <t xml:space="preserve">363LF0000X
</t>
  </si>
  <si>
    <t xml:space="preserve"> - Nurse Practitioner - Family</t>
  </si>
  <si>
    <t>0​8​/​1​7​/​1​9​9​5</t>
  </si>
  <si>
    <t>0​8​/​1​7​/​2​0​2​4</t>
  </si>
  <si>
    <t>surrogacy Request Approved 04/20/2023</t>
  </si>
  <si>
    <t>Latest Attempt: 05/31/2023</t>
  </si>
  <si>
    <t>Melissa</t>
  </si>
  <si>
    <t xml:space="preserve"> A​n​n</t>
  </si>
  <si>
    <t>Serra</t>
  </si>
  <si>
    <t>6​8​0​1​0​9​4​4​5​0</t>
  </si>
  <si>
    <t>0​9​/​2​4​/​2​0​1​5</t>
  </si>
  <si>
    <t>0​9​/​2​4​/​2​0​2​5</t>
  </si>
  <si>
    <r>
      <rPr>
        <b/>
        <sz val="11"/>
        <color rgb="FF000000"/>
        <rFont val="Calibri"/>
      </rPr>
      <t xml:space="preserve">Submission Date: </t>
    </r>
    <r>
      <rPr>
        <sz val="10"/>
        <color rgb="FF000000"/>
        <rFont val="Calibri"/>
      </rPr>
      <t xml:space="preserve">06/01/2023
</t>
    </r>
    <r>
      <rPr>
        <b/>
        <sz val="10"/>
        <color rgb="FF000000"/>
        <rFont val="Calibri"/>
      </rPr>
      <t xml:space="preserve">Application ID: </t>
    </r>
    <r>
      <rPr>
        <sz val="10"/>
        <color rgb="FF000000"/>
        <rFont val="Calibri"/>
      </rPr>
      <t>706882704
Tracking ID: T060220230000039</t>
    </r>
  </si>
  <si>
    <t>Approved
11/01/2022
PIN: 1250968</t>
  </si>
  <si>
    <t xml:space="preserve">
First Attempt: 11/03/2022
Second Attempt: 12/06/2022 
Third Attempt: 02/02/2023
Latest attempt: 04/04/2023</t>
  </si>
  <si>
    <r>
      <rPr>
        <b/>
        <sz val="11"/>
        <color rgb="FF000000"/>
        <rFont val="Calibri"/>
      </rPr>
      <t xml:space="preserve">Closed - INComplete
First Attempt: </t>
    </r>
    <r>
      <rPr>
        <b/>
        <u/>
        <sz val="11"/>
        <color rgb="FF000000"/>
        <rFont val="Calibri"/>
      </rPr>
      <t>10/27/2022</t>
    </r>
    <r>
      <rPr>
        <b/>
        <sz val="11"/>
        <color rgb="FF000000"/>
        <rFont val="Calibri"/>
      </rPr>
      <t xml:space="preserve">
Latest Attempt: 02/02/2023
Inquiry ID: 22102710700962</t>
    </r>
  </si>
  <si>
    <t>Leslie</t>
  </si>
  <si>
    <t>Tackitt</t>
  </si>
  <si>
    <t>1​1​/​1​8​/​2​0​2​1</t>
  </si>
  <si>
    <t>1​1​/​1​8​/​2​0​2​5</t>
  </si>
  <si>
    <r>
      <rPr>
        <b/>
        <sz val="11"/>
        <color rgb="FF000000"/>
        <rFont val="Calibri"/>
      </rPr>
      <t xml:space="preserve">Approved
</t>
    </r>
    <r>
      <rPr>
        <sz val="11"/>
        <color rgb="FF000000"/>
        <rFont val="Calibri"/>
      </rPr>
      <t>Effective Date:</t>
    </r>
    <r>
      <rPr>
        <b/>
        <sz val="11"/>
        <color rgb="FF000000"/>
        <rFont val="Calibri"/>
      </rPr>
      <t xml:space="preserve"> 01/24/2023</t>
    </r>
    <r>
      <rPr>
        <sz val="11"/>
        <color rgb="FF000000"/>
        <rFont val="Calibri"/>
      </rPr>
      <t xml:space="preserve">
Reassigned to PTAN: </t>
    </r>
    <r>
      <rPr>
        <b/>
        <sz val="11"/>
        <color rgb="FF000000"/>
        <rFont val="Calibri"/>
      </rPr>
      <t xml:space="preserve">0Q26321
</t>
    </r>
    <r>
      <rPr>
        <sz val="11"/>
        <color rgb="FF000000"/>
        <rFont val="Calibri"/>
      </rPr>
      <t xml:space="preserve">Provider PTAN: </t>
    </r>
    <r>
      <rPr>
        <b/>
        <sz val="11"/>
        <color rgb="FF000000"/>
        <rFont val="Calibri"/>
      </rPr>
      <t>Q26321149</t>
    </r>
  </si>
  <si>
    <t xml:space="preserve">BH Ownership
05/26/23
First Attempt: 02/03/2023
</t>
  </si>
  <si>
    <t>Closed - Incomplete
First Attempt 2/27/2023 
Inquiry ID:
23022711882922</t>
  </si>
  <si>
    <t>Brian</t>
  </si>
  <si>
    <t>Thiel</t>
  </si>
  <si>
    <t>376-06-3769</t>
  </si>
  <si>
    <t>0​6​/​0​1​/​2​0​2​2</t>
  </si>
  <si>
    <t>0​6​/​0​1​/​2​0​2​4</t>
  </si>
  <si>
    <t xml:space="preserve">PHPK2305886
</t>
  </si>
  <si>
    <t>Ashley</t>
  </si>
  <si>
    <t>Watkins</t>
  </si>
  <si>
    <t>375-19-1673</t>
  </si>
  <si>
    <t>0​9​/​2​8​/​2​0​2​0</t>
  </si>
  <si>
    <t>0​7​/​1​2​/​2​0​2​3</t>
  </si>
  <si>
    <t>Cassandra</t>
  </si>
  <si>
    <t>L.</t>
  </si>
  <si>
    <t>Werth</t>
  </si>
  <si>
    <t>366-04-3144</t>
  </si>
  <si>
    <t>1​0​/​2​3​/​2​0​1​9</t>
  </si>
  <si>
    <t>1​0​/​2​3​/​2​0​2​6</t>
  </si>
  <si>
    <t>CMS I&amp;A Connection Request 06/07/2023
Request Tracking ID for PECOS access: S6814046</t>
  </si>
  <si>
    <t>Approved
2/1/2023
PIN: 1257405</t>
  </si>
  <si>
    <r>
      <rPr>
        <b/>
        <sz val="11"/>
        <color rgb="FF000000"/>
        <rFont val="Calibri"/>
      </rPr>
      <t xml:space="preserve">Closed - Incomplete
First Attempt: </t>
    </r>
    <r>
      <rPr>
        <b/>
        <u/>
        <sz val="11"/>
        <color rgb="FF000000"/>
        <rFont val="Calibri"/>
      </rPr>
      <t>10/27/2022</t>
    </r>
    <r>
      <rPr>
        <b/>
        <sz val="11"/>
        <color rgb="FF000000"/>
        <rFont val="Calibri"/>
      </rPr>
      <t xml:space="preserve">
Latest Attempt: 02/02/2023
Inquiry ID: 22102710701544</t>
    </r>
  </si>
  <si>
    <t>Jennifer</t>
  </si>
  <si>
    <t>Wims-madden</t>
  </si>
  <si>
    <t>367-72-8797</t>
  </si>
  <si>
    <t>0​7​/​0​3​/​2​0​0​7</t>
  </si>
  <si>
    <t>0​7​/​0​3​/​2​0​2​4</t>
  </si>
  <si>
    <t xml:space="preserve">855R Application Rejected
04.17.2023855R </t>
  </si>
  <si>
    <r>
      <rPr>
        <b/>
        <sz val="11"/>
        <color rgb="FF000000"/>
        <rFont val="Calibri"/>
      </rPr>
      <t>Not Submitted</t>
    </r>
    <r>
      <rPr>
        <b/>
        <sz val="11"/>
        <color rgb="FF000000"/>
        <rFont val="Calibri"/>
      </rPr>
      <t xml:space="preserve">
Missing Required Information (any of the following): Practice Location address , DOB and CAQH ID number</t>
    </r>
  </si>
  <si>
    <t>Wittebols</t>
  </si>
  <si>
    <t>0​1​/​2​0​/​2​0​2​1</t>
  </si>
  <si>
    <t>0​1​/​2​0​/​2​0​2​6</t>
  </si>
  <si>
    <t>CMS I&amp;A Connection Request 06/07/2023
Request Tracking ID for PECOS access: S6814050</t>
  </si>
  <si>
    <r>
      <rPr>
        <b/>
        <sz val="11"/>
        <color rgb="FF000000"/>
        <rFont val="Calibri"/>
      </rPr>
      <t>Closed - Incomplete
First Attempt:</t>
    </r>
    <r>
      <rPr>
        <b/>
        <u/>
        <sz val="11"/>
        <color rgb="FF000000"/>
        <rFont val="Calibri"/>
      </rPr>
      <t xml:space="preserve"> 10/27/2022</t>
    </r>
    <r>
      <rPr>
        <b/>
        <sz val="11"/>
        <color rgb="FF000000"/>
        <rFont val="Calibri"/>
      </rPr>
      <t xml:space="preserve">
Latest Attempt: 02/02/2023
Inquiry ID: 22102710701147</t>
    </r>
  </si>
  <si>
    <t>Sandra</t>
  </si>
  <si>
    <t>Deering</t>
  </si>
  <si>
    <t>29/11/1971</t>
  </si>
  <si>
    <t xml:space="preserve">363LF0000X </t>
  </si>
  <si>
    <t>Nurse Practitioner - Family</t>
  </si>
  <si>
    <t>0​9​/​2​7​/​1​9​9​3</t>
  </si>
  <si>
    <t>0​9​/​2​7​/​2​0​2​4</t>
  </si>
  <si>
    <t>CMS I&amp;A Connection Request 06/07/2023
Request Tracking ID for PECOS access: S6814052</t>
  </si>
  <si>
    <t>First Attempt: 04/21/2023
Latest Attempt: 05/19/2023</t>
  </si>
  <si>
    <r>
      <rPr>
        <b/>
        <sz val="11"/>
        <color rgb="FF000000"/>
        <rFont val="Calibri"/>
      </rPr>
      <t>Not Submitted</t>
    </r>
    <r>
      <rPr>
        <b/>
        <sz val="11"/>
        <color rgb="FF000000"/>
        <rFont val="Calibri"/>
      </rPr>
      <t xml:space="preserve">
Missing Required Information (any of the following): Practice Location address , DOB and CAQH ID number</t>
    </r>
  </si>
  <si>
    <r>
      <rPr>
        <b/>
        <sz val="11"/>
        <color rgb="FF000000"/>
        <rFont val="Calibri"/>
      </rPr>
      <t xml:space="preserve">Submitted
</t>
    </r>
    <r>
      <rPr>
        <b/>
        <sz val="11"/>
        <color rgb="FF000000"/>
        <rFont val="Calibri"/>
      </rPr>
      <t>First Attempt 06/06/2023
Inquiry ID: 23060712596509</t>
    </r>
  </si>
  <si>
    <t>Shanice</t>
  </si>
  <si>
    <t>Easley</t>
  </si>
  <si>
    <t>0​3​/​0​2​/​2​0​2​2</t>
  </si>
  <si>
    <t>0​3​/​0​2​/​2​0​2​6</t>
  </si>
  <si>
    <t xml:space="preserve">surrogacy Request Approved 3/15/2023
</t>
  </si>
  <si>
    <t>Latest Attempt: 06/04/2023</t>
  </si>
  <si>
    <t>BH Ownership
05/26/23
First Attempt: 02/03/2023
Request  ID: 09569158</t>
  </si>
  <si>
    <t>Closed - Incomplete
First Attempt 2/27/2023 
Inquiry ID:
23022711880236</t>
  </si>
  <si>
    <t>Kimberly</t>
  </si>
  <si>
    <t>Wheeler</t>
  </si>
  <si>
    <t>365-80-6675</t>
  </si>
  <si>
    <t>4​7​0​4​2​8​1​3​4​4</t>
  </si>
  <si>
    <t xml:space="preserve"> 1​0​/​2​0​/​2​0​1​0</t>
  </si>
  <si>
    <t>1​0​/​2​0​/​2​0​2​3</t>
  </si>
  <si>
    <t>MW5041784</t>
  </si>
  <si>
    <t>CMS I&amp;A Connection Request 3/2/2023
Request Tracking ID for PECOS access: S6559209</t>
  </si>
  <si>
    <t>Approved
11/01/2022
PIN: 1250977</t>
  </si>
  <si>
    <t>First Attempt: 11/01/2022
Latest Attempt: 02/02/2023</t>
  </si>
  <si>
    <r>
      <rPr>
        <b/>
        <sz val="11"/>
        <color rgb="FF000000"/>
        <rFont val="Calibri"/>
      </rPr>
      <t>Closed - Incomplete
First Attempt:</t>
    </r>
    <r>
      <rPr>
        <b/>
        <u/>
        <sz val="11"/>
        <color rgb="FF000000"/>
        <rFont val="Calibri"/>
      </rPr>
      <t xml:space="preserve"> 10/27/2022</t>
    </r>
    <r>
      <rPr>
        <b/>
        <sz val="11"/>
        <color rgb="FF000000"/>
        <rFont val="Calibri"/>
      </rPr>
      <t xml:space="preserve">
Latest Attempt: 02/02/2023
Inquiry ID: 22102710700842</t>
    </r>
  </si>
  <si>
    <t>Monica</t>
  </si>
  <si>
    <t>​S​h​a​r​r​i​c​e​</t>
  </si>
  <si>
    <t>Smith</t>
  </si>
  <si>
    <t>383-82-7560</t>
  </si>
  <si>
    <r>
      <rPr>
        <b/>
        <sz val="11"/>
        <color rgb="FF000000"/>
        <rFont val="Calibri"/>
      </rPr>
      <t>4301102051</t>
    </r>
    <r>
      <rPr>
        <sz val="11"/>
        <color rgb="FF000000"/>
        <rFont val="Calibri"/>
      </rPr>
      <t xml:space="preserve">
5315217907
5307009174</t>
    </r>
  </si>
  <si>
    <r>
      <rPr>
        <b/>
        <sz val="11"/>
        <color rgb="FF000000"/>
        <rFont val="Calibri"/>
      </rPr>
      <t>1​2​/​0​3​/​2​0​1​2</t>
    </r>
    <r>
      <rPr>
        <sz val="11"/>
        <color rgb="FF000000"/>
        <rFont val="Calibri"/>
      </rPr>
      <t xml:space="preserve">
0​6​/​2​4​/​2​0​2​0
0​6​/​2​4​/​2​0​2​0</t>
    </r>
  </si>
  <si>
    <r>
      <rPr>
        <b/>
        <sz val="11"/>
        <color rgb="FF000000"/>
        <rFont val="Calibri"/>
      </rPr>
      <t>1​2​/​0​3​/​2​0​2​6</t>
    </r>
    <r>
      <rPr>
        <sz val="11"/>
        <color rgb="FF000000"/>
        <rFont val="Calibri"/>
      </rPr>
      <t xml:space="preserve">
1​2​/​0​3​/​2​0​2​6
1​2​/​0​3​/​2​0​2​6</t>
    </r>
  </si>
  <si>
    <t>BS9692004</t>
  </si>
  <si>
    <t>CMS I&amp;A Connection Request 06/07/2023
Request Tracking ID for PECOS access:S6814053</t>
  </si>
  <si>
    <t>Approved
11/01/2022
PIN: 1250970</t>
  </si>
  <si>
    <t xml:space="preserve">Approved
11/28/2022
Provider Vendor Number: 7001473773 </t>
  </si>
  <si>
    <t>Laura</t>
  </si>
  <si>
    <t>Boylan</t>
  </si>
  <si>
    <t>6​8​0​2​0​9​1​1​3​6</t>
  </si>
  <si>
    <t>0​4​/​2​3​/​2​0​2​1</t>
  </si>
  <si>
    <t>0​4​/​2​3​/​2​0​2​6</t>
  </si>
  <si>
    <t>First Attempt 2/28/2023
Latest attempt: 05/19/2023</t>
  </si>
  <si>
    <t>BH Ownership
05/26/23
First Attempt: 02/28/2023
Inquiry ID: 40611831</t>
  </si>
  <si>
    <t>CLOSED - INC
First Attempt 2/28/2023 
Inquiry ID:
23022811889942</t>
  </si>
  <si>
    <t>Jane</t>
  </si>
  <si>
    <t>Tozer</t>
  </si>
  <si>
    <t>Cosmetologist</t>
  </si>
  <si>
    <t>2​7​0​1​1​3​9​8​0​6</t>
  </si>
  <si>
    <t>1​0​/​0​3​/​1​9​8​9</t>
  </si>
  <si>
    <t>1​0​/​0​3​/​2​0​2​4</t>
  </si>
  <si>
    <t>Jillaine</t>
  </si>
  <si>
    <t>A</t>
  </si>
  <si>
    <t>Ruppel</t>
  </si>
  <si>
    <t>NP, RN</t>
  </si>
  <si>
    <t>374-88-4626</t>
  </si>
  <si>
    <t xml:space="preserve">363L00000X </t>
  </si>
  <si>
    <t>Nurse Practitioner</t>
  </si>
  <si>
    <t>0​7​/​1​2​/​2​0​0​0</t>
  </si>
  <si>
    <t>0​7​/​1​2​/​2​0​2​5</t>
  </si>
  <si>
    <t>MR2035803</t>
  </si>
  <si>
    <t>PHPK2428708</t>
  </si>
  <si>
    <t>CMS I&amp;A Connection Request 5/31/2023
Request Tracking ID for PECOS access: S6790890</t>
  </si>
  <si>
    <t>Approved
Association Start Date (Effective Date): 1/24/2023</t>
  </si>
  <si>
    <t>BH Ownership
05/26/23
First Attempt: 11/01/2022</t>
  </si>
  <si>
    <t>Approved
05/08/2023
Provider Vendor Number: 7000634675</t>
  </si>
  <si>
    <t>Myele</t>
  </si>
  <si>
    <t>​L​u​c​e​t​t​e</t>
  </si>
  <si>
    <t>Williamson</t>
  </si>
  <si>
    <t xml:space="preserve"> Nurse Practitioner - Psych/Mental Health</t>
  </si>
  <si>
    <t>0​1​/​2​9​/​2​0​1​5</t>
  </si>
  <si>
    <t>0​1​/​2​9​/​2​0​2​5</t>
  </si>
  <si>
    <t>MW5125744</t>
  </si>
  <si>
    <t>CMS I&amp;A Connection Request 5/31/2023
Request Tracking ID for PECOS access: S6790891</t>
  </si>
  <si>
    <r>
      <rPr>
        <b/>
        <sz val="11"/>
        <color rgb="FF000000"/>
        <rFont val="Calibri"/>
      </rPr>
      <t>Approved
Association Start Date (Effective Date): 2/3/2023</t>
    </r>
    <r>
      <rPr>
        <b/>
        <sz val="11"/>
        <color rgb="FF344846"/>
        <rFont val="Calibri"/>
      </rPr>
      <t xml:space="preserve">
</t>
    </r>
  </si>
  <si>
    <t>BH Ownership
05/26/23
First Attempt: 02/03/2023
Request  ID: 03177644</t>
  </si>
  <si>
    <t>Anita</t>
  </si>
  <si>
    <t>Schierlinger</t>
  </si>
  <si>
    <t>0​7​/​1​5​/​2​0​0​2</t>
  </si>
  <si>
    <t>0​7​/​1​5​/​2​0​2​5</t>
  </si>
  <si>
    <t>MS1955268</t>
  </si>
  <si>
    <t>AHY-1070283102</t>
  </si>
  <si>
    <r>
      <rPr>
        <b/>
        <sz val="11"/>
        <color rgb="FF000000"/>
        <rFont val="Calibri"/>
      </rPr>
      <t xml:space="preserve">Approved
</t>
    </r>
    <r>
      <rPr>
        <sz val="11"/>
        <color rgb="FF000000"/>
        <rFont val="Calibri"/>
      </rPr>
      <t>Effective Date:</t>
    </r>
    <r>
      <rPr>
        <b/>
        <sz val="11"/>
        <color rgb="FF000000"/>
        <rFont val="Calibri"/>
      </rPr>
      <t xml:space="preserve"> 01/27/2023</t>
    </r>
    <r>
      <rPr>
        <sz val="11"/>
        <color rgb="FF000000"/>
        <rFont val="Calibri"/>
      </rPr>
      <t xml:space="preserve">        
Reassigned to</t>
    </r>
    <r>
      <rPr>
        <b/>
        <sz val="11"/>
        <color rgb="FF000000"/>
        <rFont val="Calibri"/>
      </rPr>
      <t xml:space="preserve"> PTAN: OE06125
</t>
    </r>
    <r>
      <rPr>
        <sz val="11"/>
        <color rgb="FF000000"/>
        <rFont val="Calibri"/>
      </rPr>
      <t xml:space="preserve">Provider PTAN : </t>
    </r>
    <r>
      <rPr>
        <b/>
        <sz val="11"/>
        <color rgb="FF000000"/>
        <rFont val="Calibri"/>
      </rPr>
      <t>EO6125120</t>
    </r>
  </si>
  <si>
    <t>Approved
Association Start Date (Effective Date): 01/24/2023</t>
  </si>
  <si>
    <t>BH Ownership
05/26/23
First Attempt 2/2/2023</t>
  </si>
  <si>
    <t>Approved
03/17/2023
Provider Vendor Number:  7001426703</t>
  </si>
  <si>
    <t>Yolanda</t>
  </si>
  <si>
    <t>Delisa</t>
  </si>
  <si>
    <t>Giles</t>
  </si>
  <si>
    <r>
      <rPr>
        <b/>
        <sz val="11"/>
        <color rgb="FF000000"/>
        <rFont val="Calibri"/>
      </rPr>
      <t>4301080393</t>
    </r>
    <r>
      <rPr>
        <sz val="11"/>
        <color rgb="FF000000"/>
        <rFont val="Calibri"/>
      </rPr>
      <t xml:space="preserve">
5315023586
</t>
    </r>
  </si>
  <si>
    <r>
      <rPr>
        <b/>
        <sz val="11"/>
        <color rgb="FF000000"/>
        <rFont val="Calibri"/>
      </rPr>
      <t>0​6​/​2​9​/​2​0​0​5</t>
    </r>
    <r>
      <rPr>
        <sz val="11"/>
        <color rgb="FF000000"/>
        <rFont val="Calibri"/>
      </rPr>
      <t xml:space="preserve">
0​6​/​2​9​/​2​0​0​5
</t>
    </r>
  </si>
  <si>
    <r>
      <rPr>
        <b/>
        <sz val="11"/>
        <color rgb="FF000000"/>
        <rFont val="Calibri"/>
      </rPr>
      <t>0​6​/​2​9​/​2​0​2​4</t>
    </r>
    <r>
      <rPr>
        <sz val="11"/>
        <color rgb="FF000000"/>
        <rFont val="Calibri"/>
      </rPr>
      <t xml:space="preserve">
0​6​/​2​9​/​2​0​2​4
</t>
    </r>
  </si>
  <si>
    <t>BG9958147</t>
  </si>
  <si>
    <t>CMS I&amp;A Connection Request 5/31/2023
Request Tracking ID for PECOS access: S6790893</t>
  </si>
  <si>
    <t xml:space="preserve">Approved
Association Start Date (Effective Date): 1/24/2023
</t>
  </si>
  <si>
    <t>Approved
11/01/2022
PIN: 1250979</t>
  </si>
  <si>
    <t xml:space="preserve">Approved
11/28/2022
Provider Vendor Number: 7000482189 </t>
  </si>
  <si>
    <t>Christina</t>
  </si>
  <si>
    <t>D</t>
  </si>
  <si>
    <t>Hoffmann</t>
  </si>
  <si>
    <t>0​4​/​1​2​/​2​0​0​1</t>
  </si>
  <si>
    <r>
      <rPr>
        <b/>
        <sz val="11"/>
        <color rgb="FF000000"/>
        <rFont val="Calibri"/>
      </rPr>
      <t xml:space="preserve">Approved
</t>
    </r>
    <r>
      <rPr>
        <sz val="11"/>
        <color rgb="FF000000"/>
        <rFont val="Calibri"/>
      </rPr>
      <t>Effective Date:</t>
    </r>
    <r>
      <rPr>
        <b/>
        <sz val="11"/>
        <color rgb="FF000000"/>
        <rFont val="Calibri"/>
      </rPr>
      <t xml:space="preserve"> 05/01/2023</t>
    </r>
    <r>
      <rPr>
        <sz val="11"/>
        <color rgb="FF000000"/>
        <rFont val="Calibri"/>
      </rPr>
      <t xml:space="preserve">        
Reassigned to</t>
    </r>
    <r>
      <rPr>
        <b/>
        <sz val="11"/>
        <color rgb="FF000000"/>
        <rFont val="Calibri"/>
      </rPr>
      <t xml:space="preserve"> PTAN: </t>
    </r>
    <r>
      <rPr>
        <b/>
        <sz val="10"/>
        <color rgb="FF000000"/>
        <rFont val="Calibri"/>
      </rPr>
      <t>0Q26321</t>
    </r>
    <r>
      <rPr>
        <sz val="11"/>
        <color rgb="FF000000"/>
        <rFont val="Calibri"/>
      </rPr>
      <t xml:space="preserve">
</t>
    </r>
    <r>
      <rPr>
        <sz val="10"/>
        <color rgb="FF000000"/>
        <rFont val="Calibri"/>
      </rPr>
      <t xml:space="preserve">Provider PTAN: </t>
    </r>
    <r>
      <rPr>
        <b/>
        <sz val="10"/>
        <color rgb="FF000000"/>
        <rFont val="Calibri"/>
      </rPr>
      <t>Q26321158</t>
    </r>
  </si>
  <si>
    <t xml:space="preserve">First Attempt: 11/03/2022
Second Attempt: 12/06/2022 
Third Attempt: 02/02/2023
Latest attempt: 04/04/2023
</t>
  </si>
  <si>
    <t xml:space="preserve">Sent to load
05/15/2023
</t>
  </si>
  <si>
    <r>
      <rPr>
        <b/>
        <sz val="11"/>
        <color rgb="FF000000"/>
        <rFont val="Calibri"/>
      </rPr>
      <t xml:space="preserve">Closed - Incomplete
First Attempt: </t>
    </r>
    <r>
      <rPr>
        <b/>
        <u/>
        <sz val="11"/>
        <color rgb="FF000000"/>
        <rFont val="Calibri"/>
      </rPr>
      <t>10/27/2022</t>
    </r>
    <r>
      <rPr>
        <b/>
        <sz val="11"/>
        <color rgb="FF000000"/>
        <rFont val="Calibri"/>
      </rPr>
      <t xml:space="preserve">
Latest Attempt: 02/02/2023
Inquiry ID: 22102710701487</t>
    </r>
  </si>
  <si>
    <t>Lila</t>
  </si>
  <si>
    <t>W</t>
  </si>
  <si>
    <t>Kezy</t>
  </si>
  <si>
    <t>381-74-7317</t>
  </si>
  <si>
    <t>6​8​5​1​1​0​0​7​6​2</t>
  </si>
  <si>
    <t xml:space="preserve"> 0​3​/​2​8​/​2​0​1​7</t>
  </si>
  <si>
    <t xml:space="preserve"> 0​3​/​2​8​/​2​0​2​4</t>
  </si>
  <si>
    <t xml:space="preserve">Approved
Association Start Date (Effective Date): 04/06/2023
</t>
  </si>
  <si>
    <t>Lauren</t>
  </si>
  <si>
    <t>M​a​r​i​e</t>
  </si>
  <si>
    <t>Mcgrail</t>
  </si>
  <si>
    <t>6​8​0​1​1​0​9​3​4​2</t>
  </si>
  <si>
    <t xml:space="preserve"> 0​4​/​0​1​/​2​0​2​1</t>
  </si>
  <si>
    <t xml:space="preserve"> 0​4​/​0​1​/​2​0​2​6</t>
  </si>
  <si>
    <t>CMS I&amp;A Connection Request 5/31/2023
Request Tracking ID for PECOS access: S6790881</t>
  </si>
  <si>
    <t>BH Ownership
05/26/23
First Attempt 2/2/2023</t>
  </si>
  <si>
    <t>Approved
03/07/2023
Provider Vendor Number: 7003065842</t>
  </si>
  <si>
    <t>Wisam</t>
  </si>
  <si>
    <t>Salman</t>
  </si>
  <si>
    <t xml:space="preserve"> Psychiatry &amp; Neurology - Psychiatry</t>
  </si>
  <si>
    <r>
      <rPr>
        <b/>
        <sz val="11"/>
        <color rgb="FF000000"/>
        <rFont val="Calibri"/>
      </rPr>
      <t>4301085757</t>
    </r>
    <r>
      <rPr>
        <sz val="11"/>
        <color rgb="FF000000"/>
        <rFont val="Calibri"/>
      </rPr>
      <t xml:space="preserve">
5315034895</t>
    </r>
  </si>
  <si>
    <r>
      <rPr>
        <b/>
        <sz val="11"/>
        <color rgb="FF000000"/>
        <rFont val="Calibri"/>
      </rPr>
      <t>0​3​/​0​5​/​2​0​0​8</t>
    </r>
    <r>
      <rPr>
        <sz val="11"/>
        <color rgb="FF000000"/>
        <rFont val="Calibri"/>
      </rPr>
      <t xml:space="preserve">
0​3​/​0​5​/​2​0​0​8
</t>
    </r>
  </si>
  <si>
    <r>
      <rPr>
        <b/>
        <sz val="11"/>
        <color rgb="FF000000"/>
        <rFont val="Calibri"/>
      </rPr>
      <t>0​3​/​0​5​/​2​0​2​4</t>
    </r>
    <r>
      <rPr>
        <sz val="11"/>
        <color rgb="FF000000"/>
        <rFont val="Calibri"/>
      </rPr>
      <t xml:space="preserve">
0​3​/​0​5​/​2​0​2​4</t>
    </r>
  </si>
  <si>
    <t>FS1155212</t>
  </si>
  <si>
    <r>
      <rPr>
        <b/>
        <sz val="11"/>
        <color rgb="FF000000"/>
        <rFont val="Calibri"/>
      </rPr>
      <t xml:space="preserve">Approved
</t>
    </r>
    <r>
      <rPr>
        <sz val="11"/>
        <color rgb="FF000000"/>
        <rFont val="Calibri"/>
      </rPr>
      <t>Effective Date:</t>
    </r>
    <r>
      <rPr>
        <b/>
        <sz val="11"/>
        <color rgb="FF000000"/>
        <rFont val="Calibri"/>
      </rPr>
      <t xml:space="preserve"> 05/01/2023</t>
    </r>
    <r>
      <rPr>
        <sz val="11"/>
        <color rgb="FF000000"/>
        <rFont val="Calibri"/>
      </rPr>
      <t xml:space="preserve">        
Reassigned to</t>
    </r>
    <r>
      <rPr>
        <b/>
        <sz val="11"/>
        <color rgb="FF000000"/>
        <rFont val="Calibri"/>
      </rPr>
      <t xml:space="preserve"> PTAN: </t>
    </r>
    <r>
      <rPr>
        <b/>
        <sz val="10"/>
        <color rgb="FF000000"/>
        <rFont val="Calibri"/>
      </rPr>
      <t>0E06125</t>
    </r>
    <r>
      <rPr>
        <sz val="11"/>
        <color rgb="FF000000"/>
        <rFont val="Calibri"/>
      </rPr>
      <t xml:space="preserve">
</t>
    </r>
    <r>
      <rPr>
        <sz val="10"/>
        <color rgb="FF000000"/>
        <rFont val="Calibri"/>
      </rPr>
      <t xml:space="preserve">Provider PTAN: </t>
    </r>
    <r>
      <rPr>
        <b/>
        <sz val="10"/>
        <color rgb="FF000000"/>
        <rFont val="Calibri"/>
      </rPr>
      <t>E06125126</t>
    </r>
  </si>
  <si>
    <t xml:space="preserve">
Approved
Association Start Date (Effective Date): 1/24/2023
</t>
  </si>
  <si>
    <t>Approved
11/01/2022
PIN: 1250978</t>
  </si>
  <si>
    <t>Approved
11/28/2022
Provider Vendor Number: 7000668906</t>
  </si>
  <si>
    <t>Meghan</t>
  </si>
  <si>
    <t>Slater</t>
  </si>
  <si>
    <t>0​7​/​3​1​/​2​0​1​4</t>
  </si>
  <si>
    <r>
      <rPr>
        <b/>
        <sz val="11"/>
        <color rgb="FF000000"/>
        <rFont val="Calibri"/>
      </rPr>
      <t xml:space="preserve">Approved
</t>
    </r>
    <r>
      <rPr>
        <sz val="11"/>
        <color rgb="FF000000"/>
        <rFont val="Calibri"/>
      </rPr>
      <t>Effective Date:</t>
    </r>
    <r>
      <rPr>
        <b/>
        <sz val="11"/>
        <color rgb="FF000000"/>
        <rFont val="Calibri"/>
      </rPr>
      <t xml:space="preserve"> 01/24/2023</t>
    </r>
    <r>
      <rPr>
        <sz val="11"/>
        <color rgb="FF000000"/>
        <rFont val="Calibri"/>
      </rPr>
      <t xml:space="preserve">        
Reassigned to</t>
    </r>
    <r>
      <rPr>
        <b/>
        <sz val="11"/>
        <color rgb="FF000000"/>
        <rFont val="Calibri"/>
      </rPr>
      <t xml:space="preserve"> PTAN: 0Q</t>
    </r>
    <r>
      <rPr>
        <sz val="11"/>
        <color rgb="FF000000"/>
        <rFont val="Calibri"/>
      </rPr>
      <t xml:space="preserve">26321
</t>
    </r>
    <r>
      <rPr>
        <sz val="10"/>
        <color rgb="FF000000"/>
        <rFont val="Calibri"/>
      </rPr>
      <t xml:space="preserve">Provider PTAN: </t>
    </r>
    <r>
      <rPr>
        <b/>
        <sz val="10"/>
        <color rgb="FF000000"/>
        <rFont val="Calibri"/>
      </rPr>
      <t>E061250100</t>
    </r>
  </si>
  <si>
    <t>Approved
04/18/2023
Provider Vendor Number: 7001837962</t>
  </si>
  <si>
    <t>Jordan</t>
  </si>
  <si>
    <t>Hayden</t>
  </si>
  <si>
    <t>0​1​/​1​1​/​2​0​2​2</t>
  </si>
  <si>
    <t>0​1​/​1​1​/​2​0​2​4</t>
  </si>
  <si>
    <t>Korinne</t>
  </si>
  <si>
    <t>Perry</t>
  </si>
  <si>
    <t>PA</t>
  </si>
  <si>
    <t>p</t>
  </si>
  <si>
    <t xml:space="preserve">363A00000X </t>
  </si>
  <si>
    <t>Physician Assistant</t>
  </si>
  <si>
    <t>0​8​/​3​1​/​2​0​1​7</t>
  </si>
  <si>
    <t>0​8​/​3​1​/​2​0​2​4</t>
  </si>
  <si>
    <t>8/28/2017
12/31/2023</t>
  </si>
  <si>
    <t>MC4483436</t>
  </si>
  <si>
    <t>surrogacy Request Approved 03/30/2023</t>
  </si>
  <si>
    <r>
      <rPr>
        <b/>
        <sz val="11"/>
        <color rgb="FF000000"/>
        <rFont val="Calibri"/>
      </rPr>
      <t>Approved</t>
    </r>
    <r>
      <rPr>
        <b/>
        <sz val="11"/>
        <color rgb="FF000000"/>
        <rFont val="Calibri"/>
      </rPr>
      <t xml:space="preserve">
Association Start Date (Effective Date): 2/3/2023</t>
    </r>
  </si>
  <si>
    <t>BH Ownership
05/26/23
First Attempt: 02/03/2023
Request  ID: 09488578</t>
  </si>
  <si>
    <t>Waiting on costumer
 First Attempt: 02/27/2023
INQUIRY ID_ 23022711885575</t>
  </si>
  <si>
    <t xml:space="preserve">Kiran </t>
  </si>
  <si>
    <t>Kaur-Khanuja</t>
  </si>
  <si>
    <t>348-92-1337</t>
  </si>
  <si>
    <t>Psychiatry and Neurology</t>
  </si>
  <si>
    <r>
      <rPr>
        <b/>
        <sz val="11"/>
        <color rgb="FF344846"/>
        <rFont val="Calibri"/>
      </rPr>
      <t>4301082459</t>
    </r>
    <r>
      <rPr>
        <sz val="11"/>
        <color rgb="FF344846"/>
        <rFont val="Calibri"/>
      </rPr>
      <t xml:space="preserve">
5315023562</t>
    </r>
  </si>
  <si>
    <r>
      <rPr>
        <b/>
        <sz val="11"/>
        <color rgb="FF344846"/>
        <rFont val="Calibri"/>
      </rPr>
      <t>0​6​/​2​9​/​2​0​0​5</t>
    </r>
    <r>
      <rPr>
        <sz val="11"/>
        <color rgb="FF344846"/>
        <rFont val="Calibri"/>
      </rPr>
      <t xml:space="preserve">
0​6​/​2​9​/​2​0​0​5</t>
    </r>
  </si>
  <si>
    <r>
      <rPr>
        <b/>
        <sz val="11"/>
        <color rgb="FF344846"/>
        <rFont val="Calibri"/>
      </rPr>
      <t>0​6​/​2​9​/​2​0​2​4</t>
    </r>
    <r>
      <rPr>
        <sz val="11"/>
        <color rgb="FF344846"/>
        <rFont val="Calibri"/>
      </rPr>
      <t xml:space="preserve">
0​6​/​2​9​/​2​0​2​4</t>
    </r>
  </si>
  <si>
    <t>BT9349196</t>
  </si>
  <si>
    <t>CMS I&amp;A Connection Request 5/31/2023
Request Tracking ID for PECOS access: S6790883</t>
  </si>
  <si>
    <t>Approved
Association Start Date (Effective Date): 03/22/2023</t>
  </si>
  <si>
    <t>BH Ownership
05/26/23
First Attempt: 02/03/2023
Request  ID: 06368494</t>
  </si>
  <si>
    <t>James</t>
  </si>
  <si>
    <t>Hansen</t>
  </si>
  <si>
    <t>LP, LPC</t>
  </si>
  <si>
    <t xml:space="preserve">103TB0200X </t>
  </si>
  <si>
    <t>0​6​/​2​4​/​1​9​9​7</t>
  </si>
  <si>
    <t xml:space="preserve"> 0​6​/​2​4​/​2​0​2​5</t>
  </si>
  <si>
    <t>Approved
03/27/2023
Provider Vendor Number: 7001837863</t>
  </si>
  <si>
    <t>Bennington</t>
  </si>
  <si>
    <t>xxx-xx-5917</t>
  </si>
  <si>
    <t>363L00000X</t>
  </si>
  <si>
    <t>0​9​/​1​6​/​1​9​8​6</t>
  </si>
  <si>
    <t>0​9​/​1​6​/​2​0​2​3</t>
  </si>
  <si>
    <t xml:space="preserve">TBD
</t>
  </si>
  <si>
    <t>Submitted
First Attempt:5/17/2023
Inquiry Number:
23051712465394</t>
  </si>
  <si>
    <t>Kilolo</t>
  </si>
  <si>
    <t>Everson</t>
  </si>
  <si>
    <t>xxx-xx-0016</t>
  </si>
  <si>
    <t>6​8​5​1​1​0​7​0​8​3</t>
  </si>
  <si>
    <t>0​6​/​0​2​/​2​0​2​0</t>
  </si>
  <si>
    <t>0​6​/​0​2​/​2​0​2​4</t>
  </si>
  <si>
    <t>Approved
Association Start Date (Effective Date): 05/16/2023</t>
  </si>
  <si>
    <t>Not eligible</t>
  </si>
  <si>
    <t>Fringer</t>
  </si>
  <si>
    <t>6​8​0​1​0​8​0​9​8​3</t>
  </si>
  <si>
    <t>0​2​/​1​1​/​2​0​0​3</t>
  </si>
  <si>
    <t>CMS I&amp;A Connection Request 05/31/2023
Request Tracking ID for PECOS access: S6790884</t>
  </si>
  <si>
    <t>Submitted
Latest Attempt:5/17/2023
Inquiry Number:
23051712466417</t>
  </si>
  <si>
    <t>Maria</t>
  </si>
  <si>
    <t>C</t>
  </si>
  <si>
    <t>Miller</t>
  </si>
  <si>
    <t>101YP2500X</t>
  </si>
  <si>
    <t>6​4​0​1​0​1​0​0​2​4</t>
  </si>
  <si>
    <t>0​8​/​2​1​/​2​0​0​8</t>
  </si>
  <si>
    <t>0​5​/​3​1​/​2​0​2​4</t>
  </si>
  <si>
    <t>Submitted
Latest Attempt:5/17/2023
Inquiry Number:
23051712466668</t>
  </si>
  <si>
    <t>Michael</t>
  </si>
  <si>
    <t>Parker</t>
  </si>
  <si>
    <t>xxx-xx-4467</t>
  </si>
  <si>
    <t>0​6​/​0​4​/​2​0​1​5</t>
  </si>
  <si>
    <t>0​6​/​0​4​/​2​0​2​4</t>
  </si>
  <si>
    <t>CMS I&amp;A Connection Request 05/31/2023
Request Tracking ID for PECOS access: S6790885</t>
  </si>
  <si>
    <t>Submitted
Latest Attempt:5/17/2023
Inquiry Number:
23051712470039</t>
  </si>
  <si>
    <t>Deola</t>
  </si>
  <si>
    <t>Saheed</t>
  </si>
  <si>
    <t>xxx-xx-5611</t>
  </si>
  <si>
    <t>4301508261
5315238050</t>
  </si>
  <si>
    <t>1​2​/​0​8​/​2​0​2​2
0​1​/​1​3​/​2​0​2​3</t>
  </si>
  <si>
    <t>1​2​/​0​8​/​2​0​2​5
1​2​/​0​8​/​2​0​2​5</t>
  </si>
  <si>
    <t>CMS I&amp;A Connection Request 05/31/2023
Request Tracking ID for PECOS access: S6790886</t>
  </si>
  <si>
    <t>Submitted
Latest Attempt:5/17/2023
Inquiry Number:
23051712470131</t>
  </si>
  <si>
    <t xml:space="preserve">AMY </t>
  </si>
  <si>
    <t xml:space="preserve">RENEE </t>
  </si>
  <si>
    <t>MCQUEEN</t>
  </si>
  <si>
    <t>LLC</t>
  </si>
  <si>
    <t xml:space="preserve">	171M00000X </t>
  </si>
  <si>
    <t xml:space="preserve"> Case Manager/Care Coordinator</t>
  </si>
  <si>
    <t>0​1​/​1​9​/​2​0​2​3</t>
  </si>
  <si>
    <t>0​1​/​1​9​/​2​0​2​4</t>
  </si>
  <si>
    <t>Approved
Association Start Date (Effective Date): 05/22/2023</t>
  </si>
  <si>
    <t xml:space="preserve">STEPHANIE </t>
  </si>
  <si>
    <t xml:space="preserve">ROSUM </t>
  </si>
  <si>
    <t>1​0​/​2​0​/​2​0​1​4</t>
  </si>
  <si>
    <t>0​4​/​3​0​/​2​0​1​6</t>
  </si>
  <si>
    <r>
      <rPr>
        <sz val="10"/>
        <color rgb="FF000000"/>
        <rFont val="Calibri"/>
      </rPr>
      <t xml:space="preserve">Submission date: 05/24/2023
Applicationt ID:
</t>
    </r>
    <r>
      <rPr>
        <b/>
        <sz val="10"/>
        <color rgb="FF000000"/>
        <rFont val="Calibri"/>
      </rPr>
      <t xml:space="preserve">706882701
</t>
    </r>
    <r>
      <rPr>
        <sz val="10"/>
        <color rgb="FF000000"/>
        <rFont val="Calibri"/>
      </rPr>
      <t xml:space="preserve">Tracking ID: 
</t>
    </r>
    <r>
      <rPr>
        <b/>
        <sz val="10"/>
        <color rgb="FF000000"/>
        <rFont val="Calibri"/>
      </rPr>
      <t>T060220230000036</t>
    </r>
    <r>
      <rPr>
        <sz val="10"/>
        <color rgb="FF000000"/>
        <rFont val="Calibri"/>
      </rPr>
      <t xml:space="preserve">
Enrollment Status:
Awaiting Processing</t>
    </r>
  </si>
  <si>
    <t>Latest Attempt: 05/30/2023</t>
  </si>
  <si>
    <t>JOAK</t>
  </si>
  <si>
    <t>Allison</t>
  </si>
  <si>
    <t>Bezruczko</t>
  </si>
  <si>
    <t xml:space="preserve">  1​0​/​1​1​/​2​0​1​0</t>
  </si>
  <si>
    <t xml:space="preserve"> 0​5​/​3​1​/​2​0​2​3</t>
  </si>
  <si>
    <t>PHPK2468734</t>
  </si>
  <si>
    <t>First Attempt: 12/28/2022
Request  ID: 27518065</t>
  </si>
  <si>
    <r>
      <rPr>
        <b/>
        <sz val="11"/>
        <color rgb="FF000000"/>
        <rFont val="Calibri"/>
      </rPr>
      <t>Closed-Incomplete
First Attempt: 10/27/2022
Second Attempt:</t>
    </r>
    <r>
      <rPr>
        <b/>
        <u/>
        <sz val="11"/>
        <color rgb="FF000000"/>
        <rFont val="Calibri"/>
      </rPr>
      <t xml:space="preserve"> 12/05/2022</t>
    </r>
    <r>
      <rPr>
        <b/>
        <sz val="11"/>
        <color rgb="FF000000"/>
        <rFont val="Calibri"/>
      </rPr>
      <t xml:space="preserve">
Latest Attempt: 02/02/2023
Inquiry ID: 22120511168234</t>
    </r>
  </si>
  <si>
    <t>Active
04/26/2023</t>
  </si>
  <si>
    <t xml:space="preserve">Jacob </t>
  </si>
  <si>
    <t>Petrimoulx</t>
  </si>
  <si>
    <t>LLC (Counselor)</t>
  </si>
  <si>
    <t>101YM0800X</t>
  </si>
  <si>
    <t>Mental Health</t>
  </si>
  <si>
    <t>Gray</t>
  </si>
  <si>
    <t xml:space="preserve"> 0​7​/​2​5​/​2​0​1​3</t>
  </si>
  <si>
    <t>0​7​/​2​5​/​2​0​2​6</t>
  </si>
  <si>
    <t>W31BB9220101</t>
  </si>
  <si>
    <t>First Attempt 2/2/2023</t>
  </si>
  <si>
    <t xml:space="preserve">Approved
11/28/2022
Provider Vendor Number: 7003090972 </t>
  </si>
  <si>
    <t>Jay</t>
  </si>
  <si>
    <t>Steven</t>
  </si>
  <si>
    <t>Hall</t>
  </si>
  <si>
    <t xml:space="preserve">103T00000X </t>
  </si>
  <si>
    <t>0​2​/​1​3​/​2​0​2​0</t>
  </si>
  <si>
    <t xml:space="preserve">  0​2​/​1​3​/​2​0​2​5</t>
  </si>
  <si>
    <t>AR167081</t>
  </si>
  <si>
    <t>Koerber</t>
  </si>
  <si>
    <t>1​0​/​2​1​/​2​0​1​5</t>
  </si>
  <si>
    <t xml:space="preserve"> 1​0​/​2​1​/​2​0​2​5</t>
  </si>
  <si>
    <t>PHPK2328213</t>
  </si>
  <si>
    <t>CMS I&amp;A Connection Request 6/5/2023
Request Tracking ID for PECOS access: S6801667</t>
  </si>
  <si>
    <t>Declined
CAQH
Profile Data Submitted</t>
  </si>
  <si>
    <t>First Attempt: 12/28/2022</t>
  </si>
  <si>
    <r>
      <rPr>
        <b/>
        <sz val="11"/>
        <color rgb="FF000000"/>
        <rFont val="Calibri"/>
      </rPr>
      <t xml:space="preserve">Closed-Incomplete
First Attempt: </t>
    </r>
    <r>
      <rPr>
        <b/>
        <u/>
        <sz val="11"/>
        <color rgb="FF000000"/>
        <rFont val="Calibri"/>
      </rPr>
      <t xml:space="preserve">10/27/2022
</t>
    </r>
    <r>
      <rPr>
        <b/>
        <sz val="11"/>
        <color rgb="FF000000"/>
        <rFont val="Calibri"/>
      </rPr>
      <t>Latest Attempt: 12/05/2022
Inquiry ID: 22102710701690</t>
    </r>
  </si>
  <si>
    <t>Lesage-Dobner</t>
  </si>
  <si>
    <t xml:space="preserve"> 0​3​/​1​5​/​2​0​1​7</t>
  </si>
  <si>
    <t xml:space="preserve"> 0​5​/​3​1​/​2​0​2​4</t>
  </si>
  <si>
    <t>Approved
3/1/2023
PIN: 1256948</t>
  </si>
  <si>
    <t>First Attempt: 10/27/2022
Second Attempt: 12/06/2022 
Latest Attempt: 02/02/2023</t>
  </si>
  <si>
    <t>Closed-Incomplete
First Attempt: 12/05/2022
INQUIRY ID_22120511168641</t>
  </si>
  <si>
    <t>Kayla</t>
  </si>
  <si>
    <t>Joy</t>
  </si>
  <si>
    <t>Dean</t>
  </si>
  <si>
    <t>TLLP</t>
  </si>
  <si>
    <t>0​1​/​0​8​/​2​0​2​0</t>
  </si>
  <si>
    <t>0​1​/​0​8​/​2​0​2​4</t>
  </si>
  <si>
    <t>Samantha</t>
  </si>
  <si>
    <t>Rae</t>
  </si>
  <si>
    <t>Pedri</t>
  </si>
  <si>
    <t xml:space="preserve"> 0​8​/​2​2​/​2​0​1​6</t>
  </si>
  <si>
    <t xml:space="preserve"> 0​8​/​2​2​/​2​0​2​3</t>
  </si>
  <si>
    <t>PHPK1832443</t>
  </si>
  <si>
    <t>Post</t>
  </si>
  <si>
    <t>DO</t>
  </si>
  <si>
    <t xml:space="preserve">Psychiatry &amp; Neurology - Child &amp; Adolescent Psychiatry	</t>
  </si>
  <si>
    <r>
      <rPr>
        <b/>
        <sz val="11"/>
        <color rgb="FF000000"/>
        <rFont val="Calibri"/>
      </rPr>
      <t>5101011320</t>
    </r>
    <r>
      <rPr>
        <sz val="11"/>
        <color rgb="FF000000"/>
        <rFont val="Calibri"/>
      </rPr>
      <t xml:space="preserve">
5315105167
5315215018
5307008361</t>
    </r>
  </si>
  <si>
    <r>
      <rPr>
        <b/>
        <sz val="11"/>
        <color rgb="FF000000"/>
        <rFont val="Calibri"/>
      </rPr>
      <t>0​7​/​1​6​/​1​9​9​2</t>
    </r>
    <r>
      <rPr>
        <sz val="11"/>
        <color rgb="FF000000"/>
        <rFont val="Calibri"/>
      </rPr>
      <t xml:space="preserve">
0​4​/​2​4​/​2​0​1​9
0​1​/​1​5​/​2​0​2​0
1​0​/​0​9​/​2​0​1​9</t>
    </r>
  </si>
  <si>
    <r>
      <rPr>
        <b/>
        <sz val="11"/>
        <color rgb="FFFF0000"/>
        <rFont val="Calibri"/>
      </rPr>
      <t>0​7​/​1​6​/​2​0​2​3</t>
    </r>
    <r>
      <rPr>
        <sz val="11"/>
        <color rgb="FFFF0000"/>
        <rFont val="Calibri"/>
      </rPr>
      <t xml:space="preserve">
0​7​/​1​6​/​2​0​2​3
0​7​/​1​6​/​2​0​2​3
0​7​/​1​6​/​2​0​2​3</t>
    </r>
  </si>
  <si>
    <t>BP3266118</t>
  </si>
  <si>
    <t>CMS I&amp;A Connection Request 06/05/2023
Request Tracking ID for PECOS access: S6801668</t>
  </si>
  <si>
    <t>First Attempt: 10/27/2022
Second Attempt: 12/06/2022 
Third Attempt: 02/02/2023
Latest attempt: 04/04/2023
Provider ID: 1435934</t>
  </si>
  <si>
    <t xml:space="preserve">Approved
11/28/2022
Provider Vendor Number: 70004167111 </t>
  </si>
  <si>
    <t>Nicole</t>
  </si>
  <si>
    <t>Elizabeth</t>
  </si>
  <si>
    <t>Sabo</t>
  </si>
  <si>
    <t>0​2​/​2​5​/​2​0​1​9</t>
  </si>
  <si>
    <t>0​2​/​25​/​2​0​2​7</t>
  </si>
  <si>
    <t>CMS I&amp;A Connection Request 06/05/2023
Request Tracking ID for PECOS access: S6801671</t>
  </si>
  <si>
    <r>
      <rPr>
        <b/>
        <sz val="11"/>
        <color rgb="FF000000"/>
        <rFont val="Calibri"/>
      </rPr>
      <t>Closed-Incomplete
First Attempt:</t>
    </r>
    <r>
      <rPr>
        <b/>
        <u/>
        <sz val="11"/>
        <color rgb="FF000000"/>
        <rFont val="Calibri"/>
      </rPr>
      <t xml:space="preserve"> 10/27/2022</t>
    </r>
    <r>
      <rPr>
        <b/>
        <sz val="11"/>
        <color rgb="FF000000"/>
        <rFont val="Calibri"/>
      </rPr>
      <t xml:space="preserve">
Second Attempt: 12/05/2022
Latest Attempt: 02/02/2023
Inquiry ID: 22120511168412</t>
    </r>
  </si>
  <si>
    <t>Kelly</t>
  </si>
  <si>
    <t>Renee</t>
  </si>
  <si>
    <t>Buchman</t>
  </si>
  <si>
    <t>68​0​1​0​9​1​2​4​6</t>
  </si>
  <si>
    <t xml:space="preserve"> 0​2​/​0​6​/​2​0​1​5</t>
  </si>
  <si>
    <t>0​2​/​0​6​/​2​0​2​6</t>
  </si>
  <si>
    <t>PhPK2468734</t>
  </si>
  <si>
    <r>
      <rPr>
        <b/>
        <sz val="11"/>
        <color rgb="FF000000"/>
        <rFont val="Calibri"/>
      </rPr>
      <t xml:space="preserve">Closed Incomplete
First Attempt: </t>
    </r>
    <r>
      <rPr>
        <b/>
        <u/>
        <sz val="11"/>
        <color rgb="FF000000"/>
        <rFont val="Calibri"/>
      </rPr>
      <t>12/05/2022</t>
    </r>
    <r>
      <rPr>
        <b/>
        <sz val="11"/>
        <color rgb="FF000000"/>
        <rFont val="Calibri"/>
      </rPr>
      <t xml:space="preserve">
Latest Attempt: 02/02/2023
Inquiry ID: 22120511169283</t>
    </r>
  </si>
  <si>
    <t>Haley</t>
  </si>
  <si>
    <t>Lynne</t>
  </si>
  <si>
    <t>Stanbury</t>
  </si>
  <si>
    <t>251B00000X</t>
  </si>
  <si>
    <t xml:space="preserve">Case Management </t>
  </si>
  <si>
    <t xml:space="preserve">  1​1​/​2​1​/​2​0​1​6</t>
  </si>
  <si>
    <t>1​1​/​2​1​/​2​0​2​6</t>
  </si>
  <si>
    <r>
      <rPr>
        <b/>
        <sz val="11"/>
        <color rgb="FF000000"/>
        <rFont val="Calibri"/>
      </rPr>
      <t>Closed-Incomplete
First Attempt:</t>
    </r>
    <r>
      <rPr>
        <b/>
        <u/>
        <sz val="11"/>
        <color rgb="FF000000"/>
        <rFont val="Calibri"/>
      </rPr>
      <t xml:space="preserve"> </t>
    </r>
    <r>
      <rPr>
        <b/>
        <sz val="11"/>
        <color rgb="FF000000"/>
        <rFont val="Calibri"/>
      </rPr>
      <t>10/27/2022
Second Attempt:</t>
    </r>
    <r>
      <rPr>
        <b/>
        <u/>
        <sz val="11"/>
        <color rgb="FF000000"/>
        <rFont val="Calibri"/>
      </rPr>
      <t xml:space="preserve"> 12/05/2022</t>
    </r>
    <r>
      <rPr>
        <b/>
        <sz val="11"/>
        <color rgb="FF000000"/>
        <rFont val="Calibri"/>
      </rPr>
      <t xml:space="preserve">
Latest Attempt: 02/02/2023
Inquiry ID: 22120511168610</t>
    </r>
  </si>
  <si>
    <t>Joanne</t>
  </si>
  <si>
    <t>X.</t>
  </si>
  <si>
    <t>DiNunzio</t>
  </si>
  <si>
    <t>MSW</t>
  </si>
  <si>
    <t>371-42-6806</t>
  </si>
  <si>
    <t>6​8​0​1​0​8​2​5​4​2</t>
  </si>
  <si>
    <t>1​0​/​2​2​/​2​0​0​3</t>
  </si>
  <si>
    <t>CMS I&amp;A Connection Request 5/30/2023
Request Tracking ID for PECOS access:S6790860</t>
  </si>
  <si>
    <t>Approved
Association Start Date (Effective Date): 08/15/2022</t>
  </si>
  <si>
    <t xml:space="preserve">
Closed-Incomplete
First Attempt: 12/05/2022
INQUIRY ID_ 22120511167843</t>
  </si>
  <si>
    <t>Harris</t>
  </si>
  <si>
    <t>362-82-4046</t>
  </si>
  <si>
    <r>
      <rPr>
        <b/>
        <sz val="11"/>
        <color rgb="FF000000"/>
        <rFont val="Calibri"/>
      </rPr>
      <t>4301071674</t>
    </r>
    <r>
      <rPr>
        <sz val="11"/>
        <color rgb="FF000000"/>
        <rFont val="Calibri"/>
      </rPr>
      <t xml:space="preserve">
5315132501</t>
    </r>
  </si>
  <si>
    <r>
      <rPr>
        <b/>
        <sz val="11"/>
        <color rgb="FF000000"/>
        <rFont val="Calibri"/>
      </rPr>
      <t>0​3​/​2​3​/​1​9​9​8</t>
    </r>
    <r>
      <rPr>
        <sz val="11"/>
        <color rgb="FF000000"/>
        <rFont val="Calibri"/>
      </rPr>
      <t xml:space="preserve">
0​4​/​2​4​/​2​0​1​9</t>
    </r>
  </si>
  <si>
    <r>
      <rPr>
        <b/>
        <sz val="11"/>
        <color rgb="FF000000"/>
        <rFont val="Calibri"/>
      </rPr>
      <t>0​3​/​2​3​/​2​0​2​6</t>
    </r>
    <r>
      <rPr>
        <sz val="11"/>
        <color rgb="FF000000"/>
        <rFont val="Calibri"/>
      </rPr>
      <t xml:space="preserve">
0​3​/​2​3​/​2​0​2​6</t>
    </r>
  </si>
  <si>
    <t>BH6025224</t>
  </si>
  <si>
    <t>CMS I&amp;A Connection Request 05/30/2023
Request Tracking ID for PECOS access: S6790861</t>
  </si>
  <si>
    <t xml:space="preserve">Approved
11/28/2022
Provider Vendor Number: 7000714435 </t>
  </si>
  <si>
    <t>Dominke</t>
  </si>
  <si>
    <t>Nashai</t>
  </si>
  <si>
    <t>Houston</t>
  </si>
  <si>
    <t>Therapist/Counselor LLPC</t>
  </si>
  <si>
    <t>365-17-7529</t>
  </si>
  <si>
    <t>156F00000X</t>
  </si>
  <si>
    <t>Technician/Technologist</t>
  </si>
  <si>
    <t>0​6​/​1​4​/​2​0​2​2</t>
  </si>
  <si>
    <t>0​6​/​1​4​/​2​0​2​4</t>
  </si>
  <si>
    <t>E223418</t>
  </si>
  <si>
    <t>Kelley</t>
  </si>
  <si>
    <t>Noelle</t>
  </si>
  <si>
    <t>Therapist/Counselor LPC</t>
  </si>
  <si>
    <t>301-80-6341</t>
  </si>
  <si>
    <t>0​9​/​0​1​/​2​0​1​5</t>
  </si>
  <si>
    <t>0​9​/​0​1​/​2​0​2​5</t>
  </si>
  <si>
    <t>2022-13184</t>
  </si>
  <si>
    <t xml:space="preserve">Approved
11/28/2022
Provider Vendor Number: 7002731373 </t>
  </si>
  <si>
    <t>Mary</t>
  </si>
  <si>
    <t xml:space="preserve">K​a​t​h​e​r​i​n​e​ </t>
  </si>
  <si>
    <t>Murray</t>
  </si>
  <si>
    <t>375-11-5653</t>
  </si>
  <si>
    <t xml:space="preserve">Social Worker - Clinical	</t>
  </si>
  <si>
    <t>6​8​0​1​1​0​5​9​7​5</t>
  </si>
  <si>
    <t>1​0​/​1​8​/​2​0​1​9</t>
  </si>
  <si>
    <t>CMS I&amp;A Connection Request 5/30/2023
Request Tracking ID for PECOS access: S6790863</t>
  </si>
  <si>
    <r>
      <rPr>
        <b/>
        <sz val="11"/>
        <color rgb="FF000000"/>
        <rFont val="Calibri"/>
      </rPr>
      <t xml:space="preserve">Closed-Incomplete
First Attempt: </t>
    </r>
    <r>
      <rPr>
        <b/>
        <u/>
        <sz val="11"/>
        <color rgb="FF000000"/>
        <rFont val="Calibri"/>
      </rPr>
      <t xml:space="preserve">10/31/2022 </t>
    </r>
    <r>
      <rPr>
        <b/>
        <sz val="11"/>
        <color rgb="FF000000"/>
        <rFont val="Calibri"/>
      </rPr>
      <t xml:space="preserve">
Latest Attempt: 02/02/2023
INQUIRY ID_ 22103110713716</t>
    </r>
  </si>
  <si>
    <t>Allyson</t>
  </si>
  <si>
    <t>Pascarella</t>
  </si>
  <si>
    <t>0​1​/​2​8​/​2​0​2​2</t>
  </si>
  <si>
    <t>0​1​/​2​8​/​2​0​2​4</t>
  </si>
  <si>
    <t xml:space="preserve">
Not Eligible</t>
  </si>
  <si>
    <t>Price</t>
  </si>
  <si>
    <t>0​2​/​2​5​/​2​0​2​2</t>
  </si>
  <si>
    <t>0​2​/​2​5​/​2​0​2​4</t>
  </si>
  <si>
    <t>Marcella</t>
  </si>
  <si>
    <t>Romero</t>
  </si>
  <si>
    <t>Addictions Therapist, MSW</t>
  </si>
  <si>
    <t>CMS I&amp;A Connection Request 05/31/2023
Request Tracking ID for PECOS access: S6790871</t>
  </si>
  <si>
    <t>Submitted
Latest Attempt: 05/12/2023
Inquiry Number:
23051212440152</t>
  </si>
  <si>
    <t>Waldorf</t>
  </si>
  <si>
    <t>Therapist / Counselor, LMSW</t>
  </si>
  <si>
    <t>11​/​2​0​/​2​0​2​0</t>
  </si>
  <si>
    <r>
      <rPr>
        <sz val="10"/>
        <color rgb="FF000000"/>
        <rFont val="Calibri"/>
      </rPr>
      <t xml:space="preserve">Submission date: 06/01/2023
Applicationt ID: 706882700
</t>
    </r>
    <r>
      <rPr>
        <b/>
        <sz val="10"/>
        <color rgb="FF000000"/>
        <rFont val="Calibri"/>
      </rPr>
      <t xml:space="preserve">Submission Date:
</t>
    </r>
    <r>
      <rPr>
        <sz val="10"/>
        <color rgb="FF000000"/>
        <rFont val="Calibri"/>
      </rPr>
      <t>Tracking ID:
T060220230000029
Enrollment Status:
Awaiting Processing</t>
    </r>
  </si>
  <si>
    <r>
      <rPr>
        <b/>
        <sz val="11"/>
        <color rgb="FF000000"/>
        <rFont val="Calibri"/>
      </rPr>
      <t xml:space="preserve">Closed-Incomplete
First Attempt: </t>
    </r>
    <r>
      <rPr>
        <b/>
        <u/>
        <sz val="11"/>
        <color rgb="FF000000"/>
        <rFont val="Calibri"/>
      </rPr>
      <t>10/27/2022</t>
    </r>
    <r>
      <rPr>
        <b/>
        <sz val="11"/>
        <color rgb="FF000000"/>
        <rFont val="Calibri"/>
      </rPr>
      <t xml:space="preserve">
Latest Attempt: 02/02/2023
INQUIRY ID 22102710701689</t>
    </r>
  </si>
  <si>
    <t>India</t>
  </si>
  <si>
    <t>Mooney</t>
  </si>
  <si>
    <t>Therapist / Counselor, LLPC</t>
  </si>
  <si>
    <t>Counselor, Professional</t>
  </si>
  <si>
    <t>6​4​5​1​0​1​9​2​1​7</t>
  </si>
  <si>
    <t>0​3​/​3​0​/​2​0​2​1</t>
  </si>
  <si>
    <t>0​3​/​3​0​/​2​0​2​4</t>
  </si>
  <si>
    <t>Theresa</t>
  </si>
  <si>
    <t>M.</t>
  </si>
  <si>
    <t>Breyer</t>
  </si>
  <si>
    <t>Supervisor, In-Home Mental Health</t>
  </si>
  <si>
    <t>366-94-2717</t>
  </si>
  <si>
    <t>0​4​/​0​2​/​2​0​1​8</t>
  </si>
  <si>
    <t>0​4​/​0​2​/​2​0​2​6</t>
  </si>
  <si>
    <t>CMS I&amp;A Connection Request 5/30/2023
Request Tracking ID for PECOS access: S6790868</t>
  </si>
  <si>
    <t xml:space="preserve">
BH Ownership
05/26/23
First Attempt 2/28/2023</t>
  </si>
  <si>
    <r>
      <rPr>
        <b/>
        <sz val="11"/>
        <color rgb="FF000000"/>
        <rFont val="Calibri"/>
      </rPr>
      <t xml:space="preserve">Closed-Incomplete
First Attempt: </t>
    </r>
    <r>
      <rPr>
        <b/>
        <u/>
        <sz val="11"/>
        <color rgb="FF000000"/>
        <rFont val="Calibri"/>
      </rPr>
      <t>10/27/2022</t>
    </r>
    <r>
      <rPr>
        <b/>
        <sz val="11"/>
        <color rgb="FF000000"/>
        <rFont val="Calibri"/>
      </rPr>
      <t xml:space="preserve">
Latest Attempt: 02/02/2023
Inquiry ID: 22102710701573</t>
    </r>
  </si>
  <si>
    <t>Stephanie</t>
  </si>
  <si>
    <t>Riolo</t>
  </si>
  <si>
    <t>Medical Director / Psychiatrist</t>
  </si>
  <si>
    <t xml:space="preserve">2084P0804X </t>
  </si>
  <si>
    <t xml:space="preserve">4301077485
5315059721
</t>
  </si>
  <si>
    <t xml:space="preserve">0​3​/​2​3​/​2​0​0​1
0​5​/​0​3​/​2​0​1​3
</t>
  </si>
  <si>
    <t xml:space="preserve">0​3​/​2​3​/​2​0​2​6
0​3​/​2​3​/​2​0​2​6
</t>
  </si>
  <si>
    <t>FR3331941</t>
  </si>
  <si>
    <t>CMS I&amp;A Connection Request 06/07/2023
Request Tracking ID for PECOS access: S6814012</t>
  </si>
  <si>
    <t>Approved
11/01/2022
PIN: 1250971</t>
  </si>
  <si>
    <t xml:space="preserve">Approved
11/28/2022
Provider Vendor Number: 7000110784 </t>
  </si>
  <si>
    <t>Jamila</t>
  </si>
  <si>
    <t>Maca-Elaine</t>
  </si>
  <si>
    <t>Stevens</t>
  </si>
  <si>
    <t>Director of Integrated Care Services</t>
  </si>
  <si>
    <t>0​8​/​2​0​/​2​0​0​8</t>
  </si>
  <si>
    <t>0​8​/​2​0​/​2​0​2​6</t>
  </si>
  <si>
    <t>CMS I&amp;A Connection Request 5/31/2023
Request Tracking ID for PECOS access: S6794492</t>
  </si>
  <si>
    <t xml:space="preserve">Approved
11/28/2022
Provider Vendor Number: 7002046574 </t>
  </si>
  <si>
    <t>Colin</t>
  </si>
  <si>
    <t>Therapist / Counselor, LLMSW</t>
  </si>
  <si>
    <t xml:space="preserve"> 0​6​/​2​1​/​2​0​2​1</t>
  </si>
  <si>
    <t>0​6​/​2​1​/​2​0​2​4</t>
  </si>
  <si>
    <t>New Oakland Family Centers</t>
  </si>
  <si>
    <t>Laci-Blaine</t>
  </si>
  <si>
    <t>Tobar</t>
  </si>
  <si>
    <t>0​1​/​2​8​/​2​0​2​0</t>
  </si>
  <si>
    <t>0​5​/​3​1​/​2​0​2​3</t>
  </si>
  <si>
    <t>AR126982</t>
  </si>
  <si>
    <t>Approved
Association Start Date (Effective Date): 02/24/2023</t>
  </si>
  <si>
    <t>Closed - Incomplete
First Attempt 2/27/2023 
Inquiry ID:
23022711883992</t>
  </si>
  <si>
    <t>Jasmine</t>
  </si>
  <si>
    <t>Al-Sheikh</t>
  </si>
  <si>
    <t>386-17-6440</t>
  </si>
  <si>
    <t>6​8​0​1​1​1​4​9​4​8</t>
  </si>
  <si>
    <t>0​7​/​1​9​/​2​0​2​2</t>
  </si>
  <si>
    <t>0​7​/​1​9​/​2​0​2​5</t>
  </si>
  <si>
    <t>CMS I&amp;A Connection Request 4/28/2023
Request Tracking ID for PECOS access: S6703292</t>
  </si>
  <si>
    <t>First Attempt: 11/01/2022
Last Attempt: 02/02/2023</t>
  </si>
  <si>
    <t>Closed INC
First Attempt: 10/27/2022
INQUIRY ID: 22102710701590</t>
  </si>
  <si>
    <t>Kari</t>
  </si>
  <si>
    <t>Altman</t>
  </si>
  <si>
    <t>1​0​/​0​7​/​2​0​1​6</t>
  </si>
  <si>
    <t>1​0​/​0​7​/​2​0​2​3</t>
  </si>
  <si>
    <t>P​i​e​r​c​e​ ​</t>
  </si>
  <si>
    <t>Bautel</t>
  </si>
  <si>
    <t>PMHNP-BC</t>
  </si>
  <si>
    <t>4​7​0​4​2​7​7​5​5​7</t>
  </si>
  <si>
    <t xml:space="preserve"> 0​5​/​1​9​/​2​0​1​0</t>
  </si>
  <si>
    <t>0​5​/​1​9​/​2​0​2​5</t>
  </si>
  <si>
    <t>MB6868460</t>
  </si>
  <si>
    <t>PHPK2317034</t>
  </si>
  <si>
    <r>
      <rPr>
        <b/>
        <sz val="11"/>
        <color rgb="FF000000"/>
        <rFont val="Calibri"/>
      </rPr>
      <t xml:space="preserve">APPROVED
</t>
    </r>
    <r>
      <rPr>
        <sz val="11"/>
        <color rgb="FF000000"/>
        <rFont val="Calibri"/>
      </rPr>
      <t>Effective Date:</t>
    </r>
    <r>
      <rPr>
        <b/>
        <sz val="11"/>
        <color rgb="FF000000"/>
        <rFont val="Calibri"/>
      </rPr>
      <t xml:space="preserve"> 02/08/2023</t>
    </r>
    <r>
      <rPr>
        <sz val="11"/>
        <color rgb="FF000000"/>
        <rFont val="Calibri"/>
      </rPr>
      <t xml:space="preserve">        
Reassigned to</t>
    </r>
    <r>
      <rPr>
        <b/>
        <sz val="11"/>
        <color rgb="FF000000"/>
        <rFont val="Calibri"/>
      </rPr>
      <t xml:space="preserve"> </t>
    </r>
    <r>
      <rPr>
        <sz val="11"/>
        <color rgb="FF000000"/>
        <rFont val="Calibri"/>
      </rPr>
      <t>PTAN</t>
    </r>
    <r>
      <rPr>
        <b/>
        <sz val="11"/>
        <color rgb="FF000000"/>
        <rFont val="Calibri"/>
      </rPr>
      <t xml:space="preserve">: </t>
    </r>
    <r>
      <rPr>
        <b/>
        <sz val="10"/>
        <color rgb="FF000000"/>
        <rFont val="Calibri"/>
      </rPr>
      <t xml:space="preserve">0E06125
</t>
    </r>
    <r>
      <rPr>
        <sz val="10"/>
        <color rgb="FF000000"/>
        <rFont val="Calibri"/>
      </rPr>
      <t xml:space="preserve">Provider PTAN: </t>
    </r>
    <r>
      <rPr>
        <b/>
        <sz val="10"/>
        <color rgb="FF000000"/>
        <rFont val="Calibri"/>
      </rPr>
      <t>E06125123</t>
    </r>
  </si>
  <si>
    <t>Submitted
Latest Attempt: 12/05/2022
INQUIRY ID_ 22120511165996</t>
  </si>
  <si>
    <t>Shaila</t>
  </si>
  <si>
    <t>Begum</t>
  </si>
  <si>
    <t>375-21-4109</t>
  </si>
  <si>
    <t>0​8​/​0​7​/​2​0​2​0</t>
  </si>
  <si>
    <t>0​8​/​0​7​/​2​0​2​3</t>
  </si>
  <si>
    <t xml:space="preserve">Timothy  </t>
  </si>
  <si>
    <t>Beiermeister</t>
  </si>
  <si>
    <t>0​4​/​1​5​/​2​0​1​9</t>
  </si>
  <si>
    <t>0​4​/​1​5​/​2​0​2​7</t>
  </si>
  <si>
    <t xml:space="preserve">surrogacy Request Approved 05/02/2023
</t>
  </si>
  <si>
    <t>BH Ownership
05/26/23
First Attempt: 02/03/2023</t>
  </si>
  <si>
    <t>CLOSED INC
First Attempt 2/27/2023 
Inquiry ID:
23022711883543</t>
  </si>
  <si>
    <t>Campbell</t>
  </si>
  <si>
    <t>372-08-4111</t>
  </si>
  <si>
    <t>6​8​0​1​0​9​4​7​1​8</t>
  </si>
  <si>
    <t>0​7​/​2​0​/​2​0​1​7</t>
  </si>
  <si>
    <r>
      <rPr>
        <sz val="11"/>
        <color rgb="FF000000"/>
        <rFont val="Calibri"/>
      </rPr>
      <t xml:space="preserve">APPROVED
Effective Date: </t>
    </r>
    <r>
      <rPr>
        <b/>
        <sz val="11"/>
        <color rgb="FF000000"/>
        <rFont val="Calibri"/>
      </rPr>
      <t xml:space="preserve">02/02/2023  </t>
    </r>
    <r>
      <rPr>
        <sz val="11"/>
        <color rgb="FF000000"/>
        <rFont val="Calibri"/>
      </rPr>
      <t xml:space="preserve">    
Reassigned to PTAN: </t>
    </r>
    <r>
      <rPr>
        <b/>
        <sz val="11"/>
        <color rgb="FF000000"/>
        <rFont val="Calibri"/>
      </rPr>
      <t>0Q26321</t>
    </r>
    <r>
      <rPr>
        <sz val="11"/>
        <color rgb="FF000000"/>
        <rFont val="Calibri"/>
      </rPr>
      <t xml:space="preserve">
Provider PTAN: </t>
    </r>
    <r>
      <rPr>
        <b/>
        <sz val="11"/>
        <color rgb="FF000000"/>
        <rFont val="Calibri"/>
      </rPr>
      <t>Q26321157</t>
    </r>
  </si>
  <si>
    <t>Closed - Incomplete
First Attempt: 10/27/2022
INQUIRY ID: 22102710701684</t>
  </si>
  <si>
    <t xml:space="preserve">Lindsey </t>
  </si>
  <si>
    <t>Cisse</t>
  </si>
  <si>
    <t>0​7​/​0​8​/​2​0​1​6</t>
  </si>
  <si>
    <t>0​7​/​0​8​/​2​0​2​6</t>
  </si>
  <si>
    <r>
      <rPr>
        <b/>
        <sz val="11"/>
        <color rgb="FF000000"/>
        <rFont val="Calibri"/>
      </rPr>
      <t>APPROVED</t>
    </r>
    <r>
      <rPr>
        <sz val="11"/>
        <color rgb="FF000000"/>
        <rFont val="Calibri"/>
      </rPr>
      <t xml:space="preserve">
Effective Date: </t>
    </r>
    <r>
      <rPr>
        <b/>
        <sz val="11"/>
        <color rgb="FF000000"/>
        <rFont val="Calibri"/>
      </rPr>
      <t>02/02/2023</t>
    </r>
    <r>
      <rPr>
        <sz val="11"/>
        <color rgb="FF000000"/>
        <rFont val="Calibri"/>
      </rPr>
      <t xml:space="preserve">
Reassigned to PTAN: </t>
    </r>
    <r>
      <rPr>
        <b/>
        <sz val="11"/>
        <color rgb="FF000000"/>
        <rFont val="Calibri"/>
      </rPr>
      <t xml:space="preserve">0Q26321
</t>
    </r>
    <r>
      <rPr>
        <sz val="11"/>
        <color rgb="FF000000"/>
        <rFont val="Calibri"/>
      </rPr>
      <t xml:space="preserve">Provider PTAN: </t>
    </r>
    <r>
      <rPr>
        <b/>
        <sz val="11"/>
        <color rgb="FF000000"/>
        <rFont val="Calibri"/>
      </rPr>
      <t>Q26321156</t>
    </r>
  </si>
  <si>
    <t>Approved
Association Start Date (Effective Date): 05/01/2023</t>
  </si>
  <si>
    <t>CLOSED INC
First  Attempt 2/27/2023 
Inquiry ID:
23022711878736</t>
  </si>
  <si>
    <t>Raymond</t>
  </si>
  <si>
    <t>Coleman</t>
  </si>
  <si>
    <t>365-13-9693</t>
  </si>
  <si>
    <t>1​2​/​1​2​/​2​0​1​7</t>
  </si>
  <si>
    <r>
      <rPr>
        <b/>
        <sz val="11"/>
        <color rgb="FF000000"/>
        <rFont val="Calibri"/>
      </rPr>
      <t>APPROVED</t>
    </r>
    <r>
      <rPr>
        <sz val="11"/>
        <color rgb="FF000000"/>
        <rFont val="Calibri"/>
      </rPr>
      <t xml:space="preserve">
Effective Date: </t>
    </r>
    <r>
      <rPr>
        <b/>
        <sz val="11"/>
        <color rgb="FF000000"/>
        <rFont val="Calibri"/>
      </rPr>
      <t>02/03/2023</t>
    </r>
    <r>
      <rPr>
        <sz val="11"/>
        <color rgb="FF000000"/>
        <rFont val="Calibri"/>
      </rPr>
      <t xml:space="preserve">
Reassigned to PTAN: </t>
    </r>
    <r>
      <rPr>
        <b/>
        <sz val="11"/>
        <color rgb="FF000000"/>
        <rFont val="Calibri"/>
      </rPr>
      <t xml:space="preserve">0Q26321
</t>
    </r>
    <r>
      <rPr>
        <sz val="11"/>
        <color rgb="FF000000"/>
        <rFont val="Calibri"/>
      </rPr>
      <t xml:space="preserve">Provider PTAN: </t>
    </r>
    <r>
      <rPr>
        <b/>
        <sz val="11"/>
        <color rgb="FF000000"/>
        <rFont val="Calibri"/>
      </rPr>
      <t>Q26321155</t>
    </r>
  </si>
  <si>
    <t>Approved
11/01/2022
PIN: 1250972</t>
  </si>
  <si>
    <t>Closed - Incomplete
First Attempt: 10/27/2022
INQUIRY ID: 22102710701691</t>
  </si>
  <si>
    <t>Bronwyn</t>
  </si>
  <si>
    <t>Davis</t>
  </si>
  <si>
    <t>363-86-9081</t>
  </si>
  <si>
    <t xml:space="preserve">  0​4​/​1​0​/​2​0​2​0</t>
  </si>
  <si>
    <t>AR139-192</t>
  </si>
  <si>
    <t xml:space="preserve">Approved
05/15/2023
Provider Vendor Number: 7002616193 </t>
  </si>
  <si>
    <t>R​o​g​e​r​s</t>
  </si>
  <si>
    <t>Fournier</t>
  </si>
  <si>
    <t>384-08-7804</t>
  </si>
  <si>
    <t>1​1​/​1​6​/​2​0​1​5</t>
  </si>
  <si>
    <t>1​1​/​1​6​/​2​0​2​5</t>
  </si>
  <si>
    <t>5604-4033</t>
  </si>
  <si>
    <t>CMS I&amp;A Connection Request 4/28/2023
Request Tracking ID for PECOS access: S6703324</t>
  </si>
  <si>
    <t>Closed - Incomplete
First Attempt: 10/28/2022
INQUIRY ID_ 22102810703237</t>
  </si>
  <si>
    <t xml:space="preserve">Kelly </t>
  </si>
  <si>
    <t>Hill</t>
  </si>
  <si>
    <t>1​2​/​1​6​/​2​0​2​1</t>
  </si>
  <si>
    <t>1​2​/​1​6​/​2​0​2​5</t>
  </si>
  <si>
    <t>First Attempt: 02/03/2023
Request  ID: 55739522</t>
  </si>
  <si>
    <t>CLOSED INC
First Attempt 2/27/2023 
Inquiry ID:
23022711884294</t>
  </si>
  <si>
    <t xml:space="preserve">Tina </t>
  </si>
  <si>
    <t xml:space="preserve">J​a​n​i​n​a​ </t>
  </si>
  <si>
    <t>Horansky</t>
  </si>
  <si>
    <t>375-06-8158</t>
  </si>
  <si>
    <t>0​4​/​0​4​/​2​0​1​2</t>
  </si>
  <si>
    <t>0​4​/​0​4​/​2​0​2​4</t>
  </si>
  <si>
    <t>Lynn</t>
  </si>
  <si>
    <t>Klemanski</t>
  </si>
  <si>
    <t>384-98-6035</t>
  </si>
  <si>
    <t>6​8​0​1​0​9​4​2​8​0</t>
  </si>
  <si>
    <t>0​7​/​2​5​/​2​0​1​4</t>
  </si>
  <si>
    <t>AR227687</t>
  </si>
  <si>
    <t>CMS I&amp;A Connection Request 4/28/2023
Request Tracking ID for PECOS access:S6703325</t>
  </si>
  <si>
    <r>
      <rPr>
        <b/>
        <sz val="11"/>
        <color rgb="FF000000"/>
        <rFont val="Calibri"/>
      </rPr>
      <t>CLOSED INC
First Attempt:</t>
    </r>
    <r>
      <rPr>
        <b/>
        <u/>
        <sz val="11"/>
        <color rgb="FF000000"/>
        <rFont val="Calibri"/>
      </rPr>
      <t xml:space="preserve"> 10/28/2022</t>
    </r>
    <r>
      <rPr>
        <b/>
        <sz val="11"/>
        <color rgb="FF000000"/>
        <rFont val="Calibri"/>
      </rPr>
      <t xml:space="preserve">
Last Attempt: 02/02/2023
INQUIRY ID 22102810703544</t>
    </r>
  </si>
  <si>
    <t xml:space="preserve">Robert         </t>
  </si>
  <si>
    <t>John</t>
  </si>
  <si>
    <t>Lagrou</t>
  </si>
  <si>
    <r>
      <rPr>
        <b/>
        <sz val="11"/>
        <color rgb="FF000000"/>
        <rFont val="Calibri"/>
      </rPr>
      <t>5101015978</t>
    </r>
    <r>
      <rPr>
        <sz val="11"/>
        <color rgb="FF000000"/>
        <rFont val="Calibri"/>
      </rPr>
      <t xml:space="preserve">
5315030439
</t>
    </r>
  </si>
  <si>
    <r>
      <rPr>
        <b/>
        <sz val="11"/>
        <color rgb="FF000000"/>
        <rFont val="Calibri"/>
      </rPr>
      <t xml:space="preserve">0​3​/​3​0​/​2​0​0​7
</t>
    </r>
    <r>
      <rPr>
        <sz val="11"/>
        <color rgb="FF000000"/>
        <rFont val="Calibri"/>
      </rPr>
      <t xml:space="preserve">
0​3​/​3​0​/​2​0​0​7
</t>
    </r>
  </si>
  <si>
    <r>
      <rPr>
        <b/>
        <sz val="11"/>
        <color rgb="FF000000"/>
        <rFont val="Calibri"/>
      </rPr>
      <t>0​3​/​3​0​/​2​0​2​6</t>
    </r>
    <r>
      <rPr>
        <sz val="11"/>
        <color rgb="FF000000"/>
        <rFont val="Calibri"/>
      </rPr>
      <t xml:space="preserve">
0​3​/​3​0​/​2​0​2​6</t>
    </r>
  </si>
  <si>
    <t>FL0208923</t>
  </si>
  <si>
    <t>03​/​31​/​2​0​2​5</t>
  </si>
  <si>
    <r>
      <rPr>
        <b/>
        <sz val="10"/>
        <color rgb="FF000000"/>
        <rFont val="Calibri"/>
      </rPr>
      <t xml:space="preserve">APPROVED
</t>
    </r>
    <r>
      <rPr>
        <sz val="10"/>
        <color rgb="FF000000"/>
        <rFont val="Calibri"/>
      </rPr>
      <t>Effective Date:</t>
    </r>
    <r>
      <rPr>
        <b/>
        <sz val="10"/>
        <color rgb="FF000000"/>
        <rFont val="Calibri"/>
      </rPr>
      <t xml:space="preserve"> 02/03/2023</t>
    </r>
    <r>
      <rPr>
        <sz val="10"/>
        <color rgb="FF000000"/>
        <rFont val="Calibri"/>
      </rPr>
      <t xml:space="preserve">
Reassigned to</t>
    </r>
    <r>
      <rPr>
        <b/>
        <sz val="10"/>
        <color rgb="FF000000"/>
        <rFont val="Calibri"/>
      </rPr>
      <t xml:space="preserve"> PTAN: 0E06125
</t>
    </r>
    <r>
      <rPr>
        <sz val="10"/>
        <color rgb="FF000000"/>
        <rFont val="Calibri"/>
      </rPr>
      <t xml:space="preserve">Provider PTAN: </t>
    </r>
    <r>
      <rPr>
        <b/>
        <sz val="10"/>
        <color rgb="FF000000"/>
        <rFont val="Calibri"/>
      </rPr>
      <t>EO6125124</t>
    </r>
  </si>
  <si>
    <t>BH Ownership
05/26/23
First Attempt: 02/03/2023
Request  ID: 88509730</t>
  </si>
  <si>
    <t>Approved
03/20/2023
Provider Vendor Number: 70009354510</t>
  </si>
  <si>
    <t>Lewis</t>
  </si>
  <si>
    <t>298-80-0970</t>
  </si>
  <si>
    <t>1​0​/​1​2​/​2​0​1​7</t>
  </si>
  <si>
    <t>5004-3349</t>
  </si>
  <si>
    <t xml:space="preserve">BH Ownership
05/26/23
First Attempt: 11/01/2022
Last Attempt: 02/02/2023
</t>
  </si>
  <si>
    <r>
      <rPr>
        <b/>
        <sz val="11"/>
        <color rgb="FF000000"/>
        <rFont val="Calibri"/>
      </rPr>
      <t>SUBMITTED
First Attempt:</t>
    </r>
    <r>
      <rPr>
        <b/>
        <u/>
        <sz val="11"/>
        <color rgb="FF000000"/>
        <rFont val="Calibri"/>
      </rPr>
      <t xml:space="preserve"> 10/28/2022</t>
    </r>
    <r>
      <rPr>
        <b/>
        <sz val="11"/>
        <color rgb="FF000000"/>
        <rFont val="Calibri"/>
      </rPr>
      <t xml:space="preserve">
Last Attempt: 02/02/2023
INQUIRY ID_ 22102810703628</t>
    </r>
  </si>
  <si>
    <t>Trina</t>
  </si>
  <si>
    <t>Mason</t>
  </si>
  <si>
    <t>383-62-0546</t>
  </si>
  <si>
    <t>0​6​/​2​5​/​1​9​9​3</t>
  </si>
  <si>
    <t>0​6​/​2​5​/​2​0​2​5</t>
  </si>
  <si>
    <t>CMS I&amp;A Connection Request 4/28/2023
Request Tracking ID for PECOS access: S6703333</t>
  </si>
  <si>
    <r>
      <rPr>
        <b/>
        <sz val="11"/>
        <color rgb="FF000000"/>
        <rFont val="Calibri"/>
      </rPr>
      <t xml:space="preserve">SUBMITTED
First Attempt: </t>
    </r>
    <r>
      <rPr>
        <b/>
        <u/>
        <sz val="11"/>
        <color rgb="FF000000"/>
        <rFont val="Calibri"/>
      </rPr>
      <t>10/28/2022</t>
    </r>
    <r>
      <rPr>
        <b/>
        <sz val="11"/>
        <color rgb="FF000000"/>
        <rFont val="Calibri"/>
      </rPr>
      <t xml:space="preserve">
Last Attempt: 02/02/2023
INQUIRY ID_ 22102810703684</t>
    </r>
  </si>
  <si>
    <t>McFarland</t>
  </si>
  <si>
    <t>6​8​0​1​1​0​6​4​9​6</t>
  </si>
  <si>
    <t>0​2​/​0​7​/​2​0​2​0</t>
  </si>
  <si>
    <t>P-IND1LAA87VUR7X-06</t>
  </si>
  <si>
    <r>
      <rPr>
        <b/>
        <sz val="11"/>
        <color rgb="FF000000"/>
        <rFont val="Calibri"/>
      </rPr>
      <t>Approved</t>
    </r>
    <r>
      <rPr>
        <sz val="11"/>
        <color rgb="FF000000"/>
        <rFont val="Calibri"/>
      </rPr>
      <t xml:space="preserve">
Effective Date:</t>
    </r>
    <r>
      <rPr>
        <b/>
        <sz val="11"/>
        <color rgb="FF000000"/>
        <rFont val="Calibri"/>
      </rPr>
      <t>02/03/2023</t>
    </r>
    <r>
      <rPr>
        <sz val="11"/>
        <color rgb="FF000000"/>
        <rFont val="Calibri"/>
      </rPr>
      <t xml:space="preserve">
Reassigned to PTAN: </t>
    </r>
    <r>
      <rPr>
        <b/>
        <sz val="11"/>
        <color rgb="FF000000"/>
        <rFont val="Calibri"/>
      </rPr>
      <t xml:space="preserve">0Q26321
</t>
    </r>
    <r>
      <rPr>
        <sz val="11"/>
        <color rgb="FF000000"/>
        <rFont val="Calibri"/>
      </rPr>
      <t xml:space="preserve">Provider PTAN : </t>
    </r>
    <r>
      <rPr>
        <b/>
        <sz val="11"/>
        <color rgb="FF000000"/>
        <rFont val="Calibri"/>
      </rPr>
      <t>Q26321152</t>
    </r>
  </si>
  <si>
    <r>
      <rPr>
        <b/>
        <sz val="11"/>
        <color rgb="FF000000"/>
        <rFont val="Calibri"/>
      </rPr>
      <t>SUBMITTED
First Attempt:</t>
    </r>
    <r>
      <rPr>
        <b/>
        <u/>
        <sz val="11"/>
        <color rgb="FF000000"/>
        <rFont val="Calibri"/>
      </rPr>
      <t xml:space="preserve"> 10/28/2022</t>
    </r>
    <r>
      <rPr>
        <b/>
        <sz val="11"/>
        <color rgb="FF000000"/>
        <rFont val="Calibri"/>
      </rPr>
      <t xml:space="preserve">
Last Attempt: 02/02/2023
INQUIRY ID_ 22102810703737</t>
    </r>
  </si>
  <si>
    <t>Orlena</t>
  </si>
  <si>
    <t>Merritt-Davis</t>
  </si>
  <si>
    <r>
      <rPr>
        <b/>
        <sz val="11"/>
        <color rgb="FF000000"/>
        <rFont val="Calibri"/>
      </rPr>
      <t>4301053687</t>
    </r>
    <r>
      <rPr>
        <sz val="11"/>
        <color rgb="FF000000"/>
        <rFont val="Calibri"/>
      </rPr>
      <t xml:space="preserve">
5315124162
</t>
    </r>
  </si>
  <si>
    <r>
      <rPr>
        <b/>
        <sz val="11"/>
        <color rgb="FF000000"/>
        <rFont val="Calibri"/>
      </rPr>
      <t>0​5​/​3​0​/​1​9​9​1</t>
    </r>
    <r>
      <rPr>
        <sz val="11"/>
        <color rgb="FF000000"/>
        <rFont val="Calibri"/>
      </rPr>
      <t xml:space="preserve">
0​4​/​2​4​/​2​0​1​9</t>
    </r>
  </si>
  <si>
    <r>
      <rPr>
        <b/>
        <sz val="11"/>
        <color rgb="FF000000"/>
        <rFont val="Calibri"/>
      </rPr>
      <t xml:space="preserve">0​5​/​3​0​/​2​0​2​5
</t>
    </r>
    <r>
      <rPr>
        <sz val="11"/>
        <color rgb="FF000000"/>
        <rFont val="Calibri"/>
      </rPr>
      <t xml:space="preserve">
0​5​/​3​0​/​2​0​2​5</t>
    </r>
  </si>
  <si>
    <t>BM3046073</t>
  </si>
  <si>
    <r>
      <rPr>
        <sz val="10"/>
        <color rgb="FF000000"/>
        <rFont val="Calibri"/>
      </rPr>
      <t xml:space="preserve">Submission date: 05/24/2023
Applicationt ID:
</t>
    </r>
    <r>
      <rPr>
        <b/>
        <sz val="10"/>
        <color rgb="FF000000"/>
        <rFont val="Calibri"/>
      </rPr>
      <t>704133348</t>
    </r>
    <r>
      <rPr>
        <sz val="10"/>
        <color rgb="FF000000"/>
        <rFont val="Calibri"/>
      </rPr>
      <t xml:space="preserve">
Tracking ID:
</t>
    </r>
    <r>
      <rPr>
        <b/>
        <sz val="10"/>
        <color rgb="FF000000"/>
        <rFont val="Calibri"/>
      </rPr>
      <t>T052420230004877</t>
    </r>
    <r>
      <rPr>
        <sz val="10"/>
        <color rgb="FF000000"/>
        <rFont val="Calibri"/>
      </rPr>
      <t xml:space="preserve">
Enrollment Status:
</t>
    </r>
    <r>
      <rPr>
        <b/>
        <sz val="10"/>
        <color rgb="FF000000"/>
        <rFont val="Calibri"/>
      </rPr>
      <t>Awaiting Processing</t>
    </r>
  </si>
  <si>
    <t>BH Ownership
05/26/23
First Attempt: 11/01/2022
Last Attempt: 02/02/2023</t>
  </si>
  <si>
    <t xml:space="preserve">Approved
11/28/2022
Provider Vendor Number: 7000369206 </t>
  </si>
  <si>
    <t>Sherry</t>
  </si>
  <si>
    <t xml:space="preserve"> ​M​a​r​l​e​n​e</t>
  </si>
  <si>
    <t>0​7​/​3​0​/​2​0​1​8</t>
  </si>
  <si>
    <t xml:space="preserve"> 0​7​/​3​0​/​2​0​2​3</t>
  </si>
  <si>
    <t>D​i​a​n​e​ ​</t>
  </si>
  <si>
    <t>Modlinski</t>
  </si>
  <si>
    <t>NP-C</t>
  </si>
  <si>
    <t>367-78-7244</t>
  </si>
  <si>
    <t>363LP2300X</t>
  </si>
  <si>
    <t>Nurse Practitioner - Primary Care</t>
  </si>
  <si>
    <t>4​7​0​4​2​1​1​5​3​1</t>
  </si>
  <si>
    <t>0​6​/​1​9​/​1​9​9​7</t>
  </si>
  <si>
    <t>0​6​/​1​9​/​2​0​2​4</t>
  </si>
  <si>
    <t>MM3439660</t>
  </si>
  <si>
    <t>CMS I&amp;A Connection Request 4/28/2023
Request Tracking ID for PECOS access: S6703369</t>
  </si>
  <si>
    <t>First Attempt: 11/03/2022
Second Attempt: 12/06/2022 
Third Attempt: 02/02/2023
Latest attempt: 04/04/2023
DONE</t>
  </si>
  <si>
    <r>
      <rPr>
        <b/>
        <sz val="11"/>
        <color rgb="FF000000"/>
        <rFont val="Calibri"/>
      </rPr>
      <t xml:space="preserve">Submitted
First Attempt: </t>
    </r>
    <r>
      <rPr>
        <b/>
        <u/>
        <sz val="11"/>
        <color rgb="FF000000"/>
        <rFont val="Calibri"/>
      </rPr>
      <t>12/05/2022</t>
    </r>
    <r>
      <rPr>
        <b/>
        <sz val="11"/>
        <color rgb="FF000000"/>
        <rFont val="Calibri"/>
      </rPr>
      <t xml:space="preserve">
Last Attempt: 02/02/2023
INQUIRY ID_ 22120511166293</t>
    </r>
  </si>
  <si>
    <t>Bernice</t>
  </si>
  <si>
    <t>​Be​a​t​r​i​c​e​-​A​n​t​o​i​n​e​t​t​e​</t>
  </si>
  <si>
    <t>Morton</t>
  </si>
  <si>
    <t>370-80-1241</t>
  </si>
  <si>
    <t xml:space="preserve">6​8​5​1​1​0​7​6​2​3
</t>
  </si>
  <si>
    <t>0​7​/​2​2​/​2​0​2​0</t>
  </si>
  <si>
    <t>0​7​/​2​2​/​2​0​2​3</t>
  </si>
  <si>
    <t>Chelsea</t>
  </si>
  <si>
    <t>Nick (FKA Antilla)</t>
  </si>
  <si>
    <t>374-15-6559</t>
  </si>
  <si>
    <t>6​8​0​1​1​0​5​1​9​2</t>
  </si>
  <si>
    <t>0​7​/​0​9​/​2​0​1​9</t>
  </si>
  <si>
    <t>0​7​/​0​9​/​2​0​2​6</t>
  </si>
  <si>
    <t>AR216827</t>
  </si>
  <si>
    <r>
      <rPr>
        <b/>
        <sz val="11"/>
        <color rgb="FF000000"/>
        <rFont val="Calibri"/>
      </rPr>
      <t>Approved</t>
    </r>
    <r>
      <rPr>
        <sz val="11"/>
        <color rgb="FF000000"/>
        <rFont val="Calibri"/>
      </rPr>
      <t xml:space="preserve">
Effective Date: </t>
    </r>
    <r>
      <rPr>
        <b/>
        <sz val="11"/>
        <color rgb="FF000000"/>
        <rFont val="Calibri"/>
      </rPr>
      <t>02/03/2023</t>
    </r>
    <r>
      <rPr>
        <sz val="11"/>
        <color rgb="FF000000"/>
        <rFont val="Calibri"/>
      </rPr>
      <t xml:space="preserve">
Reassigned to PTAN: </t>
    </r>
    <r>
      <rPr>
        <b/>
        <sz val="11"/>
        <color rgb="FF000000"/>
        <rFont val="Calibri"/>
      </rPr>
      <t xml:space="preserve">0Q26321
</t>
    </r>
    <r>
      <rPr>
        <sz val="11"/>
        <color rgb="FF000000"/>
        <rFont val="Calibri"/>
      </rPr>
      <t xml:space="preserve">Provider PTAN : </t>
    </r>
    <r>
      <rPr>
        <b/>
        <sz val="11"/>
        <color rgb="FF000000"/>
        <rFont val="Calibri"/>
      </rPr>
      <t>Q26321154</t>
    </r>
  </si>
  <si>
    <t>Approved
11/01/2022
PIN: 1250957</t>
  </si>
  <si>
    <t>SUBMITTED
First Attempt: 10/28/2022
INQUIRY ID_ 22102810704466</t>
  </si>
  <si>
    <t>Shiba</t>
  </si>
  <si>
    <t>Nixon</t>
  </si>
  <si>
    <t>380-88-8614</t>
  </si>
  <si>
    <t>4​7​0​4​2​6​4​3​7​2</t>
  </si>
  <si>
    <t>0​3​/​1​7​/​2​0​0​8</t>
  </si>
  <si>
    <t>0​3​/​1​7​/​2​0​2​4</t>
  </si>
  <si>
    <t>MN5072981</t>
  </si>
  <si>
    <t>CMS I&amp;A Connection Request 4/28/2023
Request Tracking ID for PECOS access: S6703374</t>
  </si>
  <si>
    <t>In Process</t>
  </si>
  <si>
    <t>Approved
11/01/2022
PIN: 1250958</t>
  </si>
  <si>
    <t>BH Ownership
05/26/23
First Attempt: 11/01/2022
Last Attempt: 02/02/2023</t>
  </si>
  <si>
    <t>Approved
05/01/2023
Provider Vendor Number: 7002883083</t>
  </si>
  <si>
    <t>Poirier</t>
  </si>
  <si>
    <t>LMSW, CAADC</t>
  </si>
  <si>
    <t>384-08-9496</t>
  </si>
  <si>
    <t>6​8​0​1​0​9​6​7​3​5</t>
  </si>
  <si>
    <t>0​6​/​1​0​/​2​0​1​6</t>
  </si>
  <si>
    <t>0​6​/​1​0​/​2​0​2​6</t>
  </si>
  <si>
    <t>P-IND1KXZZS1ZNP9-06</t>
  </si>
  <si>
    <r>
      <rPr>
        <b/>
        <sz val="11"/>
        <color rgb="FF000000"/>
        <rFont val="Calibri"/>
      </rPr>
      <t>Approved</t>
    </r>
    <r>
      <rPr>
        <sz val="11"/>
        <color rgb="FF000000"/>
        <rFont val="Calibri"/>
      </rPr>
      <t xml:space="preserve">
Effective Date:</t>
    </r>
    <r>
      <rPr>
        <b/>
        <sz val="11"/>
        <color rgb="FF000000"/>
        <rFont val="Calibri"/>
      </rPr>
      <t>02/03/2023</t>
    </r>
    <r>
      <rPr>
        <sz val="11"/>
        <color rgb="FF000000"/>
        <rFont val="Calibri"/>
      </rPr>
      <t xml:space="preserve">
Reassigned to PTAN: </t>
    </r>
    <r>
      <rPr>
        <b/>
        <sz val="11"/>
        <color rgb="FF000000"/>
        <rFont val="Calibri"/>
      </rPr>
      <t xml:space="preserve">0Q26321
</t>
    </r>
    <r>
      <rPr>
        <sz val="11"/>
        <color rgb="FF000000"/>
        <rFont val="Calibri"/>
      </rPr>
      <t xml:space="preserve">Provider PTAN : </t>
    </r>
    <r>
      <rPr>
        <b/>
        <sz val="11"/>
        <color rgb="FF000000"/>
        <rFont val="Calibri"/>
      </rPr>
      <t>Q26321153</t>
    </r>
    <r>
      <rPr>
        <sz val="11"/>
        <color rgb="FF000000"/>
        <rFont val="Calibri"/>
      </rPr>
      <t xml:space="preserve">
Revalidation Date:N/A
Revalidation Due Date: N/A</t>
    </r>
  </si>
  <si>
    <t>Approved
11/01/2022
PIN: 1250962</t>
  </si>
  <si>
    <r>
      <rPr>
        <b/>
        <sz val="11"/>
        <color rgb="FF000000"/>
        <rFont val="Calibri"/>
      </rPr>
      <t xml:space="preserve">Closed - Incomplete
First Attempt: </t>
    </r>
    <r>
      <rPr>
        <b/>
        <u/>
        <sz val="11"/>
        <color rgb="FF000000"/>
        <rFont val="Calibri"/>
      </rPr>
      <t>10/28/2022</t>
    </r>
    <r>
      <rPr>
        <b/>
        <sz val="11"/>
        <color rgb="FF000000"/>
        <rFont val="Calibri"/>
      </rPr>
      <t xml:space="preserve">
Last Attempt: 02/02/2023
INQUIRY ID_ 22102810704674</t>
    </r>
  </si>
  <si>
    <t xml:space="preserve">Annissa	 </t>
  </si>
  <si>
    <t>Shaw</t>
  </si>
  <si>
    <t xml:space="preserve">RN </t>
  </si>
  <si>
    <t>1​0​/​0​1​/​2​0​1​5</t>
  </si>
  <si>
    <t>1​0​/​0​1​/​2​0​2​4</t>
  </si>
  <si>
    <t>MS7631016</t>
  </si>
  <si>
    <t>PHPK2461417</t>
  </si>
  <si>
    <r>
      <rPr>
        <b/>
        <sz val="11"/>
        <color rgb="FF000000"/>
        <rFont val="Calibri"/>
      </rPr>
      <t>Approved</t>
    </r>
    <r>
      <rPr>
        <sz val="11"/>
        <color rgb="FF000000"/>
        <rFont val="Calibri"/>
      </rPr>
      <t xml:space="preserve">
Effective Date:</t>
    </r>
    <r>
      <rPr>
        <b/>
        <sz val="11"/>
        <color rgb="FF000000"/>
        <rFont val="Calibri"/>
      </rPr>
      <t>02/03/2023</t>
    </r>
    <r>
      <rPr>
        <sz val="11"/>
        <color rgb="FF000000"/>
        <rFont val="Calibri"/>
      </rPr>
      <t xml:space="preserve">
Reassigned to PTAN: </t>
    </r>
    <r>
      <rPr>
        <b/>
        <sz val="11"/>
        <color rgb="FF000000"/>
        <rFont val="Calibri"/>
      </rPr>
      <t xml:space="preserve">0E06125
</t>
    </r>
    <r>
      <rPr>
        <sz val="11"/>
        <color rgb="FF000000"/>
        <rFont val="Calibri"/>
      </rPr>
      <t xml:space="preserve">Provider PTAN: </t>
    </r>
    <r>
      <rPr>
        <b/>
        <sz val="11"/>
        <color rgb="FF000000"/>
        <rFont val="Calibri"/>
      </rPr>
      <t>EO6125121</t>
    </r>
  </si>
  <si>
    <t>Approved
3/1/2023
PIN: 1255100</t>
  </si>
  <si>
    <t>BH Ownership
05/26/23
First Attempt: 02/03/2023
Request  ID: 74066686</t>
  </si>
  <si>
    <t>Submitted
First Attempt 2/27/2023 
Inquiry ID:
23022711878348</t>
  </si>
  <si>
    <t>Brogan</t>
  </si>
  <si>
    <t xml:space="preserve">6​8​0​1​0​8​1​3​4​6
</t>
  </si>
  <si>
    <t>0​4​/​1​0​/​2​0​0​3</t>
  </si>
  <si>
    <t>E68308</t>
  </si>
  <si>
    <t>CMS I&amp;A Connection Request 4/28/2023
Request Tracking ID for PECOS access:S6703392</t>
  </si>
  <si>
    <t>Approved
11/01/2022
PIN: 1250969</t>
  </si>
  <si>
    <r>
      <rPr>
        <b/>
        <sz val="11"/>
        <color rgb="FF000000"/>
        <rFont val="Calibri"/>
      </rPr>
      <t>CLOSED INC
First Attempt:</t>
    </r>
    <r>
      <rPr>
        <b/>
        <u/>
        <sz val="11"/>
        <color rgb="FF000000"/>
        <rFont val="Calibri"/>
      </rPr>
      <t xml:space="preserve"> 10/28/2022</t>
    </r>
    <r>
      <rPr>
        <b/>
        <sz val="11"/>
        <color rgb="FF000000"/>
        <rFont val="Calibri"/>
      </rPr>
      <t xml:space="preserve">
Last Attempt: 02/02/2023
INQUIRY ID_ 22102810704747</t>
    </r>
  </si>
  <si>
    <t>Raphael</t>
  </si>
  <si>
    <t>A​n​t​o​n​i​o​</t>
  </si>
  <si>
    <t>Tramble</t>
  </si>
  <si>
    <t>0​5​/​0​4​/​2​0​2​3</t>
  </si>
  <si>
    <t>0​5​/​0​4​/​2​0​2​6</t>
  </si>
  <si>
    <t>CMS I&amp;A Connection Request 05/09/2023
Request Tracking ID for PECOS access: S6731579</t>
  </si>
  <si>
    <r>
      <rPr>
        <b/>
        <sz val="11"/>
        <color rgb="FF000000"/>
        <rFont val="Calibri"/>
      </rPr>
      <t xml:space="preserve">SUBMITTED
First Attempt: 10/28/2022
</t>
    </r>
    <r>
      <rPr>
        <b/>
        <u/>
        <sz val="11"/>
        <color rgb="FF000000"/>
        <rFont val="Calibri"/>
      </rPr>
      <t xml:space="preserve">Latest Attempt: 06/07/2023
</t>
    </r>
    <r>
      <rPr>
        <b/>
        <sz val="11"/>
        <color rgb="FF000000"/>
        <rFont val="Calibri"/>
      </rPr>
      <t>INQUIRY ID_ 22102810705665</t>
    </r>
  </si>
  <si>
    <t>Mayche</t>
  </si>
  <si>
    <t>Cindy</t>
  </si>
  <si>
    <t>Vang-Kue</t>
  </si>
  <si>
    <t>4​7​0​4​2​7​3​1​8​7</t>
  </si>
  <si>
    <t xml:space="preserve"> 0​8​/​0​4​/​2​0​0​9</t>
  </si>
  <si>
    <t xml:space="preserve"> 0​8​/​0​4​/​2​0​2​3</t>
  </si>
  <si>
    <t>MV5650507</t>
  </si>
  <si>
    <r>
      <rPr>
        <b/>
        <sz val="11"/>
        <color rgb="FF000000"/>
        <rFont val="Calibri"/>
      </rPr>
      <t>Approved</t>
    </r>
    <r>
      <rPr>
        <sz val="11"/>
        <color rgb="FF000000"/>
        <rFont val="Calibri"/>
      </rPr>
      <t xml:space="preserve">
Effective Date:</t>
    </r>
    <r>
      <rPr>
        <b/>
        <sz val="11"/>
        <color rgb="FF000000"/>
        <rFont val="Calibri"/>
      </rPr>
      <t>02/03/2023</t>
    </r>
    <r>
      <rPr>
        <sz val="11"/>
        <color rgb="FF000000"/>
        <rFont val="Calibri"/>
      </rPr>
      <t xml:space="preserve">
Reassigned to PTAN: </t>
    </r>
    <r>
      <rPr>
        <b/>
        <sz val="11"/>
        <color rgb="FF000000"/>
        <rFont val="Calibri"/>
      </rPr>
      <t xml:space="preserve">0E06125
</t>
    </r>
    <r>
      <rPr>
        <sz val="11"/>
        <color rgb="FF000000"/>
        <rFont val="Calibri"/>
      </rPr>
      <t xml:space="preserve">Provider PTAN: </t>
    </r>
    <r>
      <rPr>
        <b/>
        <sz val="11"/>
        <color rgb="FF000000"/>
        <rFont val="Calibri"/>
      </rPr>
      <t>EO6125122</t>
    </r>
  </si>
  <si>
    <t>Approved
3/1/2023
PIN: 1257312</t>
  </si>
  <si>
    <t>Latest Attempt: 10/27/2022</t>
  </si>
  <si>
    <t>Submitted
Latest Attempt: 12/05/2022
INQUIRY ID_ 22120511166528</t>
  </si>
  <si>
    <t>Hannah</t>
  </si>
  <si>
    <t>Villapando</t>
  </si>
  <si>
    <t>375-11-5581</t>
  </si>
  <si>
    <t xml:space="preserve"> Social Worker - Clinical        MI        6801097673
</t>
  </si>
  <si>
    <t>0​4​/​2​1​/​2​0​1​7</t>
  </si>
  <si>
    <t>P-IND3YZ4KTGVW3-04</t>
  </si>
  <si>
    <t>Approved
11/01/2022
PIN: 1250976</t>
  </si>
  <si>
    <r>
      <rPr>
        <b/>
        <sz val="11"/>
        <color rgb="FF000000"/>
        <rFont val="Calibri"/>
      </rPr>
      <t xml:space="preserve">CLOSED INC
First Attempt: </t>
    </r>
    <r>
      <rPr>
        <b/>
        <u/>
        <sz val="11"/>
        <color rgb="FF000000"/>
        <rFont val="Calibri"/>
      </rPr>
      <t>10/28/2022</t>
    </r>
    <r>
      <rPr>
        <b/>
        <sz val="11"/>
        <color rgb="FF000000"/>
        <rFont val="Calibri"/>
      </rPr>
      <t xml:space="preserve">
Latest Attempt: 02/02/2023 
INQUIRY ID_ 22102810705808</t>
    </r>
  </si>
  <si>
    <t>Phyllis</t>
  </si>
  <si>
    <t>CAROLINE</t>
  </si>
  <si>
    <t>Walter</t>
  </si>
  <si>
    <t>LPC, CAADC</t>
  </si>
  <si>
    <t>385-70-4215</t>
  </si>
  <si>
    <t xml:space="preserve"> 0​1​/​0​3​/​2​0​0​7</t>
  </si>
  <si>
    <t>0​1​/​0​3​/​2​0​2​6</t>
  </si>
  <si>
    <t>BH Ownership
05/26/23
Latest Attempt: 10/27/2022</t>
  </si>
  <si>
    <r>
      <rPr>
        <b/>
        <sz val="11"/>
        <color rgb="FF000000"/>
        <rFont val="Calibri"/>
      </rPr>
      <t xml:space="preserve">Closed - Incomplete
First Attempt: </t>
    </r>
    <r>
      <rPr>
        <b/>
        <u/>
        <sz val="11"/>
        <color rgb="FF000000"/>
        <rFont val="Calibri"/>
      </rPr>
      <t>10/28/2022</t>
    </r>
    <r>
      <rPr>
        <b/>
        <sz val="11"/>
        <color rgb="FF000000"/>
        <rFont val="Calibri"/>
      </rPr>
      <t xml:space="preserve">
Latest Attempt: 02/02/2023 
INQUIRY ID_ 22102810705869</t>
    </r>
  </si>
  <si>
    <t>Kenneth</t>
  </si>
  <si>
    <t>JOHN</t>
  </si>
  <si>
    <t>York</t>
  </si>
  <si>
    <t>0​4​/​0​8​/​2​0​1​3</t>
  </si>
  <si>
    <t>0​4​/​0​8​/​2​0​2​7</t>
  </si>
  <si>
    <t>0590107525-8</t>
  </si>
  <si>
    <t>Approved
03/13/2023
Provider Vendor Number: 7001673403</t>
  </si>
  <si>
    <t>Eric</t>
  </si>
  <si>
    <t>Anthony</t>
  </si>
  <si>
    <t>Pietrzak</t>
  </si>
  <si>
    <t>xxx-xx-9579</t>
  </si>
  <si>
    <t xml:space="preserve"> Counselor - Professional</t>
  </si>
  <si>
    <t>6​4​5​1​0​2​2​4​6​9</t>
  </si>
  <si>
    <t>0​9​/​1​2​/​2​0​2​2</t>
  </si>
  <si>
    <t>0​9​/​1​2​/​2​0​2​3</t>
  </si>
  <si>
    <t>Crystal</t>
  </si>
  <si>
    <t>Bedigian</t>
  </si>
  <si>
    <t>6​4​0​1​0​1​2​8​8​9</t>
  </si>
  <si>
    <t>0​3​/​2​6​/​2​0​1​5</t>
  </si>
  <si>
    <t xml:space="preserve">	
0​3​/​2​6​/​2​0​2​6</t>
  </si>
  <si>
    <t>Submitted
Latest Attempt:5/17/2023
Inquiry Number:
23051712464031</t>
  </si>
  <si>
    <t>Connie</t>
  </si>
  <si>
    <t>D'Urso-Watkins</t>
  </si>
  <si>
    <t>Maxwell</t>
  </si>
  <si>
    <t>Gillis</t>
  </si>
  <si>
    <t>xxx-xx-6928</t>
  </si>
  <si>
    <t xml:space="preserve">Not Submitted
Missing Information: Prac type, CAQH ID and License Number </t>
  </si>
  <si>
    <t>Sallandra</t>
  </si>
  <si>
    <t>Hilton</t>
  </si>
  <si>
    <t>xxx-xx-1630</t>
  </si>
  <si>
    <t>6​8​5​1​1​1​4​1​3​9</t>
  </si>
  <si>
    <t>0​1​/​1​2​/​2​0​2​2</t>
  </si>
  <si>
    <t>0​1​/​1​2​/​2​0​2​4</t>
  </si>
  <si>
    <t>Approved
Association Start Date (Effective Date): 05/18/2023</t>
  </si>
  <si>
    <t>Amelia</t>
  </si>
  <si>
    <t>Jackson</t>
  </si>
  <si>
    <t>6​8​0​1​0​9​4​4​4​6</t>
  </si>
  <si>
    <t>0​4​/​1​5​/​2​0​1​6</t>
  </si>
  <si>
    <t>5603-1876</t>
  </si>
  <si>
    <t>CMS I&amp;A Connection Request 05/17/2023
Request Tracking ID for PECOS access:S6755035</t>
  </si>
  <si>
    <t>Waiting On Costumer
Latest attempt: 5/18/2023
INQUIRY ID: 23051812477486</t>
  </si>
  <si>
    <t>Hershel</t>
  </si>
  <si>
    <t xml:space="preserve">C​l​a​r​k​ </t>
  </si>
  <si>
    <t>Jackson Jr.</t>
  </si>
  <si>
    <t>0​1​/​3​0​/​2​0​2​0</t>
  </si>
  <si>
    <t>0​1​/​3​0​/​2​0​2​7</t>
  </si>
  <si>
    <t>Approved
06/07/2023
Provider Vendor Number: 7002571293</t>
  </si>
  <si>
    <t>Masuma</t>
  </si>
  <si>
    <t>Jinnat</t>
  </si>
  <si>
    <t>0​5​/​2​8​/​2​0​2​0</t>
  </si>
  <si>
    <t>1​1​/​2​2​/​2​0​2​3</t>
  </si>
  <si>
    <t>TaSheema</t>
  </si>
  <si>
    <t>Jones-Murray</t>
  </si>
  <si>
    <t>y</t>
  </si>
  <si>
    <t>G​r​a​c​e</t>
  </si>
  <si>
    <t>Koppela-Frangedakis</t>
  </si>
  <si>
    <t>0​5​/​2​5​/​2​0​2​4</t>
  </si>
  <si>
    <t>Sierra</t>
  </si>
  <si>
    <t>Y​o​n​n​i​e​</t>
  </si>
  <si>
    <t>Long</t>
  </si>
  <si>
    <t>0​2​/​0​4​/​2​0​1​9</t>
  </si>
  <si>
    <t>0​2​/​0​4​/​2​0​2​4</t>
  </si>
  <si>
    <t>D​a​n​i​e​l​l​e</t>
  </si>
  <si>
    <t>Mitchell</t>
  </si>
  <si>
    <t>ERIN</t>
  </si>
  <si>
    <t>MOLESWORTH</t>
  </si>
  <si>
    <t>BHSA</t>
  </si>
  <si>
    <t>Omega</t>
  </si>
  <si>
    <t>C​e​l​e​n​a</t>
  </si>
  <si>
    <t>Mostyn</t>
  </si>
  <si>
    <t>MA, LLC</t>
  </si>
  <si>
    <t>0​6​/​2​1​/​2​0​2​1</t>
  </si>
  <si>
    <t xml:space="preserve">S​a​m​u​e​l​ </t>
  </si>
  <si>
    <t>Santilli</t>
  </si>
  <si>
    <t>0​8​/​2​8​/​2​0​1​7</t>
  </si>
  <si>
    <t>0​8​/​2​8​/​2​0​2​3</t>
  </si>
  <si>
    <t>Joshua</t>
  </si>
  <si>
    <t>​A​a​r​o​n</t>
  </si>
  <si>
    <t>Strode</t>
  </si>
  <si>
    <t>6​8​5​1​1​0​3​9​9​0</t>
  </si>
  <si>
    <t>0​3​/​1​1​/​2​0​1​9</t>
  </si>
  <si>
    <t>0​3​/​1​1​/​2​0​2​4</t>
  </si>
  <si>
    <t>Jinave</t>
  </si>
  <si>
    <t>Turner</t>
  </si>
  <si>
    <t>MS, LLC</t>
  </si>
  <si>
    <t>193200000X
101YP2500X</t>
  </si>
  <si>
    <t>Multi-Specialty Group
Counselor - Professional</t>
  </si>
  <si>
    <t>0​6​/​1​3​/​2​0​2​2</t>
  </si>
  <si>
    <t>0​6​/​1​3​/​2​0​2​3</t>
  </si>
  <si>
    <t>Shanti</t>
  </si>
  <si>
    <t>​M​a​r​i​e</t>
  </si>
  <si>
    <t>xxx-xx-8385</t>
  </si>
  <si>
    <t>6​8​5​1​1​0​5​7​4​7</t>
  </si>
  <si>
    <t>0​9​/​1​6​/​2​0​1​9</t>
  </si>
  <si>
    <t>Quinn</t>
  </si>
  <si>
    <t>D​o​m​i​n​i​q​u​e</t>
  </si>
  <si>
    <t>Walker</t>
  </si>
  <si>
    <t>6​8​5​1​1​0​7​6​8​0</t>
  </si>
  <si>
    <t>0​7​/​3​0​/​2​0​2​0</t>
  </si>
  <si>
    <t>0​7​/​3​0​/​2​0​2​3</t>
  </si>
  <si>
    <t>Renewal Christian Counseling Inc</t>
  </si>
  <si>
    <t>Alana</t>
  </si>
  <si>
    <t>Brayboy</t>
  </si>
  <si>
    <t>Clinician (LPC)</t>
  </si>
  <si>
    <t xml:space="preserve"> 0​9​/​2​7​/​2​0​2​2</t>
  </si>
  <si>
    <t>0​9​/​2​7​/​2​0​2​5</t>
  </si>
  <si>
    <t>5140-0049</t>
  </si>
  <si>
    <t>Approved
03/27/2023
Provider Vendor Number: 7003484722</t>
  </si>
  <si>
    <t>Gerome</t>
  </si>
  <si>
    <t>E</t>
  </si>
  <si>
    <t>Hess</t>
  </si>
  <si>
    <t>Nurse Practitioner (PMHNP)</t>
  </si>
  <si>
    <t>4​7​0​4​1​9​9​0​1​7</t>
  </si>
  <si>
    <t>0​1​/​0​3​/​1​9​9​5</t>
  </si>
  <si>
    <t>0​1​/​0​3​/​2​0​2​5</t>
  </si>
  <si>
    <t>MH2879988</t>
  </si>
  <si>
    <t>10​/​31​/​2​0​2​4</t>
  </si>
  <si>
    <r>
      <rPr>
        <sz val="10"/>
        <color rgb="FF000000"/>
        <rFont val="Calibri"/>
      </rPr>
      <t xml:space="preserve">Submission date: 06/05/2023
Applicationt ID:
</t>
    </r>
    <r>
      <rPr>
        <b/>
        <sz val="10"/>
        <color rgb="FF000000"/>
        <rFont val="Calibri"/>
      </rPr>
      <t>Not issued yet</t>
    </r>
    <r>
      <rPr>
        <sz val="10"/>
        <color rgb="FF000000"/>
        <rFont val="Calibri"/>
      </rPr>
      <t xml:space="preserve">
Tracking ID:
</t>
    </r>
    <r>
      <rPr>
        <b/>
        <sz val="10"/>
        <color rgb="FF000000"/>
        <rFont val="Calibri"/>
      </rPr>
      <t>T060520230006031</t>
    </r>
    <r>
      <rPr>
        <sz val="10"/>
        <color rgb="FF000000"/>
        <rFont val="Calibri"/>
      </rPr>
      <t xml:space="preserve">
Enrollment Status:
</t>
    </r>
    <r>
      <rPr>
        <b/>
        <sz val="10"/>
        <color rgb="FF000000"/>
        <rFont val="Calibri"/>
      </rPr>
      <t>Awaiting Processing</t>
    </r>
  </si>
  <si>
    <r>
      <rPr>
        <b/>
        <sz val="11"/>
        <color rgb="FF000000"/>
        <rFont val="Calibri"/>
      </rPr>
      <t xml:space="preserve">Closed-Incomplete
First Attempt: 10/27/2022
Second Attempt: </t>
    </r>
    <r>
      <rPr>
        <b/>
        <u/>
        <sz val="11"/>
        <color rgb="FF000000"/>
        <rFont val="Calibri"/>
      </rPr>
      <t>12/05/2022</t>
    </r>
    <r>
      <rPr>
        <b/>
        <sz val="11"/>
        <color rgb="FF000000"/>
        <rFont val="Calibri"/>
      </rPr>
      <t xml:space="preserve">
Latest Attempt: 02/02/2023
INQUIRY ID_ 22120511169020</t>
    </r>
  </si>
  <si>
    <t>Mark</t>
  </si>
  <si>
    <t>T</t>
  </si>
  <si>
    <t>Lauzon</t>
  </si>
  <si>
    <t xml:space="preserve"> 0​6​/​0​7​/​2​0​1​7</t>
  </si>
  <si>
    <t>Approved
04/11/2023
Provider Vendor Number: 7002117462</t>
  </si>
  <si>
    <t>McNulty</t>
  </si>
  <si>
    <t>Clinician (LLMSW)</t>
  </si>
  <si>
    <t>6​8​5​1​1​1​4​6​6​8</t>
  </si>
  <si>
    <t xml:space="preserve"> 0​5​/​1​7​/​2​0​2​2</t>
  </si>
  <si>
    <t xml:space="preserve"> 0​5​/​1​7​/​2​0​2​4</t>
  </si>
  <si>
    <t xml:space="preserve">Kathy </t>
  </si>
  <si>
    <t>Lancaster</t>
  </si>
  <si>
    <t>6​8​0​2​0​7​0​7​6​5</t>
  </si>
  <si>
    <t>1​1​/​3​0​/​1​9​9​5</t>
  </si>
  <si>
    <t xml:space="preserve">   First Attempt: 10/27/2022
Second Attempt: 12/06/2022 
Third Attempt: 02/02/2023
Latest attempt: 04/04/2023</t>
  </si>
  <si>
    <t xml:space="preserve">Not Submitted
Missing Information: CAQH ID </t>
  </si>
  <si>
    <t>Cloutier</t>
  </si>
  <si>
    <t>Fortin</t>
  </si>
  <si>
    <t>1​1​/​1​8​/​2​0​2​0</t>
  </si>
  <si>
    <t>CMS I&amp;A Connection Request 06/7/2023
Request Tracking ID for PECOS access: S6814037</t>
  </si>
  <si>
    <t>Approved
Effective Date:
11/01/2022
PIN: 1250964</t>
  </si>
  <si>
    <r>
      <rPr>
        <b/>
        <sz val="11"/>
        <color rgb="FF000000"/>
        <rFont val="Calibri"/>
      </rPr>
      <t xml:space="preserve">Closed - Incomplete
First Attempt: </t>
    </r>
    <r>
      <rPr>
        <b/>
        <u/>
        <sz val="11"/>
        <color rgb="FF000000"/>
        <rFont val="Calibri"/>
      </rPr>
      <t>10/31/2022</t>
    </r>
    <r>
      <rPr>
        <b/>
        <sz val="11"/>
        <color rgb="FF000000"/>
        <rFont val="Calibri"/>
      </rPr>
      <t xml:space="preserve">
Latest Attempt: 02/02/2023
Inquiry ID: 22103110713066</t>
    </r>
  </si>
  <si>
    <t xml:space="preserve">Amber </t>
  </si>
  <si>
    <t>Hayes</t>
  </si>
  <si>
    <t>0​5​/​2​7​/​2​0​2​1</t>
  </si>
  <si>
    <t>0​5​/​2​7​/​2​0​2​5</t>
  </si>
  <si>
    <t>CMS I&amp;A Connection Request 6/7/2023
Request Tracking ID for PECOS access: S6814031</t>
  </si>
  <si>
    <r>
      <rPr>
        <b/>
        <sz val="11"/>
        <color rgb="FF000000"/>
        <rFont val="Calibri"/>
      </rPr>
      <t xml:space="preserve">Closed - Incomplete
First Attempt: </t>
    </r>
    <r>
      <rPr>
        <b/>
        <u/>
        <sz val="11"/>
        <color rgb="FF000000"/>
        <rFont val="Calibri"/>
      </rPr>
      <t>10/28/2022</t>
    </r>
    <r>
      <rPr>
        <b/>
        <sz val="11"/>
        <color rgb="FF000000"/>
        <rFont val="Calibri"/>
      </rPr>
      <t xml:space="preserve">
Second Attempt: 12/05/2022
Latest Attempt: 02/02/2023
Inquiry ID: 22120511166010</t>
    </r>
  </si>
  <si>
    <t>Mallory</t>
  </si>
  <si>
    <t>Sabon</t>
  </si>
  <si>
    <t>0​4​/​1​4​/​2​0​2​0</t>
  </si>
  <si>
    <t>CMS I&amp;A Connection Request 6/7/2023
Request Tracking ID for PECOS access: S6814032</t>
  </si>
  <si>
    <r>
      <rPr>
        <b/>
        <sz val="11"/>
        <color rgb="FF000000"/>
        <rFont val="Calibri"/>
      </rPr>
      <t>Closed - Incomplete
First Attempt:</t>
    </r>
    <r>
      <rPr>
        <b/>
        <u/>
        <sz val="11"/>
        <color rgb="FF000000"/>
        <rFont val="Calibri"/>
      </rPr>
      <t xml:space="preserve"> 10/28/2022</t>
    </r>
    <r>
      <rPr>
        <b/>
        <sz val="11"/>
        <color rgb="FF000000"/>
        <rFont val="Calibri"/>
      </rPr>
      <t xml:space="preserve">
Latest Attempt: 02/02/2023
Inquiry ID: 22102810706363</t>
    </r>
  </si>
  <si>
    <t>Tammara</t>
  </si>
  <si>
    <t>Lea</t>
  </si>
  <si>
    <t>Sand</t>
  </si>
  <si>
    <t xml:space="preserve"> 0​2​/​0​7​/​2​0​1​7</t>
  </si>
  <si>
    <t>CMS I&amp;A Connection Request 6/7/2023
Request Tracking ID for PECOS access: S6814033</t>
  </si>
  <si>
    <t>Approved
Effective Date:
11/01/2022
PIN: 1250974</t>
  </si>
  <si>
    <r>
      <rPr>
        <b/>
        <sz val="11"/>
        <color rgb="FF000000"/>
        <rFont val="Calibri"/>
      </rPr>
      <t>Closed - Incomplete
First Attempt:</t>
    </r>
    <r>
      <rPr>
        <b/>
        <u/>
        <sz val="11"/>
        <color rgb="FF000000"/>
        <rFont val="Calibri"/>
      </rPr>
      <t xml:space="preserve"> 10/28/2022</t>
    </r>
    <r>
      <rPr>
        <b/>
        <sz val="11"/>
        <color rgb="FF000000"/>
        <rFont val="Calibri"/>
      </rPr>
      <t xml:space="preserve">
Latest Attempt: 02/02/2023
Inquiry ID: 22102810706297</t>
    </r>
  </si>
  <si>
    <t>Andrew</t>
  </si>
  <si>
    <t>Edward</t>
  </si>
  <si>
    <t>Carter</t>
  </si>
  <si>
    <t>xxx-xx-7689</t>
  </si>
  <si>
    <t>6​8​5​1​1​1​3​9​4​8</t>
  </si>
  <si>
    <t>1​1​/​2​3​/​2​0​2​1</t>
  </si>
  <si>
    <t>1​1​/​2​3​/​2​0​2​3</t>
  </si>
  <si>
    <t>April</t>
  </si>
  <si>
    <t>Ceno</t>
  </si>
  <si>
    <t>xxx-xx-9740</t>
  </si>
  <si>
    <t>6​8​0​1​0​9​2​6​4​0</t>
  </si>
  <si>
    <t>0​2​/​1​0​/​2​0​1​6</t>
  </si>
  <si>
    <t>0​2​/​1​0​/​2​0​2​7</t>
  </si>
  <si>
    <t>CMS I&amp;A Connection Request 6/7/2023
Request Tracking ID for PECOS access: S6814034</t>
  </si>
  <si>
    <t>Submitted
Latest Attempt:5/17/2023
Inquiry Number:
23051712470189</t>
  </si>
  <si>
    <t>Santa Maria</t>
  </si>
  <si>
    <t>xxx-xx-7367</t>
  </si>
  <si>
    <t>6​8​0​1​0​9​6​9​6​4</t>
  </si>
  <si>
    <t>1​1​/​1​7​/​2​0​1​6</t>
  </si>
  <si>
    <t>1​1​/​1​7​/​2​0​2​6</t>
  </si>
  <si>
    <t>CMS I&amp;A Connection Request 06/7/2023
Request Tracking ID for PECOS access: S6814036</t>
  </si>
  <si>
    <t>Submitted
Latest Attempt:5/17/2023
Inquiry Number:
23051712470227</t>
  </si>
  <si>
    <t>Jenna</t>
  </si>
  <si>
    <t>Kowalski</t>
  </si>
  <si>
    <t>xxx-xx-0995</t>
  </si>
  <si>
    <t>6​8​5​1​1​0​7​6​4​0</t>
  </si>
  <si>
    <t>0​7​/​2​4​/​2​0​2​0</t>
  </si>
  <si>
    <t>0​7​/​2​4​/​2​0​2​3</t>
  </si>
  <si>
    <t>Douglas</t>
  </si>
  <si>
    <t>6​4​0​1​0​0​8​4​8​3</t>
  </si>
  <si>
    <t>0​4​/​2​2​/​2​0​1​0</t>
  </si>
  <si>
    <t>0​4​/​2​2​/​2​0​2​7</t>
  </si>
  <si>
    <t>Submitted
Latest Attempt:5/17/2023
Inquiry Number:
23051712470266</t>
  </si>
  <si>
    <t>Ronald</t>
  </si>
  <si>
    <t>Joseph</t>
  </si>
  <si>
    <t>Strobel</t>
  </si>
  <si>
    <t>xxx-xx-4196</t>
  </si>
  <si>
    <t>0​2​/​2​3​/​2​0​2​3</t>
  </si>
  <si>
    <t>0​2​/​2​3​/​2​0​2​4</t>
  </si>
  <si>
    <t>Waymond</t>
  </si>
  <si>
    <t>Butler</t>
  </si>
  <si>
    <t>xxx-xx-4985</t>
  </si>
  <si>
    <t>0​8​/​3​1​/​2​0​2​2</t>
  </si>
  <si>
    <t>0​8​/​3​1​/​2​0​2​3</t>
  </si>
  <si>
    <t>Term as of 4/27/23</t>
  </si>
  <si>
    <t>Termed as of 4/27/23</t>
  </si>
  <si>
    <t>Deleecha</t>
  </si>
  <si>
    <t>Artiaga</t>
  </si>
  <si>
    <t xml:space="preserve">0​4​/​2​0​/​2​0​2​2
</t>
  </si>
  <si>
    <t xml:space="preserve"> 0​4​/​2​0​/​2​0​2​3</t>
  </si>
  <si>
    <t>Terminated</t>
  </si>
  <si>
    <t>Application for Termination Submission Date: 05/03/2023</t>
  </si>
  <si>
    <t>Sent a roster list for termination 05/05/2023</t>
  </si>
  <si>
    <t>Request to stop the processing of application already submitted: 05/31/2023</t>
  </si>
  <si>
    <t>Not Eligible/Terminated</t>
  </si>
  <si>
    <t>Not Eligible/Terminated
First Attempt: 10/27/2022
Latest Attempt: 12/28/2022</t>
  </si>
  <si>
    <t>Terminated
Provider’s Last Date of Service: 04/03/2023</t>
  </si>
  <si>
    <t xml:space="preserve">Tocarra 	</t>
  </si>
  <si>
    <t>Bailey</t>
  </si>
  <si>
    <t xml:space="preserve"> 0​2​/​2​4​/​2​0​2​1</t>
  </si>
  <si>
    <t xml:space="preserve"> 0​2​/​2​4​/​2​0​2​6</t>
  </si>
  <si>
    <t>LHC798846</t>
  </si>
  <si>
    <t xml:space="preserve">Application for Termination Submission Date: 05/31/2023
</t>
  </si>
  <si>
    <t>First Attempt: 02/03/2023
Request ID: 59605351</t>
  </si>
  <si>
    <t>Termination request submitted 06/01/23</t>
  </si>
  <si>
    <t>No longer with group as of 4/28/23</t>
  </si>
  <si>
    <t>Ariel</t>
  </si>
  <si>
    <t>Williams</t>
  </si>
  <si>
    <t xml:space="preserve">0​6​/​0​2​/​2​0​2​2
</t>
  </si>
  <si>
    <t>0​6​/​0​2​/​2​0​2​5</t>
  </si>
  <si>
    <t xml:space="preserve">
Application for Termination Submission Date: 05/05/2023</t>
  </si>
  <si>
    <t xml:space="preserve">First Attempt: 10/27/2022
Latest Attempt: 12/28/2022
</t>
  </si>
  <si>
    <t>4/28/23 no longer with group</t>
  </si>
  <si>
    <t>Mansi</t>
  </si>
  <si>
    <t>Mehta</t>
  </si>
  <si>
    <t>276-13-8442</t>
  </si>
  <si>
    <t>363LF0000X</t>
  </si>
  <si>
    <t>4​7​0​4​3​2​7​9​5​6
APRN.CNP.021452</t>
  </si>
  <si>
    <t xml:space="preserve"> 0​3​/​1​0​/​2​0​1​7
09/1/2021
</t>
  </si>
  <si>
    <t xml:space="preserve"> 0​3​/​1​0​/​2​0​2​5
 10/31/2023</t>
  </si>
  <si>
    <t>4704327956</t>
  </si>
  <si>
    <t>Briana</t>
  </si>
  <si>
    <t>Roy</t>
  </si>
  <si>
    <t>230-61-7192</t>
  </si>
  <si>
    <t xml:space="preserve"> 0​1​/​0​3​/​2​0​2​0
</t>
  </si>
  <si>
    <t xml:space="preserve"> 0​1​/​0​3​/​2​0​2​4</t>
  </si>
  <si>
    <t>Dawn</t>
  </si>
  <si>
    <t>Shaum</t>
  </si>
  <si>
    <t>379-80-6344</t>
  </si>
  <si>
    <t xml:space="preserve">0​7​/​1​2​/​2​0​1​3
</t>
  </si>
  <si>
    <t>0​7​/​1​2​/​2​0​2​4</t>
  </si>
  <si>
    <t>4704300680</t>
  </si>
  <si>
    <t xml:space="preserve">Janet  </t>
  </si>
  <si>
    <t>Warner</t>
  </si>
  <si>
    <t>386-70-3505</t>
  </si>
  <si>
    <t>2084P0800X</t>
  </si>
  <si>
    <t xml:space="preserve">4​3​0​1​0​6​1​8​4​4
</t>
  </si>
  <si>
    <t xml:space="preserve"> 0​1​/​2​2​/​1​9​9​6
</t>
  </si>
  <si>
    <t xml:space="preserve"> 0​1​/​2​2​/​2​0​2​5</t>
  </si>
  <si>
    <t>Termination request submitted 05/10/23</t>
  </si>
  <si>
    <t>Keri</t>
  </si>
  <si>
    <t>Ratowski</t>
  </si>
  <si>
    <t>372-94-9878</t>
  </si>
  <si>
    <t>0​1​/​0​2​/​2​0​1​4</t>
  </si>
  <si>
    <t>0​1​/​0​2​/​2​0​2​7</t>
  </si>
  <si>
    <t>BH Ownership
05/26/23
First Attempt: 02/03/2023
Request  ID: 55765526</t>
  </si>
  <si>
    <t>Brittany</t>
  </si>
  <si>
    <t>S​o​p​h​i​a</t>
  </si>
  <si>
    <t>Klein</t>
  </si>
  <si>
    <t>373-15-0971</t>
  </si>
  <si>
    <t xml:space="preserve">6​8​0​1​1​0​9​0​3​7
</t>
  </si>
  <si>
    <t xml:space="preserve">0​2​/​1​6​/​2​0​2​1
</t>
  </si>
  <si>
    <t xml:space="preserve"> 0​2​/​1​6​/​2​0​2​6</t>
  </si>
  <si>
    <t>Kreschmer</t>
  </si>
  <si>
    <t>374-15-6474</t>
  </si>
  <si>
    <t>6​8​5​1​1​0​9​8​6​1</t>
  </si>
  <si>
    <t xml:space="preserve">0​5​/​2​5​/​2​0​2​1
</t>
  </si>
  <si>
    <t>0​5​/​2​5​/​2​0​2​3</t>
  </si>
  <si>
    <t>Not Eligible/Terminated
First Attempt: 11/03/2022
Second Attempt: 12/06/2022 
Latest Attempt: 02/02/2023</t>
  </si>
  <si>
    <t>Dalton</t>
  </si>
  <si>
    <t>Peacock</t>
  </si>
  <si>
    <t>Lingar</t>
  </si>
  <si>
    <t>384-04-5437</t>
  </si>
  <si>
    <t xml:space="preserve">103TC1900X </t>
  </si>
  <si>
    <t>Psychologist - Counseling</t>
  </si>
  <si>
    <t xml:space="preserve">6​3​6​1​0​0​7​2​8​6
</t>
  </si>
  <si>
    <t xml:space="preserve">0​7​/​2​8​/​2​0​0​9
</t>
  </si>
  <si>
    <t>0​7​/​2​8​/​2​0​2​5</t>
  </si>
  <si>
    <t xml:space="preserve">
Latest Attempt: 10/31/2022</t>
  </si>
  <si>
    <t>Not Eligible/Terminated
First Attempt: 11/01/2022
Latest Attempt: 02/02/2023</t>
  </si>
  <si>
    <t>Morgan-Harrison</t>
  </si>
  <si>
    <t>376-98-7382</t>
  </si>
  <si>
    <t xml:space="preserve"> 1​0​/​2​8​/​2​0​1​6
</t>
  </si>
  <si>
    <t>BH Ownership
05/26/23
Latest Attempt: 11/1/2022</t>
  </si>
  <si>
    <t xml:space="preserve">5/4/23 No longer with group </t>
  </si>
  <si>
    <t>Fodor</t>
  </si>
  <si>
    <t xml:space="preserve">363LA2200X </t>
  </si>
  <si>
    <t>Nurse Practitioner - Adult Health</t>
  </si>
  <si>
    <t>0​7​/​0​8​/​2​0​0​8</t>
  </si>
  <si>
    <t>0​7​/​0​8​/​2​0​2​3</t>
  </si>
  <si>
    <t>4/26/23 Per Alli no longer with group</t>
  </si>
  <si>
    <t>Ayotte</t>
  </si>
  <si>
    <t xml:space="preserve"> 1​0​/​1​1​/​2​0​1​6
</t>
  </si>
  <si>
    <t>10​/​11/​2​0​2​6</t>
  </si>
  <si>
    <t xml:space="preserve">
First Attempt: 12/28/2022
Request  ID: 18320068</t>
  </si>
  <si>
    <t>Deja</t>
  </si>
  <si>
    <t>C​h​e​r​i​s​e​</t>
  </si>
  <si>
    <t>Collins-Echandia</t>
  </si>
  <si>
    <t>Addictions Therapist, LLMSW</t>
  </si>
  <si>
    <t>365-19-6425</t>
  </si>
  <si>
    <t xml:space="preserve">6​8​5​1​1​0​3​1​9​5
</t>
  </si>
  <si>
    <t xml:space="preserve">0​8​/​0​8​/​2​0​1​8
</t>
  </si>
  <si>
    <t>0​8​/​0​8​/​2​0​2​3</t>
  </si>
  <si>
    <t>Diviney</t>
  </si>
  <si>
    <t>364-19-6850</t>
  </si>
  <si>
    <t>6​4​5​1​0​2​2​1​3​5</t>
  </si>
  <si>
    <t xml:space="preserve">0​3​/​0​1​/​2​0​2​2
</t>
  </si>
  <si>
    <t>0​3​/​0​1​/​2​0​2​3</t>
  </si>
  <si>
    <t xml:space="preserve">
First Attempt: 10/27/2022
Latest Attempt:12/28/2022</t>
  </si>
  <si>
    <t>Daniel</t>
  </si>
  <si>
    <t>Garrett</t>
  </si>
  <si>
    <t>Duryea</t>
  </si>
  <si>
    <t>Addictions Therapist, LPC</t>
  </si>
  <si>
    <t>6​4​0​1​0​1​3​0​5​1</t>
  </si>
  <si>
    <t xml:space="preserve">1​0​/​0​5​/​2​0​1​5
</t>
  </si>
  <si>
    <t>1​0​/​0​5​/​2​0​2​5</t>
  </si>
  <si>
    <t xml:space="preserve">
First Attempt: 11/01/2022
Latest Attempt: 02/02/2023</t>
  </si>
  <si>
    <t>Kera</t>
  </si>
  <si>
    <t xml:space="preserve">Masters Social Worker Limited </t>
  </si>
  <si>
    <t>1​0​/​2​0​/​2​0​1​6</t>
  </si>
  <si>
    <t>DeSchutter</t>
  </si>
  <si>
    <t>364-19-3910</t>
  </si>
  <si>
    <t>0​5​/​1​8​/​2​0​2​1</t>
  </si>
  <si>
    <t>Kelsey</t>
  </si>
  <si>
    <t>Joachim</t>
  </si>
  <si>
    <t>362-11-1973</t>
  </si>
  <si>
    <t xml:space="preserve">Social Worker - Clinical		
</t>
  </si>
  <si>
    <t>0​5​/​1​8​/​2​0​2​2</t>
  </si>
  <si>
    <t>Kathryn</t>
  </si>
  <si>
    <t>H</t>
  </si>
  <si>
    <t>Lowe</t>
  </si>
  <si>
    <t>385-98-6174</t>
  </si>
  <si>
    <t xml:space="preserve"> 0​8​/​0​2​/​2​0​1​0</t>
  </si>
  <si>
    <t xml:space="preserve"> 0​8​/​0​2​/​2​0​2​6</t>
  </si>
  <si>
    <t>Julia</t>
  </si>
  <si>
    <t>Pangborn-Harley</t>
  </si>
  <si>
    <t>1​2​/​2​7​/​2​0​2​1</t>
  </si>
  <si>
    <t>1​2​/​2​7​/​2​0​2​4</t>
  </si>
  <si>
    <t>M​a​r​e​a​</t>
  </si>
  <si>
    <t>Payne-Charley</t>
  </si>
  <si>
    <t>Counselor, Mental Health</t>
  </si>
  <si>
    <t>6​4​0​1​0​0​9​3​8​1</t>
  </si>
  <si>
    <t xml:space="preserve">    1​2​/​1​1​/​2​0​1​3</t>
  </si>
  <si>
    <t xml:space="preserve"> 1​2​/​1​1​/​2​0​2​6</t>
  </si>
  <si>
    <t>4/25/23 No longer with group per Emma at DCO</t>
  </si>
  <si>
    <t>Anna</t>
  </si>
  <si>
    <t>Baur</t>
  </si>
  <si>
    <t>372-96-9814</t>
  </si>
  <si>
    <t xml:space="preserve">6​8​0​1​1​0​8​3​8​8
</t>
  </si>
  <si>
    <t xml:space="preserve">1​1​/​0​5​/​2​0​2​0
</t>
  </si>
  <si>
    <t xml:space="preserve">
First Attempt: 11/01/2022
Last Attempt: 02/02/2023</t>
  </si>
  <si>
    <t>Teri</t>
  </si>
  <si>
    <t>Falcon</t>
  </si>
  <si>
    <t>385-92-9406</t>
  </si>
  <si>
    <t xml:space="preserve">6​8​0​1​1​1​5​7​7​0
</t>
  </si>
  <si>
    <t xml:space="preserve">0​2​/​0​2​/​2​0​2​3
</t>
  </si>
  <si>
    <t>0​2​/​0​2​/​2​0​2​6</t>
  </si>
  <si>
    <t>Application for Termination Submission Date: 05/03/2024</t>
  </si>
  <si>
    <t xml:space="preserve">
First Attempt: 10/27/2022
Second Attempt: 12/06/2022 
Third Attempt: 02/02/2023
Latest attempt: 04/04/2023</t>
  </si>
  <si>
    <t>BH Ownership
05/26/23
First Attempt: 02/28/2023</t>
  </si>
  <si>
    <t>Wendy</t>
  </si>
  <si>
    <t>Goetz</t>
  </si>
  <si>
    <t>373-82-7893</t>
  </si>
  <si>
    <t xml:space="preserve">0​6​/​0​7​/​2​0​0​2
</t>
  </si>
  <si>
    <t>0​6​/​0​7​/​2​0​2​4</t>
  </si>
  <si>
    <t>4/25/23 per melissa, provider no longer with group</t>
  </si>
  <si>
    <t>Humara</t>
  </si>
  <si>
    <t>Athar</t>
  </si>
  <si>
    <t xml:space="preserve">1​2​/​0​7​/​2​0​0​7
</t>
  </si>
  <si>
    <t>1​2​/​0​7​/​2​0​2​4</t>
  </si>
  <si>
    <t xml:space="preserve">First Attempt: 10/27/2022
Second Attempt: 12/06/2022 
Third Attempt: 02/02/2023
Latest attempt: 04/04/2023
</t>
  </si>
  <si>
    <t>First Attempt: 11/01/2022</t>
  </si>
  <si>
    <t>Biafore</t>
  </si>
  <si>
    <t xml:space="preserve"> 0​3​/​3​1​/​1​9​9​2
</t>
  </si>
  <si>
    <t>0​3​/​3​1​/​2​0​2​4</t>
  </si>
  <si>
    <t>Raminder</t>
  </si>
  <si>
    <t>Singh</t>
  </si>
  <si>
    <t>Chhatwal</t>
  </si>
  <si>
    <t xml:space="preserve">1​1​/​2​1​/​2​0​1​9
</t>
  </si>
  <si>
    <t>0​6​/​3​0​/​2​0​2​3</t>
  </si>
  <si>
    <t>Shailja</t>
  </si>
  <si>
    <t>Piyush</t>
  </si>
  <si>
    <t>Pandya</t>
  </si>
  <si>
    <t xml:space="preserve">Medical Doctor Educational Limited </t>
  </si>
  <si>
    <t xml:space="preserve">390200000X </t>
  </si>
  <si>
    <t>Student in an Organized Health Care Education/Training Program</t>
  </si>
  <si>
    <t xml:space="preserve">1​1​/​1​3​/​2​0​1​9
</t>
  </si>
  <si>
    <t>Suzan</t>
  </si>
  <si>
    <t>Robarge</t>
  </si>
  <si>
    <t xml:space="preserve">0​9​/​2​9​/​1​9​8​2
</t>
  </si>
  <si>
    <t>0​9​/​2​9​/​2​0​2​3</t>
  </si>
  <si>
    <t>Gregory</t>
  </si>
  <si>
    <t>David</t>
  </si>
  <si>
    <t>Szopo</t>
  </si>
  <si>
    <t>LLBSW</t>
  </si>
  <si>
    <t xml:space="preserve">6​8​5​2​0​8​7​4​5​1
</t>
  </si>
  <si>
    <t xml:space="preserve"> 0​8​/​2​1​/​2​0​1​2
</t>
  </si>
  <si>
    <t xml:space="preserve"> 0​4​/​3​0​/​2​0​1​9</t>
  </si>
  <si>
    <t>Olutobi</t>
  </si>
  <si>
    <t>Olugbayo</t>
  </si>
  <si>
    <t>Talabi</t>
  </si>
  <si>
    <t xml:space="preserve">0​3​/​0​6​/​2​0​1​8
</t>
  </si>
  <si>
    <t xml:space="preserve"> 
0​3​/​0​6​/​2​0​2​6</t>
  </si>
  <si>
    <r>
      <rPr>
        <b/>
        <sz val="11"/>
        <color theme="1"/>
        <rFont val="Calibri"/>
      </rPr>
      <t xml:space="preserve">
First Attempt: 10/27/2022
</t>
    </r>
    <r>
      <rPr>
        <b/>
        <sz val="11"/>
        <color theme="1"/>
        <rFont val="Calibri"/>
      </rPr>
      <t>Latest Attempt: 12/28/2022</t>
    </r>
  </si>
  <si>
    <t xml:space="preserve">Terminated
</t>
  </si>
  <si>
    <t>Juanita</t>
  </si>
  <si>
    <t>Bobo</t>
  </si>
  <si>
    <t>381-96-5231</t>
  </si>
  <si>
    <t xml:space="preserve">1​2​/​0​5​/​2​0​1​7
</t>
  </si>
  <si>
    <t xml:space="preserve">Terminated                              </t>
  </si>
  <si>
    <t>Cheryl</t>
  </si>
  <si>
    <t>Holt</t>
  </si>
  <si>
    <t xml:space="preserve">6​8​5​1​1​0​8​5​6​3
</t>
  </si>
  <si>
    <t xml:space="preserve"> 1​2​/​1​4​/​2​0​2​0
</t>
  </si>
  <si>
    <t xml:space="preserve"> 1​2​/​1​4​/​2​0​2​3</t>
  </si>
  <si>
    <t xml:space="preserve">Terminated                           </t>
  </si>
  <si>
    <t>Dorian</t>
  </si>
  <si>
    <t xml:space="preserve">0​5​/​0​9​/​2​0​2​2
</t>
  </si>
  <si>
    <t xml:space="preserve"> 
0​5​/​0​9​/​2​0​2​3</t>
  </si>
  <si>
    <t xml:space="preserve">Terminated               </t>
  </si>
  <si>
    <t>Kymaletha</t>
  </si>
  <si>
    <t>R​o​c​h​e​l​l​e</t>
  </si>
  <si>
    <t>Brown</t>
  </si>
  <si>
    <t>383-17-2368</t>
  </si>
  <si>
    <t xml:space="preserve">6​4​5​1​0​1​9​0​0​6
</t>
  </si>
  <si>
    <t xml:space="preserve"> 0​1​/​0​8​/​2​0​2​1
</t>
  </si>
  <si>
    <t xml:space="preserve"> 0​1​/​0​8​/​2​0​2​4</t>
  </si>
  <si>
    <t>Roster Name(s)</t>
  </si>
  <si>
    <t>Middle Initial</t>
  </si>
  <si>
    <t>Practitioner Type</t>
  </si>
  <si>
    <t>Applications received from Kristin</t>
  </si>
  <si>
    <t>Received Date</t>
  </si>
  <si>
    <t>Applications received after outreach/ respond notes</t>
  </si>
  <si>
    <t>Supports Coordinator</t>
  </si>
  <si>
    <t>All- Well Being
Consumer Services</t>
  </si>
  <si>
    <t>Supports Coordinator
LLPC</t>
  </si>
  <si>
    <t>CCBHC Staff TTI</t>
  </si>
  <si>
    <t>Candance</t>
  </si>
  <si>
    <t>Cate</t>
  </si>
  <si>
    <t>Consumer Services</t>
  </si>
  <si>
    <t xml:space="preserve">Amanda </t>
  </si>
  <si>
    <t xml:space="preserve">Easterseals CCBHC </t>
  </si>
  <si>
    <t>Wims-Madded</t>
  </si>
  <si>
    <t>Hope Network
Macomb County Health Partners
New Passages</t>
  </si>
  <si>
    <t>New Passages</t>
  </si>
  <si>
    <t>Korrine</t>
  </si>
  <si>
    <t>Not included on any roster</t>
  </si>
  <si>
    <t xml:space="preserve">Jane 	</t>
  </si>
  <si>
    <r>
      <rPr>
        <b/>
        <sz val="11"/>
        <color rgb="FF000000"/>
        <rFont val="Calibri"/>
      </rPr>
      <t>Active/Termed</t>
    </r>
    <r>
      <rPr>
        <b/>
        <sz val="8"/>
        <color rgb="FF000000"/>
        <rFont val="Calibri"/>
      </rPr>
      <t xml:space="preserve">
(Insert start and term date as a comment)</t>
    </r>
  </si>
  <si>
    <t>General Missing Documents</t>
  </si>
  <si>
    <t>Email</t>
  </si>
  <si>
    <t>Phone</t>
  </si>
  <si>
    <t>Not licensed  providers. Do not have a CAQH application or eligible for Medicare/Medicaid reimbursement.</t>
  </si>
  <si>
    <t>Personal Email:
Credentialing Email: EGARCIA@AWBS.ORG</t>
  </si>
  <si>
    <t>Personal Contact:
Home Phone Number:
Credentialing Contact: 313-924-7860
Practice Location Contact:                                                                                     (313) 924-7860                                                                                                          517-676-5405</t>
  </si>
  <si>
    <t>CMS I&amp;A Connection Request Request Approval</t>
  </si>
  <si>
    <t xml:space="preserve">Updated CAQH Application. The demographic information for Macomb County Community Mental Health is not on the CAQH. o Note: CAQH does not alert Priority Health when updates are made. </t>
  </si>
  <si>
    <t>Request to approve the CMS I&amp;A Connection Request
CAQH PDF copy updated and attested within 120 days (With MCCMH Information in Practice Location)</t>
  </si>
  <si>
    <t xml:space="preserve">Personal Email:
Credentialing Email:  SEHRLICHMAN@NEWOAKLAND.ORG
</t>
  </si>
  <si>
    <t xml:space="preserve">Personal Contact:
Credentialing Contact: 800-395-3223 X4113
Practice Location Contat:
</t>
  </si>
  <si>
    <t>Request to approve the CMS I&amp;A Connection Request</t>
  </si>
  <si>
    <t xml:space="preserve">
Personal:
[jalce@cnshealthcare.org]
Credentialing:
[mgarrett1@cnshealthcare.org]
[jolafsson@cnshealthcare.org]
</t>
  </si>
  <si>
    <t xml:space="preserve">Personal Contact:
Home Phone Number:
Credentialing Contact: 
Practice Location Contat:
248-745-4900
313-308-1400
</t>
  </si>
  <si>
    <t xml:space="preserve">CAQH PDF copy updated and attested within 120 days (With MCCMH Information in Practice Location)
</t>
  </si>
  <si>
    <t xml:space="preserve">CAQH PDF copy updated and attested within 120 days (With MCCMH Information in Practice Location)
Supervising Physician (Applicable for Mid-level/Limited License providers ONLY) 
NPI, DEA, if applicable - Board Certified (Y/N) and Medicare Number
</t>
  </si>
  <si>
    <t>CHAMPS full access Request</t>
  </si>
  <si>
    <t xml:space="preserve">personal email:
Provider enrollment email: mjchase@hopenetwork.org
credentialing email:
</t>
  </si>
  <si>
    <t>personal contact:
home phone contact:
credentialing contact:
provider enrollment contact:
practice location contact:
616-551-4301
810-213-1803                                                                                                                                         (586) 627-0024 - from proview.CAQH.org</t>
  </si>
  <si>
    <t xml:space="preserve">Request to approve the CMS I&amp;A Connection Request
CHAMPS full access request
CAQH PDF copy updated and attested within 120 days (With MCCMH Information in Practice Location)
</t>
  </si>
  <si>
    <t xml:space="preserve">Personal Email: hathar@ttiinc.org
Provider Enrollment Email: DDETTLOFF@TTIINC.ORG
</t>
  </si>
  <si>
    <t>Personal Contact: 
Credentialing Contact:
Practice Location Contact:
- (800) 401-2727
- 248-536-2028 from google / npi reg</t>
  </si>
  <si>
    <t xml:space="preserve">While we can see that this CAQH was updated and attested on 1/13/2023 it does not show any location information for Macomb County Community Mental Health. </t>
  </si>
  <si>
    <t>Personal Email:
redayotte28@yahoo.com
Primary practice:
ruth.nelson@joakmacomb.com</t>
  </si>
  <si>
    <t>Personal Contact:
Credentialing Contact:
Practice Location Contact:
- (586) 792-1654
- (586) 792-1656</t>
  </si>
  <si>
    <t>CSW</t>
  </si>
  <si>
    <t xml:space="preserve">Request to approve the CMS I&amp;A Connection Request
CAQH PDF copy updated and attested within 120 days (With MCCMH Information in Practice Location)
</t>
  </si>
  <si>
    <t>personal contact:
home phone contact:
credentialing contact:
provider enrollment contact:
practice location contact:
616-551-4301
810-213-1803                                                                                                                                         (248) 213-0501 - from proview.CAQH.org</t>
  </si>
  <si>
    <t>in reviewing the CAQH application, we find that the address listed on the request submitted online to us does not match what is listed on the CAQH application. To continue processing your request, you will need to update CAQH and notify us when that has been completed.</t>
  </si>
  <si>
    <r>
      <rPr>
        <sz val="11"/>
        <color rgb="FF000000"/>
        <rFont val="Calibri"/>
      </rPr>
      <t xml:space="preserve">Personal Email: </t>
    </r>
    <r>
      <rPr>
        <sz val="11"/>
        <color rgb="FF1155CC"/>
        <rFont val="Calibri"/>
      </rPr>
      <t>abaur21gmail.com</t>
    </r>
    <r>
      <rPr>
        <sz val="11"/>
        <color rgb="FF000000"/>
        <rFont val="Calibri"/>
      </rPr>
      <t xml:space="preserve">
Credentialing Email:  SEHRLICHMAN@NEWOAKLAND.ORG
</t>
    </r>
  </si>
  <si>
    <t xml:space="preserve">Personal Contact: 
Credentialing Contact: 800-395-3223 X4113
Practice Location Contat: 8003953223 </t>
  </si>
  <si>
    <t xml:space="preserve"> Provide the name of the Collaborating Physician, including Type 1 NPI, associated with this request</t>
  </si>
  <si>
    <t>Request to approve the CMS I&amp;A Connection Request
CAQH PDF copy updated and attested within 120 days (With MCCMH Information in Practice Location)
Collabortive Physicians NPI 
( for PA, RN, NMW, &amp; NP Only)
Supervising Physician (Applicable for Mid-level/Limited License providers ONLY) 
NPI, DEA, if applicable - Board Certified (Y/N) and Medicare Number</t>
  </si>
  <si>
    <t xml:space="preserve">Personal Email: kbautel@newoakland.org
Credentialing Email:  SEHRLICHMAN@NEWOAKLAND.ORG
</t>
  </si>
  <si>
    <t xml:space="preserve">Personal Contact: 
Credentialing Contact: 800-395-3223 X4113
Practice Location Contat: 8003953223
</t>
  </si>
  <si>
    <t>CAQH PDF copy updated and attested within 120 days (With MCCMH Information in Practice Location)
Supervising Physician (Applicable for Mid-level/Limited License providers ONLY) 
NPI, DEA, if applicable - Board Certified (Y/N) and Medicare Number</t>
  </si>
  <si>
    <t xml:space="preserve">Personal Contact:
Credentialing Contact: 800-395-3223 X4113
Practice Location Contat:
</t>
  </si>
  <si>
    <t>Personal Email: tbeimeister@newoakland.org
Credentialing Email:  SEHRLICHMAN@NEWOAKLAND.ORG
jryan@newoakland.org -  from CAQH</t>
  </si>
  <si>
    <t xml:space="preserve">Personal Contact:
Credentialing Contact: 800-395-3223 X4113
Practice Location Contat:
2489674310
</t>
  </si>
  <si>
    <t>CAQH application is showing "Profile Data Submitted (as of 1/13/2023)". You may need to work with CAQH to see if any items are missing or need validation as it's not showing reattested.</t>
  </si>
  <si>
    <t>CAQH PDF copy updated and attested within 120 days (With MCCMH Information in Practice Location)</t>
  </si>
  <si>
    <t>Personal:
alli.bezruczko@joakmacomb.com</t>
  </si>
  <si>
    <t>Personal Contact:
Credentialing Contact:
Practice Location Contact:
- (586) 792-1654
-
-</t>
  </si>
  <si>
    <t>Clarify provider’s scope of practice by submitting a comment via PRISM. 
1. Will this provider be billing independently? 
2. Provide the Collaborative Physician with NPI number. 
3. Will this provider be working in a Physician Office? 4. Will this provider be rounding as a Hospitalists Only?</t>
  </si>
  <si>
    <t>Request to approve the CMS I&amp;A Connection Request
CHAMPS full access request
CAQH PDF copy updated and attested within 120 days (With MCCMH Information in Practice Location)</t>
  </si>
  <si>
    <t xml:space="preserve">Personal Email: cbiafore@ttiinc.org
Provider Enrollment Email: DDETTLOFF@TTIINC.ORG
</t>
  </si>
  <si>
    <t>Personal Contact:
Credentialing Contact:
Practice Location Contact:
- (248) 969-9932 from google</t>
  </si>
  <si>
    <t>Supervising Physician (Applicable for Mid-level/Limited License providers ONLY)
NPI, DEA, if applicable - Board Certified (Y/N) and Medicare Number
CAQH PDF copy updated and attested within 120 days (With MCCMH Information in Practice Location)</t>
  </si>
  <si>
    <r>
      <rPr>
        <sz val="10"/>
        <color theme="1"/>
        <rFont val="Arial"/>
      </rPr>
      <t xml:space="preserve">
</t>
    </r>
    <r>
      <rPr>
        <sz val="10"/>
        <color theme="1"/>
        <rFont val="Arial"/>
      </rPr>
      <t>Personal:</t>
    </r>
    <r>
      <rPr>
        <sz val="10"/>
        <color theme="1"/>
        <rFont val="Arial"/>
      </rPr>
      <t xml:space="preserve">
[jblaszkowski@cnshealthcare.org]
</t>
    </r>
    <r>
      <rPr>
        <sz val="10"/>
        <color theme="1"/>
        <rFont val="Arial"/>
      </rPr>
      <t>Credentialing:</t>
    </r>
    <r>
      <rPr>
        <sz val="10"/>
        <color theme="1"/>
        <rFont val="Arial"/>
      </rPr>
      <t xml:space="preserve">
Credentialing:
[mgarrett1@cnshealthcare.org]
[jolafsson@cnshealthcare.org]
</t>
    </r>
  </si>
  <si>
    <t xml:space="preserve">CHAMPS full access request
CAQH PDF copy updated and attested within 120 days (With MCCMH Information in Practice Location)
</t>
  </si>
  <si>
    <t xml:space="preserve">Personal Email:
Credentialing Email:  
Provider Enrollment Email: KKULHANEK@EASTERSEALSMORC.COM
</t>
  </si>
  <si>
    <t xml:space="preserve">Personal Contact:
Home Phone Number:
Credentialing Contact: 
Practice Location Contact: 
586-337-5996
</t>
  </si>
  <si>
    <t>CAQH application is showing "Profile Data Submitted (as of 1/16/2023)" but not yet attested. Update and Re - attest the CAQH Application.</t>
  </si>
  <si>
    <t>Personal Email:
laura@cmmi.biz</t>
  </si>
  <si>
    <t>Personal Contact:
Credentialing Contact:
Practice Location Contact:
- 269-381-4446
- 269-254-5023
-</t>
  </si>
  <si>
    <t>Verify provider's primary address as the only address for the provider on their CAQH application for Macomb County Community Mental Health is 19813 Hall Rd, and not what was provided in PRISM, 43740 NORTH GROESBECK HIGHWAY.</t>
  </si>
  <si>
    <t>Personal email:
credentialing: 
hr@renewalcenter.org</t>
  </si>
  <si>
    <t>Personal Contact: [586-783-2950]
Credentialing Contact: [810-966-0099]
Practice Location Contact:
-
-
-</t>
  </si>
  <si>
    <t>Judson CCBHC</t>
  </si>
  <si>
    <t>Personal:
[Theresa_Breyer@judsoncenter.org]
Credentialing: []
Reimbursement Director:
[joanna_mcnair@judsoncenter.org]</t>
  </si>
  <si>
    <t>Personal Contact:
Credentialing Contact:
Reimbursement Director Contact: [248-837-2092]
Practice Location Contact:
-(586) 573-1810
-
-</t>
  </si>
  <si>
    <t>the group/address you are wanting the provider credentialed at isn't on their CAQH application. Please update provider's CAQH application</t>
  </si>
  <si>
    <t xml:space="preserve">Personal Email: scampbell@newoakland.org
Credentialing Email:  SEHRLICHMAN@NEWOAKLAND.ORG
</t>
  </si>
  <si>
    <t xml:space="preserve">Personal Contact:
Credentialing Contact: 800-395-3223 X4113
Practice Location Contact:
</t>
  </si>
  <si>
    <t>Therapist</t>
  </si>
  <si>
    <t>Personal Contact:
Credentialing Contact:
Reimbursement Director Contact: [248-837-2092]
Practice Location Contact:
-(734) 713-8800
-
-</t>
  </si>
  <si>
    <t xml:space="preserve"> Authorize Priority Health to be able to view your CAQH application on the CAQH website</t>
  </si>
  <si>
    <r>
      <rPr>
        <sz val="11"/>
        <color rgb="FF000000"/>
        <rFont val="Calibri"/>
      </rPr>
      <t xml:space="preserve">Request to approve the CMS I&amp;A Connection Request
CHAMPS full access request
CAQH PDF copy updated and attested within 120 days (With MCCMH Information in Practice Location) - </t>
    </r>
    <r>
      <rPr>
        <sz val="11"/>
        <color rgb="FFFF0000"/>
        <rFont val="Calibri"/>
      </rPr>
      <t xml:space="preserve"> </t>
    </r>
    <r>
      <rPr>
        <b/>
        <sz val="11"/>
        <color rgb="FFFF0000"/>
        <rFont val="Calibri"/>
      </rPr>
      <t>Authorize Priority Health to be able to view your CAQH application on the CAQH website</t>
    </r>
  </si>
  <si>
    <t xml:space="preserve">Personal Email: rchhatwal@ttiinc.org
Provider Enrollment Email: DDETTLOFF@TTIINC.ORG
</t>
  </si>
  <si>
    <t>Personal Contact:
Credentialing Contact:
Practice Location Contact:
- 248-857-7200 from google</t>
  </si>
  <si>
    <t xml:space="preserve">Provide the name of the Collaborating Physician, including Type 1 NPI, associated with the request. The Collaborating Physician must be a participating Priority Health provider and cover the scope of practice (including age limits) relative to the provider associated with the request. </t>
  </si>
  <si>
    <t xml:space="preserve">Request to approve the CMS I&amp;A Connection Request
CHAMPS full access request
Supervising Physician (Applicable for Mid-level/Limited License providers ONLY)
NPI, DEA, if applicable - Board Certified (Y/N) and Medicare Number
CAQH PDF copy updated and attested within 120 days (With MCCMH Information in Practice Location)
</t>
  </si>
  <si>
    <t xml:space="preserve">
Personal: [achimner@gmail.com]
Credentialing:
billing@consumerservicesinc.org
</t>
  </si>
  <si>
    <t>Personal Contact:
Credentialing Contact: 517-676-5405
Practice Location Contact:</t>
  </si>
  <si>
    <t>Personal Email: Iduda@newoakland.org
Credentialing Email:  SEHRLICHMAN@NEWOAKLAND.ORG
jryan@newoakland.org - from CAQH</t>
  </si>
  <si>
    <t>The group/address you are wanting this provider credentialed at isnt on their CAQH application. Please update CAQH.</t>
  </si>
  <si>
    <t xml:space="preserve">Personal Email: scolemen@newoakland.org
Credentialing Email:  SEHRLICHMAN@NEWOAKLAND.ORG
</t>
  </si>
  <si>
    <t xml:space="preserve">Personal Contact:
Credentialing Contact: 800-395-3223 X4113
Practice Location Contact:
</t>
  </si>
  <si>
    <t>Personal Email:  BronwynMD@yahoo.com
Credentialing Email:  SEHRLICHMAN@NEWOAKLAND.ORG
erinsena@practiceceleriti.com</t>
  </si>
  <si>
    <t xml:space="preserve">Personal Contact:
Credentialing Contact: 800-395-3223 X4113                                                        734-502-5860 - from CAQH
Practice Location Contact:
</t>
  </si>
  <si>
    <t>CHAMPS full access request
Supervising Physician (Applicable for Mid-level/Limited License providers ONLY)
NPI, DEA, if applicable - Board Certified (Y/N) and Medicare Number
CAQH PDF copy updated and attested within 120 days (With MCCMH Information in Practice Location)</t>
  </si>
  <si>
    <r>
      <rPr>
        <sz val="11"/>
        <color rgb="FF000000"/>
        <rFont val="Calibri, Arial"/>
      </rPr>
      <t xml:space="preserve">Personal Contact:
Home Phone Number:
Credentialing Contact: 
Provider Enrollment Contact:  586-337-5996
Practice Location Contact: 
(586) 501-3070 - from </t>
    </r>
    <r>
      <rPr>
        <sz val="11"/>
        <color rgb="FF000000"/>
        <rFont val="Calibri, Arial"/>
      </rPr>
      <t>proview.CAQH.org</t>
    </r>
  </si>
  <si>
    <r>
      <rPr>
        <sz val="11"/>
        <color rgb="FF000000"/>
        <rFont val="Calibri, Arial"/>
      </rPr>
      <t xml:space="preserve">Personal Contact:
Home Phone Number:
Credentialing Contact: 
Provider Enrollment Contact:  586-337-5996
Practice Location Contact: 
(586) 501-3070 - from </t>
    </r>
    <r>
      <rPr>
        <sz val="11"/>
        <color rgb="FF000000"/>
        <rFont val="Calibri, Arial"/>
      </rPr>
      <t>proview.CAQH.org</t>
    </r>
  </si>
  <si>
    <t>Personal:
[bailey_deschutter@judsoncenter.org]
Credentialing: []
Reimbursement Director:
[joanna_mcnair@judsoncenter.org]</t>
  </si>
  <si>
    <t>Therapist, Outpatient</t>
  </si>
  <si>
    <t xml:space="preserve">update and/or re-attest your CAQH application on the CAQH website </t>
  </si>
  <si>
    <t xml:space="preserve">Request to accept the CMS I&amp;A Connection Request
CAQH PDF copy updated and attested within 120 days (With MCCMH Information in Practice Location)
</t>
  </si>
  <si>
    <t xml:space="preserve">Personal:
[joanne_dinunzio@judsoncenter.org]
Credentialing: []
Reimbursement Director:
[joanna_mcnair@judsoncenter.org]
</t>
  </si>
  <si>
    <t>Personal Contact: []                                                                                     Home Phone Number: [586-295-9710]
Credentialing Contact:
Reimbursement Director Contact: [248-837-2092]
Practice Location Contact:
-(586) 573-1810
-
-</t>
  </si>
  <si>
    <r>
      <rPr>
        <sz val="11"/>
        <color rgb="FF000000"/>
        <rFont val="Calibri, Arial"/>
      </rPr>
      <t xml:space="preserve">Personal Contact:
Home Phone Number:
Credentialing Contact: Isiemiantkowski@essmichigan.org
Provider Enrollment Contact:  586-337-5996
Practice Location Contact: 
(248) 706-3450 - from </t>
    </r>
    <r>
      <rPr>
        <sz val="11"/>
        <color rgb="FF000000"/>
        <rFont val="Calibri, Arial"/>
      </rPr>
      <t>proview.CAQH.org</t>
    </r>
  </si>
  <si>
    <t>the group/address you are wanting the provider credentialed at isn't on their CAQH application</t>
  </si>
  <si>
    <r>
      <rPr>
        <sz val="10"/>
        <color theme="1"/>
        <rFont val="Arial"/>
      </rPr>
      <t xml:space="preserve">
</t>
    </r>
    <r>
      <rPr>
        <sz val="10"/>
        <color theme="1"/>
        <rFont val="Arial"/>
      </rPr>
      <t>Personal:</t>
    </r>
    <r>
      <rPr>
        <sz val="10"/>
        <color theme="1"/>
        <rFont val="Arial"/>
      </rPr>
      <t xml:space="preserve">
[aemerick@cnshealthcare.org  from CAQH App]
</t>
    </r>
    <r>
      <rPr>
        <sz val="10"/>
        <color theme="1"/>
        <rFont val="Arial"/>
      </rPr>
      <t>Credentialing:</t>
    </r>
    <r>
      <rPr>
        <sz val="10"/>
        <color theme="1"/>
        <rFont val="Arial"/>
      </rPr>
      <t xml:space="preserve">
[mgarrett1@cnshealthcare.org]
[jolafsson@cnshealthcare.org]
</t>
    </r>
  </si>
  <si>
    <t xml:space="preserve">CAQH currently does not list Macomb County Community Mental health. Please update and/or re-attest the CAQH application on the CAQH website </t>
  </si>
  <si>
    <t xml:space="preserve">Supervising Physician (Applicable for Mid-level/Limited License providers ONLY) 
NPI, DEA, if applicable - Board Certified (Y/N) and Medicare Number
</t>
  </si>
  <si>
    <r>
      <rPr>
        <sz val="10"/>
        <color theme="1"/>
        <rFont val="Arial"/>
      </rPr>
      <t xml:space="preserve">
</t>
    </r>
    <r>
      <rPr>
        <sz val="10"/>
        <color theme="1"/>
        <rFont val="Arial"/>
      </rPr>
      <t>Personal:</t>
    </r>
    <r>
      <rPr>
        <sz val="10"/>
        <color theme="1"/>
        <rFont val="Arial"/>
      </rPr>
      <t xml:space="preserve">
[cesser@cnshealthcare.org] [esserche91@gmail.com from CAQH App]
</t>
    </r>
    <r>
      <rPr>
        <sz val="10"/>
        <color theme="1"/>
        <rFont val="Arial"/>
      </rPr>
      <t xml:space="preserve">Credentialing: </t>
    </r>
    <r>
      <rPr>
        <sz val="10"/>
        <color theme="1"/>
        <rFont val="Arial"/>
      </rPr>
      <t xml:space="preserve">
[mgarrett1@cnshealthcare.org]
[jolafsson@cnshealthcare.org]
</t>
    </r>
  </si>
  <si>
    <t>Request to approve the CMS I&amp;A Connection Request
CHAMPS full access request
Collabortive Physicians NPI
( for PA, RN, NMW, &amp; NP Only)
Supervising Physician (Applicable for Mid-level/Limited License providers ONLY)
NPI, DEA, if applicable - Board Certified (Y/N) and Medicare Number
CAQH PDF copy updated and attested within 120 days (With MCCMH Information in Practice Location)</t>
  </si>
  <si>
    <t>Update the CAQH Application. The CAQH application does not list the demographic information for Macomb County CMH</t>
  </si>
  <si>
    <t xml:space="preserve">Personal Email: sfortin@ttiinc.org
Provider Enrollment Email: DDETTLOFF@TTIINC.ORG
</t>
  </si>
  <si>
    <t>Personal Contact:
Credentialing Contact:
Practice Location Contact:
- (877) 688-5900
- (586) 939-4374 from google</t>
  </si>
  <si>
    <t xml:space="preserve"> The group/address you are wanting the provider credentialed to is not listed on the provider's CAQH application. Please update provider's CAQH application.</t>
  </si>
  <si>
    <t xml:space="preserve">Personal Email: lfournier@newoakland.ord
Credentialing Email:  SEHRLICHMAN@NEWOAKLAND.ORG
</t>
  </si>
  <si>
    <t>Personal Contact:
Home Phone Number:
Credentialing Contact: 
Provider Enrollment Contact:  586-337-5996
Practice Location Contact: 
586-501-3070 - from CAQH App/proview.CAQH.org</t>
  </si>
  <si>
    <t xml:space="preserve">Personal Email: garveymm5@hotmail.com
Credentialing Email:  Isiemiantkowski@essmichigan.org
Provider Enrollment Email: KKULHANEK@EASTERSEALSMORC.COM
</t>
  </si>
  <si>
    <r>
      <rPr>
        <sz val="11"/>
        <color rgb="FF000000"/>
        <rFont val="Calibri, Arial"/>
      </rPr>
      <t xml:space="preserve">Personal Contact:
Home Phone Number:
Credentialing Contact: 248-475-6400 - from CAQH App    
Provider Enrollment Contact:  586-337-5996
Practice Location Contact: 
 (586) 501-3070 - from </t>
    </r>
    <r>
      <rPr>
        <sz val="11"/>
        <color rgb="FF000000"/>
        <rFont val="Calibri, Arial"/>
      </rPr>
      <t>proview.CAQH.org</t>
    </r>
  </si>
  <si>
    <t xml:space="preserve">personal email: yo_giles@yahoo.com
Provider enrollment email: mjchase@hopenetwork.org
credentialing email: abuchana@riversbendpc.com
</t>
  </si>
  <si>
    <t>personal contact:
home phone contact: 248-821-4403
credentialing contact: 248-585-3239
provider enrollment contact:
practice location contact:
616-551-4301
810-213-1803</t>
  </si>
  <si>
    <t>Update and/or re-attest your CAQH application on the CAQH website.</t>
  </si>
  <si>
    <t xml:space="preserve">Personal Email: wendygoetz143@gmail.com
Credentialing Email:  SEHRLICHMAN@NEWOAKLAND.ORG
</t>
  </si>
  <si>
    <t xml:space="preserve">Personal Contact:                                                                                                   Home Phone Contact: 2485059190
Credentialing Contact: 800-395-3223 X4113
Practice Location Contat:
</t>
  </si>
  <si>
    <t>Primary practice:
melissa.gray@joakmacomb.com</t>
  </si>
  <si>
    <t>Personal Contact:
Credentialing Contact: [617-546-3319]
Practice Location Contact:
- (586) 690-8331
-
-</t>
  </si>
  <si>
    <t>Supervising Physician (Applicable for Mid-level/Limited License providers ONLY)
NPI, DEA, if applicable - Board Certified (Y/N) and Medicare Number</t>
  </si>
  <si>
    <r>
      <rPr>
        <sz val="10"/>
        <color theme="1"/>
        <rFont val="Arial"/>
      </rPr>
      <t xml:space="preserve">
</t>
    </r>
    <r>
      <rPr>
        <sz val="10"/>
        <color theme="1"/>
        <rFont val="Arial"/>
      </rPr>
      <t>Personal:</t>
    </r>
    <r>
      <rPr>
        <sz val="10"/>
        <color theme="1"/>
        <rFont val="Arial"/>
      </rPr>
      <t xml:space="preserve">
[sguertin@cnshealthcare.org from CAQH App]
</t>
    </r>
    <r>
      <rPr>
        <sz val="10"/>
        <color theme="1"/>
        <rFont val="Arial"/>
      </rPr>
      <t xml:space="preserve">Credentialing: </t>
    </r>
    <r>
      <rPr>
        <sz val="10"/>
        <color theme="1"/>
        <rFont val="Arial"/>
      </rPr>
      <t xml:space="preserve">
[mgarrett1@cnshealthcare.org]
[jolafsson@cnshealthcare.org]
</t>
    </r>
  </si>
  <si>
    <r>
      <rPr>
        <sz val="11"/>
        <color rgb="FF000000"/>
        <rFont val="Calibri, Arial"/>
      </rPr>
      <t xml:space="preserve">Personal Contact:
Home Phone Number: 586-219-7994
Credentialing Contact: 
Practice Location Contat:
248-745-4900 - from CAQH App
313-308-1400
(313) 245-7000 -  from </t>
    </r>
    <r>
      <rPr>
        <sz val="11"/>
        <color rgb="FF000000"/>
        <rFont val="Calibri, Arial"/>
      </rPr>
      <t>proview.CAQH.org</t>
    </r>
  </si>
  <si>
    <t>Personal:
jshall85@gmail.com
Primary practice:
Jay.Hall@joakmacomb.com</t>
  </si>
  <si>
    <t>Personal Contact:
Credentialing Contact:
Practice Location Contact:
- (586) 690-8331
-
-</t>
  </si>
  <si>
    <t>Hope Network-New Passages DCO
JOAK</t>
  </si>
  <si>
    <t xml:space="preserve">personal email: jthansen@oakland.edu
Provider enrollment email: mjchase@hopenetwork.org
credentialing email: providerenrollmentdept@hopenetwork.org
</t>
  </si>
  <si>
    <t>personal contact: 
home phone contact: 248-892-1962
credentialing contact:
provider enrollment contact:
practice location contact:
616-551-4301
810-213-1803                                                                                                                                        (586) 884-4714 - from proview.CAQH.org</t>
  </si>
  <si>
    <t>Harrington</t>
  </si>
  <si>
    <t xml:space="preserve">Personal:
lauren.harrington@joakmacomb.com
</t>
  </si>
  <si>
    <t>Child and Adult Psychiatrist</t>
  </si>
  <si>
    <t xml:space="preserve">Personal:
[renee_harris@judsoncenter.org]
Credentialing: []
Reimbursement Director:
[joanna_mcnair@judsoncenter.org]
Primary Email Address: info@miopah.com
</t>
  </si>
  <si>
    <t>Personal Contact:
Credentialing Contact:
Reimbursement Director Contact: [248-837-2092]
Practice Location Contact:
-(248) 481-8428
-
-</t>
  </si>
  <si>
    <r>
      <rPr>
        <sz val="10"/>
        <color rgb="FF000000"/>
        <rFont val="Arial"/>
      </rPr>
      <t xml:space="preserve">From google
</t>
    </r>
    <r>
      <rPr>
        <sz val="10"/>
        <color theme="1"/>
        <rFont val="Arial"/>
      </rPr>
      <t xml:space="preserve">(203) 548-0350
(810) 742-4968
</t>
    </r>
  </si>
  <si>
    <t xml:space="preserve">Update and/or re-attest the CAQH application on the CAQH website </t>
  </si>
  <si>
    <t xml:space="preserve">Personal Email: ahayes@ttiinc.org
Provider Enrollment Email: DDETTLOFF@TTIINC.ORG
</t>
  </si>
  <si>
    <t>Personal Contact:
Credentialing Contact:
Practice Location Contact:
- (586) 284-7937
- (248) 524-8801 from gogle</t>
  </si>
  <si>
    <t>Provide Alternate Collaborating Physician's Info, for the one provided - Phillipa Zylanoff 1699882126 is already inactive on their system.</t>
  </si>
  <si>
    <r>
      <rPr>
        <sz val="11"/>
        <color rgb="FF000000"/>
        <rFont val="Calibri"/>
      </rPr>
      <t>Request to accept the CMS I&amp;A Connection Request
Provide Alternate Collaborating Physician's Info, for the one provided -</t>
    </r>
    <r>
      <rPr>
        <b/>
        <sz val="11"/>
        <color rgb="FF000000"/>
        <rFont val="Calibri"/>
      </rPr>
      <t xml:space="preserve"> Phillipa Zylanoff 1699882126</t>
    </r>
    <r>
      <rPr>
        <sz val="11"/>
        <color rgb="FF000000"/>
        <rFont val="Calibri"/>
      </rPr>
      <t xml:space="preserve"> is already inactive on their system.
CAQH PDF copy updated and attested within 120 days (With MCCMH Information in Practice Location)</t>
    </r>
  </si>
  <si>
    <t>Personal Contact:
Credentialing Contact: [810-966-0099]
Practice Location Contact:
- (586) 783-2950 from google
-
-</t>
  </si>
  <si>
    <t>Will this provider be seeing patients in a hospital only or in an office setting? Are we referring members?</t>
  </si>
  <si>
    <t>Personal Email: khill2422@gmail.com
Credentialing Email:  SEHRLICHMAN@NEWOAKLAND.ORG
cdiaz@newoakland.org - from CAQH</t>
  </si>
  <si>
    <t xml:space="preserve">Request to accept the CMS I&amp;A Connection Request                                                              </t>
  </si>
  <si>
    <t xml:space="preserve">personal email: creativehealing_christina@yahoo.com
Provider enrollment email: mjchase@hopenetwork.org
credentialing email: providerenrollmentdept@hopenetwork.org
</t>
  </si>
  <si>
    <t>personal contact:
home phone contact:
credentialing contact:
provider enrollment contact:
practice location contact:
616-551-4301
810-213-1803</t>
  </si>
  <si>
    <t>Update and/or re-attest your CAQH application on the CAQH website</t>
  </si>
  <si>
    <r>
      <rPr>
        <sz val="10"/>
        <color theme="1"/>
        <rFont val="Arial"/>
      </rPr>
      <t xml:space="preserve">
</t>
    </r>
    <r>
      <rPr>
        <sz val="10"/>
        <color theme="1"/>
        <rFont val="Arial"/>
      </rPr>
      <t>Personal:</t>
    </r>
    <r>
      <rPr>
        <sz val="10"/>
        <color theme="1"/>
        <rFont val="Arial"/>
      </rPr>
      <t xml:space="preserve">
khorton@cnshealthcare.org]
</t>
    </r>
    <r>
      <rPr>
        <sz val="10"/>
        <color theme="1"/>
        <rFont val="Arial"/>
      </rPr>
      <t>Credentialing:</t>
    </r>
    <r>
      <rPr>
        <sz val="10"/>
        <color theme="1"/>
        <rFont val="Arial"/>
      </rPr>
      <t xml:space="preserve">
[mgarrett1@cnshealthcare.org]
[jolafsson@cnshealthcare.org]
</t>
    </r>
  </si>
  <si>
    <r>
      <rPr>
        <sz val="11"/>
        <color rgb="FF000000"/>
        <rFont val="Calibri, Arial"/>
      </rPr>
      <t xml:space="preserve">Personal Contact:
Home Phone Number:
Credentialing Contact: 
Practice Location Contact:
248-745-4900 
313-308-1400
(313) 245-7000  - from </t>
    </r>
    <r>
      <rPr>
        <sz val="11"/>
        <color rgb="FF000000"/>
        <rFont val="Calibri, Arial"/>
      </rPr>
      <t>proview.CA</t>
    </r>
    <r>
      <rPr>
        <sz val="11"/>
        <color rgb="FF000000"/>
        <rFont val="Calibri, Arial"/>
      </rPr>
      <t>QH.org</t>
    </r>
  </si>
  <si>
    <t>Personal:
[Dominkeh@gmail.com] [dominke_houston@judsoncenter.org]
Credentialing: []
Reimbursement Director:
[joanna_mcnair@judsoncenter.org]</t>
  </si>
  <si>
    <t>Personal Contact:
Credentialing Contact:
Reimbursement Director Contact: [248-837-2092]
Practice Location Contact:
-(586) 573-1810</t>
  </si>
  <si>
    <t>Personal:
[Kelsey_joachim@judsoncenter.org]
Credentialing: []
Reimbursement Director:
[joanna_mcnair@judsoncenter.org]</t>
  </si>
  <si>
    <t>Personal Contact:
Credentialing Contact:
Reimbursement Director Contact: [248-837-2092]
Practice Location Contact:
-(586) 573-1853</t>
  </si>
  <si>
    <t xml:space="preserve">personal email: 
Provider enrollment email: mjchase@hopenetwork.org
credentialing email:
</t>
  </si>
  <si>
    <t xml:space="preserve">personal contact:
home phone contact:
credentialing contact:
provider enrollment contact:
practice location contact:
616-551-4301
810-213-1803                                                                                                                                        (586) 627-0024 - from proview.CAQH.org
</t>
  </si>
  <si>
    <t>Updated CAQH Application. The demographic information for Macomb County Community Mental Health is not on the CAQH.</t>
  </si>
  <si>
    <t xml:space="preserve">Personal Email: jessicabain85@gmail.com
Credentialing Email:  SEHRLICHMAN@NEWOAKLAND.ORG
</t>
  </si>
  <si>
    <t xml:space="preserve"> Tobar</t>
  </si>
  <si>
    <t xml:space="preserve">Will this provider be seeing patients in a hospital only or in an office setting? Are we referring members? </t>
  </si>
  <si>
    <t>Personal Email: lbhmacc@gmail.com
Credentialing Email:  SEHRLICHMAN@NEWOAKLAND.ORG
mstribling@newoakland.org - from  CAQH</t>
  </si>
  <si>
    <t>Personal Email: roblagrou@sbcglobal.net
Credentialing Email:  SEHRLICHMAN@NEWOAKLAND.ORG
credentialing@mmmbs.net - from CAQH</t>
  </si>
  <si>
    <t>Updated CAQH Application. The demographic/work history information does not show Macomb County Community Mental Health on the CAQH.</t>
  </si>
  <si>
    <t xml:space="preserve">Credentialing: hr@renewalcenter.org
Primary Practice: office@renewalcenter.org
</t>
  </si>
  <si>
    <t>Personal Contact:
Credentialing Contact: [810-966-0099]
Practice Location Contact:
-(586) 783-2950 from google
-
-</t>
  </si>
  <si>
    <t>CHAMPS full access request
CAQH PDF copy updated and attested within 120 days (With MCCMH Information in Practice Location)</t>
  </si>
  <si>
    <t>CAQH application was reattested last on 01/04/2023, it does not currently have the group/address you are wanting the provider credentialed at.</t>
  </si>
  <si>
    <t>Personal:
sandy.dobner@joakmacomb.com</t>
  </si>
  <si>
    <t xml:space="preserve">Updated CAQH Application. The CAQH application does not list the demographic information for Macomb County Community Mental Health. </t>
  </si>
  <si>
    <t>Personal Email: lynnleinhos@gmail.com
Credentialing Email:  SEHRLICHMAN@NEWOAKLAND.ORG
nminaudo@alliancepsychologicalservices.net - from CAQH</t>
  </si>
  <si>
    <t xml:space="preserve">Personal Contact:
Credentialing Contact: 800-395-3223 X4113                                                                2482297149 - from CAQH
Practice Location Contat: 2484135027
</t>
  </si>
  <si>
    <t>Personal Contact:
Credentialing Contact:
Practice Location Contact:
- 508-875-5801 from google
-
-</t>
  </si>
  <si>
    <t xml:space="preserve">the group/address you are wanting the provider credentialed at isn't located on their CAQH application. Please update CAQH </t>
  </si>
  <si>
    <t>Personal:
[kathryn_lowe@judsoncenter.org]
Credentialing: []
Reimbursement Director:
[joanna_mcnair@judsoncenter.org]</t>
  </si>
  <si>
    <t>Personal Contact:
Credentialing Contact:
Reimbursement Director Contact: [248-837-2092]
Practice Location Contact:
-
-
-</t>
  </si>
  <si>
    <r>
      <rPr>
        <sz val="11"/>
        <color rgb="FF000000"/>
        <rFont val="Calibri, Arial"/>
      </rPr>
      <t xml:space="preserve">Personal Contact:
Home Phone Number:
Credentialing Contact: 586-741-9234
Provider Enrollment Contact:  586-337-5996
Practice Location Contact: 
(586) 501-3070 - from </t>
    </r>
    <r>
      <rPr>
        <sz val="11"/>
        <color rgb="FF000000"/>
        <rFont val="Calibri, Arial"/>
      </rPr>
      <t>proview.CAH.org</t>
    </r>
  </si>
  <si>
    <t>Personal Email: masontrina@yahoo.com
Credentialing Email:  SEHRLICHMAN@NEWOAKLAND.ORG
pbaskel@newoaklnd.org - from CAQH</t>
  </si>
  <si>
    <t xml:space="preserve">Personal Contact:
Credentialing Contact: 800-395-3223 X4113
Practice Location Contat: 2486206400
</t>
  </si>
  <si>
    <r>
      <rPr>
        <sz val="11"/>
        <color rgb="FF000000"/>
        <rFont val="Calibri, Arial"/>
      </rPr>
      <t xml:space="preserve">Personal Contact:
Home Phone Number:
Credentialing Contact: 
Provider Enrollment Contact:  586-337-5996
Practice Location Contact: 
(586) 501-3070 - from </t>
    </r>
    <r>
      <rPr>
        <sz val="11"/>
        <color rgb="FF000000"/>
        <rFont val="Calibri, Arial"/>
      </rPr>
      <t>proview.CAQH.org</t>
    </r>
  </si>
  <si>
    <t xml:space="preserve">Personal Email: Mandapanski2014@yahoo.com
Credentialing Email:  SEHRLICHMAN@NEWOAKLAND.ORG
</t>
  </si>
  <si>
    <t xml:space="preserve">Personal Contact: 
Credentialing Contact: 800-395-3223 X4113
Practice Location Contat: 248620400
</t>
  </si>
  <si>
    <t>Request to accept the CMS I&amp;A Connection Request</t>
  </si>
  <si>
    <t xml:space="preserve">personal email: 1auren.doherty8l@gmail.com
Provider enrollment email: mjchase@hopenetwork.org
credentialing email: providerenrollmentdept@hopenetwork.org
</t>
  </si>
  <si>
    <t>personal contact:
home phone contact:
credentialing contact: 616-226-28-55
provider enrollment contact:
practice location contact:
616-551-4301
810-213-1803                                                                                                                                        (586) 627-0024 - from proview.CAQH.org</t>
  </si>
  <si>
    <r>
      <rPr>
        <sz val="11"/>
        <color rgb="FF000000"/>
        <rFont val="Calibri, Arial"/>
      </rPr>
      <t xml:space="preserve">Personal Contact:
Home Phone Number: 248-459-9363
Credentialing Contact:  
Provider Enrollment Contact:  586-337-5996
Practice Location Contact: 
(586) 501-3070 - from </t>
    </r>
    <r>
      <rPr>
        <sz val="11"/>
        <color rgb="FF000000"/>
        <rFont val="Calibri, Arial"/>
      </rPr>
      <t>proview.CAQH.org</t>
    </r>
  </si>
  <si>
    <t xml:space="preserve">Primary Practice: office@renewalcenter.org
</t>
  </si>
  <si>
    <t>Collabortive Physicians NPI 
( for PA, RN, NMW, &amp; NP Only)
Supervising Physician (Applicable for Mid-level/Limited License providers ONLY) 
NPI, DEA, if applicable - Board Certified (Y/N) and Medicare Number</t>
  </si>
  <si>
    <t>Name and NPI of Collaborating Physician</t>
  </si>
  <si>
    <t>Primary practice:
BILLING@CONSUMERSERVICESINC.ORG</t>
  </si>
  <si>
    <t>Personal Contact:
Credentialing Contact:
Practice Location Contact:
- (810) 237-0799
-
-</t>
  </si>
  <si>
    <t>Personal Contact:
Home Phone Number:
Credentialing Contact: 313-924-7860
Practice Location Contact: (313) 924-7860</t>
  </si>
  <si>
    <t>Personal:
[kelleynoelle@hotmail.com] [kelley_miller@judsoncenter.org]
Credentialing: []
Reimbursement Director:
[joanna_mcnair@judsoncenter.org]</t>
  </si>
  <si>
    <t xml:space="preserve">CHAMPS full access request
Supervising Physician (Applicable for Mid-level/Limited License providers ONLY)
NPI, DEA, if applicable - Board Certified (Y/N) and Medicare Number
CAQH PDF copy updated and attested within 120 days (With MCCMH Information in Practice Location)
</t>
  </si>
  <si>
    <t xml:space="preserve">Judson CCBHC
</t>
  </si>
  <si>
    <t>Personal:
[colin_miller@judsoncenter.org]
Credentialing: []
Reimbursement Director:
[joanna_mcnair@judsoncenter.org]</t>
  </si>
  <si>
    <t xml:space="preserve">providers' CAQH does not currently show any information for Macomb County Community Mental Health. 
Update and/or re-attest the CAQH application on the CAQH website </t>
  </si>
  <si>
    <r>
      <rPr>
        <sz val="10"/>
        <color theme="1"/>
        <rFont val="Arial"/>
      </rPr>
      <t xml:space="preserve">
</t>
    </r>
    <r>
      <rPr>
        <sz val="10"/>
        <color theme="1"/>
        <rFont val="Arial"/>
      </rPr>
      <t>Personal:</t>
    </r>
    <r>
      <rPr>
        <sz val="10"/>
        <color theme="1"/>
        <rFont val="Arial"/>
      </rPr>
      <t xml:space="preserve">
</t>
    </r>
    <r>
      <rPr>
        <sz val="10"/>
        <color theme="1"/>
        <rFont val="Arial"/>
      </rPr>
      <t>Credentialing:</t>
    </r>
    <r>
      <rPr>
        <sz val="10"/>
        <color theme="1"/>
        <rFont val="Arial"/>
      </rPr>
      <t xml:space="preserve">
[mgarrett1@cnshealthcare.org]
[jolafsson@cnshealthcare.org]
</t>
    </r>
  </si>
  <si>
    <r>
      <rPr>
        <sz val="11"/>
        <color rgb="FF000000"/>
        <rFont val="Calibri, Arial"/>
      </rPr>
      <t xml:space="preserve">Personal Contact:
Home Phone Number: 321-217-7223
Credentialing Contact: 
Practice Location Contact:
248-745-4900 
313-308-1400 -  from </t>
    </r>
    <r>
      <rPr>
        <sz val="11"/>
        <color rgb="FF000000"/>
        <rFont val="Calibri, Arial"/>
      </rPr>
      <t>proview.CAQ</t>
    </r>
    <r>
      <rPr>
        <sz val="11"/>
        <color rgb="FF000000"/>
        <rFont val="Calibri, Arial"/>
      </rPr>
      <t xml:space="preserve">H.org
</t>
    </r>
  </si>
  <si>
    <t>Request to approve the CMS I&amp;A Connection Request
Collabortive Physicians NPI
( for PA, RN, NMW, &amp; NP Only)
Supervising Physician (Applicable for Mid-level/Limited License providers ONLY)
NPI, DEA, if applicable - Board Certified (Y/N) and Medicare Number
CAQH PDF copy updated and attested within 120 days (With MCCMH Information in Practice Location)</t>
  </si>
  <si>
    <r>
      <rPr>
        <sz val="10"/>
        <color theme="1"/>
        <rFont val="Arial"/>
      </rPr>
      <t xml:space="preserve">
</t>
    </r>
    <r>
      <rPr>
        <sz val="10"/>
        <color theme="1"/>
        <rFont val="Arial"/>
      </rPr>
      <t>Personal: [cmorrissey@cnshealthcare.org]</t>
    </r>
    <r>
      <rPr>
        <sz val="10"/>
        <color theme="1"/>
        <rFont val="Arial"/>
      </rPr>
      <t xml:space="preserve">
</t>
    </r>
    <r>
      <rPr>
        <sz val="10"/>
        <color theme="1"/>
        <rFont val="Arial"/>
      </rPr>
      <t>Credentialing:</t>
    </r>
    <r>
      <rPr>
        <sz val="10"/>
        <color theme="1"/>
        <rFont val="Arial"/>
      </rPr>
      <t xml:space="preserve">
[mgarrett1@cnshealthcare.org]
[jolafsson@cnshealthcare.org]
</t>
    </r>
  </si>
  <si>
    <t>Personal:
[mary_murray@judsoncenter.org] [marymurray28@yahoo.com]
Credentialing: []
Reimbursement Director:
[joanna_mcnair@judsoncenter.org]</t>
  </si>
  <si>
    <t>Personal Contact: [586-405-5832]
Credentialing Contact:
Reimbursement Director Contact: [248-837-2092]
Practice Location Contact:
-(586) 573-1810</t>
  </si>
  <si>
    <t xml:space="preserve"> Updated CAQH Application. The CAQH application does not list the demographic information for Macomb County Community Mental Health.</t>
  </si>
  <si>
    <t xml:space="preserve">Provide the name and NPI of a collaborating physician for Ms. Nixon. The collaborating physician must be participating and practice in the same specialty as the midlevel. </t>
  </si>
  <si>
    <t xml:space="preserve">Personal Email: spandya@ttiinc.org
Provider Enrollment Email: DDETTLOFF@TTIINC.ORG
</t>
  </si>
  <si>
    <t xml:space="preserve"> CAQH does not show Macomb County Community Mental Health. Please update and/or re-attest your CAQH application on the CAQH website</t>
  </si>
  <si>
    <t>Personal:
[julia_pangborn-harley@judsoncenter.org]
Credentialing: []
Reimbursement Director:
[joanna_mcnair@judsoncenter.org]</t>
  </si>
  <si>
    <t xml:space="preserve">Personal Contact:
Credentialing Contact:
Reimbursement Director Contact: [248-837-2092]
Practice Location Contact:
-(586) 242-0027
</t>
  </si>
  <si>
    <t>Partynski</t>
  </si>
  <si>
    <t xml:space="preserve">Personal:
kyla.dean@joakmacomb.com
</t>
  </si>
  <si>
    <t>CAQH PDF copy updated and attested within 120 days (With MCCMH Information in Practice Location)
CHAMPS full access request</t>
  </si>
  <si>
    <t>Personal:
[allypasc7@gmail.com] [allyson_pascarella@judsoncenter.org]
Credentialing: []
Reimbursement Director:
[joanna_mcnair@judsoncenter.org]</t>
  </si>
  <si>
    <t>Personal Contact:
Credentialing Contact:
Practice Location Contact:
- (586) 703-1514
-
-</t>
  </si>
  <si>
    <t>Personal:
samantha.pedri@outlook.com</t>
  </si>
  <si>
    <t>provide the name of the Collaborating Physician, including Type 1 NPI, associated with the request. The Collaborating Physician must be a participating Priority Health provider and cover the scope of practice (including age limits) relative to the provider associated with the request.</t>
  </si>
  <si>
    <t>Personal Contact:
Credentialing Contact:
Practice Location Contact:
-  (810) 213-0015 from google
-
-</t>
  </si>
  <si>
    <t>CAQH does not show Macomb County Community Mental Health. Please update and/or re-attest your CAQH application on the CAQH website.</t>
  </si>
  <si>
    <t xml:space="preserve">CAQH PDF copy updated and attested within 120 days (With MCCMH Information in Practice Location)
CHAMPS Full Access Request
Request to accept the CMS I&amp;A Connection Request
</t>
  </si>
  <si>
    <t>Primary practice:
christine.post@t-mhs.com</t>
  </si>
  <si>
    <t>Personal Contact:
Credentialing Contact:
Practice Location Contact:
- (313) 396-5300
-
-</t>
  </si>
  <si>
    <t>Personal:
[nicole_price@judsoncenter.org]
Credentialing: []
Reimbursement Director:
[joanna_mcnair@judsoncenter.org]</t>
  </si>
  <si>
    <t xml:space="preserve">Personal: [kratowski@consumerservicesinc.org]
Credentialing:
[]
[]
</t>
  </si>
  <si>
    <t>Personal Contact:                                                                                                         Home Phone Number: [989-387-3301]
Credentialing Contact:
Practice Location Contact:
-
-
-</t>
  </si>
  <si>
    <r>
      <rPr>
        <sz val="10"/>
        <color theme="1"/>
        <rFont val="Arial"/>
      </rPr>
      <t xml:space="preserve">
</t>
    </r>
    <r>
      <rPr>
        <sz val="10"/>
        <color theme="1"/>
        <rFont val="Arial"/>
      </rPr>
      <t>Personal: [mreid@cnshealthcare.org]</t>
    </r>
    <r>
      <rPr>
        <sz val="10"/>
        <color theme="1"/>
        <rFont val="Arial"/>
      </rPr>
      <t xml:space="preserve">
</t>
    </r>
    <r>
      <rPr>
        <sz val="10"/>
        <color theme="1"/>
        <rFont val="Arial"/>
      </rPr>
      <t>Credentialing:</t>
    </r>
    <r>
      <rPr>
        <sz val="10"/>
        <color theme="1"/>
        <rFont val="Arial"/>
      </rPr>
      <t xml:space="preserve">
[mgarrett1@cnshealthcare.org]
[jolafsson@cnshealthcare.org]
</t>
    </r>
  </si>
  <si>
    <r>
      <rPr>
        <sz val="11"/>
        <color rgb="FF000000"/>
        <rFont val="Calibri, Arial"/>
      </rPr>
      <t xml:space="preserve">Personal Contact:
Home Phone Number:
Credentialing Contact: 
Practice Location Contact:
248-745-4900 - from </t>
    </r>
    <r>
      <rPr>
        <sz val="11"/>
        <color rgb="FF000000"/>
        <rFont val="Calibri, Arial"/>
      </rPr>
      <t>proview.CAQH.org</t>
    </r>
    <r>
      <rPr>
        <sz val="11"/>
        <color rgb="FF000000"/>
        <rFont val="Calibri, Arial"/>
      </rPr>
      <t xml:space="preserve">
313-308-1400
</t>
    </r>
  </si>
  <si>
    <r>
      <rPr>
        <sz val="11"/>
        <color rgb="FF000000"/>
        <rFont val="Calibri, Arial"/>
      </rPr>
      <t xml:space="preserve">Personal Contact:
Home Phone Number:
Credentialing Contact: 
Provider Enrollment Contact:  586-337-5996
Practice Location Contact: 
(586) 501-3070 - </t>
    </r>
    <r>
      <rPr>
        <sz val="11"/>
        <color rgb="FF000000"/>
        <rFont val="Calibri, Arial"/>
      </rPr>
      <t>proview.CAQH.org</t>
    </r>
  </si>
  <si>
    <t>Personal:
[stephanie_riolo@judsoncenter.org]
Credentialing: []
Reimbursement Director:
[joanna_mcnair@judsoncenter.org]</t>
  </si>
  <si>
    <t xml:space="preserve">Personal Email: srobarge@ttiinc.org
Provider Enrollment Email: DDETTLOFF@TTIINC.ORG
</t>
  </si>
  <si>
    <t>Personal Contact:
Credentialing Contact:
Practice Location Contact:
- (877) 688-5900
- 248-969-9932 from google
- 248-969-0840 from google</t>
  </si>
  <si>
    <t>Personal:
[christina_romero@judsoncenter.org]
Credentialing: []
Reimbursement Director:
[joanna_mcnair@judsoncenter.org]</t>
  </si>
  <si>
    <r>
      <rPr>
        <sz val="11"/>
        <color rgb="FF000000"/>
        <rFont val="Calibri, Arial"/>
      </rPr>
      <t xml:space="preserve">Personal Contact:
Home Phone Number:
Credentialing Contact: 
Provider Enrollment Contact:  586-337-5996
Practice Location Contact: 
(248) 964-5000 - </t>
    </r>
    <r>
      <rPr>
        <sz val="11"/>
        <color rgb="FF000000"/>
        <rFont val="Calibri, Arial"/>
      </rPr>
      <t>proview.CAQH.org</t>
    </r>
  </si>
  <si>
    <t>Personal Contact:
Credentialing Contact:
Practice Location Contact:
- (248) 607-4365
-
-</t>
  </si>
  <si>
    <t xml:space="preserve">personal email: rupple@charter.net
Provider enrollment email: mjchase@hopenetwork.org
credentialing email:
credentialing email: providerenrollmentdept@hopenetwork.org
</t>
  </si>
  <si>
    <t>update and/or re-attest your CAQH application on the CAQH website</t>
  </si>
  <si>
    <t>Personal:
sabonicole@yahoo.com</t>
  </si>
  <si>
    <t>Personal Contact:
Credentialing Contact:
Practice Location Contact:
- (586) 530-2679
-
-</t>
  </si>
  <si>
    <t xml:space="preserve"> Update and/or re-attest CAQH application on the CAQH website.</t>
  </si>
  <si>
    <t xml:space="preserve">Personal Email: msabon@ttiinc.org
Provider Enrollment Email: DDETTLOFF@TTIINC.ORG
</t>
  </si>
  <si>
    <t>Personal Contact:
Credentialing Contact:
Practice Location Contact:
- (877) 688-5900
- (248) 524-8801 from google</t>
  </si>
  <si>
    <t>personal contact: 231-250-3992
home phone contact:
credentialing contact:
provider enrollment contact:
practice location contact:
616-551-4301
810-213-1803                                                                                                                                           (313) 945-8138 - from proview.CAQH.org</t>
  </si>
  <si>
    <t>Salomone</t>
  </si>
  <si>
    <t xml:space="preserve">CAQH was reattested 01/13/2023, it still does not include the group (Macomb County Community Mental) or the address you are wanting the provider credentialed with (43740 NORTH GROESBECK HIGHWAY). </t>
  </si>
  <si>
    <t>Personal:
kelly.salomone@joakmacomb.com</t>
  </si>
  <si>
    <t xml:space="preserve">The group/address you are wanting the provider credentialed to isn't on their CAQH application. </t>
  </si>
  <si>
    <t>The group/address you are wanting the provider credentialed at isn't located on their CAQH application</t>
  </si>
  <si>
    <t xml:space="preserve">Personal Email: tsand@ttiinc.org
Provider Enrollment Email: DDETTLOFF@TTIINC.ORG
</t>
  </si>
  <si>
    <t>Personal Contact:
Credentialing Contact:
Practice Location Contact:
-(586) 939-4374
-(248) 524-8801 from google</t>
  </si>
  <si>
    <t xml:space="preserve">personal email: aschierlic@mchcares.org
Provider enrollment email: mjchase@hopenetwork.org
credentialing email:
</t>
  </si>
  <si>
    <t xml:space="preserve">personal contact:
home phone contact: 810-356-7648
credentialing contact:
provider enrollment contact:
practice location contact:
616-551-4301
810-213-1803                                                                                                                                        (810) 688-3048 - from proview.CAQH.org
</t>
  </si>
  <si>
    <r>
      <rPr>
        <sz val="11"/>
        <color rgb="FF000000"/>
        <rFont val="Calibri, Arial"/>
      </rPr>
      <t xml:space="preserve">Personal Contact:
Home Phone Number:
Credentialing Contact: 313-274-3700
Provider Enrollment Contact:  586-337-5996
Practice Location Contact: 
Practice Location Contact: 
(586) 501-3070 - </t>
    </r>
    <r>
      <rPr>
        <sz val="11"/>
        <color rgb="FF000000"/>
        <rFont val="Calibri, Arial"/>
      </rPr>
      <t>proview.CAQH.org</t>
    </r>
  </si>
  <si>
    <t xml:space="preserve">Provide the name of the Collaborating Physician, including Type 1 NPI, associated with the request. The Collaborating Physician must be a participating Priority Health provider and cover the scope of practice (including age limits) relative to the provider associated with the request. 
</t>
  </si>
  <si>
    <t>Request to approve the CMS I&amp;A Connection Request
CHAMPS full access request
Collaborating Physicians NPI
( for PA, RN, NMW, &amp; NP Only)
CAQH PDF copy updated and attested within 120 days (With MCCMH Information in Practice Location)</t>
  </si>
  <si>
    <t>Request to approve the CMS I&amp;A Connection Request
CHAMPS full access request
Collaborating Physician/Supervising Physician Physicians NPI
( for PA, RN, NMW, &amp; NP Only)
CAQH PDF copy updated and attested within 120 days (With MCCMH Information in Practice Location)</t>
  </si>
  <si>
    <t xml:space="preserve"> Updated CAQH Application as the location you have requested, Macomb County Community Mental Health, is currently not indicated. </t>
  </si>
  <si>
    <t xml:space="preserve">personal email: mslater@hopenetwork.org
Provider enrollment email: mjchase@hopenetwork.org
credentialing email:
</t>
  </si>
  <si>
    <t xml:space="preserve">personal contact:
home phone contact: 248-346-4997
credentialing contact:
provider enrollment contact:
practice location contact:
616-551-4301
810-213-1803                                                                                                                                         (586) 627-0024 - from proview.CAQH.org
</t>
  </si>
  <si>
    <t>Easterseals CCBHC 
New Oakland Family Centers</t>
  </si>
  <si>
    <t>Personal Email: mssmithmd@yahoo.com
Credentialing Email:  SEHRLICHMAN@NEWOAKLAND.ORG
Provider Enrollment Email: KKULHANEK@EASTERSEALSMORC.COM</t>
  </si>
  <si>
    <r>
      <rPr>
        <sz val="11"/>
        <color rgb="FF000000"/>
        <rFont val="Calibri, Arial"/>
      </rPr>
      <t xml:space="preserve">Personal Contact: 470-371-0002
Home Phone Number:
Credentialing Contact:  800-395-3223 X4113
Provider Enrollment Contact:  586-337-5996
Practice Location Contact: 
(586) 825-9700 - from </t>
    </r>
    <r>
      <rPr>
        <sz val="11"/>
        <color rgb="FF000000"/>
        <rFont val="Calibri, Arial"/>
      </rPr>
      <t>proview.CAQH.org</t>
    </r>
  </si>
  <si>
    <t>First Attempt 02/24/2023</t>
  </si>
  <si>
    <t>The group/address you are wanting the provider credentialed to isn't on their CAQH application. Please update.</t>
  </si>
  <si>
    <t xml:space="preserve">update and/or re-attest the CAQH application on the CAQH website </t>
  </si>
  <si>
    <r>
      <rPr>
        <sz val="10"/>
        <color theme="1"/>
        <rFont val="Arial"/>
      </rPr>
      <t xml:space="preserve">
</t>
    </r>
    <r>
      <rPr>
        <sz val="10"/>
        <color theme="1"/>
        <rFont val="Arial"/>
      </rPr>
      <t>Personal: [cspinney@cnshealthcare.org]</t>
    </r>
    <r>
      <rPr>
        <sz val="10"/>
        <color theme="1"/>
        <rFont val="Arial"/>
      </rPr>
      <t xml:space="preserve">
</t>
    </r>
    <r>
      <rPr>
        <sz val="10"/>
        <color theme="1"/>
        <rFont val="Arial"/>
      </rPr>
      <t>Credentialing:</t>
    </r>
    <r>
      <rPr>
        <sz val="10"/>
        <color theme="1"/>
        <rFont val="Arial"/>
      </rPr>
      <t xml:space="preserve">
[mgarrett1@cnshealthcare.org]
[jolafsson@cnshealthcare.org]
</t>
    </r>
  </si>
  <si>
    <r>
      <rPr>
        <sz val="11"/>
        <color rgb="FF000000"/>
        <rFont val="Calibri, Arial"/>
      </rPr>
      <t xml:space="preserve">Personal Contact:
Home Phone Number:
Credentialing Contact: 
Practice Location Contat:
248-745-4900 
313-308-1400 - from </t>
    </r>
    <r>
      <rPr>
        <sz val="11"/>
        <color rgb="FF000000"/>
        <rFont val="Calibri, Arial"/>
      </rPr>
      <t>proview.CAQ</t>
    </r>
    <r>
      <rPr>
        <sz val="11"/>
        <color rgb="FF000000"/>
        <rFont val="Calibri, Arial"/>
      </rPr>
      <t xml:space="preserve">H.org
</t>
    </r>
  </si>
  <si>
    <t xml:space="preserve"> Update and/or re-attest your CAQH application on the CAQH website and advise us via a PRISM comment when complete. </t>
  </si>
  <si>
    <t>Personal:
haley.stanbury@joakmacomb.com</t>
  </si>
  <si>
    <t>Personal Contact:
Credentialing Contact:
Practice Location Contact:
- (586) 365-8076
-
-</t>
  </si>
  <si>
    <t>Personal:
[jamilla_stevens@judsoncenter.org]
Credentialing: []
Reimbursement Director:
[joanna_mcnair@judsoncenter.org]</t>
  </si>
  <si>
    <t xml:space="preserve">Personal Email:
Provider Enrollment Email: DDETTLOFF@TTIINC.ORG
</t>
  </si>
  <si>
    <t>Personal Contact:
Credentialing Contact:
Practice Location Contact:
- (248) 524-8801 from google</t>
  </si>
  <si>
    <r>
      <rPr>
        <sz val="11"/>
        <color rgb="FF000000"/>
        <rFont val="Calibri, Arial"/>
      </rPr>
      <t xml:space="preserve">Personal Contact:
Home Phone Number:
Credentialing Contact: 248-475-6400
Provider Enrollment Contact:  586-337-5996
Practice Location Contact: 
(586) 501-3070 - from </t>
    </r>
    <r>
      <rPr>
        <sz val="11"/>
        <color rgb="FF000000"/>
        <rFont val="Calibri, Arial"/>
      </rPr>
      <t>C</t>
    </r>
    <r>
      <rPr>
        <sz val="11"/>
        <color rgb="FF000000"/>
        <rFont val="Calibri, Arial"/>
      </rPr>
      <t>AQH APP                                                                                                     (586) 825-9700 - from proview.CAQH.org</t>
    </r>
  </si>
  <si>
    <r>
      <rPr>
        <sz val="10"/>
        <color rgb="FF000000"/>
        <rFont val="Arial"/>
      </rPr>
      <t>CMS I&amp;A Connection Request Request Approval (</t>
    </r>
    <r>
      <rPr>
        <b/>
        <sz val="10"/>
        <color rgb="FFFF0000"/>
        <rFont val="Arial"/>
      </rPr>
      <t>provider rejectd the request</t>
    </r>
    <r>
      <rPr>
        <sz val="10"/>
        <color rgb="FF000000"/>
        <rFont val="Arial"/>
      </rPr>
      <t>)</t>
    </r>
  </si>
  <si>
    <t xml:space="preserve">Providers' CAQH does not show Macomb County Community Mental Health. Update and/or re-attest the CAQH application on the CAQH website. </t>
  </si>
  <si>
    <t xml:space="preserve">Personal Email: otalabi@ttiinc.org
Provider Enrollment Email: DDETTLOFF@TTIINC.ORG
</t>
  </si>
  <si>
    <t>Personal Contact:
Credentialing Contact:
Practice Location Contact:
-(586) 539-4374
-(248) 524-8801 from google</t>
  </si>
  <si>
    <r>
      <rPr>
        <sz val="10"/>
        <color theme="1"/>
        <rFont val="Arial"/>
      </rPr>
      <t xml:space="preserve">
</t>
    </r>
    <r>
      <rPr>
        <sz val="10"/>
        <color theme="1"/>
        <rFont val="Arial"/>
      </rPr>
      <t>Personal: [itaylor@cnshealthcare.org]</t>
    </r>
    <r>
      <rPr>
        <sz val="10"/>
        <color theme="1"/>
        <rFont val="Arial"/>
      </rPr>
      <t xml:space="preserve">
</t>
    </r>
    <r>
      <rPr>
        <sz val="10"/>
        <color theme="1"/>
        <rFont val="Arial"/>
      </rPr>
      <t>Credentialing:</t>
    </r>
    <r>
      <rPr>
        <sz val="10"/>
        <color theme="1"/>
        <rFont val="Arial"/>
      </rPr>
      <t xml:space="preserve">
[mgarrett1@cnshealthcare.org]
[jolafsson@cnshealthcare.org]
</t>
    </r>
  </si>
  <si>
    <r>
      <rPr>
        <sz val="11"/>
        <color rgb="FF000000"/>
        <rFont val="Calibri, Arial"/>
      </rPr>
      <t xml:space="preserve">Personal Contact:
Home Phone Number:
Credentialing Contact: 
Practice Location Contat:
248-745-4900 
313-308-1400
(313) 824-8000 -  from </t>
    </r>
    <r>
      <rPr>
        <sz val="11"/>
        <color rgb="FF000000"/>
        <rFont val="Calibri, Arial"/>
      </rPr>
      <t>proview.CAQH.org</t>
    </r>
  </si>
  <si>
    <t>Personal Contact:
Credentialing Contact:
Practice Location Contact:
- 616-301-8000
-
-</t>
  </si>
  <si>
    <t xml:space="preserve">Personal Email: brianjthiel@gmail.com
Credentialing Email:  lsiemiantkowski@essmichigan.org
Provider Enrollment Email: KKULHANEK@EASTERSEALSMORC.COM
</t>
  </si>
  <si>
    <r>
      <rPr>
        <sz val="11"/>
        <color rgb="FF000000"/>
        <rFont val="Calibri, Arial"/>
      </rPr>
      <t xml:space="preserve">Personal Contact:
Home Phone Number:
Credentialing Contact:  248-475-6400
Provider Enrollment Contact:  586-337-5996
Practice Location Contact: 
(586) 610-7487 - from </t>
    </r>
    <r>
      <rPr>
        <sz val="11"/>
        <color rgb="FF000000"/>
        <rFont val="Calibri, Arial"/>
      </rPr>
      <t>proview.CAQH.org</t>
    </r>
  </si>
  <si>
    <t>Provide the name of the Collaborating Physician, including Type 1 NPI, associated with the request. The Collaborating Physician must be a participating Priority Health provider and cover the scope of practice (including age limits) relative to the provider associated with the request.</t>
  </si>
  <si>
    <t xml:space="preserve">Request to accept the CMS I&amp;A Connection Request
Collabortive Physicians NPI 
( for PA, RN, NMW, &amp; NP Only)
Supervising Physician (Applicable for Mid-level/Limited License providers ONLY) 
NPI, DEA, if applicable - Board Certified (Y/N) and Medicare Number
</t>
  </si>
  <si>
    <r>
      <rPr>
        <sz val="10"/>
        <color theme="1"/>
        <rFont val="Arial"/>
      </rPr>
      <t xml:space="preserve">
</t>
    </r>
    <r>
      <rPr>
        <sz val="10"/>
        <color theme="1"/>
        <rFont val="Arial"/>
      </rPr>
      <t>Personal:</t>
    </r>
    <r>
      <rPr>
        <sz val="10"/>
        <color theme="1"/>
        <rFont val="Arial"/>
      </rPr>
      <t xml:space="preserve">
[sthomas@cnshealthcare.org - from CAQH app]
Credentialing:
[mgarrett1@cnshealthcare.org]
[jolafsson@cnshealthcare.org]
</t>
    </r>
  </si>
  <si>
    <t xml:space="preserve">Personal Contact: 248-390-2819
Home Phone Number:
Credentialing Contact: 
Practice Location Contat:
248-745-4900 - from CAQH App
313-308-1400 -  from proview.CAQH.org
</t>
  </si>
  <si>
    <t xml:space="preserve">Request to accept the CMS I&amp;A Connection Request
Supervising Physician (Applicable for Mid-level/Limited License providers ONLY) 
NPI, DEA, if applicable - Board Certified (Y/N) and Medicare Number
</t>
  </si>
  <si>
    <r>
      <rPr>
        <sz val="10"/>
        <color theme="1"/>
        <rFont val="Arial"/>
      </rPr>
      <t xml:space="preserve">
</t>
    </r>
    <r>
      <rPr>
        <sz val="10"/>
        <color theme="1"/>
        <rFont val="Arial"/>
      </rPr>
      <t>Personal: [kthomas8520@yahoo.com]</t>
    </r>
    <r>
      <rPr>
        <sz val="10"/>
        <color theme="1"/>
        <rFont val="Arial"/>
      </rPr>
      <t xml:space="preserve">
</t>
    </r>
    <r>
      <rPr>
        <sz val="10"/>
        <color theme="1"/>
        <rFont val="Arial"/>
      </rPr>
      <t>Credentialing:</t>
    </r>
    <r>
      <rPr>
        <sz val="10"/>
        <color theme="1"/>
        <rFont val="Arial"/>
      </rPr>
      <t xml:space="preserve">
[mgarrett1@cnshealthcare.org]
[jolafsson@cnshealthcare.org]
</t>
    </r>
  </si>
  <si>
    <t xml:space="preserve">Personal Contact:
Home Phone Number:
Credentialing Contact: 
Practice Location Contat:
248-745-4900 - from CAQH App
313-308-1400
</t>
  </si>
  <si>
    <t>Phone number: (231) 598-0800</t>
  </si>
  <si>
    <t xml:space="preserve">Provide the name of the Collaborating Physician, including Type 1 NPI, associated with this request. The Collaborating Physician must be a participating Priority Health provider and cover the scope of practice (including age limits) relative to the provider associated with the request. </t>
  </si>
  <si>
    <t xml:space="preserve">Request to approve the CMS I&amp;A Connection Request
Collabortive Physicians NPI
( for PA, RN, NMW, &amp; NP Only)
Supervising Physician (Applicable for Mid-level/Limited License providers ONLY)
NPI, DEA, if applicable - Board Certified (Y/N) and Medicare Number
CAQH PDF copy updated and attested within 120 days (With MCCMH Information in Practice Location)
</t>
  </si>
  <si>
    <t>The group/address you are wanting the provider credentialed at isn't on their CAQH application. Please update provider's CAQH application.</t>
  </si>
  <si>
    <t>Update the CAQH Application. The information for Macomb County Community Mental Health is not listed on the CAQH.</t>
  </si>
  <si>
    <t xml:space="preserve">Personal:
[caitlin_waldorf@judsoncenter.org]
Credentialing: []
Reimbursement Director:
[joanna_mcnair@judsoncenter.org]
Primary Email Address: caitlin_waldorf@judsoncenter.org
</t>
  </si>
  <si>
    <t xml:space="preserve">CHAMPS full access request
</t>
  </si>
  <si>
    <t>CHAMPS full access request
Supervising Physician (Applicable for Mid-level/Limited License providers ONLY)
NPI, DEA, if applicable - Board Certified (Y/N) and Medicare Number
CAQH PDF copy updated and attested within 120 days (With MCCMH Information in Practice Location)"</t>
  </si>
  <si>
    <t>CHAMPS full access request
CAQH PDF copy updated and attested within 120 days (With MCCMH Information in Practice Location)"</t>
  </si>
  <si>
    <t xml:space="preserve"> Update the CAQH Application. The demographic information for Macomb County Community Mental Health is not listed on the CAQH.</t>
  </si>
  <si>
    <t>​M​a​u​r​e​e​n​ ​G​r​a​y</t>
  </si>
  <si>
    <t>Personal Contact:
Credentialing Contact:
Practice Location Contact:
- (810) 391-0662
-
-</t>
  </si>
  <si>
    <r>
      <rPr>
        <sz val="11"/>
        <color rgb="FF000000"/>
        <rFont val="Calibri, Arial"/>
      </rPr>
      <t xml:space="preserve">Personal Contact:
Home Phone Number:
Credentialing Contact: 
Provider Enrollment Contact:  586-337-5996
Practice Location Contact: (586) 501-3070 - from </t>
    </r>
    <r>
      <rPr>
        <sz val="11"/>
        <color rgb="FF000000"/>
        <rFont val="Calibri, Arial"/>
      </rPr>
      <t>proview.CAQH</t>
    </r>
    <r>
      <rPr>
        <sz val="11"/>
        <color rgb="FF000000"/>
        <rFont val="Calibri, Arial"/>
      </rPr>
      <t xml:space="preserve">.org
</t>
    </r>
  </si>
  <si>
    <r>
      <rPr>
        <sz val="11"/>
        <color rgb="FF000000"/>
        <rFont val="Calibri, Arial"/>
      </rPr>
      <t xml:space="preserve">Personal Contact:
Home Phone Number:
Credentialing Contact: 248-475-6400
Provider Enrollment Contact:  586-337-5996
Practice Location Contact: 
(586) 501-3070 - from </t>
    </r>
    <r>
      <rPr>
        <sz val="11"/>
        <color rgb="FF000000"/>
        <rFont val="Calibri, Arial"/>
      </rPr>
      <t>proview.CAQH.org</t>
    </r>
  </si>
  <si>
    <t>Name of Collaborating Physician (please include their individual type I NPI#)</t>
  </si>
  <si>
    <r>
      <rPr>
        <sz val="11"/>
        <color rgb="FF000000"/>
        <rFont val="Calibri, Arial"/>
      </rPr>
      <t xml:space="preserve">Personal Contact: 734-637-2825
Home Phone Number:
Credentialing Contact: 
Provider Enrollment Contact:  586-337-5996
Practice Location Contact: 
(586) 501-3070 - from </t>
    </r>
    <r>
      <rPr>
        <sz val="11"/>
        <color rgb="FF000000"/>
        <rFont val="Calibri, Arial"/>
      </rPr>
      <t>proview.CAQH.org</t>
    </r>
  </si>
  <si>
    <t xml:space="preserve"> Updated CAQH Application. The CAQH application does not list the demographic information for Macomb County CMH.</t>
  </si>
  <si>
    <r>
      <rPr>
        <sz val="10"/>
        <color theme="1"/>
        <rFont val="Arial"/>
      </rPr>
      <t xml:space="preserve">
</t>
    </r>
    <r>
      <rPr>
        <sz val="10"/>
        <color theme="1"/>
        <rFont val="Arial"/>
      </rPr>
      <t>Personal: [arielellyce@gmail.com] [awilliams7@cnshealthcare.org]</t>
    </r>
    <r>
      <rPr>
        <sz val="10"/>
        <color theme="1"/>
        <rFont val="Arial"/>
      </rPr>
      <t xml:space="preserve">
</t>
    </r>
    <r>
      <rPr>
        <sz val="10"/>
        <color theme="1"/>
        <rFont val="Arial"/>
      </rPr>
      <t>Credentialing:</t>
    </r>
    <r>
      <rPr>
        <sz val="10"/>
        <color theme="1"/>
        <rFont val="Arial"/>
      </rPr>
      <t xml:space="preserve">
[mgarrett1@cnshealthcare.org]
[jolafsson@cnshealthcare.org]
</t>
    </r>
  </si>
  <si>
    <t xml:space="preserve">Personal Contact: 727-458-6988
Home Phone Number: 727-330-1230
Credentialing Contact: 
Practice Location Contat:
248-745-4900
313-308-1400
(727) 458-6988 - from proview.CAQH.org
</t>
  </si>
  <si>
    <t>Request to approve the CMS I&amp;A Connection Request
Supervising Physician (Applicable for Mid-level/Limited License providers ONLY)
NPI, DEA, if applicable - Board Certified (Y/N) and Medicare Number
CAQH PDF copy updated and attested within 120 days (With MCCMH Information in Practice Location)</t>
  </si>
  <si>
    <t>Primary email address: providerenrollmentdept@hopenetwork.org
mwilliamson@recovery4detroit.com</t>
  </si>
  <si>
    <t>Personal Contact:
Credentialing Contact:
Practice Location Contact:
- 375-13-5256 
-
-</t>
  </si>
  <si>
    <t xml:space="preserve">Victoria </t>
  </si>
  <si>
    <t>M​a​s​t​e​r​s​ ​L​i​m​i​t​e​d​ ​P​s​y​c​h​o​l​o​g​i​s​t</t>
  </si>
  <si>
    <t>Personal Contact:
Credentialing Contact:
Practice Location Contact:
- Phone: 616-647-3460 
- Fax:616-647-3467</t>
  </si>
  <si>
    <t>Wims-Madden</t>
  </si>
  <si>
    <t xml:space="preserve">CHAMPS full access request
Collabortive Physicians NPI
( for PA, RN, NMW, &amp; NP Only)
Supervising Physician (Applicable for Mid-level/Limited License providers ONLY)
NPI, DEA, if applicable - Board Certified (Y/N) and Medicare Number
CAQH PDF copy updated and attested within 120 days (With MCCMH Information in Practice Location)
</t>
  </si>
  <si>
    <r>
      <rPr>
        <sz val="11"/>
        <color rgb="FF000000"/>
        <rFont val="Calibri, Arial"/>
      </rPr>
      <t xml:space="preserve">Personal Contact:
Home Phone Number:
Credentialing Contact: 
Provider Enrollment Contact:  586-337-5996
Practice Location Contact: 
(248) 537-2646  - from </t>
    </r>
    <r>
      <rPr>
        <sz val="11"/>
        <color rgb="FF000000"/>
        <rFont val="Calibri, Arial"/>
      </rPr>
      <t>proview.CAQH.org</t>
    </r>
  </si>
  <si>
    <t xml:space="preserve">Personal Email: rachelwittebols@gmail.com
Credentialing Email:  lsiemiantkowski@essmichigan.org
Provider Enrollment Email: KKULHANEK@EASTERSEALSMORC.COM
</t>
  </si>
  <si>
    <r>
      <rPr>
        <sz val="11"/>
        <color rgb="FF000000"/>
        <rFont val="Calibri, Arial"/>
      </rPr>
      <t xml:space="preserve">Personal Contact:
Home Phone Number: 
Credentialing Contact: : 248-475-6400
Provider Enrollment Contact:  586-337-5996
Practice Location Contact: 
(586) 501-3070  - from </t>
    </r>
    <r>
      <rPr>
        <sz val="11"/>
        <color rgb="FF000000"/>
        <rFont val="Calibri, Arial"/>
      </rPr>
      <t>proview.CAQH.org</t>
    </r>
  </si>
  <si>
    <r>
      <rPr>
        <sz val="11"/>
        <color rgb="FF000000"/>
        <rFont val="Calibri"/>
      </rPr>
      <t>Active/Termed</t>
    </r>
    <r>
      <rPr>
        <sz val="8"/>
        <color rgb="FF000000"/>
        <rFont val="Calibri"/>
      </rPr>
      <t xml:space="preserve">
(Insert start and term date as a comment)</t>
    </r>
  </si>
  <si>
    <t xml:space="preserve">Practitioner Type 
</t>
  </si>
  <si>
    <r>
      <rPr>
        <b/>
        <sz val="11"/>
        <color rgb="FF000000"/>
        <rFont val="Calibri"/>
      </rPr>
      <t xml:space="preserve">CAQH PDF
(Y/N)
 </t>
    </r>
    <r>
      <rPr>
        <b/>
        <sz val="8"/>
        <color rgb="FF000000"/>
        <rFont val="Calibri"/>
      </rPr>
      <t>Insert Date received as a comment</t>
    </r>
  </si>
  <si>
    <t xml:space="preserve">​RN License effect/exp date
</t>
  </si>
  <si>
    <t xml:space="preserve">Case Manager/Care Coordinator		
</t>
  </si>
  <si>
    <t xml:space="preserve">0​7​/​0​9​/​1​9​9​2                                                                                  </t>
  </si>
  <si>
    <t>0​8​/​3​1​/​2​0​1​1</t>
  </si>
  <si>
    <t xml:space="preserve">0​3​/​2​3​/​2​0​0​9
</t>
  </si>
  <si>
    <t>CMS I&amp;A Connection Request 3/1/2023
Request Tracking ID for PECOS access:S6555203</t>
  </si>
  <si>
    <t xml:space="preserve">Approved
Effective Date: 12/01/2022
Medicare: In network may 1, 2022 </t>
  </si>
  <si>
    <r>
      <rPr>
        <b/>
        <sz val="11"/>
        <color rgb="FF000000"/>
        <rFont val="Arial"/>
      </rPr>
      <t>Approved</t>
    </r>
    <r>
      <rPr>
        <sz val="11"/>
        <color rgb="FF000000"/>
        <rFont val="Arial"/>
      </rPr>
      <t xml:space="preserve">
11/28/2022
Provider Vendor Number: 7001254708 </t>
    </r>
  </si>
  <si>
    <t>CMS I&amp;A Connection Request 3/2/2023
Request Tracking ID for PECOS access:S6559111</t>
  </si>
  <si>
    <t>Latest Attempt: 10/31/2022</t>
  </si>
  <si>
    <r>
      <rPr>
        <b/>
        <sz val="11"/>
        <color rgb="FF000000"/>
        <rFont val="Arial"/>
      </rPr>
      <t>Closed - Inc</t>
    </r>
    <r>
      <rPr>
        <sz val="11"/>
        <color rgb="FF000000"/>
        <rFont val="Arial"/>
      </rPr>
      <t xml:space="preserve">
First Attempt: 10/31/2022
Latest Attempt: 12/05/2022
Inquiry ID: 22120511168092</t>
    </r>
  </si>
  <si>
    <t>CMS I&amp;A Connection Request 3/13/2023
Request Tracking ID for PECOS access: S6580301</t>
  </si>
  <si>
    <t xml:space="preserve">First Attempt: 10/27/2022
Second Attempt: 12/06/2022 
Latest Attempt: 02/02/2023
</t>
  </si>
  <si>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</si>
  <si>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CLOSED - INC</t>
    </r>
    <r>
      <rPr>
        <sz val="11"/>
        <color rgb="FF000000"/>
        <rFont val="Arial"/>
      </rPr>
      <t xml:space="preserve">
First Attempt: 10/31/2022
Latest Attempt: 12/05/2022
Inquiry ID: 22120511169642</t>
    </r>
  </si>
  <si>
    <t xml:space="preserve">1​1​/​1​8​/​2​0​2​0
</t>
  </si>
  <si>
    <t>CMS I&amp;A Connection Request 3/1/2023
Request Tracking ID for PECOS access:S6555840</t>
  </si>
  <si>
    <t xml:space="preserve">Approved
Effective Date:
11/01/2022
PIN: 1250964
</t>
  </si>
  <si>
    <t xml:space="preserve">   First Attempt: 10/27/2022
Second Attempt: 12/06/2022 
Latest Attempt: 02/02/2023 </t>
  </si>
  <si>
    <r>
      <rPr>
        <sz val="11"/>
        <color theme="1"/>
        <rFont val="Arial"/>
      </rPr>
      <t xml:space="preserve">
First Attempt: 10/27/2022
</t>
    </r>
    <r>
      <rPr>
        <b/>
        <sz val="11"/>
        <color theme="1"/>
        <rFont val="Arial"/>
      </rPr>
      <t>Latest Attempt: 12/28/2022</t>
    </r>
  </si>
  <si>
    <r>
      <rPr>
        <b/>
        <sz val="11"/>
        <color rgb="FF000000"/>
        <rFont val="Arial"/>
      </rPr>
      <t>CLOSED - INC</t>
    </r>
    <r>
      <rPr>
        <sz val="11"/>
        <color rgb="FF000000"/>
        <rFont val="Arial"/>
      </rPr>
      <t xml:space="preserve">
First Attempt: 10/31/2022
Latest Attempt: 02/02/2023
Inquiry ID: 22103110713066</t>
    </r>
  </si>
  <si>
    <t xml:space="preserve">0​5​/​2​7​/​2​0​2​1
</t>
  </si>
  <si>
    <t>CMS I&amp;A Connection Request 3/1/2023
Request Tracking ID for PECOS access:S6555873</t>
  </si>
  <si>
    <r>
      <rPr>
        <sz val="10"/>
        <color rgb="FF000000"/>
        <rFont val="Arial"/>
      </rPr>
      <t xml:space="preserve">First Attempt: 10/27/2022
Second Attempt: 12/06/2022 
</t>
    </r>
    <r>
      <rPr>
        <b/>
        <sz val="10"/>
        <color rgb="FF000000"/>
        <rFont val="Arial"/>
      </rPr>
      <t xml:space="preserve">Latest Attempt: 02/02/2023
</t>
    </r>
  </si>
  <si>
    <r>
      <rPr>
        <sz val="11"/>
        <color rgb="FF000000"/>
        <rFont val="Arial"/>
      </rPr>
      <t xml:space="preserve">First Attempt: 10/27/2022
</t>
    </r>
    <r>
      <rPr>
        <b/>
        <sz val="11"/>
        <color rgb="FF000000"/>
        <rFont val="Arial"/>
      </rPr>
      <t xml:space="preserve">Latest Attempt: 12/28/2022
</t>
    </r>
  </si>
  <si>
    <r>
      <rPr>
        <b/>
        <sz val="11"/>
        <color rgb="FF000000"/>
        <rFont val="Arial"/>
      </rPr>
      <t>CLOSED - INC</t>
    </r>
    <r>
      <rPr>
        <sz val="11"/>
        <color rgb="FF000000"/>
        <rFont val="Arial"/>
      </rPr>
      <t xml:space="preserve">
First Attempt: 10/28/2022
Second Attempt: 12/05/2022
Latest Attempt: 02/02/2023
Inquiry ID: 22120511166010</t>
    </r>
  </si>
  <si>
    <t>CMS I&amp;A Connection Request 3/2/2023
Request Tracking ID for PECOS access:S6559155</t>
  </si>
  <si>
    <t xml:space="preserve">Approved
Effective Date:
11/01/2022
PIN: 1250973
</t>
  </si>
  <si>
    <t xml:space="preserve">
First Attempt: 10/27/2022
Second Attempt: 12/06/2022 
Latest Attempt: 02/02/2023</t>
  </si>
  <si>
    <r>
      <rPr>
        <sz val="11"/>
        <color rgb="FF000000"/>
        <rFont val="Arial"/>
      </rPr>
      <t xml:space="preserve">First Attempt: 11/01/2022
</t>
    </r>
    <r>
      <rPr>
        <b/>
        <sz val="11"/>
        <color rgb="FF000000"/>
        <rFont val="Arial"/>
      </rPr>
      <t>Latest Attempt: 02/02/2023</t>
    </r>
  </si>
  <si>
    <t xml:space="preserve">Approved
03/24/2023
Provider Vendor Number: 7000711555 </t>
  </si>
  <si>
    <t xml:space="preserve">0​4​/​1​4​/​2​0​2​0
</t>
  </si>
  <si>
    <t>CMS I&amp;A Connection Request 3/1/2023
Request Tracking ID for PECOS access:S6555841</t>
  </si>
  <si>
    <r>
      <rPr>
        <sz val="11"/>
        <color theme="1"/>
        <rFont val="Arial"/>
      </rPr>
      <t xml:space="preserve">
First Attempt: 10/27/2022
</t>
    </r>
    <r>
      <rPr>
        <b/>
        <sz val="11"/>
        <color theme="1"/>
        <rFont val="Arial"/>
      </rPr>
      <t>Latest Attempt: 12/28/2022</t>
    </r>
  </si>
  <si>
    <r>
      <rPr>
        <b/>
        <sz val="11"/>
        <color rgb="FF000000"/>
        <rFont val="Arial"/>
      </rPr>
      <t xml:space="preserve">Closed - Complete
</t>
    </r>
    <r>
      <rPr>
        <sz val="11"/>
        <color rgb="FF000000"/>
        <rFont val="Arial"/>
      </rPr>
      <t>First Attempt: 10/28/2022
Latest Attempt: 02/02/2023
Inquiry ID: 22102810706363</t>
    </r>
  </si>
  <si>
    <t>6​8​0​1​0​9​5​6​2​5</t>
  </si>
  <si>
    <t xml:space="preserve"> 0​2​/​0​7​/​2​0​1​7
</t>
  </si>
  <si>
    <t>CMS I&amp;A Connection Request 3/1/2023
Request Tracking ID for PECOS access:S6555897</t>
  </si>
  <si>
    <t>Approved
Effective Date:
11/01/2022
PIN: 1250974</t>
  </si>
  <si>
    <r>
      <rPr>
        <sz val="10"/>
        <color rgb="FF000000"/>
        <rFont val="Arial"/>
      </rPr>
      <t xml:space="preserve">First Attempt: 10/27/2022
Second Attempt: 12/06/2022 
</t>
    </r>
    <r>
      <rPr>
        <b/>
        <sz val="10"/>
        <color rgb="FF000000"/>
        <rFont val="Arial"/>
      </rPr>
      <t>Latest Attempt: 02/02/2023</t>
    </r>
  </si>
  <si>
    <r>
      <rPr>
        <sz val="11"/>
        <color theme="1"/>
        <rFont val="Arial"/>
      </rPr>
      <t xml:space="preserve">
First Attempt: 10/27/2022
</t>
    </r>
    <r>
      <rPr>
        <b/>
        <sz val="11"/>
        <color theme="1"/>
        <rFont val="Arial"/>
      </rPr>
      <t>Latest Attempt: 12/28/2022</t>
    </r>
  </si>
  <si>
    <r>
      <rPr>
        <b/>
        <sz val="11"/>
        <color rgb="FF000000"/>
        <rFont val="Arial"/>
      </rPr>
      <t>CLOSED - INC</t>
    </r>
    <r>
      <rPr>
        <sz val="11"/>
        <color rgb="FF000000"/>
        <rFont val="Arial"/>
      </rPr>
      <t xml:space="preserve">
First Attempt: 10/28/2022
Latest Attempt: 02/02/2023
Inquiry ID: 22102810706297</t>
    </r>
  </si>
  <si>
    <r>
      <rPr>
        <sz val="10"/>
        <color rgb="FF000000"/>
        <rFont val="Arial"/>
      </rPr>
      <t xml:space="preserve">CMS I&amp;A Connection Request  </t>
    </r>
    <r>
      <rPr>
        <b/>
        <sz val="10"/>
        <color rgb="FF000000"/>
        <rFont val="Arial"/>
      </rPr>
      <t xml:space="preserve">Rejected </t>
    </r>
    <r>
      <rPr>
        <sz val="10"/>
        <color rgb="FF000000"/>
        <rFont val="Arial"/>
      </rPr>
      <t>3/2/2023
Request Tracking ID for PECOS access:S6555874</t>
    </r>
  </si>
  <si>
    <t>Approved
Effective Date:
11/01/2022
PIN: 1250959</t>
  </si>
  <si>
    <r>
      <rPr>
        <sz val="10"/>
        <color rgb="FF000000"/>
        <rFont val="Arial"/>
      </rPr>
      <t xml:space="preserve">First Attempt: 10/27/2022
Second Attempt: 12/06/2022 
</t>
    </r>
    <r>
      <rPr>
        <b/>
        <sz val="10"/>
        <color rgb="FF000000"/>
        <rFont val="Arial"/>
      </rPr>
      <t>Latest Attempt: 02/02/2023</t>
    </r>
  </si>
  <si>
    <r>
      <rPr>
        <sz val="11"/>
        <color theme="1"/>
        <rFont val="Arial"/>
      </rPr>
      <t xml:space="preserve">
First Attempt: 10/27/2022
</t>
    </r>
    <r>
      <rPr>
        <b/>
        <sz val="11"/>
        <color theme="1"/>
        <rFont val="Arial"/>
      </rPr>
      <t>Latest Attempt: 12/28/2022</t>
    </r>
  </si>
  <si>
    <r>
      <rPr>
        <b/>
        <sz val="11"/>
        <color rgb="FF000000"/>
        <rFont val="Arial"/>
      </rPr>
      <t>CLOSED - INC</t>
    </r>
    <r>
      <rPr>
        <sz val="11"/>
        <color rgb="FF000000"/>
        <rFont val="Arial"/>
      </rPr>
      <t xml:space="preserve">
First Attempt: 10/31/2022
Second Attempt: 12/05/2022
Latest Attempt: 02/02/2023
Inquiry ID: 22120511166399</t>
    </r>
  </si>
  <si>
    <t xml:space="preserve">0​4​/​0​7​/​1​9​8​0
</t>
  </si>
  <si>
    <t xml:space="preserve">
0​4​/​0​7​/​2​0​2​6</t>
  </si>
  <si>
    <t>CMS I&amp;A Connection Request 3/1/2023
Request Tracking ID for PECOS access:S6555826</t>
  </si>
  <si>
    <r>
      <rPr>
        <sz val="11"/>
        <color rgb="FF000000"/>
        <rFont val="Arial"/>
      </rPr>
      <t xml:space="preserve">First Attempt: 11/01/2022
</t>
    </r>
    <r>
      <rPr>
        <b/>
        <sz val="11"/>
        <color rgb="FF000000"/>
        <rFont val="Arial"/>
      </rPr>
      <t>Last Attempt: 02/02/2023</t>
    </r>
  </si>
  <si>
    <r>
      <rPr>
        <b/>
        <sz val="11"/>
        <color rgb="FF000000"/>
        <rFont val="Arial"/>
      </rPr>
      <t>Approved</t>
    </r>
    <r>
      <rPr>
        <sz val="11"/>
        <color rgb="FF000000"/>
        <rFont val="Arial"/>
      </rPr>
      <t xml:space="preserve">11/09/2022
Provider Vendor Number: 7000332733 </t>
    </r>
  </si>
  <si>
    <t xml:space="preserve">0​6​/​0​9​/​2​0​2​2
</t>
  </si>
  <si>
    <t xml:space="preserve">  
0​6​/​0​9​/​2​0​2​3</t>
  </si>
  <si>
    <t xml:space="preserve">0​6​/​2​4​/​2​0​1​6
</t>
  </si>
  <si>
    <t xml:space="preserve">  
0​5​/​3​1​/​2​0​2​3</t>
  </si>
  <si>
    <t xml:space="preserve">Approved
Effective Date: 12/1/2022
</t>
  </si>
  <si>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</si>
  <si>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11/01/2022
</t>
    </r>
    <r>
      <rPr>
        <b/>
        <sz val="11"/>
        <color rgb="FF000000"/>
        <rFont val="Arial"/>
      </rPr>
      <t>Latest Attempt: 02/02/2023</t>
    </r>
  </si>
  <si>
    <t xml:space="preserve">0​8​/​0​2​/​2​0​1​8
</t>
  </si>
  <si>
    <t>0​8​/​0​2​/​2​0​2​4</t>
  </si>
  <si>
    <t xml:space="preserve">0​4​/​2​8​/​2​0​1​1
</t>
  </si>
  <si>
    <t>0​4​/​2​8​/​2​0​2​4</t>
  </si>
  <si>
    <t xml:space="preserve">Approved
Effective Date:
11/01/2022
PIN: 1250965
</t>
  </si>
  <si>
    <t xml:space="preserve">First Attempt: 11/03/2022
Second Attempt: 12/06/2022 
Latest Attempt: 02/02/2023
</t>
  </si>
  <si>
    <t xml:space="preserve">6​8​0​1​0​9​2​3​8​0
</t>
  </si>
  <si>
    <t xml:space="preserve"> 1​2​/​2​3​/​2​0​1​5
</t>
  </si>
  <si>
    <t>CMS I&amp;A Connection Request 3/1/2023
Request Tracking ID for PECOS access:S6555865</t>
  </si>
  <si>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</si>
  <si>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10/27/2022
Second Attempt: 11/01/2022
</t>
    </r>
    <r>
      <rPr>
        <b/>
        <sz val="11"/>
        <color rgb="FF000000"/>
        <rFont val="Arial"/>
      </rPr>
      <t>Latest Attempt: 02/02/2023</t>
    </r>
  </si>
  <si>
    <r>
      <rPr>
        <b/>
        <sz val="11"/>
        <color rgb="FF000000"/>
        <rFont val="Arial"/>
      </rPr>
      <t xml:space="preserve">CLOSED - INC  </t>
    </r>
    <r>
      <rPr>
        <sz val="11"/>
        <color rgb="FF000000"/>
        <rFont val="Arial"/>
      </rPr>
      <t xml:space="preserve">                                                     First Attempt: 10/27/2022
Second Attempt: 12/05/2022
Latest Attempt: 02/02/2023
Inquiry ID: 22120511168358</t>
    </r>
  </si>
  <si>
    <t xml:space="preserve">0​7​/​1​3​/​2​0​2​2
</t>
  </si>
  <si>
    <t>0​7​/​1​3​/​2​0​2​5</t>
  </si>
  <si>
    <t>BM4840864</t>
  </si>
  <si>
    <t>CMS I&amp;A Connection Request 3/1/2023
Request Tracking ID for PECOS access: S6555847</t>
  </si>
  <si>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</si>
  <si>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10/27/2022
</t>
    </r>
    <r>
      <rPr>
        <b/>
        <sz val="11"/>
        <color rgb="FF000000"/>
        <rFont val="Arial"/>
      </rPr>
      <t>Latest Attempt: 12/28/2022</t>
    </r>
  </si>
  <si>
    <r>
      <rPr>
        <b/>
        <sz val="11"/>
        <color rgb="FF000000"/>
        <rFont val="Arial"/>
      </rPr>
      <t xml:space="preserve">Closed - Complete
</t>
    </r>
    <r>
      <rPr>
        <sz val="11"/>
        <color rgb="FF000000"/>
        <rFont val="Arial"/>
      </rPr>
      <t xml:space="preserve">First Attempt: 10/11/2022
Latest Attempt: 02/02/2023
</t>
    </r>
    <r>
      <rPr>
        <b/>
        <sz val="11"/>
        <color rgb="FF000000"/>
        <rFont val="Arial"/>
      </rPr>
      <t>Inquiry ID: 22101110557287</t>
    </r>
  </si>
  <si>
    <t xml:space="preserve">0​3​/​2​0​/​2​0​0​3
</t>
  </si>
  <si>
    <t>CMS I&amp;A Connection Request 3/2/2023
Request Tracking ID for PECOS access:S6559153</t>
  </si>
  <si>
    <t xml:space="preserve">Approved
Effective Date: 12/10/2022
</t>
  </si>
  <si>
    <r>
      <rPr>
        <sz val="10"/>
        <color rgb="FF000000"/>
        <rFont val="Arial"/>
      </rPr>
      <t xml:space="preserve">First Attempt: 10/27/2022
Second Attempt: 12/06/2022 
</t>
    </r>
    <r>
      <rPr>
        <b/>
        <sz val="10"/>
        <color rgb="FF000000"/>
        <rFont val="Arial"/>
      </rPr>
      <t xml:space="preserve">Latest Attempt: 02/02/2023
</t>
    </r>
  </si>
  <si>
    <r>
      <rPr>
        <b/>
        <sz val="11"/>
        <color rgb="FF000000"/>
        <rFont val="Arial"/>
      </rPr>
      <t>Not Submitted</t>
    </r>
    <r>
      <rPr>
        <sz val="11"/>
        <color rgb="FF000000"/>
        <rFont val="Arial"/>
      </rPr>
      <t xml:space="preserve">
Missing Required Information (any of the following): Practice Location address , DOB and CAQH ID number</t>
    </r>
  </si>
  <si>
    <t xml:space="preserve">0​7​/​2​7​/​1​9​8​1
</t>
  </si>
  <si>
    <t>0​7​/​2​7​/​2​0​2​4</t>
  </si>
  <si>
    <t>CMS I&amp;A Connection Request 2/27/2023
Request Tracking ID for PECOS access: S6555899</t>
  </si>
  <si>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</si>
  <si>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11/01/2022
</t>
    </r>
    <r>
      <rPr>
        <b/>
        <sz val="11"/>
        <color rgb="FF000000"/>
        <rFont val="Arial"/>
      </rPr>
      <t>Last Attempt: 02/02/2023</t>
    </r>
  </si>
  <si>
    <r>
      <rPr>
        <b/>
        <sz val="11"/>
        <color rgb="FF000000"/>
        <rFont val="Arial"/>
      </rPr>
      <t xml:space="preserve">Approved
</t>
    </r>
    <r>
      <rPr>
        <sz val="11"/>
        <color rgb="FF000000"/>
        <rFont val="Arial"/>
      </rPr>
      <t>11/09/2022
Provider Vendor Number: 7001692892</t>
    </r>
  </si>
  <si>
    <t xml:space="preserve">0​7​/​2​3​/​2​0​1​2
</t>
  </si>
  <si>
    <t>CMS I&amp;A Connection Request 3/1/2023
Request Tracking ID for PECOS access:S6555851</t>
  </si>
  <si>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</si>
  <si>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10/27/2022
Second Attempt: 11/01/2022
</t>
    </r>
    <r>
      <rPr>
        <b/>
        <sz val="11"/>
        <color rgb="FF000000"/>
        <rFont val="Arial"/>
      </rPr>
      <t>Latest Attempt: 02/02/2023</t>
    </r>
  </si>
  <si>
    <r>
      <rPr>
        <b/>
        <sz val="11"/>
        <color rgb="FF000000"/>
        <rFont val="Arial"/>
      </rPr>
      <t>CLOSED - INC</t>
    </r>
    <r>
      <rPr>
        <sz val="11"/>
        <color rgb="FF000000"/>
        <rFont val="Arial"/>
      </rPr>
      <t xml:space="preserve">
First Attempt: 10/27/2022
Second Attempt: 12/05/2022
Latest Attempt: 02/02/2023
Inquiry ID: 22120511168656</t>
    </r>
  </si>
  <si>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</si>
  <si>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10/27/2022
</t>
    </r>
    <r>
      <rPr>
        <b/>
        <sz val="11"/>
        <color rgb="FF000000"/>
        <rFont val="Arial"/>
      </rPr>
      <t>Latest Attempt: 12/28/2022</t>
    </r>
  </si>
  <si>
    <t xml:space="preserve">0​8​/​2​9​/​2​0​0​2
</t>
  </si>
  <si>
    <t>CMS I&amp;A Connection Request 3/2/2023
Request Tracking ID for PECOS access: S6559183</t>
  </si>
  <si>
    <t>Latest Attempt: 10/31/2023</t>
  </si>
  <si>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</si>
  <si>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11/01/2022
</t>
    </r>
    <r>
      <rPr>
        <b/>
        <sz val="11"/>
        <color rgb="FF000000"/>
        <rFont val="Arial"/>
      </rPr>
      <t>Last Attempt: 02/02/2023</t>
    </r>
  </si>
  <si>
    <r>
      <rPr>
        <b/>
        <sz val="11"/>
        <color rgb="FF000000"/>
        <rFont val="Arial"/>
      </rPr>
      <t xml:space="preserve">Submitted
</t>
    </r>
    <r>
      <rPr>
        <sz val="11"/>
        <color rgb="FF000000"/>
        <rFont val="Arial"/>
      </rPr>
      <t xml:space="preserve">
First Attempt: 10/27/2022
Second Attempt: 12/05/2022
Latest Attempt: 02/02/2023
</t>
    </r>
    <r>
      <rPr>
        <b/>
        <sz val="11"/>
        <color rgb="FF000000"/>
        <rFont val="Arial"/>
      </rPr>
      <t>Inquiry ID: 22120511167791</t>
    </r>
  </si>
  <si>
    <t xml:space="preserve">6​4​5​1​0​1​7​5​1​5
</t>
  </si>
  <si>
    <t xml:space="preserve">  0​7​/​1​9​/​2​0​1​9
</t>
  </si>
  <si>
    <t xml:space="preserve"> 0​7​/​1​9​/​2​0​2​3
</t>
  </si>
  <si>
    <t>E223417</t>
  </si>
  <si>
    <r>
      <rPr>
        <b/>
        <sz val="10"/>
        <color rgb="FF000000"/>
        <rFont val="Arial"/>
      </rPr>
      <t xml:space="preserve">Approved
</t>
    </r>
    <r>
      <rPr>
        <sz val="10"/>
        <color rgb="FF000000"/>
        <rFont val="Arial"/>
      </rPr>
      <t xml:space="preserve">
Reassigning Medicare ID:
E06125119
Receiving Medicare ID
0E06125
Effective Date
12/30/2022
</t>
    </r>
  </si>
  <si>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</si>
  <si>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10/27/2022
</t>
    </r>
    <r>
      <rPr>
        <b/>
        <sz val="11"/>
        <color rgb="FF000000"/>
        <rFont val="Arial"/>
      </rPr>
      <t>Latest Attempt: 12/28/2022</t>
    </r>
  </si>
  <si>
    <r>
      <rPr>
        <b/>
        <sz val="11"/>
        <color rgb="FF000000"/>
        <rFont val="Arial"/>
      </rPr>
      <t>Submitted</t>
    </r>
    <r>
      <rPr>
        <sz val="11"/>
        <color rgb="FF000000"/>
        <rFont val="Arial"/>
      </rPr>
      <t xml:space="preserve">
First Attempt: 10/27/2022
Latest Attempt: 02/02/2023
</t>
    </r>
    <r>
      <rPr>
        <b/>
        <sz val="11"/>
        <color rgb="FF000000"/>
        <rFont val="Arial"/>
      </rPr>
      <t xml:space="preserve">Inquiry ID: 22102710701285
</t>
    </r>
  </si>
  <si>
    <t xml:space="preserve">0​9​/​0​8​/​2​0​0​9
</t>
  </si>
  <si>
    <t>CMS I&amp;A Connection Request 3/2/2023
Request Tracking ID for PECOS access:S6559115</t>
  </si>
  <si>
    <r>
      <rPr>
        <b/>
        <sz val="11"/>
        <color rgb="FF000000"/>
        <rFont val="Arial"/>
      </rPr>
      <t>Not Submitted</t>
    </r>
    <r>
      <rPr>
        <sz val="11"/>
        <color rgb="FF000000"/>
        <rFont val="Arial"/>
      </rPr>
      <t xml:space="preserve">
Missing Required Information (any of the following): Practice Location address , DOB and CAQH ID number</t>
    </r>
  </si>
  <si>
    <r>
      <rPr>
        <sz val="10"/>
        <color theme="1"/>
        <rFont val="Arial"/>
      </rPr>
      <t xml:space="preserve">
</t>
    </r>
    <r>
      <rPr>
        <b/>
        <sz val="10"/>
        <color theme="1"/>
        <rFont val="Arial"/>
      </rPr>
      <t xml:space="preserve">Closed- INC
</t>
    </r>
    <r>
      <rPr>
        <sz val="10"/>
        <color theme="1"/>
        <rFont val="Arial"/>
      </rPr>
      <t xml:space="preserve">
First Attempt: 10/27/2022
Latest Attempt: 02/28/2023
</t>
    </r>
    <r>
      <rPr>
        <b/>
        <sz val="10"/>
        <color theme="1"/>
        <rFont val="Arial"/>
      </rPr>
      <t xml:space="preserve">Inquiry ID: 23022811890369
</t>
    </r>
  </si>
  <si>
    <t xml:space="preserve">0​2​/​0​9​/​2​0​2​2
</t>
  </si>
  <si>
    <t>CMS I&amp;A Connection Request 3/13/2023
 Request Tracking ID for PECOS access: S6580355</t>
  </si>
  <si>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</si>
  <si>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</si>
  <si>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</si>
  <si>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</si>
  <si>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t>CMS I&amp;A Connection Request 3/2/2023
 Request Tracking ID for PECOS access: S6559139</t>
  </si>
  <si>
    <r>
      <rPr>
        <b/>
        <sz val="11"/>
        <color rgb="FF000000"/>
        <rFont val="Arial"/>
      </rPr>
      <t>Not Submitted</t>
    </r>
    <r>
      <rPr>
        <sz val="11"/>
        <color rgb="FF000000"/>
        <rFont val="Arial"/>
      </rPr>
      <t xml:space="preserve">
Missing Required Information (any of the following): Practice Location address , DOB and CAQH ID number</t>
    </r>
  </si>
  <si>
    <r>
      <rPr>
        <sz val="10"/>
        <color theme="1"/>
        <rFont val="Arial"/>
      </rPr>
      <t xml:space="preserve">Closed - Complete
First Attempt 2/28/2023 
</t>
    </r>
    <r>
      <rPr>
        <b/>
        <sz val="10"/>
        <color theme="1"/>
        <rFont val="Arial"/>
      </rPr>
      <t>Inquiry ID:
23022811891783</t>
    </r>
    <r>
      <rPr>
        <sz val="10"/>
        <color theme="1"/>
        <rFont val="Arial"/>
      </rPr>
      <t xml:space="preserve">
</t>
    </r>
  </si>
  <si>
    <t xml:space="preserve">1​1​/​1​8​/​2​0​0​8
</t>
  </si>
  <si>
    <t xml:space="preserve"> 
1​1​/​1​8​/​2​0​2​3</t>
  </si>
  <si>
    <t xml:space="preserve">0​1​/​0​2​/​2​0​1​4
</t>
  </si>
  <si>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</si>
  <si>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</si>
  <si>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t>First Attempt: 02/03/2023
Request  ID: 55765526</t>
  </si>
  <si>
    <r>
      <rPr>
        <b/>
        <sz val="11"/>
        <color rgb="FF000000"/>
        <rFont val="Arial"/>
      </rPr>
      <t>Not Submitted</t>
    </r>
    <r>
      <rPr>
        <sz val="11"/>
        <color rgb="FF000000"/>
        <rFont val="Arial"/>
      </rPr>
      <t xml:space="preserve">
Missing Required Information (any of the following): Practice Location address , DOB and CAQH ID number</t>
    </r>
  </si>
  <si>
    <t>CMS I&amp;A Connection Request 2/2/2023
Request Tracking ID for PECOS access: S6559169</t>
  </si>
  <si>
    <r>
      <rPr>
        <b/>
        <sz val="11"/>
        <color rgb="FF000000"/>
        <rFont val="Arial"/>
      </rPr>
      <t>Not Submitted</t>
    </r>
    <r>
      <rPr>
        <sz val="11"/>
        <color rgb="FF000000"/>
        <rFont val="Arial"/>
      </rPr>
      <t xml:space="preserve">
Missing Required Information (any of the following): Practice Location address , DOB and CAQH ID number</t>
    </r>
  </si>
  <si>
    <r>
      <rPr>
        <sz val="10"/>
        <color theme="1"/>
        <rFont val="Arial"/>
      </rPr>
      <t xml:space="preserve">Closed - Incomplete                                                  First Attempt 2/28/2023 
</t>
    </r>
    <r>
      <rPr>
        <b/>
        <sz val="10"/>
        <color theme="1"/>
        <rFont val="Arial"/>
      </rPr>
      <t>Inquiry ID:
23022811890910</t>
    </r>
    <r>
      <rPr>
        <sz val="10"/>
        <color theme="1"/>
        <rFont val="Arial"/>
      </rPr>
      <t xml:space="preserve">
</t>
    </r>
  </si>
  <si>
    <t>CMS I&amp;A Connection Request 3/1/2023
Request Tracking ID for PECOS access: S6555886</t>
  </si>
  <si>
    <r>
      <rPr>
        <b/>
        <sz val="11"/>
        <color rgb="FF000000"/>
        <rFont val="Arial"/>
      </rPr>
      <t>Not Submitted</t>
    </r>
    <r>
      <rPr>
        <sz val="11"/>
        <color rgb="FF000000"/>
        <rFont val="Arial"/>
      </rPr>
      <t xml:space="preserve">
Missing Required Information (any of the following): Practice Location address , DOB and CAQH ID number</t>
    </r>
  </si>
  <si>
    <t>First Attempt: 02/03/2023
Request  ID: 19188217</t>
  </si>
  <si>
    <r>
      <rPr>
        <b/>
        <sz val="11"/>
        <color rgb="FF000000"/>
        <rFont val="Arial"/>
      </rPr>
      <t xml:space="preserve">Approved
</t>
    </r>
    <r>
      <rPr>
        <sz val="11"/>
        <color rgb="FF000000"/>
        <rFont val="Arial"/>
      </rPr>
      <t>03/17/2023
Provider Vendor Number: 7000596553</t>
    </r>
  </si>
  <si>
    <t>Termed
2/8/23</t>
  </si>
  <si>
    <t>Teremed</t>
  </si>
  <si>
    <t>-</t>
  </si>
  <si>
    <t>Termed</t>
  </si>
  <si>
    <t xml:space="preserve">
Serena </t>
  </si>
  <si>
    <t xml:space="preserve"> 0​2​/​0​6​/​2​0​1​8
</t>
  </si>
  <si>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</si>
  <si>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11/01/2022
</t>
    </r>
    <r>
      <rPr>
        <b/>
        <sz val="11"/>
        <color rgb="FF000000"/>
        <rFont val="Arial"/>
      </rPr>
      <t>Latest Attempt: 02/02/2023</t>
    </r>
  </si>
  <si>
    <r>
      <rPr>
        <b/>
        <sz val="11"/>
        <color rgb="FF000000"/>
        <rFont val="Arial"/>
      </rPr>
      <t xml:space="preserve">CLOSED - INC
</t>
    </r>
    <r>
      <rPr>
        <sz val="11"/>
        <color rgb="FF000000"/>
        <rFont val="Arial"/>
      </rPr>
      <t xml:space="preserve">
First Attempt: 10/27/2022
Latest Attempt: 02/02/2023
</t>
    </r>
    <r>
      <rPr>
        <b/>
        <sz val="11"/>
        <color rgb="FF000000"/>
        <rFont val="Arial"/>
      </rPr>
      <t xml:space="preserve">Inquiry ID: 22102710701223
</t>
    </r>
  </si>
  <si>
    <t xml:space="preserve">6​8​5​1​1​0​7​9​1​5
</t>
  </si>
  <si>
    <t xml:space="preserve">0​8​/​2​6​/​2​0​2​0
</t>
  </si>
  <si>
    <t>0​8​/​2​6​/​2​0​2​3</t>
  </si>
  <si>
    <t xml:space="preserve">0​9​/​2​7​/​1​9​9​3
</t>
  </si>
  <si>
    <t>CMS I&amp;A Connection Request 2/27/2023
Request Tracking ID for PECOS access: S6555920</t>
  </si>
  <si>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</si>
  <si>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</si>
  <si>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</si>
  <si>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t xml:space="preserve">0​4​/​1​3​/​1​9​8​9
</t>
  </si>
  <si>
    <t>CMS I&amp;A Connection Request 2/27/2023
Request Tracking ID for PECOS access: S6555900</t>
  </si>
  <si>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</si>
  <si>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</si>
  <si>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</si>
  <si>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t xml:space="preserve">0​3​/​0​2​/​2​0​2​2
</t>
  </si>
  <si>
    <t xml:space="preserve"> 0​3​/​0​2​/​2​0​2​3</t>
  </si>
  <si>
    <t xml:space="preserve">CMS I&amp;A Connection Request Approved 3/15/2023
</t>
  </si>
  <si>
    <r>
      <rPr>
        <b/>
        <sz val="11"/>
        <color rgb="FF000000"/>
        <rFont val="Arial"/>
      </rPr>
      <t>Not Submitted</t>
    </r>
    <r>
      <rPr>
        <sz val="11"/>
        <color rgb="FF000000"/>
        <rFont val="Arial"/>
      </rPr>
      <t xml:space="preserve">
Missing Required Information (any of the following): Practice Location address , DOB and CAQH ID number</t>
    </r>
  </si>
  <si>
    <t>First Attempt: 02/03/2023
Request  ID: 09569158</t>
  </si>
  <si>
    <r>
      <rPr>
        <sz val="10"/>
        <color theme="1"/>
        <rFont val="Arial"/>
      </rPr>
      <t xml:space="preserve">Submitted                                                      First Attempt 2/27/2023 
</t>
    </r>
    <r>
      <rPr>
        <b/>
        <sz val="10"/>
        <color theme="1"/>
        <rFont val="Arial"/>
      </rPr>
      <t>Inquiry ID:
23022711880236</t>
    </r>
    <r>
      <rPr>
        <sz val="10"/>
        <color theme="1"/>
        <rFont val="Arial"/>
      </rPr>
      <t xml:space="preserve">
</t>
    </r>
  </si>
  <si>
    <t xml:space="preserve">6​8​0​1​1​0​9​1​3​3
</t>
  </si>
  <si>
    <t xml:space="preserve">0​3​/​0​4​/​2​0​2​1
</t>
  </si>
  <si>
    <t>Possible Match</t>
  </si>
  <si>
    <t>CMS I&amp;A Connection Request 3/1/2023
Request Tracking ID for PECOS access:S6555194</t>
  </si>
  <si>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</si>
  <si>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10/27/2022
</t>
    </r>
    <r>
      <rPr>
        <b/>
        <sz val="11"/>
        <color rgb="FF000000"/>
        <rFont val="Arial"/>
      </rPr>
      <t>Latest Attempt: 12/28/2022</t>
    </r>
  </si>
  <si>
    <t xml:space="preserve">0​7​/​0​8​/​2​0​0​8
</t>
  </si>
  <si>
    <t>CMS I&amp;A Connection Request 3/2/2023
Request Tracking ID for PECOS access:S6559123</t>
  </si>
  <si>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</si>
  <si>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</si>
  <si>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</si>
  <si>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t xml:space="preserve">0​1​/​1​5​/​2​0​1​4
</t>
  </si>
  <si>
    <t>CMS I&amp;A Connection Request 2/27/2023
Request Tracking ID for PECOS access: S6555898</t>
  </si>
  <si>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</si>
  <si>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11/01/2022
</t>
    </r>
    <r>
      <rPr>
        <b/>
        <sz val="11"/>
        <color rgb="FF000000"/>
        <rFont val="Arial"/>
      </rPr>
      <t>Latest Attempt: 02/02/2023</t>
    </r>
  </si>
  <si>
    <r>
      <rPr>
        <b/>
        <sz val="11"/>
        <color rgb="FF000000"/>
        <rFont val="Arial"/>
      </rPr>
      <t xml:space="preserve">CLOSED - INC
</t>
    </r>
    <r>
      <rPr>
        <sz val="11"/>
        <color rgb="FF000000"/>
        <rFont val="Arial"/>
      </rPr>
      <t xml:space="preserve">
First Attempt: 10/27/2022
Latest Attempt: 02/02/2023
</t>
    </r>
    <r>
      <rPr>
        <b/>
        <sz val="11"/>
        <color rgb="FF000000"/>
        <rFont val="Arial"/>
      </rPr>
      <t xml:space="preserve">Inquiry ID: 22102710701254
</t>
    </r>
  </si>
  <si>
    <t>0​5​/​0​9​/​2​0​2​3</t>
  </si>
  <si>
    <t xml:space="preserve">6​8​0​1​0​9​9​6​1​3
</t>
  </si>
  <si>
    <t xml:space="preserve">0​8​/​0​6​/​2​0​1​8
</t>
  </si>
  <si>
    <t>CMS I&amp;A Connection Request 2/27/2023
Request Tracking ID for PECOS access: S6555872</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</si>
  <si>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</si>
  <si>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</si>
  <si>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b/>
        <sz val="11"/>
        <color rgb="FF000000"/>
        <rFont val="Arial"/>
      </rPr>
      <t xml:space="preserve">CLOSED - INC
</t>
    </r>
    <r>
      <rPr>
        <sz val="11"/>
        <color rgb="FF000000"/>
        <rFont val="Arial"/>
      </rPr>
      <t xml:space="preserve">
First Attempt: 10/27/2022
Latest Attempt: 02/02/2023
</t>
    </r>
    <r>
      <rPr>
        <b/>
        <sz val="11"/>
        <color rgb="FF000000"/>
        <rFont val="Arial"/>
      </rPr>
      <t xml:space="preserve">Inquiry ID: 22102710699910
</t>
    </r>
  </si>
  <si>
    <t xml:space="preserve">1​1​/​2​1​/​2​0​1​7
</t>
  </si>
  <si>
    <t>CMS I&amp;A Connection Request 3/1/2023
Request Tracking ID for PECOS access: S6555835</t>
  </si>
  <si>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</si>
  <si>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11/01/2022
</t>
    </r>
    <r>
      <rPr>
        <b/>
        <sz val="11"/>
        <color rgb="FF000000"/>
        <rFont val="Arial"/>
      </rPr>
      <t>Latest Attempt: 02/02/2023</t>
    </r>
  </si>
  <si>
    <r>
      <rPr>
        <b/>
        <sz val="11"/>
        <color rgb="FF000000"/>
        <rFont val="Arial"/>
      </rPr>
      <t xml:space="preserve">CLOSED - INC
</t>
    </r>
    <r>
      <rPr>
        <sz val="11"/>
        <color rgb="FF000000"/>
        <rFont val="Arial"/>
      </rPr>
      <t xml:space="preserve">
First Attempt: 10/27/2022
Latest Attempt: 02/02/2023
</t>
    </r>
    <r>
      <rPr>
        <b/>
        <sz val="11"/>
        <color rgb="FF000000"/>
        <rFont val="Arial"/>
      </rPr>
      <t xml:space="preserve">Inquiry ID: 22102710699603
</t>
    </r>
  </si>
  <si>
    <t xml:space="preserve">6​8​0​1​0​9​5​5​2​0
</t>
  </si>
  <si>
    <t xml:space="preserve"> 0​7​/​0​5​/​2​0​1​7
</t>
  </si>
  <si>
    <t>CMS I&amp;A Connection Request 3/1/2023
Request Tracking ID for PECOS access:S6555893</t>
  </si>
  <si>
    <t xml:space="preserve">
First Attempt: 11/03/2022
Second Attempt: 12/06/2022 
Latest Attempt: 02/02/2023
</t>
  </si>
  <si>
    <r>
      <rPr>
        <sz val="11"/>
        <color rgb="FF000000"/>
        <rFont val="Arial"/>
      </rPr>
      <t xml:space="preserve">First Attempt: 11/01/2022
</t>
    </r>
    <r>
      <rPr>
        <b/>
        <sz val="11"/>
        <color rgb="FF000000"/>
        <rFont val="Arial"/>
      </rPr>
      <t>Latest Attempt: 02/02/2023</t>
    </r>
  </si>
  <si>
    <r>
      <rPr>
        <b/>
        <sz val="11"/>
        <color rgb="FF000000"/>
        <rFont val="Arial"/>
      </rPr>
      <t xml:space="preserve">CLOSED - INC
</t>
    </r>
    <r>
      <rPr>
        <sz val="11"/>
        <color rgb="FF000000"/>
        <rFont val="Arial"/>
      </rPr>
      <t xml:space="preserve">
First Attempt: 10/27/2022
Latest Attempt: 02/02/2023
</t>
    </r>
    <r>
      <rPr>
        <b/>
        <sz val="11"/>
        <color rgb="FF000000"/>
        <rFont val="Arial"/>
      </rPr>
      <t xml:space="preserve">Inquiry ID: 22102710700519
</t>
    </r>
  </si>
  <si>
    <t xml:space="preserve">1​2​/​1​9​/​2​0​1​4
</t>
  </si>
  <si>
    <r>
      <rPr>
        <b/>
        <sz val="10"/>
        <color rgb="FF000000"/>
        <rFont val="Arial"/>
      </rPr>
      <t>Approved</t>
    </r>
    <r>
      <rPr>
        <sz val="10"/>
        <color rgb="FF000000"/>
        <rFont val="Arial"/>
      </rPr>
      <t xml:space="preserve">
Reassigning Medicare ID:
E06125118
Receiving Medicare ID
0E06125
Effective Date
12/30/2022
</t>
    </r>
  </si>
  <si>
    <t xml:space="preserve">
First Attempt: 11/03/2022
Second Attempt: 12/06/2022 
Latest Attempt: 02/02/2023</t>
  </si>
  <si>
    <r>
      <rPr>
        <sz val="11"/>
        <color rgb="FF000000"/>
        <rFont val="Arial"/>
      </rPr>
      <t xml:space="preserve">First Attempt: 10/27/2022
Second Attempt: 11/01/2022
</t>
    </r>
    <r>
      <rPr>
        <b/>
        <sz val="11"/>
        <color rgb="FF000000"/>
        <rFont val="Arial"/>
      </rPr>
      <t>Latest Attempt: 02/02/2023</t>
    </r>
  </si>
  <si>
    <t xml:space="preserve">CLOSED - INC
First Attempt: 10/27/2022
Latest Attempt: 12/05/2022
Inquiry ID: 22102710700895
</t>
  </si>
  <si>
    <t xml:space="preserve">0​7​/​2​0​/​2​0​2​2
</t>
  </si>
  <si>
    <t>CMS I&amp;A Connection Request 3/1/2023
Request Tracking ID for PECOS access: S6555834</t>
  </si>
  <si>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</si>
  <si>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10/27/2022
</t>
    </r>
    <r>
      <rPr>
        <b/>
        <sz val="11"/>
        <color rgb="FF000000"/>
        <rFont val="Arial"/>
      </rPr>
      <t>Latest Attempt: 12/28/2022</t>
    </r>
  </si>
  <si>
    <r>
      <rPr>
        <b/>
        <sz val="11"/>
        <color rgb="FF000000"/>
        <rFont val="Arial"/>
      </rPr>
      <t xml:space="preserve">CLOSED - INC
</t>
    </r>
    <r>
      <rPr>
        <sz val="11"/>
        <color rgb="FF000000"/>
        <rFont val="Arial"/>
      </rPr>
      <t xml:space="preserve">
First Attempt: 10/27/2022
Latest Attempt: 02/02/2023
</t>
    </r>
    <r>
      <rPr>
        <b/>
        <sz val="11"/>
        <color rgb="FF000000"/>
        <rFont val="Arial"/>
      </rPr>
      <t xml:space="preserve">Inquiry ID: 22102710701198
</t>
    </r>
    <r>
      <rPr>
        <sz val="11"/>
        <color rgb="FF000000"/>
        <rFont val="Arial"/>
      </rPr>
      <t xml:space="preserve">
</t>
    </r>
  </si>
  <si>
    <t xml:space="preserve">0​8​/​0​2​/​2​0​2​1
</t>
  </si>
  <si>
    <t xml:space="preserve">0​9​/​1​3​/​2​0​2​2
</t>
  </si>
  <si>
    <t xml:space="preserve">CMS I&amp;A Connection Request Approved 3/7/2023
 </t>
  </si>
  <si>
    <r>
      <rPr>
        <sz val="10"/>
        <color rgb="FF000000"/>
        <rFont val="Arial"/>
      </rPr>
      <t xml:space="preserve">First Attempt: 10/27/2022
Second Attempt: 12/06/2022 
</t>
    </r>
    <r>
      <rPr>
        <b/>
        <sz val="10"/>
        <color rgb="FF000000"/>
        <rFont val="Arial"/>
      </rPr>
      <t xml:space="preserve">Latest Attempt: 02/02/2023
</t>
    </r>
  </si>
  <si>
    <r>
      <rPr>
        <sz val="11"/>
        <color rgb="FF000000"/>
        <rFont val="Arial"/>
      </rPr>
      <t xml:space="preserve">First Attempt: 10/27/2022
</t>
    </r>
    <r>
      <rPr>
        <b/>
        <sz val="11"/>
        <color rgb="FF000000"/>
        <rFont val="Arial"/>
      </rPr>
      <t>Latest Attempt: 12/28/2022</t>
    </r>
  </si>
  <si>
    <r>
      <rPr>
        <b/>
        <sz val="11"/>
        <color rgb="FF000000"/>
        <rFont val="Arial"/>
      </rPr>
      <t xml:space="preserve">CLOSED - INC
</t>
    </r>
    <r>
      <rPr>
        <sz val="11"/>
        <color rgb="FF000000"/>
        <rFont val="Arial"/>
      </rPr>
      <t xml:space="preserve">
First Attempt: 10/27/2022
Latest Attempt: 02/02/2023
</t>
    </r>
    <r>
      <rPr>
        <b/>
        <sz val="11"/>
        <color rgb="FF000000"/>
        <rFont val="Arial"/>
      </rPr>
      <t xml:space="preserve">Inquiry ID: 22102710697131
</t>
    </r>
    <r>
      <rPr>
        <sz val="11"/>
        <color rgb="FF000000"/>
        <rFont val="Arial"/>
      </rPr>
      <t xml:space="preserve">
</t>
    </r>
  </si>
  <si>
    <t xml:space="preserve"> 0​7​/​2​0​/​2​0​2​2
</t>
  </si>
  <si>
    <t xml:space="preserve"> 0​7​/​2​0​/​2​0​2​3</t>
  </si>
  <si>
    <t xml:space="preserve">0​8​/​1​7​/​1​9​9​5
</t>
  </si>
  <si>
    <t>CMS I&amp;A Connection Request 3/2/2023
Request Tracking ID for PECOS access:S6559156</t>
  </si>
  <si>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</si>
  <si>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</si>
  <si>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t xml:space="preserve">0​9​/​2​4​/​2​0​1​5
</t>
  </si>
  <si>
    <t>CMS I&amp;A Connection Request 2/27/2023
Request Tracking ID for PECOS access: S6548242</t>
  </si>
  <si>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1250968</t>
    </r>
    <r>
      <rPr>
        <b/>
        <sz val="11"/>
        <color rgb="FF000000"/>
        <rFont val="Arial"/>
      </rPr>
      <t xml:space="preserve">
</t>
    </r>
  </si>
  <si>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</si>
  <si>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11/01/2022
</t>
    </r>
    <r>
      <rPr>
        <b/>
        <sz val="11"/>
        <color rgb="FF000000"/>
        <rFont val="Arial"/>
      </rPr>
      <t>Latest Attempt: 02/02/2023</t>
    </r>
  </si>
  <si>
    <r>
      <rPr>
        <b/>
        <sz val="11"/>
        <color rgb="FF000000"/>
        <rFont val="Arial"/>
      </rPr>
      <t xml:space="preserve">CLOSED - INC
</t>
    </r>
    <r>
      <rPr>
        <sz val="11"/>
        <color rgb="FF000000"/>
        <rFont val="Arial"/>
      </rPr>
      <t xml:space="preserve">
First Attempt: 10/27/2022
Latest Attempt: 02/02/2023
</t>
    </r>
    <r>
      <rPr>
        <b/>
        <sz val="11"/>
        <color rgb="FF000000"/>
        <rFont val="Arial"/>
      </rPr>
      <t xml:space="preserve">Inquiry ID: 22102710700962
</t>
    </r>
  </si>
  <si>
    <t xml:space="preserve">1​1​/​1​8​/​2​0​2​1
</t>
  </si>
  <si>
    <r>
      <rPr>
        <b/>
        <sz val="10"/>
        <color rgb="FF000000"/>
        <rFont val="Arial"/>
      </rPr>
      <t>Approved</t>
    </r>
    <r>
      <rPr>
        <sz val="10"/>
        <color rgb="FF000000"/>
        <rFont val="Arial"/>
      </rPr>
      <t xml:space="preserve">
Reassigning Medicare ID:
E06125117
Receiving Medicare ID
0E06125
Effective Date
12/30/2022</t>
    </r>
  </si>
  <si>
    <r>
      <rPr>
        <b/>
        <sz val="11"/>
        <color rgb="FF000000"/>
        <rFont val="Arial"/>
      </rPr>
      <t>Not Submitted</t>
    </r>
    <r>
      <rPr>
        <sz val="11"/>
        <color rgb="FF000000"/>
        <rFont val="Arial"/>
      </rPr>
      <t xml:space="preserve">
Missing Required Information (any of the following): Practice Location address , DOB and CAQH ID number</t>
    </r>
  </si>
  <si>
    <t>First Attempt: 02/03/2023
Request  ID: 12211384</t>
  </si>
  <si>
    <r>
      <rPr>
        <b/>
        <sz val="10"/>
        <color theme="1"/>
        <rFont val="Arial"/>
      </rPr>
      <t>Submitted</t>
    </r>
    <r>
      <rPr>
        <sz val="10"/>
        <color theme="1"/>
        <rFont val="Arial"/>
      </rPr>
      <t xml:space="preserve">
First Attempt 2/27/2023 
</t>
    </r>
    <r>
      <rPr>
        <b/>
        <sz val="10"/>
        <color theme="1"/>
        <rFont val="Arial"/>
      </rPr>
      <t>Inquiry ID:
23022711882922</t>
    </r>
    <r>
      <rPr>
        <sz val="10"/>
        <color theme="1"/>
        <rFont val="Arial"/>
      </rPr>
      <t xml:space="preserve">
</t>
    </r>
  </si>
  <si>
    <t xml:space="preserve">0​6​/​0​1​/​2​0​2​2
</t>
  </si>
  <si>
    <t>0​6​/​0​1​/​2​0​2​3</t>
  </si>
  <si>
    <t xml:space="preserve">0​9​/​2​8​/​2​0​2​0
</t>
  </si>
  <si>
    <t xml:space="preserve">1​0​/​2​3​/​2​0​1​9
</t>
  </si>
  <si>
    <t>CMS I&amp;A Connection Request: 3/13/2023
Request Tracking ID for PECOS access: S6580393</t>
  </si>
  <si>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</si>
  <si>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10/27/2022
</t>
    </r>
    <r>
      <rPr>
        <b/>
        <sz val="11"/>
        <color rgb="FF000000"/>
        <rFont val="Arial"/>
      </rPr>
      <t>Latest Attempt: 12/28/2022</t>
    </r>
  </si>
  <si>
    <r>
      <rPr>
        <b/>
        <sz val="11"/>
        <color rgb="FF000000"/>
        <rFont val="Arial"/>
      </rPr>
      <t xml:space="preserve">CLOSED - INC
</t>
    </r>
    <r>
      <rPr>
        <sz val="11"/>
        <color rgb="FF000000"/>
        <rFont val="Arial"/>
      </rPr>
      <t xml:space="preserve">
First Attempt: 10/27/2022
Latest Attempt: 02/02/2023
</t>
    </r>
    <r>
      <rPr>
        <b/>
        <sz val="11"/>
        <color rgb="FF000000"/>
        <rFont val="Arial"/>
      </rPr>
      <t xml:space="preserve">Inquiry ID: 22102710701544
</t>
    </r>
  </si>
  <si>
    <t xml:space="preserve">4​7​0​4​2​8​1​3​4​4
</t>
  </si>
  <si>
    <t xml:space="preserve"> 1​0​/​2​0​/​2​0​1​0
</t>
  </si>
  <si>
    <t>CMS I&amp;A Connection Request: 3/2/2023
Request Tracking ID for PECOS access: S6559209</t>
  </si>
  <si>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1250977</t>
    </r>
    <r>
      <rPr>
        <b/>
        <sz val="11"/>
        <color rgb="FF000000"/>
        <rFont val="Arial"/>
      </rPr>
      <t xml:space="preserve">
</t>
    </r>
  </si>
  <si>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</si>
  <si>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11/01/2022
</t>
    </r>
    <r>
      <rPr>
        <b/>
        <sz val="11"/>
        <color rgb="FF000000"/>
        <rFont val="Arial"/>
      </rPr>
      <t>Latest Attempt: 02/02/2023</t>
    </r>
  </si>
  <si>
    <r>
      <rPr>
        <b/>
        <sz val="11"/>
        <color rgb="FF000000"/>
        <rFont val="Arial"/>
      </rPr>
      <t xml:space="preserve">CLOSED - INC
</t>
    </r>
    <r>
      <rPr>
        <sz val="11"/>
        <color rgb="FF000000"/>
        <rFont val="Arial"/>
      </rPr>
      <t xml:space="preserve">
First Attempt: 10/27/2022
Latest Attempt: 02/02/2023
</t>
    </r>
    <r>
      <rPr>
        <b/>
        <sz val="11"/>
        <color rgb="FF000000"/>
        <rFont val="Arial"/>
      </rPr>
      <t xml:space="preserve">Inquiry ID: 22102710700842
</t>
    </r>
  </si>
  <si>
    <t xml:space="preserve">0​7​/​0​3​/​2​0​0​7
</t>
  </si>
  <si>
    <r>
      <rPr>
        <sz val="10"/>
        <color rgb="FF000000"/>
        <rFont val="Arial"/>
      </rPr>
      <t xml:space="preserve">Enrollment Status:
</t>
    </r>
    <r>
      <rPr>
        <b/>
        <sz val="10"/>
        <color rgb="FF000000"/>
        <rFont val="Arial"/>
      </rPr>
      <t>PENDING E-SIGNATURES (provider's SSN number is missing - cannot proceed with the e-sdignature)</t>
    </r>
    <r>
      <rPr>
        <sz val="10"/>
        <color rgb="FF000000"/>
        <rFont val="Arial"/>
      </rPr>
      <t xml:space="preserve">
Enrollment ID:
X03102023004385
Tracking ID:
T031020230004133
</t>
    </r>
    <r>
      <rPr>
        <b/>
        <sz val="10"/>
        <color rgb="FF000000"/>
        <rFont val="Arial"/>
      </rPr>
      <t>SUBMITTED: 03/30/2023</t>
    </r>
  </si>
  <si>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</si>
  <si>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</si>
  <si>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</si>
  <si>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t xml:space="preserve">0​1​/​2​0​/​2​0​2​1
</t>
  </si>
  <si>
    <t>CMS I&amp;A Connection Request 02/27/2023
Request Tracking ID for PECOS access: S6548358</t>
  </si>
  <si>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</si>
  <si>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10/27/2022
</t>
    </r>
    <r>
      <rPr>
        <b/>
        <sz val="11"/>
        <color rgb="FF000000"/>
        <rFont val="Arial"/>
      </rPr>
      <t>Latest Attempt: 12/28/2022</t>
    </r>
  </si>
  <si>
    <r>
      <rPr>
        <b/>
        <sz val="11"/>
        <color rgb="FF000000"/>
        <rFont val="Arial"/>
      </rPr>
      <t xml:space="preserve">CLOSED - INC
</t>
    </r>
    <r>
      <rPr>
        <sz val="11"/>
        <color rgb="FF000000"/>
        <rFont val="Arial"/>
      </rPr>
      <t xml:space="preserve">
First Attempt: 10/27/2022
Latest Attempt: 02/02/2023
</t>
    </r>
    <r>
      <rPr>
        <b/>
        <sz val="11"/>
        <color rgb="FF000000"/>
        <rFont val="Arial"/>
      </rPr>
      <t xml:space="preserve">Inquiry ID: 22102710701147
</t>
    </r>
  </si>
  <si>
    <t xml:space="preserve">4​3​0​1​1​0​2​0​5​1
</t>
  </si>
  <si>
    <t xml:space="preserve">1​2​/​0​3​/​2​0​1​2
</t>
  </si>
  <si>
    <t xml:space="preserve"> 0​5​/​1​3​/​2​0​2​3</t>
  </si>
  <si>
    <t>CMS I&amp;A Connection Request 3/1/2023
Request Tracking ID for PECOS access:S6555852</t>
  </si>
  <si>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1250970
</t>
    </r>
    <r>
      <rPr>
        <b/>
        <sz val="11"/>
        <color rgb="FF000000"/>
        <rFont val="Arial"/>
      </rPr>
      <t xml:space="preserve">
</t>
    </r>
  </si>
  <si>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</si>
  <si>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11/01/2022
</t>
    </r>
    <r>
      <rPr>
        <b/>
        <sz val="11"/>
        <color rgb="FF000000"/>
        <rFont val="Arial"/>
      </rPr>
      <t>Last Attempt: 02/02/2023</t>
    </r>
  </si>
  <si>
    <r>
      <rPr>
        <b/>
        <sz val="11"/>
        <color rgb="FF000000"/>
        <rFont val="Arial"/>
      </rPr>
      <t xml:space="preserve">Approved
</t>
    </r>
    <r>
      <rPr>
        <sz val="11"/>
        <color rgb="FF000000"/>
        <rFont val="Arial"/>
      </rPr>
      <t xml:space="preserve">11/28/2022
Provider Vendor Number: 7001473773 </t>
    </r>
  </si>
  <si>
    <t>Hope Network</t>
  </si>
  <si>
    <t xml:space="preserve"> 0​2​/​2​4​/​2​0​2​1
</t>
  </si>
  <si>
    <t>CMS I&amp;A Connection Request 2/27/2023
Request Tracking ID for PECOS access: S6555875</t>
  </si>
  <si>
    <t xml:space="preserve">Approved
Association Start Date (Effective Date): 2/3/2023
</t>
  </si>
  <si>
    <r>
      <rPr>
        <b/>
        <sz val="10"/>
        <color rgb="FF000000"/>
        <rFont val="Arial"/>
      </rPr>
      <t xml:space="preserve">Approved </t>
    </r>
    <r>
      <rPr>
        <sz val="10"/>
        <color rgb="FF000000"/>
        <rFont val="Arial"/>
      </rPr>
      <t xml:space="preserve">
03/20/2023
Provider Vendor Number:
 7002862976
</t>
    </r>
  </si>
  <si>
    <t xml:space="preserve">0​7​/​1​5​/​2​0​0​2
</t>
  </si>
  <si>
    <t>0​7​/​1​5​/​2​0​2​3</t>
  </si>
  <si>
    <t xml:space="preserve">CMS I&amp;A Connection Request Approved 04/06/2023
</t>
  </si>
  <si>
    <r>
      <rPr>
        <sz val="10"/>
        <color rgb="FF000000"/>
        <rFont val="Arial"/>
      </rPr>
      <t xml:space="preserve">First Attempt: 11/03/2022
Second Attempt: 12/06/2022 
</t>
    </r>
    <r>
      <rPr>
        <b/>
        <sz val="10"/>
        <color rgb="FF000000"/>
        <rFont val="Arial"/>
      </rPr>
      <t xml:space="preserve">Latest Attempt: 02/02/2023
</t>
    </r>
  </si>
  <si>
    <r>
      <rPr>
        <b/>
        <sz val="11"/>
        <color rgb="FF000000"/>
        <rFont val="Arial"/>
      </rPr>
      <t xml:space="preserve">Approved
</t>
    </r>
    <r>
      <rPr>
        <sz val="11"/>
        <color rgb="FF000000"/>
        <rFont val="Arial"/>
      </rPr>
      <t>03/17/2023
Provider Vendor Number:  7001426703</t>
    </r>
  </si>
  <si>
    <t>Terminated                08/26/2022</t>
  </si>
  <si>
    <r>
      <rPr>
        <sz val="11"/>
        <color rgb="FFFF0000"/>
        <rFont val="Calibri"/>
      </rPr>
      <t>Hope Network</t>
    </r>
    <r>
      <rPr>
        <sz val="11"/>
        <color rgb="FFFF0000"/>
        <rFont val="Calibri"/>
      </rPr>
      <t xml:space="preserve">
Macomb County Health Partners
New Passages</t>
    </r>
  </si>
  <si>
    <t xml:space="preserve">0​6​/​2​9​/​2​0​0​5
</t>
  </si>
  <si>
    <t xml:space="preserve"> 
0​6​/​2​9​/​2​0​2​4</t>
  </si>
  <si>
    <t>CMS I&amp;A Connection Request 2/27/2023
Request Tracking ID for PECOS access: S6555915</t>
  </si>
  <si>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1250979
</t>
    </r>
    <r>
      <rPr>
        <b/>
        <sz val="11"/>
        <color rgb="FF000000"/>
        <rFont val="Arial"/>
      </rPr>
      <t xml:space="preserve">
</t>
    </r>
  </si>
  <si>
    <r>
      <rPr>
        <sz val="11"/>
        <color rgb="FF000000"/>
        <rFont val="Arial"/>
      </rPr>
      <t xml:space="preserve">First Attempt: 11/01/2022
</t>
    </r>
    <r>
      <rPr>
        <b/>
        <sz val="11"/>
        <color rgb="FF000000"/>
        <rFont val="Arial"/>
      </rPr>
      <t>Latest Attempt: 02/02/2023</t>
    </r>
  </si>
  <si>
    <r>
      <rPr>
        <b/>
        <sz val="11"/>
        <color rgb="FF000000"/>
        <rFont val="Arial"/>
      </rPr>
      <t xml:space="preserve">Approved
</t>
    </r>
    <r>
      <rPr>
        <sz val="11"/>
        <color rgb="FF000000"/>
        <rFont val="Arial"/>
      </rPr>
      <t xml:space="preserve">11/28/2022
Provider Vendor Number: 7000482189 </t>
    </r>
  </si>
  <si>
    <t xml:space="preserve">0​4​/​1​2​/​2​0​0​1
</t>
  </si>
  <si>
    <t xml:space="preserve"> 
0​4​/​3​0​/​2​0​2​4</t>
  </si>
  <si>
    <t>PHPK242828</t>
  </si>
  <si>
    <t>CMS I&amp;A Connection Request 3/1/2023
Request Tracking ID for PECOS access: S6555912</t>
  </si>
  <si>
    <r>
      <rPr>
        <sz val="10"/>
        <color rgb="FF000000"/>
        <rFont val="Arial"/>
      </rPr>
      <t xml:space="preserve">First Attempt: 11/03/2022
Second Attempt: 12/06/2022 
</t>
    </r>
    <r>
      <rPr>
        <b/>
        <sz val="10"/>
        <color rgb="FF000000"/>
        <rFont val="Arial"/>
      </rPr>
      <t xml:space="preserve">Latest Attempt: 02/02/2023
</t>
    </r>
  </si>
  <si>
    <t xml:space="preserve">First Attempt: 10/27/2022
</t>
  </si>
  <si>
    <r>
      <rPr>
        <b/>
        <sz val="11"/>
        <color rgb="FF000000"/>
        <rFont val="Arial"/>
      </rPr>
      <t xml:space="preserve">CLOSED - INC
</t>
    </r>
    <r>
      <rPr>
        <sz val="11"/>
        <color rgb="FF000000"/>
        <rFont val="Arial"/>
      </rPr>
      <t xml:space="preserve">
First Attempt: 10/27/2022
Latest Attempt: 02/02/2023
</t>
    </r>
    <r>
      <rPr>
        <b/>
        <sz val="11"/>
        <color rgb="FF000000"/>
        <rFont val="Arial"/>
      </rPr>
      <t xml:space="preserve">Inquiry ID: 22102710701487
</t>
    </r>
  </si>
  <si>
    <t>Terminated                                10/20/22</t>
  </si>
  <si>
    <r>
      <rPr>
        <sz val="11"/>
        <color rgb="FFFF0000"/>
        <rFont val="Calibri"/>
      </rPr>
      <t xml:space="preserve">Hope Network
</t>
    </r>
    <r>
      <rPr>
        <sz val="11"/>
        <color rgb="FFFF0000"/>
        <rFont val="Calibri"/>
      </rPr>
      <t>Macomb County Health Partners
New Passages</t>
    </r>
  </si>
  <si>
    <t xml:space="preserve">6​8​5​1​1​0​0​7​6​2
</t>
  </si>
  <si>
    <t xml:space="preserve"> 0​3​/​2​8​/​2​0​1​7
</t>
  </si>
  <si>
    <t xml:space="preserve">6​8​0​1​1​0​9​3​4​2
</t>
  </si>
  <si>
    <t xml:space="preserve"> 0​4​/​0​1​/​2​0​2​1
</t>
  </si>
  <si>
    <t>CMS I&amp;A Connection Request 3/1/2023
Request Tracking ID for PECOS access: S6555888</t>
  </si>
  <si>
    <r>
      <rPr>
        <sz val="10"/>
        <color rgb="FF000000"/>
        <rFont val="Arial"/>
      </rPr>
      <t xml:space="preserve">First Attempt: 11/03/2022
Second Attempt: 12/06/2022 
</t>
    </r>
    <r>
      <rPr>
        <b/>
        <sz val="10"/>
        <color rgb="FF000000"/>
        <rFont val="Arial"/>
      </rPr>
      <t xml:space="preserve">Latest Attempt: 02/02/2023
</t>
    </r>
  </si>
  <si>
    <t>Approved
03/07/2023
Provider Vendor Number: 7003065842"</t>
  </si>
  <si>
    <t>Terminated                              03/10/2023.</t>
  </si>
  <si>
    <r>
      <rPr>
        <sz val="11"/>
        <color rgb="FFFF0000"/>
        <rFont val="Calibri"/>
      </rPr>
      <t>Hope Network</t>
    </r>
    <r>
      <rPr>
        <sz val="11"/>
        <color rgb="FFFF0000"/>
        <rFont val="Calibri"/>
      </rPr>
      <t xml:space="preserve">
Macomb County Health Partners
New Passages</t>
    </r>
  </si>
  <si>
    <t xml:space="preserve">0​7​/​1​2​/​2​0​0​0
</t>
  </si>
  <si>
    <t>CMS I&amp;A Connection Request 3/2/2023
Request Tracking ID for PECOS access:S6559163</t>
  </si>
  <si>
    <t xml:space="preserve">
First Attempt: 11/03/2022
Second Attempt: 12/06/2022 
Latest Attempt: 02/02/2023
</t>
  </si>
  <si>
    <t xml:space="preserve">First Attempt: 11/01/2022
</t>
  </si>
  <si>
    <r>
      <rPr>
        <b/>
        <sz val="11"/>
        <color rgb="FF000000"/>
        <rFont val="Arial"/>
      </rPr>
      <t xml:space="preserve">CLOSED - INC
</t>
    </r>
    <r>
      <rPr>
        <sz val="11"/>
        <color rgb="FF000000"/>
        <rFont val="Arial"/>
      </rPr>
      <t xml:space="preserve">
First Attempt: 10/27/2022
Latest Attempt: 02/02/2023
</t>
    </r>
    <r>
      <rPr>
        <b/>
        <sz val="11"/>
        <color rgb="FF000000"/>
        <rFont val="Arial"/>
      </rPr>
      <t xml:space="preserve">Inquiry ID: 22102710701608
</t>
    </r>
  </si>
  <si>
    <t xml:space="preserve">0​3​/​0​5​/​2​0​0​8
</t>
  </si>
  <si>
    <t xml:space="preserve"> 0​3​/​0​5​/​2​0​2​4</t>
  </si>
  <si>
    <t>CMS I&amp;A Connection Request 2/27/2023
Request Tracking ID for PECOS access: S6555921</t>
  </si>
  <si>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1250978</t>
    </r>
    <r>
      <rPr>
        <b/>
        <sz val="11"/>
        <color rgb="FF000000"/>
        <rFont val="Arial"/>
      </rPr>
      <t xml:space="preserve">
</t>
    </r>
  </si>
  <si>
    <t xml:space="preserve">
First Attempt: 11/03/2022
Second Attempt: 12/06/2022 
Latest Attempt: 02/02/2023</t>
  </si>
  <si>
    <r>
      <rPr>
        <b/>
        <sz val="11"/>
        <color rgb="FF000000"/>
        <rFont val="Arial"/>
      </rPr>
      <t xml:space="preserve">Approved
</t>
    </r>
    <r>
      <rPr>
        <sz val="11"/>
        <color rgb="FF000000"/>
        <rFont val="Arial"/>
      </rPr>
      <t>11/28/2022
Provider Vendor Number: 7000668906</t>
    </r>
  </si>
  <si>
    <t xml:space="preserve">0​7​/​3​1​/​2​0​1​4
</t>
  </si>
  <si>
    <r>
      <rPr>
        <b/>
        <sz val="10"/>
        <color rgb="FF000000"/>
        <rFont val="Arial"/>
      </rPr>
      <t>Approved</t>
    </r>
    <r>
      <rPr>
        <sz val="10"/>
        <color rgb="FF000000"/>
        <rFont val="Arial"/>
      </rPr>
      <t xml:space="preserve">
Reassigning Medicare ID:
E061250100
Receiving Medicare ID
0E06125
Effective Date
10/10/2022
</t>
    </r>
  </si>
  <si>
    <r>
      <rPr>
        <sz val="10"/>
        <color rgb="FF000000"/>
        <rFont val="Arial"/>
      </rPr>
      <t xml:space="preserve">First Attempt: 11/03/2022
Second Attempt: 12/06/2022 
</t>
    </r>
    <r>
      <rPr>
        <b/>
        <sz val="10"/>
        <color rgb="FF000000"/>
        <rFont val="Arial"/>
      </rPr>
      <t xml:space="preserve">Latest Attempt: 02/02/2023
</t>
    </r>
    <r>
      <rPr>
        <sz val="10"/>
        <color rgb="FF000000"/>
        <rFont val="Arial"/>
      </rPr>
      <t>/</t>
    </r>
  </si>
  <si>
    <r>
      <rPr>
        <b/>
        <sz val="11"/>
        <color rgb="FF000000"/>
        <rFont val="Arial"/>
      </rPr>
      <t xml:space="preserve">IN PROGRESS
First Attempt: 10/27/2022
</t>
    </r>
    <r>
      <rPr>
        <sz val="11"/>
        <color rgb="FF000000"/>
        <rFont val="Arial"/>
      </rPr>
      <t xml:space="preserve">Latest Attempt: 02/02/2023
</t>
    </r>
    <r>
      <rPr>
        <b/>
        <sz val="11"/>
        <color rgb="FF000000"/>
        <rFont val="Arial"/>
      </rPr>
      <t xml:space="preserve">Inquiry ID: 22102710701294
</t>
    </r>
  </si>
  <si>
    <t>Hope Network
Macomb County Health Partners
New Passages
JOAK</t>
  </si>
  <si>
    <t xml:space="preserve">0​6​/​2​4​/​1​9​9​7
</t>
  </si>
  <si>
    <r>
      <rPr>
        <sz val="10"/>
        <color rgb="FF000000"/>
        <rFont val="Arial"/>
      </rPr>
      <t xml:space="preserve">First Attempt: 10/27/2022
Second Attempt: 12/06/2022 
</t>
    </r>
    <r>
      <rPr>
        <b/>
        <sz val="10"/>
        <color rgb="FF000000"/>
        <rFont val="Arial"/>
      </rPr>
      <t xml:space="preserve">Latest Attempt: 02/02/2023
</t>
    </r>
    <r>
      <rPr>
        <sz val="10"/>
        <color rgb="FF000000"/>
        <rFont val="Arial"/>
      </rPr>
      <t>de</t>
    </r>
  </si>
  <si>
    <r>
      <rPr>
        <sz val="11"/>
        <color rgb="FF000000"/>
        <rFont val="Arial"/>
      </rPr>
      <t xml:space="preserve">First Attempt: 11/01/2022
</t>
    </r>
    <r>
      <rPr>
        <b/>
        <sz val="11"/>
        <color rgb="FF000000"/>
        <rFont val="Arial"/>
      </rPr>
      <t>Latest Attempt: 02/02/2023</t>
    </r>
  </si>
  <si>
    <r>
      <rPr>
        <b/>
        <sz val="11"/>
        <color rgb="FF000000"/>
        <rFont val="Arial"/>
      </rPr>
      <t xml:space="preserve">Approved
</t>
    </r>
    <r>
      <rPr>
        <sz val="11"/>
        <color rgb="FF000000"/>
        <rFont val="Arial"/>
      </rPr>
      <t>03/27/2023
Provider Vendor Number: 7001837863</t>
    </r>
  </si>
  <si>
    <t>CMS I&amp;A Connection Request 3/13/2023
Request Tracking ID for PECOS access: S6580407</t>
  </si>
  <si>
    <r>
      <rPr>
        <sz val="10"/>
        <color rgb="FF000000"/>
        <rFont val="Arial"/>
      </rPr>
      <t xml:space="preserve">First Attempt: 10/27/2022
Second Attempt: 12/06/2022 
</t>
    </r>
    <r>
      <rPr>
        <b/>
        <sz val="10"/>
        <color rgb="FF000000"/>
        <rFont val="Arial"/>
      </rPr>
      <t>Latest Attempt: 02/02/2023
✓</t>
    </r>
  </si>
  <si>
    <t>First Attempt: 12/28/2022
Request  ID: 18320068</t>
  </si>
  <si>
    <r>
      <rPr>
        <b/>
        <sz val="11"/>
        <color rgb="FF000000"/>
        <rFont val="Arial"/>
      </rPr>
      <t xml:space="preserve">Closed Complete
</t>
    </r>
    <r>
      <rPr>
        <sz val="11"/>
        <color rgb="FF000000"/>
        <rFont val="Arial"/>
      </rPr>
      <t xml:space="preserve">
First Attempt: 10/27/2022
</t>
    </r>
    <r>
      <rPr>
        <b/>
        <sz val="11"/>
        <color rgb="FF000000"/>
        <rFont val="Arial"/>
      </rPr>
      <t xml:space="preserve">Second Attempt: 12/05/2022
</t>
    </r>
    <r>
      <rPr>
        <sz val="11"/>
        <color rgb="FF000000"/>
        <rFont val="Arial"/>
      </rPr>
      <t xml:space="preserve">Latest Attempt: 02/02/2023
</t>
    </r>
    <r>
      <rPr>
        <b/>
        <sz val="11"/>
        <color rgb="FF000000"/>
        <rFont val="Arial"/>
      </rPr>
      <t>Inquiry ID: 22120511168965</t>
    </r>
  </si>
  <si>
    <t xml:space="preserve">  1​0​/​1​1​/​2​0​1​0
</t>
  </si>
  <si>
    <r>
      <rPr>
        <sz val="10"/>
        <color rgb="FF000000"/>
        <rFont val="Arial"/>
      </rPr>
      <t xml:space="preserve">First Attempt: 10/27/2022
Second Attempt: 12/06/2022 
</t>
    </r>
    <r>
      <rPr>
        <b/>
        <sz val="10"/>
        <color rgb="FF000000"/>
        <rFont val="Arial"/>
      </rPr>
      <t xml:space="preserve">Latest Attempt: 02/02/2023
</t>
    </r>
    <r>
      <rPr>
        <b/>
        <sz val="10"/>
        <color rgb="FF64E39C"/>
        <rFont val="Arial"/>
      </rPr>
      <t>✓</t>
    </r>
  </si>
  <si>
    <r>
      <rPr>
        <b/>
        <sz val="11"/>
        <color rgb="FF000000"/>
        <rFont val="Arial"/>
      </rPr>
      <t xml:space="preserve">CLOSED - INC
</t>
    </r>
    <r>
      <rPr>
        <sz val="11"/>
        <color rgb="FF000000"/>
        <rFont val="Arial"/>
      </rPr>
      <t xml:space="preserve">
First Attempt: 10/27/2022
</t>
    </r>
    <r>
      <rPr>
        <b/>
        <sz val="11"/>
        <color rgb="FF000000"/>
        <rFont val="Arial"/>
      </rPr>
      <t xml:space="preserve">Second Attempt: 12/05/2022
</t>
    </r>
    <r>
      <rPr>
        <sz val="11"/>
        <color rgb="FF000000"/>
        <rFont val="Arial"/>
      </rPr>
      <t xml:space="preserve">Latest Attempt: 02/02/2023
</t>
    </r>
    <r>
      <rPr>
        <b/>
        <sz val="11"/>
        <color rgb="FF000000"/>
        <rFont val="Arial"/>
      </rPr>
      <t xml:space="preserve">Inquiry ID: 22120511168234
</t>
    </r>
  </si>
  <si>
    <t xml:space="preserve"> 0​7​/​2​5​/​2​0​1​3
</t>
  </si>
  <si>
    <t xml:space="preserve"> 0​5​/​3​1​/​2​0​2​3
</t>
  </si>
  <si>
    <r>
      <rPr>
        <sz val="10"/>
        <color rgb="FF000000"/>
        <rFont val="Arial"/>
      </rPr>
      <t xml:space="preserve">First Attempt: 10/27/2022
Second Attempt: 12/06/2022 
</t>
    </r>
    <r>
      <rPr>
        <b/>
        <sz val="10"/>
        <color rgb="FF000000"/>
        <rFont val="Arial"/>
      </rPr>
      <t xml:space="preserve">Latest Attempt: 02/02/2023
</t>
    </r>
    <r>
      <rPr>
        <sz val="10"/>
        <color rgb="FF000000"/>
        <rFont val="Arial"/>
      </rPr>
      <t>/</t>
    </r>
  </si>
  <si>
    <r>
      <rPr>
        <b/>
        <sz val="11"/>
        <color rgb="FF000000"/>
        <rFont val="Arial"/>
      </rPr>
      <t xml:space="preserve">Approved
</t>
    </r>
    <r>
      <rPr>
        <sz val="11"/>
        <color rgb="FF000000"/>
        <rFont val="Arial"/>
      </rPr>
      <t xml:space="preserve">11/28/2022
Provider Vendor Number: 7003090972 </t>
    </r>
  </si>
  <si>
    <t xml:space="preserve">0​2​/​1​3​/​2​0​2​0
</t>
  </si>
  <si>
    <t xml:space="preserve">  
0​2​/​1​3​/​2​0​2​5</t>
  </si>
  <si>
    <t>First Attempt: 10/27/2022
Second Attempt: 12/06/2022 
Latest Attempt: 02/02/2023
/</t>
  </si>
  <si>
    <r>
      <rPr>
        <b/>
        <sz val="11"/>
        <color rgb="FF000000"/>
        <rFont val="Arial"/>
      </rPr>
      <t xml:space="preserve">CLOSED - INC
</t>
    </r>
    <r>
      <rPr>
        <sz val="11"/>
        <color rgb="FF000000"/>
        <rFont val="Arial"/>
      </rPr>
      <t xml:space="preserve">
</t>
    </r>
    <r>
      <rPr>
        <b/>
        <sz val="11"/>
        <color rgb="FF000000"/>
        <rFont val="Arial"/>
      </rPr>
      <t xml:space="preserve">First Attempt: 10/27/2022
</t>
    </r>
    <r>
      <rPr>
        <sz val="11"/>
        <color rgb="FF000000"/>
        <rFont val="Arial"/>
      </rPr>
      <t xml:space="preserve">Latest Attempt: 02/02/2023
</t>
    </r>
    <r>
      <rPr>
        <b/>
        <sz val="11"/>
        <color rgb="FF000000"/>
        <rFont val="Arial"/>
      </rPr>
      <t>Inquiry ID: 22102710701654</t>
    </r>
  </si>
  <si>
    <t xml:space="preserve">1​0​/​2​1​/​2​0​1​5
</t>
  </si>
  <si>
    <t xml:space="preserve"> 
1​0​/​2​1​/​2​0​2​5</t>
  </si>
  <si>
    <t>CMS I&amp;A Connection Request 3/1/2023
Request Tracking ID for PECOS access: S6555913</t>
  </si>
  <si>
    <r>
      <rPr>
        <sz val="10"/>
        <color rgb="FF000000"/>
        <rFont val="Arial"/>
      </rPr>
      <t xml:space="preserve">First Attempt: 10/27/2022
Second Attempt: 12/06/2022 
</t>
    </r>
    <r>
      <rPr>
        <b/>
        <sz val="10"/>
        <color rgb="FF000000"/>
        <rFont val="Arial"/>
      </rPr>
      <t xml:space="preserve">Latest Attempt: 02/02/2023
</t>
    </r>
    <r>
      <rPr>
        <sz val="10"/>
        <color rgb="FF000000"/>
        <rFont val="Arial"/>
      </rPr>
      <t>/</t>
    </r>
  </si>
  <si>
    <t xml:space="preserve">
First Attempt: 12/28/2022</t>
  </si>
  <si>
    <r>
      <rPr>
        <sz val="11"/>
        <color rgb="FF000000"/>
        <rFont val="Arial"/>
      </rPr>
      <t xml:space="preserve">
</t>
    </r>
    <r>
      <rPr>
        <b/>
        <sz val="11"/>
        <color rgb="FF000000"/>
        <rFont val="Arial"/>
      </rPr>
      <t xml:space="preserve">Closed- INC
</t>
    </r>
    <r>
      <rPr>
        <sz val="11"/>
        <color rgb="FF000000"/>
        <rFont val="Arial"/>
      </rPr>
      <t xml:space="preserve">
First Attempt: 10/27/2022
</t>
    </r>
    <r>
      <rPr>
        <b/>
        <sz val="11"/>
        <color rgb="FF000000"/>
        <rFont val="Arial"/>
      </rPr>
      <t xml:space="preserve">Latest Attempt: 12/05/2022
Inquiry ID: 22120511168158
</t>
    </r>
  </si>
  <si>
    <t xml:space="preserve"> 0​3​/​1​5​/​2​0​1​7
</t>
  </si>
  <si>
    <r>
      <rPr>
        <sz val="10"/>
        <color rgb="FF000000"/>
        <rFont val="Arial"/>
      </rPr>
      <t xml:space="preserve">First Attempt: 10/27/2022
Second Attempt: 12/06/2022 
</t>
    </r>
    <r>
      <rPr>
        <b/>
        <sz val="10"/>
        <color rgb="FF000000"/>
        <rFont val="Arial"/>
      </rPr>
      <t xml:space="preserve">Latest Attempt: 02/02/2023
</t>
    </r>
    <r>
      <rPr>
        <sz val="10"/>
        <color rgb="FF000000"/>
        <rFont val="Arial"/>
      </rPr>
      <t>/</t>
    </r>
  </si>
  <si>
    <r>
      <rPr>
        <sz val="11"/>
        <color rgb="FF000000"/>
        <rFont val="Arial"/>
      </rPr>
      <t xml:space="preserve">First Attempt: 10/27/2022
</t>
    </r>
    <r>
      <rPr>
        <b/>
        <sz val="11"/>
        <color rgb="FF000000"/>
        <rFont val="Arial"/>
      </rPr>
      <t>Latest Attempt: 12/28/2022</t>
    </r>
  </si>
  <si>
    <r>
      <rPr>
        <b/>
        <sz val="11"/>
        <color rgb="FF000000"/>
        <rFont val="Arial"/>
      </rPr>
      <t xml:space="preserve">CLOSED - INC
</t>
    </r>
    <r>
      <rPr>
        <sz val="11"/>
        <color rgb="FF000000"/>
        <rFont val="Arial"/>
      </rPr>
      <t>First Attempt: 12/05/2022</t>
    </r>
    <r>
      <rPr>
        <b/>
        <sz val="11"/>
        <color rgb="FF000000"/>
        <rFont val="Arial"/>
      </rPr>
      <t xml:space="preserve">
INQUIRY ID_22120511168641
</t>
    </r>
  </si>
  <si>
    <t xml:space="preserve">0​1​/​0​8​/​2​0​2​0
</t>
  </si>
  <si>
    <t xml:space="preserve"> 0​8​/​2​2​/​2​0​1​6
</t>
  </si>
  <si>
    <t xml:space="preserve"> 0​7​/​1​6​/​1​9​9​2
</t>
  </si>
  <si>
    <t xml:space="preserve"> 0​7​/​1​6​/​2​0​2​3</t>
  </si>
  <si>
    <t>CMS I&amp;A Connection Request 2/2/2023
Request Tracking ID for PECOS access: S6559235</t>
  </si>
  <si>
    <r>
      <rPr>
        <sz val="10"/>
        <color rgb="FF000000"/>
        <rFont val="Arial"/>
      </rPr>
      <t xml:space="preserve">First Attempt: 10/27/2022
Second Attempt: 12/06/2022 
</t>
    </r>
    <r>
      <rPr>
        <b/>
        <sz val="10"/>
        <color rgb="FF000000"/>
        <rFont val="Arial"/>
      </rPr>
      <t xml:space="preserve">Latest Attempt: 02/02/2023
Provider ID: 1435934
</t>
    </r>
  </si>
  <si>
    <r>
      <rPr>
        <b/>
        <sz val="11"/>
        <color rgb="FF000000"/>
        <rFont val="Arial"/>
      </rPr>
      <t xml:space="preserve">Approved
</t>
    </r>
    <r>
      <rPr>
        <sz val="11"/>
        <color rgb="FF000000"/>
        <rFont val="Arial"/>
      </rPr>
      <t xml:space="preserve">11/28/2022
Provider Vendor Number: 70004167111 </t>
    </r>
  </si>
  <si>
    <t xml:space="preserve">0​2​/​2​5​/​2​0​1​9
</t>
  </si>
  <si>
    <t>CMS I&amp;A Connection Request 3/1/2023
Request Tracking ID for PECOS access:S6555844</t>
  </si>
  <si>
    <r>
      <rPr>
        <sz val="10"/>
        <color rgb="FF000000"/>
        <rFont val="Arial"/>
      </rPr>
      <t xml:space="preserve">First Attempt: 10/27/2022
Second Attempt: 12/06/2022 
</t>
    </r>
    <r>
      <rPr>
        <b/>
        <sz val="10"/>
        <color rgb="FF000000"/>
        <rFont val="Arial"/>
      </rPr>
      <t xml:space="preserve">Latest Attempt: 02/02/2023
</t>
    </r>
  </si>
  <si>
    <r>
      <rPr>
        <sz val="11"/>
        <color rgb="FF000000"/>
        <rFont val="Arial"/>
      </rPr>
      <t xml:space="preserve">First Attempt: 10/27/2022
</t>
    </r>
    <r>
      <rPr>
        <b/>
        <sz val="11"/>
        <color rgb="FF000000"/>
        <rFont val="Arial"/>
      </rPr>
      <t>Latest Attempt: 12/28/2022</t>
    </r>
  </si>
  <si>
    <r>
      <rPr>
        <b/>
        <sz val="11"/>
        <color rgb="FF000000"/>
        <rFont val="Arial"/>
      </rPr>
      <t xml:space="preserve">CLOSED - INC
</t>
    </r>
    <r>
      <rPr>
        <sz val="11"/>
        <color rgb="FF000000"/>
        <rFont val="Arial"/>
      </rPr>
      <t xml:space="preserve">
First Attempt: 10/27/2022
</t>
    </r>
    <r>
      <rPr>
        <b/>
        <sz val="11"/>
        <color rgb="FF000000"/>
        <rFont val="Arial"/>
      </rPr>
      <t xml:space="preserve">Second Attempt: 12/05/2022
</t>
    </r>
    <r>
      <rPr>
        <sz val="11"/>
        <color rgb="FF000000"/>
        <rFont val="Arial"/>
      </rPr>
      <t xml:space="preserve">Latest Attempt: 02/02/2023
</t>
    </r>
    <r>
      <rPr>
        <b/>
        <sz val="11"/>
        <color rgb="FF000000"/>
        <rFont val="Arial"/>
      </rPr>
      <t xml:space="preserve">Inquiry ID: 22120511168412
</t>
    </r>
  </si>
  <si>
    <t xml:space="preserve"> 0​2​/​0​6​/​2​0​1​5
</t>
  </si>
  <si>
    <t>CMS I&amp;A Connection Request 3/13/2023
Request Tracking ID for PECOS access: S6580435</t>
  </si>
  <si>
    <r>
      <rPr>
        <sz val="10"/>
        <color rgb="FF000000"/>
        <rFont val="Arial"/>
      </rPr>
      <t xml:space="preserve">First Attempt: 10/27/2022
Second Attempt: 12/06/2022 
</t>
    </r>
    <r>
      <rPr>
        <b/>
        <sz val="10"/>
        <color rgb="FF000000"/>
        <rFont val="Arial"/>
      </rPr>
      <t xml:space="preserve">Latest Attempt: 02/02/2023
</t>
    </r>
  </si>
  <si>
    <r>
      <rPr>
        <b/>
        <sz val="11"/>
        <color rgb="FF000000"/>
        <rFont val="Arial"/>
      </rPr>
      <t xml:space="preserve">Closed Incomplete
</t>
    </r>
    <r>
      <rPr>
        <sz val="11"/>
        <color rgb="FF000000"/>
        <rFont val="Arial"/>
      </rPr>
      <t xml:space="preserve">
</t>
    </r>
    <r>
      <rPr>
        <b/>
        <sz val="11"/>
        <color rgb="FF000000"/>
        <rFont val="Arial"/>
      </rPr>
      <t xml:space="preserve">First Attempt: 12/05/2022
</t>
    </r>
    <r>
      <rPr>
        <sz val="11"/>
        <color rgb="FF000000"/>
        <rFont val="Arial"/>
      </rPr>
      <t xml:space="preserve">Latest Attempt: 02/02/2023
</t>
    </r>
    <r>
      <rPr>
        <b/>
        <sz val="11"/>
        <color rgb="FF000000"/>
        <rFont val="Arial"/>
      </rPr>
      <t xml:space="preserve">Inquiry ID: 22120511169283
</t>
    </r>
  </si>
  <si>
    <t xml:space="preserve">  1​1​/​2​1​/​2​0​1​6
</t>
  </si>
  <si>
    <r>
      <rPr>
        <sz val="10"/>
        <color rgb="FF000000"/>
        <rFont val="Arial"/>
      </rPr>
      <t xml:space="preserve">First Attempt: 10/27/2022
Second Attempt: 12/06/2022 
</t>
    </r>
    <r>
      <rPr>
        <b/>
        <sz val="10"/>
        <color rgb="FF000000"/>
        <rFont val="Arial"/>
      </rPr>
      <t xml:space="preserve">Latest Attempt: 02/02/2023
</t>
    </r>
    <r>
      <rPr>
        <sz val="10"/>
        <color rgb="FF000000"/>
        <rFont val="Arial"/>
      </rPr>
      <t>/</t>
    </r>
  </si>
  <si>
    <r>
      <rPr>
        <b/>
        <sz val="11"/>
        <color rgb="FF000000"/>
        <rFont val="Arial"/>
      </rPr>
      <t xml:space="preserve">CLOSED - INC
</t>
    </r>
    <r>
      <rPr>
        <sz val="11"/>
        <color rgb="FF000000"/>
        <rFont val="Arial"/>
      </rPr>
      <t xml:space="preserve">
First Attempt: 10/27/2022
</t>
    </r>
    <r>
      <rPr>
        <b/>
        <sz val="11"/>
        <color rgb="FF000000"/>
        <rFont val="Arial"/>
      </rPr>
      <t xml:space="preserve">Second Attempt: 12/05/2022
</t>
    </r>
    <r>
      <rPr>
        <sz val="11"/>
        <color rgb="FF000000"/>
        <rFont val="Arial"/>
      </rPr>
      <t xml:space="preserve">Latest Attempt: 02/02/2023
</t>
    </r>
    <r>
      <rPr>
        <b/>
        <sz val="11"/>
        <color rgb="FF000000"/>
        <rFont val="Arial"/>
      </rPr>
      <t xml:space="preserve">Inquiry ID: 22120511168610
</t>
    </r>
  </si>
  <si>
    <t xml:space="preserve">0​4​/​0​2​/​2​0​1​8
</t>
  </si>
  <si>
    <t>CMS I&amp;A Connection Request 3/13/2023
Request Tracking ID for PECOS access: S6580445</t>
  </si>
  <si>
    <r>
      <rPr>
        <sz val="10"/>
        <color rgb="FF000000"/>
        <rFont val="Arial"/>
      </rPr>
      <t xml:space="preserve">First Attempt: 10/27/2022
Second Attempt: 12/06/2022 
</t>
    </r>
    <r>
      <rPr>
        <b/>
        <sz val="10"/>
        <color rgb="FF000000"/>
        <rFont val="Arial"/>
      </rPr>
      <t>Latest Attempt: 02/02/2023</t>
    </r>
  </si>
  <si>
    <r>
      <rPr>
        <b/>
        <sz val="11"/>
        <color rgb="FF000000"/>
        <rFont val="Arial"/>
      </rPr>
      <t xml:space="preserve">CLOSED - INC
First Attempt: 10/27/2022
</t>
    </r>
    <r>
      <rPr>
        <sz val="11"/>
        <color rgb="FF000000"/>
        <rFont val="Arial"/>
      </rPr>
      <t xml:space="preserve">Latest Attempt: 02/02/2023
</t>
    </r>
    <r>
      <rPr>
        <b/>
        <sz val="11"/>
        <color rgb="FF000000"/>
        <rFont val="Arial"/>
      </rPr>
      <t xml:space="preserve">Inquiry ID: 22102710699603
</t>
    </r>
  </si>
  <si>
    <t xml:space="preserve">1​0​/​2​0​/​2​0​1​6
</t>
  </si>
  <si>
    <t xml:space="preserve">0​5​/​1​8​/​2​0​2​1
</t>
  </si>
  <si>
    <t>0​5​/​1​8​/​2​0​2​3</t>
  </si>
  <si>
    <t xml:space="preserve">6​8​0​1​0​8​2​5​4​2
</t>
  </si>
  <si>
    <t xml:space="preserve">1​0​/​2​2​/​2​0​0​3
</t>
  </si>
  <si>
    <t>CMS I&amp;A Connection Request 3/1/2023
Request Tracking ID for PECOS access:S6555866</t>
  </si>
  <si>
    <r>
      <rPr>
        <sz val="10"/>
        <color rgb="FF000000"/>
        <rFont val="Arial"/>
      </rPr>
      <t xml:space="preserve">First Attempt: 10/27/2022
Second Attempt: 12/06/2022 
</t>
    </r>
    <r>
      <rPr>
        <b/>
        <sz val="10"/>
        <color rgb="FF000000"/>
        <rFont val="Arial"/>
      </rPr>
      <t xml:space="preserve">Latest Attempt: 02/02/2023
</t>
    </r>
    <r>
      <rPr>
        <sz val="10"/>
        <color rgb="FF000000"/>
        <rFont val="Arial"/>
      </rPr>
      <t xml:space="preserve">/
</t>
    </r>
    <r>
      <rPr>
        <b/>
        <sz val="10"/>
        <color rgb="FF000000"/>
        <rFont val="Arial"/>
      </rPr>
      <t>Provider ID: 3826677</t>
    </r>
  </si>
  <si>
    <r>
      <rPr>
        <sz val="11"/>
        <color rgb="FF000000"/>
        <rFont val="Arial"/>
      </rPr>
      <t xml:space="preserve">First Attempt: 11/01/2022
</t>
    </r>
    <r>
      <rPr>
        <b/>
        <sz val="11"/>
        <color rgb="FF000000"/>
        <rFont val="Arial"/>
      </rPr>
      <t>Latest Attempt: 02/02/2023</t>
    </r>
  </si>
  <si>
    <r>
      <rPr>
        <b/>
        <sz val="11"/>
        <color rgb="FF000000"/>
        <rFont val="Arial"/>
      </rPr>
      <t xml:space="preserve">
SUBMITTED
</t>
    </r>
    <r>
      <rPr>
        <sz val="11"/>
        <color rgb="FF000000"/>
        <rFont val="Arial"/>
      </rPr>
      <t xml:space="preserve">First Attempt: 12/05/2022
</t>
    </r>
    <r>
      <rPr>
        <b/>
        <sz val="11"/>
        <color rgb="FF000000"/>
        <rFont val="Arial"/>
      </rPr>
      <t xml:space="preserve">INQUIRY ID_ 22120511167843
</t>
    </r>
  </si>
  <si>
    <t xml:space="preserve">0​3​/​2​3​/​1​9​9​8
</t>
  </si>
  <si>
    <t>0​3​/​2​3​/​2​0​2​6</t>
  </si>
  <si>
    <t>CMS I&amp;A Connection Request 3/3/2023
Request Tracking ID for PECOS access: S6561794</t>
  </si>
  <si>
    <t xml:space="preserve">
First Attempt: 10/27/2022
Second Attempt: 12/06/2022 
Latest Attempt: 02/02/2023
</t>
  </si>
  <si>
    <r>
      <rPr>
        <sz val="11"/>
        <color rgb="FF000000"/>
        <rFont val="Arial"/>
      </rPr>
      <t xml:space="preserve">First Attempt: 11/01/2022
</t>
    </r>
    <r>
      <rPr>
        <b/>
        <sz val="11"/>
        <color rgb="FF000000"/>
        <rFont val="Arial"/>
      </rPr>
      <t>Latest Attempt: 02/02/2023</t>
    </r>
  </si>
  <si>
    <r>
      <rPr>
        <b/>
        <sz val="11"/>
        <color rgb="FF000000"/>
        <rFont val="Arial"/>
      </rPr>
      <t xml:space="preserve">Approved
</t>
    </r>
    <r>
      <rPr>
        <sz val="11"/>
        <color rgb="FF000000"/>
        <rFont val="Arial"/>
      </rPr>
      <t>11/28/2022
Provider Vendor Number: 7000714435</t>
    </r>
    <r>
      <rPr>
        <b/>
        <sz val="11"/>
        <color rgb="FF000000"/>
        <rFont val="Arial"/>
      </rPr>
      <t xml:space="preserve"> </t>
    </r>
  </si>
  <si>
    <t xml:space="preserve">0​6​/​1​4​/​2​0​2​2
</t>
  </si>
  <si>
    <t>0​6​/​1​4​/​2​0​2​3</t>
  </si>
  <si>
    <t xml:space="preserve">0​5​/​1​8​/​2​0​2​2
</t>
  </si>
  <si>
    <t xml:space="preserve"> 0​8​/​0​2​/​2​0​1​0
</t>
  </si>
  <si>
    <t>CMS I&amp;A Connection Request 2/27/2023
Request Tracking ID for PECOS access: S6555879</t>
  </si>
  <si>
    <r>
      <rPr>
        <sz val="10"/>
        <color rgb="FF000000"/>
        <rFont val="Arial"/>
      </rPr>
      <t xml:space="preserve">
</t>
    </r>
    <r>
      <rPr>
        <b/>
        <sz val="10"/>
        <color rgb="FF000000"/>
        <rFont val="Arial"/>
      </rPr>
      <t>First Attempt: 10/27/2022
Second Attempt: 12/06/2022 
Latest Attempt: 02/02/2023</t>
    </r>
  </si>
  <si>
    <r>
      <rPr>
        <sz val="11"/>
        <color rgb="FF000000"/>
        <rFont val="Arial"/>
      </rPr>
      <t xml:space="preserve">First Attempt: 10/27/2022
</t>
    </r>
    <r>
      <rPr>
        <b/>
        <sz val="11"/>
        <color rgb="FF000000"/>
        <rFont val="Arial"/>
      </rPr>
      <t>Latest Attempt: 12/28/2022</t>
    </r>
  </si>
  <si>
    <r>
      <rPr>
        <b/>
        <sz val="11"/>
        <color rgb="FF000000"/>
        <rFont val="Arial"/>
      </rPr>
      <t xml:space="preserve">CLOSED - INC
First Attempt: 10/31/2022
</t>
    </r>
    <r>
      <rPr>
        <sz val="11"/>
        <color rgb="FF000000"/>
        <rFont val="Arial"/>
      </rPr>
      <t xml:space="preserve">Latest Attempt: 02/02/2023 
</t>
    </r>
    <r>
      <rPr>
        <b/>
        <sz val="11"/>
        <color rgb="FF000000"/>
        <rFont val="Arial"/>
      </rPr>
      <t xml:space="preserve">INQUIRY ID_22103110713012
</t>
    </r>
  </si>
  <si>
    <t xml:space="preserve">0​9​/​0​1​/​2​0​1​5
</t>
  </si>
  <si>
    <r>
      <rPr>
        <b/>
        <sz val="10"/>
        <color rgb="FF000000"/>
        <rFont val="Arial"/>
      </rPr>
      <t xml:space="preserve">
</t>
    </r>
    <r>
      <rPr>
        <sz val="10"/>
        <color rgb="FF000000"/>
        <rFont val="Arial"/>
      </rPr>
      <t xml:space="preserve">First Attempt: 10/27/2022
Second Attempt: 12/06/2022 
Latest Attempt: 02/02/2023
</t>
    </r>
  </si>
  <si>
    <r>
      <rPr>
        <sz val="11"/>
        <color rgb="FF000000"/>
        <rFont val="Arial"/>
      </rPr>
      <t xml:space="preserve">First Attempt: 11/01/2022
</t>
    </r>
    <r>
      <rPr>
        <b/>
        <sz val="11"/>
        <color rgb="FF000000"/>
        <rFont val="Arial"/>
      </rPr>
      <t>Latest Attempt: 02/02/2023</t>
    </r>
  </si>
  <si>
    <t xml:space="preserve">Approved
11/28/2022
Provider Vendor Number: 7002731373 </t>
  </si>
  <si>
    <t xml:space="preserve">6​8​0​1​1​0​5​9​7​5
</t>
  </si>
  <si>
    <t xml:space="preserve">1​0​/​1​8​/​2​0​1​9
</t>
  </si>
  <si>
    <t>0​4​/​3​0​/​2​0​2​3</t>
  </si>
  <si>
    <t>CMS I&amp;A Connection Request 3/1/2023
Request Tracking ID for PECOS access:S6555859</t>
  </si>
  <si>
    <r>
      <rPr>
        <b/>
        <sz val="11"/>
        <color rgb="FF000000"/>
        <rFont val="Arial"/>
      </rPr>
      <t xml:space="preserve">CLOSED - INC
First Attempt: 10/31/2022 
</t>
    </r>
    <r>
      <rPr>
        <sz val="11"/>
        <color rgb="FF000000"/>
        <rFont val="Arial"/>
      </rPr>
      <t>Latest Attempt: 02/02/2023</t>
    </r>
    <r>
      <rPr>
        <b/>
        <sz val="11"/>
        <color rgb="FF000000"/>
        <rFont val="Arial"/>
      </rPr>
      <t xml:space="preserve">
INQUIRY ID_22103110713716
</t>
    </r>
  </si>
  <si>
    <t xml:space="preserve">1​2​/​2​7​/​2​0​2​1
</t>
  </si>
  <si>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</si>
  <si>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</si>
  <si>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b/>
        <sz val="11"/>
        <color rgb="FF000000"/>
        <rFont val="Arial"/>
      </rPr>
      <t xml:space="preserve">CLOSED - INC
First Attempt: 10/31/2022 
</t>
    </r>
    <r>
      <rPr>
        <sz val="11"/>
        <color rgb="FF000000"/>
        <rFont val="Arial"/>
      </rPr>
      <t xml:space="preserve">Latest Attempt: 02/02/2023
</t>
    </r>
    <r>
      <rPr>
        <b/>
        <sz val="11"/>
        <color rgb="FF000000"/>
        <rFont val="Arial"/>
      </rPr>
      <t xml:space="preserve">INQUIRY ID_22103110713843
</t>
    </r>
  </si>
  <si>
    <t xml:space="preserve">0​1​/​2​8​/​2​0​2​2
</t>
  </si>
  <si>
    <t xml:space="preserve">0​2​/​2​5​/​2​0​2​2
</t>
  </si>
  <si>
    <t xml:space="preserve">0​3​/​2​3​/​2​0​0​1
</t>
  </si>
  <si>
    <t>0​3​/​2​3​/​2​0​2​3</t>
  </si>
  <si>
    <t>CMS I&amp;A Connection Request 3/1/2023
Request Tracking ID for PECOS access:S6555914</t>
  </si>
  <si>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1250971</t>
    </r>
    <r>
      <rPr>
        <b/>
        <sz val="11"/>
        <color rgb="FF000000"/>
        <rFont val="Arial"/>
      </rPr>
      <t xml:space="preserve">
</t>
    </r>
  </si>
  <si>
    <r>
      <rPr>
        <sz val="10"/>
        <color rgb="FF000000"/>
        <rFont val="Arial"/>
      </rPr>
      <t xml:space="preserve">First Attempt: 10/27/2022
Second Attempt: 12/06/2022 
</t>
    </r>
    <r>
      <rPr>
        <b/>
        <sz val="10"/>
        <color rgb="FF000000"/>
        <rFont val="Arial"/>
      </rPr>
      <t>Latest Attempt: 02/02/2023</t>
    </r>
  </si>
  <si>
    <r>
      <rPr>
        <b/>
        <sz val="11"/>
        <color rgb="FF000000"/>
        <rFont val="Arial"/>
      </rPr>
      <t xml:space="preserve">Approved
</t>
    </r>
    <r>
      <rPr>
        <sz val="11"/>
        <color rgb="FF000000"/>
        <rFont val="Arial"/>
      </rPr>
      <t>11/28/2022
Provider Vendor Number: 7000110784</t>
    </r>
    <r>
      <rPr>
        <b/>
        <sz val="11"/>
        <color rgb="FF000000"/>
        <rFont val="Arial"/>
      </rPr>
      <t xml:space="preserve"> </t>
    </r>
  </si>
  <si>
    <t xml:space="preserve">0​1​/​2​8​/​2​0​2​0
</t>
  </si>
  <si>
    <t xml:space="preserve">0​8​/​2​0​/​2​0​0​8
</t>
  </si>
  <si>
    <t>CMS I&amp;A Connection Request 3/1/2023
Request Tracking ID for PECOS access:S6555832</t>
  </si>
  <si>
    <t xml:space="preserve">
First Attempt: 10/27/2022
Second Attempt: 12/06/2022 
Latest Attempt: 02/02/2023</t>
  </si>
  <si>
    <r>
      <rPr>
        <sz val="11"/>
        <color rgb="FF000000"/>
        <rFont val="Arial"/>
      </rPr>
      <t xml:space="preserve">First Attempt: 11/01/2022
</t>
    </r>
    <r>
      <rPr>
        <b/>
        <sz val="11"/>
        <color rgb="FF000000"/>
        <rFont val="Arial"/>
      </rPr>
      <t>Latest Attempt: 02/02/2023</t>
    </r>
  </si>
  <si>
    <r>
      <rPr>
        <b/>
        <sz val="11"/>
        <color rgb="FF000000"/>
        <rFont val="Arial"/>
      </rPr>
      <t xml:space="preserve">Approved
</t>
    </r>
    <r>
      <rPr>
        <sz val="11"/>
        <color rgb="FF000000"/>
        <rFont val="Arial"/>
      </rPr>
      <t xml:space="preserve">11/28/2022
Provider Vendor Number: 7002046574 </t>
    </r>
  </si>
  <si>
    <t xml:space="preserve">11​/​2​0​/​2​0​2​0
</t>
  </si>
  <si>
    <t>CMS I&amp;A Connection Request 3/1/2023
Request Tracking ID for PECOS access: S6555850</t>
  </si>
  <si>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</si>
  <si>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</si>
  <si>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b/>
        <sz val="11"/>
        <color rgb="FF000000"/>
        <rFont val="Arial"/>
      </rPr>
      <t xml:space="preserve">CLOSED - INC
First Attempt: 10/27/2022
</t>
    </r>
    <r>
      <rPr>
        <sz val="11"/>
        <color rgb="FF000000"/>
        <rFont val="Arial"/>
      </rPr>
      <t xml:space="preserve">Latest Attempt: 02/02/2023
</t>
    </r>
    <r>
      <rPr>
        <b/>
        <sz val="11"/>
        <color rgb="FF000000"/>
        <rFont val="Arial"/>
      </rPr>
      <t xml:space="preserve">INQUIRY ID 22102710701689
</t>
    </r>
  </si>
  <si>
    <t xml:space="preserve">Judson CCBHC
</t>
  </si>
  <si>
    <t>0​6​/​2​1​/​2​0​2​3</t>
  </si>
  <si>
    <t xml:space="preserve">6​4​0​1​0​0​9​3​8​1
</t>
  </si>
  <si>
    <t xml:space="preserve">	
1​2​/​1​1​/​2​0​1​3</t>
  </si>
  <si>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</si>
  <si>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</si>
  <si>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</si>
  <si>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</si>
  <si>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</si>
  <si>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t xml:space="preserve">0​7​/​1​9​/​2​0​2​2
</t>
  </si>
  <si>
    <t xml:space="preserve">
0​7​/​1​9​/​2​0​2​5</t>
  </si>
  <si>
    <t>CMS I&amp;A Connection Request 3/1/2023
Request Tracking ID for PECOS access: S6555901</t>
  </si>
  <si>
    <r>
      <rPr>
        <sz val="10"/>
        <color rgb="FF000000"/>
        <rFont val="Arial"/>
      </rPr>
      <t xml:space="preserve">First Attempt: 11/03/2022
Second Attempt: 12/06/2022 
</t>
    </r>
    <r>
      <rPr>
        <b/>
        <sz val="10"/>
        <color rgb="FF000000"/>
        <rFont val="Arial"/>
      </rPr>
      <t xml:space="preserve">Latest Attempt: 02/02/2023
</t>
    </r>
  </si>
  <si>
    <r>
      <rPr>
        <sz val="11"/>
        <color rgb="FF000000"/>
        <rFont val="Arial"/>
      </rPr>
      <t xml:space="preserve">First Attempt: 11/01/2022
</t>
    </r>
    <r>
      <rPr>
        <b/>
        <sz val="11"/>
        <color rgb="FF000000"/>
        <rFont val="Arial"/>
      </rPr>
      <t>Last Attempt: 02/02/2023</t>
    </r>
  </si>
  <si>
    <r>
      <rPr>
        <sz val="11"/>
        <color rgb="FF000000"/>
        <rFont val="Arial"/>
      </rPr>
      <t xml:space="preserve">
</t>
    </r>
    <r>
      <rPr>
        <b/>
        <sz val="11"/>
        <color rgb="FF000000"/>
        <rFont val="Arial"/>
      </rPr>
      <t xml:space="preserve">CLOSED - INC
</t>
    </r>
    <r>
      <rPr>
        <sz val="11"/>
        <color rgb="FF000000"/>
        <rFont val="Arial"/>
      </rPr>
      <t xml:space="preserve">First Attempt: 10/27/2022
</t>
    </r>
    <r>
      <rPr>
        <b/>
        <sz val="11"/>
        <color rgb="FF000000"/>
        <rFont val="Arial"/>
      </rPr>
      <t xml:space="preserve">INQUIRY ID_ 22102710701590
</t>
    </r>
  </si>
  <si>
    <t xml:space="preserve">1​0​/​0​7​/​2​0​1​6
</t>
  </si>
  <si>
    <t xml:space="preserve">
1​0​/​0​7​/​2​0​2​3</t>
  </si>
  <si>
    <t>CMS I&amp;A Connection Request 3/1/2023
Request Tracking ID for PECOS access:S6555892</t>
  </si>
  <si>
    <r>
      <rPr>
        <sz val="10"/>
        <color rgb="FF000000"/>
        <rFont val="Arial"/>
      </rPr>
      <t xml:space="preserve">First Attempt: 11/03/2022
Second Attempt: 12/06/2022 
</t>
    </r>
    <r>
      <rPr>
        <b/>
        <sz val="10"/>
        <color rgb="FF000000"/>
        <rFont val="Arial"/>
      </rPr>
      <t xml:space="preserve">Latest Attempt: 02/02/2023
</t>
    </r>
    <r>
      <rPr>
        <sz val="10"/>
        <color rgb="FF000000"/>
        <rFont val="Arial"/>
      </rPr>
      <t>✓</t>
    </r>
  </si>
  <si>
    <r>
      <rPr>
        <sz val="11"/>
        <color rgb="FF000000"/>
        <rFont val="Arial"/>
      </rPr>
      <t xml:space="preserve">First Attempt: 11/01/2022
</t>
    </r>
    <r>
      <rPr>
        <b/>
        <sz val="11"/>
        <color rgb="FF000000"/>
        <rFont val="Arial"/>
      </rPr>
      <t>Last Attempt: 02/02/2023</t>
    </r>
  </si>
  <si>
    <r>
      <rPr>
        <b/>
        <sz val="11"/>
        <color rgb="FF000000"/>
        <rFont val="Arial"/>
      </rPr>
      <t xml:space="preserve">CLOSED - INC
First Attempt: 10/27/2022
</t>
    </r>
    <r>
      <rPr>
        <sz val="11"/>
        <color rgb="FF000000"/>
        <rFont val="Arial"/>
      </rPr>
      <t xml:space="preserve">Latest Attempt:02/02/2023
</t>
    </r>
    <r>
      <rPr>
        <b/>
        <sz val="11"/>
        <color rgb="FF000000"/>
        <rFont val="Arial"/>
      </rPr>
      <t xml:space="preserve">INQUIRY ID_ 22102710701644
</t>
    </r>
  </si>
  <si>
    <t xml:space="preserve">4​7​0​4​2​7​7​5​5​7
</t>
  </si>
  <si>
    <t xml:space="preserve"> 0​5​/​1​9​/​2​0​1​0
</t>
  </si>
  <si>
    <t>0​5​/​1​9​/​2​0​2​3</t>
  </si>
  <si>
    <t xml:space="preserve">07/31/​​2​0​2​4
</t>
  </si>
  <si>
    <t>CMS I&amp;A Connection Request 3/2/2023
Request Tracking ID for PECOS access:S6559083</t>
  </si>
  <si>
    <t>First Attempt: 11/03/2022
Second Attempt: 12/06/2022 
Latest Attempt: 02/02/2023
✓</t>
  </si>
  <si>
    <r>
      <rPr>
        <sz val="11"/>
        <color rgb="FF000000"/>
        <rFont val="Arial"/>
      </rPr>
      <t xml:space="preserve">First Attempt: 11/01/2022
</t>
    </r>
    <r>
      <rPr>
        <b/>
        <sz val="11"/>
        <color rgb="FF000000"/>
        <rFont val="Arial"/>
      </rPr>
      <t>Last Attempt: 02/02/2023</t>
    </r>
  </si>
  <si>
    <r>
      <rPr>
        <b/>
        <sz val="11"/>
        <color rgb="FF000000"/>
        <rFont val="Arial"/>
      </rPr>
      <t xml:space="preserve">CLOSED - INC
</t>
    </r>
    <r>
      <rPr>
        <sz val="11"/>
        <color rgb="FF000000"/>
        <rFont val="Arial"/>
      </rPr>
      <t xml:space="preserve">Latest Attempt: 12/05/2022
</t>
    </r>
    <r>
      <rPr>
        <b/>
        <sz val="11"/>
        <color rgb="FF000000"/>
        <rFont val="Arial"/>
      </rPr>
      <t xml:space="preserve">INQUIRY ID_22120511165996
</t>
    </r>
  </si>
  <si>
    <t xml:space="preserve">0​8​/​0​7​/​2​0​2​0
</t>
  </si>
  <si>
    <t xml:space="preserve">0​4​/​1​5​/​2​0​1​9
</t>
  </si>
  <si>
    <t>CMS I&amp;A Connection Request 03/13/2023
Request Tracking ID for PECOS access: S6580451</t>
  </si>
  <si>
    <t>First Attempt: 02/03/2023
Request  ID: 62283816</t>
  </si>
  <si>
    <r>
      <rPr>
        <b/>
        <sz val="11"/>
        <color theme="1"/>
        <rFont val="Arial"/>
      </rPr>
      <t>Submitted</t>
    </r>
    <r>
      <rPr>
        <sz val="10"/>
        <color theme="1"/>
        <rFont val="Arial"/>
      </rPr>
      <t xml:space="preserve">
First Attempt 2/27/2023 
</t>
    </r>
    <r>
      <rPr>
        <b/>
        <sz val="10"/>
        <color theme="1"/>
        <rFont val="Arial"/>
      </rPr>
      <t>Inquiry ID:
23022711883543</t>
    </r>
    <r>
      <rPr>
        <sz val="10"/>
        <color theme="1"/>
        <rFont val="Arial"/>
      </rPr>
      <t xml:space="preserve">
</t>
    </r>
  </si>
  <si>
    <t xml:space="preserve">0​7​/​2​0​/​2​0​1​7
</t>
  </si>
  <si>
    <t>CMS I&amp;A Connection Request 2/27/2023
Request Tracking ID for PECOS access: S6555916</t>
  </si>
  <si>
    <t>First Attempt: 11/03/2022
Second Attempt: 12/06/2022 
Latest Attempt: 02/02/2023
✓</t>
  </si>
  <si>
    <r>
      <rPr>
        <sz val="11"/>
        <color rgb="FF000000"/>
        <rFont val="Arial"/>
      </rPr>
      <t xml:space="preserve">First Attempt: 11/01/2022
</t>
    </r>
    <r>
      <rPr>
        <b/>
        <sz val="11"/>
        <color rgb="FF000000"/>
        <rFont val="Arial"/>
      </rPr>
      <t>Last Attempt: 02/02/2023</t>
    </r>
  </si>
  <si>
    <r>
      <rPr>
        <b/>
        <sz val="11"/>
        <color rgb="FF000000"/>
        <rFont val="Arial"/>
      </rPr>
      <t xml:space="preserve">Closed- INC
</t>
    </r>
    <r>
      <rPr>
        <sz val="11"/>
        <color rgb="FF000000"/>
        <rFont val="Arial"/>
      </rPr>
      <t xml:space="preserve">First Attempt: 10/27/2022
</t>
    </r>
    <r>
      <rPr>
        <b/>
        <sz val="11"/>
        <color rgb="FF000000"/>
        <rFont val="Arial"/>
      </rPr>
      <t xml:space="preserve">INQUIRY ID 22102710701684
</t>
    </r>
  </si>
  <si>
    <t xml:space="preserve">0​7​/​0​8​/​2​0​1​6
</t>
  </si>
  <si>
    <t xml:space="preserve">0​7​/​0​8​/​2​0​2​6
</t>
  </si>
  <si>
    <t>CMS I&amp;A Connection Request 3/1/2023
Request Tracking ID for PECOS access:S6555200</t>
  </si>
  <si>
    <t>First Attempt: 02/03/2023
Request  ID: 59605351</t>
  </si>
  <si>
    <r>
      <rPr>
        <b/>
        <sz val="11"/>
        <color theme="1"/>
        <rFont val="Arial"/>
      </rPr>
      <t>Submitted</t>
    </r>
    <r>
      <rPr>
        <sz val="10"/>
        <color theme="1"/>
        <rFont val="Arial"/>
      </rPr>
      <t xml:space="preserve">
First Attempt 2/27/2023 
</t>
    </r>
    <r>
      <rPr>
        <b/>
        <sz val="10"/>
        <color theme="1"/>
        <rFont val="Arial"/>
      </rPr>
      <t>Inquiry ID:
23022711878736</t>
    </r>
    <r>
      <rPr>
        <sz val="10"/>
        <color theme="1"/>
        <rFont val="Arial"/>
      </rPr>
      <t xml:space="preserve">
</t>
    </r>
  </si>
  <si>
    <t xml:space="preserve">1​2​/​1​2​/​2​0​1​7
</t>
  </si>
  <si>
    <t>CMS I&amp;A Connection Request 3/1/2023
Request Tracking ID for PECOS access: S6555911</t>
  </si>
  <si>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1250972
</t>
    </r>
    <r>
      <rPr>
        <b/>
        <sz val="11"/>
        <color rgb="FF000000"/>
        <rFont val="Arial"/>
      </rPr>
      <t xml:space="preserve">
</t>
    </r>
  </si>
  <si>
    <r>
      <rPr>
        <sz val="10"/>
        <color rgb="FF000000"/>
        <rFont val="Arial"/>
      </rPr>
      <t xml:space="preserve">First Attempt: 11/03/2022
Second Attempt: 12/06/2022 
</t>
    </r>
    <r>
      <rPr>
        <b/>
        <sz val="10"/>
        <color rgb="FF000000"/>
        <rFont val="Arial"/>
      </rPr>
      <t xml:space="preserve">Latest Attempt: 02/02/2023
</t>
    </r>
    <r>
      <rPr>
        <sz val="10"/>
        <color rgb="FF000000"/>
        <rFont val="Arial"/>
      </rPr>
      <t>/</t>
    </r>
  </si>
  <si>
    <r>
      <rPr>
        <sz val="11"/>
        <color rgb="FF000000"/>
        <rFont val="Arial"/>
      </rPr>
      <t xml:space="preserve">First Attempt: 11/01/2022
</t>
    </r>
    <r>
      <rPr>
        <b/>
        <sz val="11"/>
        <color rgb="FF000000"/>
        <rFont val="Arial"/>
      </rPr>
      <t>Last Attempt: 02/02/2023</t>
    </r>
  </si>
  <si>
    <r>
      <rPr>
        <b/>
        <sz val="11"/>
        <color rgb="FF000000"/>
        <rFont val="Arial"/>
      </rPr>
      <t xml:space="preserve">Closed-INC
</t>
    </r>
    <r>
      <rPr>
        <sz val="11"/>
        <color rgb="FF000000"/>
        <rFont val="Arial"/>
      </rPr>
      <t xml:space="preserve">First Attempt: 10/27/2022
</t>
    </r>
    <r>
      <rPr>
        <b/>
        <sz val="11"/>
        <color rgb="FF000000"/>
        <rFont val="Arial"/>
      </rPr>
      <t xml:space="preserve">INQUIRY ID 22102710701691
</t>
    </r>
  </si>
  <si>
    <t xml:space="preserve">  0​4​/​1​0​/​2​0​2​0
</t>
  </si>
  <si>
    <r>
      <rPr>
        <sz val="11"/>
        <color rgb="FF000000"/>
        <rFont val="Arial"/>
      </rPr>
      <t xml:space="preserve">First Attempt: 11/01/2022
</t>
    </r>
    <r>
      <rPr>
        <b/>
        <sz val="11"/>
        <color rgb="FF000000"/>
        <rFont val="Arial"/>
      </rPr>
      <t>Last Attempt: 02/02/2023</t>
    </r>
  </si>
  <si>
    <r>
      <rPr>
        <b/>
        <sz val="11"/>
        <color rgb="FF000000"/>
        <rFont val="Arial"/>
      </rPr>
      <t xml:space="preserve">CLOSED - INC
</t>
    </r>
    <r>
      <rPr>
        <sz val="11"/>
        <color rgb="FF000000"/>
        <rFont val="Arial"/>
      </rPr>
      <t xml:space="preserve">First Attempt: 10/27/2022
</t>
    </r>
    <r>
      <rPr>
        <b/>
        <sz val="11"/>
        <color rgb="FF000000"/>
        <rFont val="Arial"/>
      </rPr>
      <t xml:space="preserve">INQUIRY ID 22102710701698
</t>
    </r>
  </si>
  <si>
    <t>CMS I&amp;A Connection Request 3/13/2023
Request Tracking ID for PECOS access: S6580474</t>
  </si>
  <si>
    <r>
      <rPr>
        <sz val="10"/>
        <color rgb="FF000000"/>
        <rFont val="Arial"/>
      </rPr>
      <t xml:space="preserve">First Attempt: 10/27/2022
Second Attempt: 12/06/2022 
</t>
    </r>
    <r>
      <rPr>
        <b/>
        <sz val="10"/>
        <color rgb="FF000000"/>
        <rFont val="Arial"/>
      </rPr>
      <t>Latest Attempt: 02/02/2023</t>
    </r>
  </si>
  <si>
    <t>First Attempt: 02/28/2023
Inquiry ID: 13979478</t>
  </si>
  <si>
    <t>SUBMITTED
First Attempt: 10/27/2022
INQUIRY ID_ 22102710701702</t>
  </si>
  <si>
    <t xml:space="preserve">1​1​/​1​6​/​2​0​1​5
</t>
  </si>
  <si>
    <t>CMS I&amp;A Connection Request 3/1/2023
Request Tracking ID for PECOS access: S6555910</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</si>
  <si>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</si>
  <si>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</si>
  <si>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CLOSED - INC
</t>
    </r>
    <r>
      <rPr>
        <sz val="11"/>
        <color rgb="FF000000"/>
        <rFont val="Arial"/>
      </rPr>
      <t>First Attempt: 10/28/2022</t>
    </r>
    <r>
      <rPr>
        <b/>
        <sz val="11"/>
        <color rgb="FF000000"/>
        <rFont val="Arial"/>
      </rPr>
      <t xml:space="preserve">
INQUIRY ID_22102810703237
</t>
    </r>
  </si>
  <si>
    <r>
      <rPr>
        <sz val="11"/>
        <color rgb="FF000000"/>
        <rFont val="Arial"/>
      </rPr>
      <t xml:space="preserve">
</t>
    </r>
    <r>
      <rPr>
        <b/>
        <sz val="11"/>
        <color rgb="FF000000"/>
        <rFont val="Arial"/>
      </rPr>
      <t xml:space="preserve">CLOSED- INC
First Attempt: 10/27/2022
</t>
    </r>
    <r>
      <rPr>
        <sz val="11"/>
        <color rgb="FF000000"/>
        <rFont val="Arial"/>
      </rPr>
      <t xml:space="preserve">Last Attempt: 02/02/2023
</t>
    </r>
    <r>
      <rPr>
        <b/>
        <sz val="11"/>
        <color rgb="FF000000"/>
        <rFont val="Arial"/>
      </rPr>
      <t xml:space="preserve">INQUIRY 22102810703307
</t>
    </r>
  </si>
  <si>
    <t xml:space="preserve">1​2​/​1​6​/​2​0​2​1
</t>
  </si>
  <si>
    <r>
      <rPr>
        <sz val="10"/>
        <color rgb="FF000000"/>
        <rFont val="Arial"/>
      </rPr>
      <t xml:space="preserve">First Attempt: 11/03/2022
Second Attempt: 12/06/2022 
</t>
    </r>
    <r>
      <rPr>
        <b/>
        <sz val="10"/>
        <color rgb="FF000000"/>
        <rFont val="Arial"/>
      </rPr>
      <t xml:space="preserve">Latest Attempt: 02/02/2023
</t>
    </r>
  </si>
  <si>
    <r>
      <rPr>
        <b/>
        <sz val="11"/>
        <color theme="1"/>
        <rFont val="Arial"/>
      </rPr>
      <t>Submitted</t>
    </r>
    <r>
      <rPr>
        <sz val="10"/>
        <color theme="1"/>
        <rFont val="Arial"/>
      </rPr>
      <t xml:space="preserve">
First Attempt 2/27/2023 
</t>
    </r>
    <r>
      <rPr>
        <b/>
        <sz val="10"/>
        <color theme="1"/>
        <rFont val="Arial"/>
      </rPr>
      <t xml:space="preserve">Inquiry ID:
23022711884294
</t>
    </r>
  </si>
  <si>
    <t xml:space="preserve">0​4​/​0​4​/​2​0​1​2
</t>
  </si>
  <si>
    <t xml:space="preserve">6​8​0​1​0​9​4​2​8​0
</t>
  </si>
  <si>
    <t xml:space="preserve">0​7​/​2​5​/​2​0​1​4
</t>
  </si>
  <si>
    <t>CMS I&amp;A Connection Request 2/27/2023
Request Tracking ID for PECOS access:S6548396</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</si>
  <si>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</si>
  <si>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</si>
  <si>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CLOSED - INC
First Attempt: 10/28/2022
</t>
    </r>
    <r>
      <rPr>
        <sz val="11"/>
        <color rgb="FF000000"/>
        <rFont val="Arial"/>
      </rPr>
      <t xml:space="preserve">Last Attempt: 02/02/2023
</t>
    </r>
    <r>
      <rPr>
        <b/>
        <sz val="11"/>
        <color rgb="FF000000"/>
        <rFont val="Arial"/>
      </rPr>
      <t xml:space="preserve">INQUIRY ID 22102810703544
</t>
    </r>
  </si>
  <si>
    <t>First Attempt: 02/03/2023
Request  ID: 66782429</t>
  </si>
  <si>
    <r>
      <rPr>
        <b/>
        <sz val="11"/>
        <color theme="1"/>
        <rFont val="Arial"/>
      </rPr>
      <t>Submitted</t>
    </r>
    <r>
      <rPr>
        <sz val="10"/>
        <color theme="1"/>
        <rFont val="Arial"/>
      </rPr>
      <t xml:space="preserve">
First Attempt 2/27/2023 
</t>
    </r>
    <r>
      <rPr>
        <b/>
        <sz val="10"/>
        <color theme="1"/>
        <rFont val="Arial"/>
      </rPr>
      <t>Inquiry ID:
23022711883992</t>
    </r>
    <r>
      <rPr>
        <sz val="10"/>
        <color theme="1"/>
        <rFont val="Arial"/>
      </rPr>
      <t xml:space="preserve">
</t>
    </r>
  </si>
  <si>
    <t xml:space="preserve"> 0​3​/​3​0​/​2​0​0​7
</t>
  </si>
  <si>
    <t>0​3​/​3​0​/​2​0​2​6</t>
  </si>
  <si>
    <t xml:space="preserve">03​/​31​/​2​0​2​5
</t>
  </si>
  <si>
    <t>CMS I&amp;A Connection Request 3/2/2023
Request Tracking ID for PECOS access:S6555828</t>
  </si>
  <si>
    <t>First Attempt: 02/03/2023
Request  ID: 88509730</t>
  </si>
  <si>
    <t xml:space="preserve">1​0​/​1​2​/​2​0​1​7
</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</si>
  <si>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</si>
  <si>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</si>
  <si>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CLOSED - INC
First Attempt: 10/28/2022
</t>
    </r>
    <r>
      <rPr>
        <sz val="11"/>
        <color rgb="FF000000"/>
        <rFont val="Arial"/>
      </rPr>
      <t xml:space="preserve">Last Attempt: 02/02/2023
</t>
    </r>
    <r>
      <rPr>
        <b/>
        <sz val="11"/>
        <color rgb="FF000000"/>
        <rFont val="Arial"/>
      </rPr>
      <t xml:space="preserve">INQUIRY ID_22102810703628
</t>
    </r>
  </si>
  <si>
    <t xml:space="preserve">0​6​/​2​5​/​1​9​9​3
</t>
  </si>
  <si>
    <t>CMS I&amp;A Connection Request 3/1/2023
Request Tracking ID for PECOS access: S6555926</t>
  </si>
  <si>
    <r>
      <rPr>
        <sz val="11"/>
        <color rgb="FF000000"/>
        <rFont val="Arial"/>
      </rPr>
      <t xml:space="preserve">First Attempt: 11/01/2022
</t>
    </r>
    <r>
      <rPr>
        <b/>
        <sz val="11"/>
        <color rgb="FF000000"/>
        <rFont val="Arial"/>
      </rPr>
      <t>Last Attempt: 02/02/2023</t>
    </r>
  </si>
  <si>
    <r>
      <rPr>
        <b/>
        <sz val="11"/>
        <color rgb="FF000000"/>
        <rFont val="Arial"/>
      </rPr>
      <t xml:space="preserve">CLOSED - INC
First Attempt: 10/28/2022
</t>
    </r>
    <r>
      <rPr>
        <sz val="11"/>
        <color rgb="FF000000"/>
        <rFont val="Arial"/>
      </rPr>
      <t xml:space="preserve">Last Attempt: 02/02/2023
</t>
    </r>
    <r>
      <rPr>
        <b/>
        <sz val="11"/>
        <color rgb="FF000000"/>
        <rFont val="Arial"/>
      </rPr>
      <t xml:space="preserve">INQUIRY ID_22102810703684
</t>
    </r>
  </si>
  <si>
    <t xml:space="preserve">6​8​0​1​1​0​6​4​9​6
</t>
  </si>
  <si>
    <t xml:space="preserve">0​2​/​0​7​/​2​0​2​0
</t>
  </si>
  <si>
    <t>CMS I&amp;A Connection Request 3/1/2023
Request Tracking ID for PECOS access:S6555839</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</si>
  <si>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</si>
  <si>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</si>
  <si>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CLOSED - INC
</t>
    </r>
    <r>
      <rPr>
        <sz val="11"/>
        <color rgb="FF000000"/>
        <rFont val="Arial"/>
      </rPr>
      <t xml:space="preserve">
</t>
    </r>
    <r>
      <rPr>
        <b/>
        <sz val="11"/>
        <color rgb="FF000000"/>
        <rFont val="Arial"/>
      </rPr>
      <t xml:space="preserve">First Attempt: 10/28/2022
</t>
    </r>
    <r>
      <rPr>
        <sz val="11"/>
        <color rgb="FF000000"/>
        <rFont val="Arial"/>
      </rPr>
      <t xml:space="preserve">Last Attempt: 02/02/2023
</t>
    </r>
    <r>
      <rPr>
        <b/>
        <sz val="11"/>
        <color rgb="FF000000"/>
        <rFont val="Arial"/>
      </rPr>
      <t xml:space="preserve">INQUIRY ID_22102810703737
</t>
    </r>
  </si>
  <si>
    <t xml:space="preserve">0​5​/​3​0​/​1​9​9​1
</t>
  </si>
  <si>
    <t>0​5​/​3​0​/​2​0​2​5</t>
  </si>
  <si>
    <t>CMS I&amp;A Connection Request 3/1/2023
Request Tracking ID for PECOS access: S6555925</t>
  </si>
  <si>
    <r>
      <rPr>
        <sz val="11"/>
        <color rgb="FF000000"/>
        <rFont val="Arial"/>
      </rPr>
      <t xml:space="preserve">First Attempt: 11/01/2022
</t>
    </r>
    <r>
      <rPr>
        <b/>
        <sz val="11"/>
        <color rgb="FF000000"/>
        <rFont val="Arial"/>
      </rPr>
      <t>Last Attempt: 02/02/2023</t>
    </r>
  </si>
  <si>
    <r>
      <rPr>
        <b/>
        <sz val="11"/>
        <color rgb="FF000000"/>
        <rFont val="Arial"/>
      </rPr>
      <t xml:space="preserve">Approved
</t>
    </r>
    <r>
      <rPr>
        <sz val="11"/>
        <color rgb="FF000000"/>
        <rFont val="Arial"/>
      </rPr>
      <t xml:space="preserve">11/28/2022
Provider Vendor Number: 7000369206 </t>
    </r>
  </si>
  <si>
    <t xml:space="preserve">0​7​/​3​0​/​2​0​1​8
</t>
  </si>
  <si>
    <t xml:space="preserve">4​7​0​4​2​1​1​5​3​1
</t>
  </si>
  <si>
    <t xml:space="preserve">0​6​/​1​9​/​1​9​9​7
</t>
  </si>
  <si>
    <t>CMS I&amp;A Connection Request 3/2/2023
Request Tracking ID for PECOS access: S6559140</t>
  </si>
  <si>
    <r>
      <rPr>
        <sz val="10"/>
        <color rgb="FF000000"/>
        <rFont val="Arial"/>
      </rPr>
      <t xml:space="preserve">First Attempt: 11/03/2022
Second Attempt: 12/06/2022 
</t>
    </r>
    <r>
      <rPr>
        <b/>
        <sz val="10"/>
        <color rgb="FF000000"/>
        <rFont val="Arial"/>
      </rPr>
      <t xml:space="preserve">Latest Attempt: 02/02/2023
</t>
    </r>
    <r>
      <rPr>
        <sz val="10"/>
        <color rgb="FF000000"/>
        <rFont val="Arial"/>
      </rPr>
      <t>DONE</t>
    </r>
  </si>
  <si>
    <r>
      <rPr>
        <sz val="11"/>
        <color rgb="FF000000"/>
        <rFont val="Arial"/>
      </rPr>
      <t xml:space="preserve">First Attempt: 11/01/2022
</t>
    </r>
    <r>
      <rPr>
        <b/>
        <sz val="11"/>
        <color rgb="FF000000"/>
        <rFont val="Arial"/>
      </rPr>
      <t>Last Attempt: 02/02/2023</t>
    </r>
  </si>
  <si>
    <r>
      <rPr>
        <b/>
        <sz val="11"/>
        <color rgb="FF000000"/>
        <rFont val="Arial"/>
      </rPr>
      <t>CLOSED - INC</t>
    </r>
    <r>
      <rPr>
        <sz val="11"/>
        <color rgb="FF000000"/>
        <rFont val="Arial"/>
      </rPr>
      <t xml:space="preserve">
</t>
    </r>
    <r>
      <rPr>
        <b/>
        <sz val="11"/>
        <color rgb="FF000000"/>
        <rFont val="Arial"/>
      </rPr>
      <t xml:space="preserve">First Attempt: 12/05/2022
</t>
    </r>
    <r>
      <rPr>
        <sz val="11"/>
        <color rgb="FF000000"/>
        <rFont val="Arial"/>
      </rPr>
      <t xml:space="preserve">Last Attempt: 02/02/2023
</t>
    </r>
    <r>
      <rPr>
        <b/>
        <sz val="11"/>
        <color rgb="FF000000"/>
        <rFont val="Arial"/>
      </rPr>
      <t xml:space="preserve">INQUIRY ID_22120511166293
</t>
    </r>
  </si>
  <si>
    <t xml:space="preserve">0​7​/​2​2​/​2​0​2​0
</t>
  </si>
  <si>
    <t xml:space="preserve">0​7​/​0​9​/​2​0​1​9
</t>
  </si>
  <si>
    <t>CMS I&amp;A Connection Request 3/1/2023
Request Tracking ID for PECOS access: S6555902</t>
  </si>
  <si>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1250957
</t>
    </r>
    <r>
      <rPr>
        <b/>
        <sz val="11"/>
        <color rgb="FF000000"/>
        <rFont val="Arial"/>
      </rPr>
      <t xml:space="preserve">
</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</si>
  <si>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</si>
  <si>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</si>
  <si>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CLOSED - INC
</t>
    </r>
    <r>
      <rPr>
        <sz val="11"/>
        <color rgb="FF000000"/>
        <rFont val="Arial"/>
      </rPr>
      <t xml:space="preserve">First Attempt: 10/28/2022
</t>
    </r>
    <r>
      <rPr>
        <b/>
        <sz val="11"/>
        <color rgb="FF000000"/>
        <rFont val="Arial"/>
      </rPr>
      <t xml:space="preserve">INQUIRY ID_22102810704466
</t>
    </r>
  </si>
  <si>
    <t xml:space="preserve">0​3​/​1​7​/​2​0​0​8
</t>
  </si>
  <si>
    <t>CMS I&amp;A Connection Request 3/2/2023
Request Tracking ID for PECOS access: S6559152</t>
  </si>
  <si>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1250958
</t>
    </r>
    <r>
      <rPr>
        <b/>
        <sz val="11"/>
        <color rgb="FF000000"/>
        <rFont val="Arial"/>
      </rPr>
      <t xml:space="preserve">
</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</si>
  <si>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</si>
  <si>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</si>
  <si>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CLOSED - INC
First Attempt: 10/27/2022
</t>
    </r>
    <r>
      <rPr>
        <sz val="11"/>
        <color rgb="FF000000"/>
        <rFont val="Arial"/>
      </rPr>
      <t xml:space="preserve">Last Attempt: 02/02/2023
</t>
    </r>
    <r>
      <rPr>
        <b/>
        <sz val="11"/>
        <color rgb="FF000000"/>
        <rFont val="Arial"/>
      </rPr>
      <t xml:space="preserve">INQUIRY ID 22102810704602
</t>
    </r>
  </si>
  <si>
    <t xml:space="preserve">0​6​/​1​0​/​2​0​1​6
</t>
  </si>
  <si>
    <t>CMS I&amp;A Connection Request 2/27/2023
Request Tracking ID for PECOS access: S6555882</t>
  </si>
  <si>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1250962
</t>
    </r>
    <r>
      <rPr>
        <b/>
        <sz val="11"/>
        <color rgb="FF000000"/>
        <rFont val="Arial"/>
      </rPr>
      <t xml:space="preserve">
</t>
    </r>
  </si>
  <si>
    <t xml:space="preserve">
"First Attempt: 11/03/2022
Second Attempt: 12/06/2022 
Latest Attempt: 02/02/2023"</t>
  </si>
  <si>
    <r>
      <rPr>
        <sz val="11"/>
        <color rgb="FF000000"/>
        <rFont val="Arial"/>
      </rPr>
      <t xml:space="preserve">First Attempt: 11/01/2022
</t>
    </r>
    <r>
      <rPr>
        <b/>
        <sz val="11"/>
        <color rgb="FF000000"/>
        <rFont val="Arial"/>
      </rPr>
      <t>Last Attempt: 02/02/2023</t>
    </r>
  </si>
  <si>
    <r>
      <rPr>
        <b/>
        <sz val="11"/>
        <color rgb="FF000000"/>
        <rFont val="Arial"/>
      </rPr>
      <t xml:space="preserve">CLOSED - INC
First Attempt: 10/28/2022
</t>
    </r>
    <r>
      <rPr>
        <sz val="11"/>
        <color rgb="FF000000"/>
        <rFont val="Arial"/>
      </rPr>
      <t xml:space="preserve">Last Attempt: 02/02/2023
</t>
    </r>
    <r>
      <rPr>
        <b/>
        <sz val="11"/>
        <color rgb="FF000000"/>
        <rFont val="Arial"/>
      </rPr>
      <t xml:space="preserve">INQUIRY ID_ 22102810704674
</t>
    </r>
  </si>
  <si>
    <t xml:space="preserve">1​0​/​0​1​/​2​0​1​5
</t>
  </si>
  <si>
    <t>CMS I&amp;A Connection Request 2/2/2023
Request Tracking ID for PECOS access: S6559176</t>
  </si>
  <si>
    <t>First Attempt: 02/03/2023
Request  ID: 74066686</t>
  </si>
  <si>
    <r>
      <rPr>
        <b/>
        <sz val="11"/>
        <color theme="1"/>
        <rFont val="Arial"/>
      </rPr>
      <t xml:space="preserve">CLOSED - INC
</t>
    </r>
    <r>
      <rPr>
        <sz val="11"/>
        <color theme="1"/>
        <rFont val="Arial"/>
      </rPr>
      <t xml:space="preserve">First Attempt 2/27/2023 </t>
    </r>
    <r>
      <rPr>
        <b/>
        <sz val="11"/>
        <color theme="1"/>
        <rFont val="Arial"/>
      </rPr>
      <t xml:space="preserve">
Inquiry ID:
23022711878348
</t>
    </r>
  </si>
  <si>
    <t xml:space="preserve">0​4​/​1​0​/​2​0​0​3
</t>
  </si>
  <si>
    <t>CMS I&amp;A Connection Request 3/1/2023
Request Tracking ID for PECOS access:S6555831</t>
  </si>
  <si>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1250969
</t>
    </r>
    <r>
      <rPr>
        <b/>
        <sz val="11"/>
        <color rgb="FF000000"/>
        <rFont val="Arial"/>
      </rPr>
      <t xml:space="preserve">
</t>
    </r>
  </si>
  <si>
    <r>
      <rPr>
        <sz val="10"/>
        <color rgb="FF000000"/>
        <rFont val="Arial"/>
      </rPr>
      <t xml:space="preserve">First Attempt: 11/03/2022
Second Attempt: 12/06/2022 
Latest Attempt: 02/02/2023
/
</t>
    </r>
    <r>
      <rPr>
        <sz val="10"/>
        <color rgb="FFFF0000"/>
        <rFont val="Arial"/>
      </rPr>
      <t xml:space="preserve">
</t>
    </r>
    <r>
      <rPr>
        <sz val="10"/>
        <color rgb="FF000000"/>
        <rFont val="Arial"/>
      </rPr>
      <t>Provider ID: 3825469</t>
    </r>
  </si>
  <si>
    <r>
      <rPr>
        <sz val="11"/>
        <color rgb="FF000000"/>
        <rFont val="Arial"/>
      </rPr>
      <t xml:space="preserve">First Attempt: 11/01/2022
</t>
    </r>
    <r>
      <rPr>
        <b/>
        <sz val="11"/>
        <color rgb="FF000000"/>
        <rFont val="Arial"/>
      </rPr>
      <t>Last Attempt: 02/02/2023</t>
    </r>
  </si>
  <si>
    <r>
      <rPr>
        <b/>
        <sz val="11"/>
        <color rgb="FF000000"/>
        <rFont val="Arial"/>
      </rPr>
      <t xml:space="preserve">CLOSED - INC
First Attempt: 10/28/2022
</t>
    </r>
    <r>
      <rPr>
        <sz val="11"/>
        <color rgb="FF000000"/>
        <rFont val="Arial"/>
      </rPr>
      <t xml:space="preserve">Last Attempt: 02/02/2023
</t>
    </r>
    <r>
      <rPr>
        <b/>
        <sz val="11"/>
        <color rgb="FF000000"/>
        <rFont val="Arial"/>
      </rPr>
      <t xml:space="preserve">INQUIRY ID_22102810704747
</t>
    </r>
  </si>
  <si>
    <t xml:space="preserve">6​8​5​1​0​9​9​9​8​7
</t>
  </si>
  <si>
    <t xml:space="preserve"> 0​7​/​0​8​/​2​0​1​6
</t>
  </si>
  <si>
    <t xml:space="preserve"> 0​8​/​0​4​/​2​0​0​9
</t>
  </si>
  <si>
    <t>CMS I&amp;A Connection Request 3/2/2023
Request Tracking ID for PECOS access: S6559193</t>
  </si>
  <si>
    <r>
      <rPr>
        <sz val="10"/>
        <color rgb="FF000000"/>
        <rFont val="Arial"/>
      </rPr>
      <t xml:space="preserve">First Attempt: 11/03/2022
Second Attempt: 12/06/2022 
</t>
    </r>
    <r>
      <rPr>
        <b/>
        <sz val="10"/>
        <color rgb="FF000000"/>
        <rFont val="Arial"/>
      </rPr>
      <t xml:space="preserve">Latest Attempt: 02/02/2023
</t>
    </r>
  </si>
  <si>
    <r>
      <rPr>
        <b/>
        <sz val="11"/>
        <color rgb="FF000000"/>
        <rFont val="Arial"/>
      </rPr>
      <t xml:space="preserve">CLOSED - INC
</t>
    </r>
    <r>
      <rPr>
        <sz val="11"/>
        <color rgb="FF000000"/>
        <rFont val="Arial"/>
      </rPr>
      <t xml:space="preserve">Latest Attempt: 12/05/2022
</t>
    </r>
    <r>
      <rPr>
        <b/>
        <sz val="11"/>
        <color rgb="FF000000"/>
        <rFont val="Arial"/>
      </rPr>
      <t xml:space="preserve">INQUIRY ID_ 22120511166528
</t>
    </r>
  </si>
  <si>
    <t xml:space="preserve"> Social Worker - Clinical	MI	6801097673
</t>
  </si>
  <si>
    <t xml:space="preserve">0​4​/​2​1​/​2​0​1​7
</t>
  </si>
  <si>
    <t>CMS I&amp;A Connection Request 3/13/2023
Request Tracking ID for PECOS access: S6580487</t>
  </si>
  <si>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1250976
</t>
    </r>
    <r>
      <rPr>
        <b/>
        <sz val="11"/>
        <color rgb="FF000000"/>
        <rFont val="Arial"/>
      </rPr>
      <t xml:space="preserve">
</t>
    </r>
  </si>
  <si>
    <r>
      <rPr>
        <sz val="10"/>
        <color rgb="FF000000"/>
        <rFont val="Arial"/>
      </rPr>
      <t xml:space="preserve">First Attempt: 11/03/2022
Second Attempt: 12/06/2022 
</t>
    </r>
    <r>
      <rPr>
        <b/>
        <sz val="10"/>
        <color rgb="FF000000"/>
        <rFont val="Arial"/>
      </rPr>
      <t xml:space="preserve">Latest Attempt: 02/02/2023
</t>
    </r>
  </si>
  <si>
    <r>
      <rPr>
        <b/>
        <sz val="11"/>
        <color rgb="FF000000"/>
        <rFont val="Arial"/>
      </rPr>
      <t xml:space="preserve">CLOSED - INC
First Attempt: 10/28/2022
</t>
    </r>
    <r>
      <rPr>
        <sz val="11"/>
        <color rgb="FF000000"/>
        <rFont val="Arial"/>
      </rPr>
      <t xml:space="preserve">Latest Attempt: 02/02/2023 
</t>
    </r>
    <r>
      <rPr>
        <b/>
        <sz val="11"/>
        <color rgb="FF000000"/>
        <rFont val="Arial"/>
      </rPr>
      <t xml:space="preserve">INQUIRY ID_ 22102810705808
</t>
    </r>
  </si>
  <si>
    <t xml:space="preserve"> 0​1​/​0​3​/​2​0​0​7
</t>
  </si>
  <si>
    <r>
      <rPr>
        <sz val="10"/>
        <color rgb="FF000000"/>
        <rFont val="Arial"/>
      </rPr>
      <t xml:space="preserve">First Attempt: 11/03/2022
Second Attempt: 12/06/2022 
</t>
    </r>
    <r>
      <rPr>
        <b/>
        <sz val="10"/>
        <color rgb="FF000000"/>
        <rFont val="Arial"/>
      </rPr>
      <t xml:space="preserve">Latest Attempt: 02/02/2023
</t>
    </r>
  </si>
  <si>
    <r>
      <rPr>
        <b/>
        <sz val="11"/>
        <color rgb="FF000000"/>
        <rFont val="Arial"/>
      </rPr>
      <t xml:space="preserve">CLOSED - INC
</t>
    </r>
    <r>
      <rPr>
        <sz val="11"/>
        <color rgb="FF000000"/>
        <rFont val="Arial"/>
      </rPr>
      <t xml:space="preserve">
</t>
    </r>
    <r>
      <rPr>
        <b/>
        <sz val="11"/>
        <color rgb="FF000000"/>
        <rFont val="Arial"/>
      </rPr>
      <t xml:space="preserve">First Attempt: 10/28/2022
</t>
    </r>
    <r>
      <rPr>
        <sz val="11"/>
        <color rgb="FF000000"/>
        <rFont val="Arial"/>
      </rPr>
      <t>Latest Attempt: 02/02/2023</t>
    </r>
    <r>
      <rPr>
        <b/>
        <sz val="11"/>
        <color rgb="FF000000"/>
        <rFont val="Arial"/>
      </rPr>
      <t xml:space="preserve"> 
INQUIRY ID_ 22102810705869
</t>
    </r>
  </si>
  <si>
    <t xml:space="preserve">0​4​/​0​8​/​2​0​1​3
</t>
  </si>
  <si>
    <t xml:space="preserve">
First Attempt: 11/03/2022
Second Attempt: 12/06/2022 
Latest Attempt: 02/02/2023
</t>
  </si>
  <si>
    <r>
      <rPr>
        <b/>
        <sz val="11"/>
        <color rgb="FF000000"/>
        <rFont val="Arial"/>
      </rPr>
      <t xml:space="preserve">Approved
</t>
    </r>
    <r>
      <rPr>
        <sz val="11"/>
        <color rgb="FF000000"/>
        <rFont val="Arial"/>
      </rPr>
      <t>03/13/2023
Provider Vendor Number: 7001673403</t>
    </r>
  </si>
  <si>
    <t xml:space="preserve">0​1​/​1​1​/​2​0​2​2
</t>
  </si>
  <si>
    <t xml:space="preserve">0​8​/​3​1​/​2​0​1​7
</t>
  </si>
  <si>
    <t>CMS I&amp;A Connection Request Approved 03/30/2023</t>
  </si>
  <si>
    <t>Approved
Association Start Date (Effective Date): 2/3/2023</t>
  </si>
  <si>
    <t>First Attempt: 02/03/2023
Request  ID: 09488578</t>
  </si>
  <si>
    <r>
      <rPr>
        <b/>
        <sz val="11"/>
        <color rgb="FF000000"/>
        <rFont val="Arial"/>
      </rPr>
      <t xml:space="preserve">Closed Incomplete
</t>
    </r>
    <r>
      <rPr>
        <sz val="11"/>
        <color rgb="FF000000"/>
        <rFont val="Arial"/>
      </rPr>
      <t xml:space="preserve">First Attempt: 02/03/2023
</t>
    </r>
    <r>
      <rPr>
        <b/>
        <sz val="11"/>
        <color rgb="FF000000"/>
        <rFont val="Arial"/>
      </rPr>
      <t xml:space="preserve">INQUIRY ID_ 23022711885575
</t>
    </r>
  </si>
  <si>
    <t xml:space="preserve">
0​6​/​2​9​/​2​0​0​5
</t>
  </si>
  <si>
    <t>0​6​/​2​9​/​2​0​2​4</t>
  </si>
  <si>
    <t>CMS I&amp;A Connection Request 3/3/2023
Request Tracking ID for PECOS access:S6561782</t>
  </si>
  <si>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</si>
  <si>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</si>
  <si>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t>First Attempt: 02/03/2023
Request  ID: 06368494</t>
  </si>
  <si>
    <r>
      <rPr>
        <b/>
        <sz val="11"/>
        <color rgb="FF000000"/>
        <rFont val="Arial"/>
      </rPr>
      <t>Not Submitted</t>
    </r>
    <r>
      <rPr>
        <sz val="11"/>
        <color rgb="FF000000"/>
        <rFont val="Arial"/>
      </rPr>
      <t xml:space="preserve">
Missing Required Information (any of the following): Practice Location address , DOB and CAQH ID number</t>
    </r>
  </si>
  <si>
    <t xml:space="preserve">0​1​/​2​9​/​2​0​1​5
</t>
  </si>
  <si>
    <t>CMS I&amp;A Connection Request 3/1/2023
Request Tracking ID for PECOS access: S6555927</t>
  </si>
  <si>
    <r>
      <rPr>
        <b/>
        <sz val="11"/>
        <color rgb="FF000000"/>
        <rFont val="Calibri"/>
      </rPr>
      <t>Approved
Association Start Date (Effective Date): 2/3/2023</t>
    </r>
    <r>
      <rPr>
        <b/>
        <sz val="11"/>
        <color rgb="FF344846"/>
        <rFont val="Calibri"/>
      </rPr>
      <t xml:space="preserve">
</t>
    </r>
  </si>
  <si>
    <t>First Attempt: 02/03/2023
Request  ID: 03177644</t>
  </si>
  <si>
    <r>
      <rPr>
        <b/>
        <sz val="11"/>
        <color theme="1"/>
        <rFont val="Arial"/>
      </rPr>
      <t>Submitted</t>
    </r>
    <r>
      <rPr>
        <sz val="11"/>
        <color theme="1"/>
        <rFont val="Arial"/>
      </rPr>
      <t xml:space="preserve">                                                 First Attempt 2/27/2023 
</t>
    </r>
    <r>
      <rPr>
        <b/>
        <sz val="11"/>
        <color theme="1"/>
        <rFont val="Arial"/>
      </rPr>
      <t>Inquiry ID:
23022711885077</t>
    </r>
    <r>
      <rPr>
        <sz val="11"/>
        <color theme="1"/>
        <rFont val="Arial"/>
      </rPr>
      <t xml:space="preserve">
</t>
    </r>
  </si>
  <si>
    <t xml:space="preserve">6​8​0​2​0​9​1​1​3​6
</t>
  </si>
  <si>
    <t xml:space="preserve">0​4​/​2​3​/​2​0​2​1
</t>
  </si>
  <si>
    <t xml:space="preserve">First Attempt: 02/28/2023
Inquiry ID: 40611831        </t>
  </si>
  <si>
    <r>
      <rPr>
        <b/>
        <sz val="11"/>
        <color theme="1"/>
        <rFont val="Arial"/>
      </rPr>
      <t>CLOSED - INC</t>
    </r>
    <r>
      <rPr>
        <sz val="10"/>
        <color theme="1"/>
        <rFont val="Arial"/>
      </rPr>
      <t xml:space="preserve">
First Attempt 2/28/2023 
</t>
    </r>
    <r>
      <rPr>
        <b/>
        <sz val="10"/>
        <color theme="1"/>
        <rFont val="Arial"/>
      </rPr>
      <t xml:space="preserve">Inquiry ID:
23022811889942
</t>
    </r>
  </si>
  <si>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</si>
  <si>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</si>
  <si>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</si>
  <si>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r>
      <rPr>
        <b/>
        <sz val="11"/>
        <color rgb="FF000000"/>
        <rFont val="Arial"/>
      </rPr>
      <t>Not Submitted</t>
    </r>
    <r>
      <rPr>
        <sz val="11"/>
        <color rgb="FF000000"/>
        <rFont val="Arial"/>
      </rPr>
      <t xml:space="preserve">
Missing Required Information (any of the following): Practice Location address , DOB and CAQH ID number</t>
    </r>
  </si>
  <si>
    <t xml:space="preserve">7​4​0​1​0​0​0​4​0​4
6​3​6​1​0​0​4​7​8​2
</t>
  </si>
  <si>
    <t xml:space="preserve"> 1​1​/​0​7​/​2​0​1​9
0​5​/​0​6​/​2​0​0​5
</t>
  </si>
  <si>
    <t>1​1​/​0​7​/​2​0​2​3
 0​5​/​0​6​/​2​0​2​5</t>
  </si>
  <si>
    <t xml:space="preserve"> 0​9​/​2​7​/​2​0​2​2
</t>
  </si>
  <si>
    <r>
      <rPr>
        <sz val="10"/>
        <color rgb="FF000000"/>
        <rFont val="Arial"/>
      </rPr>
      <t xml:space="preserve">First Attempt: 11/03/2022
Second Attempt: 12/06/2022 
</t>
    </r>
    <r>
      <rPr>
        <b/>
        <sz val="10"/>
        <color rgb="FF000000"/>
        <rFont val="Arial"/>
      </rPr>
      <t xml:space="preserve">Latest Attempt: 02/02/2023
</t>
    </r>
    <r>
      <rPr>
        <sz val="10"/>
        <color rgb="FF000000"/>
        <rFont val="Arial"/>
      </rPr>
      <t>✓</t>
    </r>
  </si>
  <si>
    <r>
      <rPr>
        <sz val="11"/>
        <color rgb="FF000000"/>
        <rFont val="Arial"/>
      </rPr>
      <t xml:space="preserve">First Attempt: 10/27/2022
</t>
    </r>
    <r>
      <rPr>
        <b/>
        <sz val="11"/>
        <color rgb="FF000000"/>
        <rFont val="Arial"/>
      </rPr>
      <t>First Attempt: 12/28/2022
Request  ID: 60537627</t>
    </r>
  </si>
  <si>
    <r>
      <rPr>
        <b/>
        <sz val="11"/>
        <color rgb="FF000000"/>
        <rFont val="Arial"/>
      </rPr>
      <t xml:space="preserve">Approved
</t>
    </r>
    <r>
      <rPr>
        <sz val="11"/>
        <color rgb="FF000000"/>
        <rFont val="Arial"/>
      </rPr>
      <t>03/27/2023
Provider Vendor Number: 7003484722</t>
    </r>
  </si>
  <si>
    <t xml:space="preserve">4​7​0​4​1​9​9​0​1​7
</t>
  </si>
  <si>
    <t xml:space="preserve">0​1​/​0​3​/​1​9​9​5
</t>
  </si>
  <si>
    <t>CMS I&amp;A Connection Request 3/2/2023
Request Tracking ID for PECOS access:S6559234</t>
  </si>
  <si>
    <r>
      <rPr>
        <sz val="11"/>
        <color rgb="FF000000"/>
        <rFont val="Arial"/>
      </rPr>
      <t xml:space="preserve">First Attempt: 11/01/2022
</t>
    </r>
    <r>
      <rPr>
        <b/>
        <sz val="11"/>
        <color rgb="FF000000"/>
        <rFont val="Arial"/>
      </rPr>
      <t>Latest Attempt: 02/02/2023</t>
    </r>
  </si>
  <si>
    <r>
      <rPr>
        <b/>
        <sz val="11"/>
        <color rgb="FF000000"/>
        <rFont val="Arial"/>
      </rPr>
      <t xml:space="preserve">Closed-INC
</t>
    </r>
    <r>
      <rPr>
        <sz val="11"/>
        <color rgb="FF000000"/>
        <rFont val="Arial"/>
      </rPr>
      <t xml:space="preserve">First Attempt: 10/27/2022
</t>
    </r>
    <r>
      <rPr>
        <b/>
        <sz val="11"/>
        <color rgb="FF000000"/>
        <rFont val="Arial"/>
      </rPr>
      <t xml:space="preserve">Second Attempt: 12/05/2022
</t>
    </r>
    <r>
      <rPr>
        <sz val="11"/>
        <color rgb="FF000000"/>
        <rFont val="Arial"/>
      </rPr>
      <t xml:space="preserve">Latest Attempt: 02/02/2023
</t>
    </r>
    <r>
      <rPr>
        <b/>
        <sz val="11"/>
        <color rgb="FF000000"/>
        <rFont val="Arial"/>
      </rPr>
      <t>INQUIRY ID_ 22120511169020</t>
    </r>
  </si>
  <si>
    <t xml:space="preserve"> 0​6​/​0​7​/​2​0​1​7
</t>
  </si>
  <si>
    <r>
      <rPr>
        <sz val="11"/>
        <color rgb="FF000000"/>
        <rFont val="Arial"/>
      </rPr>
      <t xml:space="preserve">First Attempt: 11/01/2022
</t>
    </r>
    <r>
      <rPr>
        <b/>
        <sz val="11"/>
        <color rgb="FF000000"/>
        <rFont val="Arial"/>
      </rPr>
      <t>Latest Attempt: 02/02/2023</t>
    </r>
  </si>
  <si>
    <r>
      <rPr>
        <b/>
        <sz val="11"/>
        <color rgb="FF000000"/>
        <rFont val="Arial"/>
      </rPr>
      <t xml:space="preserve">Approved
</t>
    </r>
    <r>
      <rPr>
        <sz val="11"/>
        <color rgb="FF000000"/>
        <rFont val="Arial"/>
      </rPr>
      <t>04/11/2023
Provider Vendor Number: 7002117462</t>
    </r>
  </si>
  <si>
    <t xml:space="preserve">6​8​5​1​1​1​4​6​6​8
</t>
  </si>
  <si>
    <t xml:space="preserve"> 0​5​/​1​7​/​2​0​2​2
</t>
  </si>
  <si>
    <t xml:space="preserve"> 0​5​/​1​7​/​2​0​2​3</t>
  </si>
  <si>
    <t xml:space="preserve">Approved
Association Start Date (Effective Date): 1/24/2023
</t>
  </si>
  <si>
    <t>Roster</t>
  </si>
  <si>
    <t>Macomb County Health Partners</t>
  </si>
  <si>
    <t>Enrollment Type</t>
  </si>
  <si>
    <t>Individual/Sole Proprietor</t>
  </si>
  <si>
    <t>Regular Individual/Sole Proprietor or Rendering/Servicing Provider</t>
  </si>
  <si>
    <t>Group Practice (Corporation, Partnership, LLC, etc.)</t>
  </si>
  <si>
    <t>Billing Agent</t>
  </si>
  <si>
    <t>Facility/Agency/Organization (FAO-Hospital, Nursing Facility, Various Entities)</t>
  </si>
  <si>
    <t>Atypical (non-medical) provider (Choose this option if you do not have a NPI)</t>
  </si>
  <si>
    <t>Individual (Driver, Home Help/Personal Care, Carpenter, CTS, etc.)</t>
  </si>
  <si>
    <t>Agency (Child Care Institution, Home Help/Personal Care Agency, Transportation Company, Local Education Agency etc.)</t>
  </si>
  <si>
    <t xml:space="preserve">Provider Details
</t>
  </si>
  <si>
    <t xml:space="preserve">First Name               </t>
  </si>
  <si>
    <t>Suffix</t>
  </si>
  <si>
    <t>Gender</t>
  </si>
  <si>
    <t>Date of Birth</t>
  </si>
  <si>
    <t>Applicant Type</t>
  </si>
  <si>
    <t>Medicare Cost Share</t>
  </si>
  <si>
    <t>Contact Email Address:</t>
  </si>
  <si>
    <t>Home Address</t>
  </si>
  <si>
    <t>Address Line 1</t>
  </si>
  <si>
    <t>Address Line 2</t>
  </si>
  <si>
    <t>Address Line 3</t>
  </si>
  <si>
    <t>City/Town</t>
  </si>
  <si>
    <t>State/Province</t>
  </si>
  <si>
    <t>Country</t>
  </si>
  <si>
    <t>ZIP code</t>
  </si>
  <si>
    <t>Specialty</t>
  </si>
  <si>
    <t>Provider Type:</t>
  </si>
  <si>
    <t>End Date</t>
  </si>
  <si>
    <t>Subspecialty</t>
  </si>
  <si>
    <t>Available Subspecialties</t>
  </si>
  <si>
    <t>Associated Subspecialties</t>
  </si>
  <si>
    <t>Billing Provider/Other Associations</t>
  </si>
  <si>
    <t>Enter NPI/Provider ID of Billing Provider/Other Associations and click "Confirm Provider."</t>
  </si>
  <si>
    <t>Type</t>
  </si>
  <si>
    <t>Select</t>
  </si>
  <si>
    <t>ID:</t>
  </si>
  <si>
    <t>Start Date:</t>
  </si>
  <si>
    <t>End Date:</t>
  </si>
  <si>
    <t>note: in CHAMPS billing information will automatically appear once the information asked was submitted.</t>
  </si>
  <si>
    <t>License/Certification/Other List</t>
  </si>
  <si>
    <t>License/Certification/Other Type</t>
  </si>
  <si>
    <t>License/Certification/Other #</t>
  </si>
  <si>
    <t>Effective Date</t>
  </si>
  <si>
    <r>
      <rPr>
        <b/>
        <sz val="10"/>
        <color theme="1"/>
        <rFont val="Arial"/>
      </rPr>
      <t>Taxonomy</t>
    </r>
    <r>
      <rPr>
        <sz val="10"/>
        <color theme="1"/>
        <rFont val="Arial"/>
      </rPr>
      <t xml:space="preserve">
note: taxonomy description will appear once the taxonomy code is submitted</t>
    </r>
  </si>
  <si>
    <t xml:space="preserve">Taxonomy Code: </t>
  </si>
  <si>
    <t>Start Date</t>
  </si>
  <si>
    <t>Upload Documents</t>
  </si>
  <si>
    <t>Document Type</t>
  </si>
  <si>
    <t>Certification</t>
  </si>
  <si>
    <t>Document Name</t>
  </si>
  <si>
    <t>Associated MCO ID</t>
  </si>
  <si>
    <t>Program Name</t>
  </si>
  <si>
    <t>File Name (choose file to upload)</t>
  </si>
  <si>
    <t>Remarks</t>
  </si>
  <si>
    <t>Modification Checklist</t>
  </si>
  <si>
    <t>Questions</t>
  </si>
  <si>
    <t>Answer</t>
  </si>
  <si>
    <t>Do you need to request a Retro Enrollment Date? If Yes, enter the requested Retro Enrollment Date in the comment field.</t>
  </si>
  <si>
    <t>not completed</t>
  </si>
  <si>
    <t>Do you accept new patients?</t>
  </si>
  <si>
    <t>Do you have ownership interest in other entities reimbursable by Medicaid and/or Medicare? If Yes, provide details in "Add Ownership Details" step.</t>
  </si>
  <si>
    <t>Have you had any malpractice settlement, judgment, or agreement? If yes, enter dollar amount(s) and date(s).</t>
  </si>
  <si>
    <t>If you are a Nurse Practitioner, Physician Assistant or Nurse Midwife, a Collaborative Agreement is required. Please provide NPI of participating physician. If you don't have an agreement, please answer yes and provide an explanation.</t>
  </si>
  <si>
    <t>Do you wish to end date your enrollment or association? If yes, what date and to which NPI association?</t>
  </si>
  <si>
    <t>Dental Hygienist or Dental Therapist-Do you have a collaborative agreement in place? If 'Yes', with what NPI? Enter the NPI of the person or physician you have the agreement with. If you don't have an agreement, please answer 'Yes' and provide an explanation.</t>
  </si>
  <si>
    <t>Are you currently excluded from any State Program?</t>
  </si>
  <si>
    <t>Are you currently excluded from any Federal Program?</t>
  </si>
  <si>
    <t>Have you ever had a criminal or health-related conviction?</t>
  </si>
  <si>
    <t>Have you ever had a judgment under any false claims act?</t>
  </si>
  <si>
    <t>Have you ever had a program exclusion/debarment?</t>
  </si>
  <si>
    <t>Have you ever had a civil monetary penalty?</t>
  </si>
  <si>
    <t>Are you affiliated with a PA 161 program? If yes, please provide the NPI of that program(s) in the comments.</t>
  </si>
  <si>
    <t>All providers are considered for the Beneficiary Monitoring Program. Do you object to this participation?</t>
  </si>
  <si>
    <t>Have you completed American Pharmacists Assoc's Delivering Medication Therapy Mgmt Services or program approved by Accreditation Council of Pharmacy Education? If yes, then enter what you have completed.</t>
  </si>
  <si>
    <r>
      <rPr>
        <b/>
        <sz val="11"/>
        <color rgb="FF000000"/>
        <rFont val="Calibri"/>
      </rPr>
      <t>Active/Termed</t>
    </r>
    <r>
      <rPr>
        <b/>
        <sz val="8"/>
        <color rgb="FF000000"/>
        <rFont val="Calibri"/>
      </rPr>
      <t xml:space="preserve">
</t>
    </r>
    <r>
      <rPr>
        <sz val="8"/>
        <color rgb="FF000000"/>
        <rFont val="Calibri"/>
      </rPr>
      <t>(Insert start and term date as a comment)</t>
    </r>
  </si>
  <si>
    <t>Practice Location Address</t>
  </si>
  <si>
    <t>Mailing Address</t>
  </si>
  <si>
    <t>Credential_State</t>
  </si>
  <si>
    <t>Credential_Zipcode</t>
  </si>
  <si>
    <t>Credential_Telephone</t>
  </si>
  <si>
    <t>Credential_Fax_Number</t>
  </si>
  <si>
    <t>Credential_Email</t>
  </si>
  <si>
    <t>CAQH PDF
(Y/N)</t>
  </si>
  <si>
    <t>175 N. Grosebeck HWY</t>
  </si>
  <si>
    <t>586 627 0024</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</si>
  <si>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</si>
  <si>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</si>
  <si>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</si>
  <si>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</si>
  <si>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1"/>
        <color rgb="FF000000"/>
        <rFont val="Arial"/>
      </rPr>
      <t xml:space="preserve">First Attempt: 10/27/2022
Latest Attempt: 02/02/2023
</t>
    </r>
    <r>
      <rPr>
        <b/>
        <sz val="11"/>
        <color rgb="FF000000"/>
        <rFont val="Arial"/>
      </rPr>
      <t>Inquiry ID: 22102710701147</t>
    </r>
  </si>
  <si>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1250968</t>
    </r>
    <r>
      <rPr>
        <b/>
        <sz val="11"/>
        <color rgb="FF000000"/>
        <rFont val="Arial"/>
      </rPr>
      <t xml:space="preserve">
</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</si>
  <si>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</si>
  <si>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</si>
  <si>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sz val="11"/>
        <color rgb="FF000000"/>
        <rFont val="Arial"/>
      </rPr>
      <t xml:space="preserve">First Attempt: 10/27/2022
Latest Attempt: 02/02/2023
</t>
    </r>
    <r>
      <rPr>
        <b/>
        <sz val="11"/>
        <color rgb="FF000000"/>
        <rFont val="Arial"/>
      </rPr>
      <t>Inquiry ID: 22102710700962</t>
    </r>
  </si>
  <si>
    <t>20309 Kelly Rd</t>
  </si>
  <si>
    <t>877-242-4140</t>
  </si>
  <si>
    <t>248-994-8005</t>
  </si>
  <si>
    <t>jblaszkowski@cnshealthcare.org</t>
  </si>
  <si>
    <r>
      <rPr>
        <sz val="10"/>
        <color rgb="FF000000"/>
        <rFont val="Arial"/>
      </rPr>
      <t xml:space="preserve">First Attempt: 10/27/2022
Second Attempt: 12/06/2022 
</t>
    </r>
    <r>
      <rPr>
        <b/>
        <sz val="10"/>
        <color rgb="FF000000"/>
        <rFont val="Arial"/>
      </rPr>
      <t>Latest Attempt: 02/02/2023</t>
    </r>
  </si>
  <si>
    <t>42669 Garfield Road, Clinton Township, MI 48038</t>
  </si>
  <si>
    <t>6549 Town Center Drive, Ste. A, Clarkston, MI 48346</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</si>
  <si>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</si>
  <si>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</si>
  <si>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INQUIRY ID_2102810703544
</t>
    </r>
    <r>
      <rPr>
        <sz val="11"/>
        <color rgb="FF000000"/>
        <rFont val="Arial"/>
      </rPr>
      <t>First Attempt: 10/28/2022</t>
    </r>
    <r>
      <rPr>
        <b/>
        <sz val="11"/>
        <color rgb="FF000000"/>
        <rFont val="Arial"/>
      </rPr>
      <t xml:space="preserve">
Last Attempt: 02/02/2023</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</si>
  <si>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</si>
  <si>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</si>
  <si>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t>12220 13 Mile Rd, Warren</t>
  </si>
  <si>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</si>
  <si>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</si>
  <si>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b/>
        <sz val="11"/>
        <color rgb="FF000000"/>
        <rFont val="Arial"/>
      </rPr>
      <t xml:space="preserve">Approved
</t>
    </r>
    <r>
      <rPr>
        <sz val="11"/>
        <color rgb="FF000000"/>
        <rFont val="Arial"/>
      </rPr>
      <t>11/28/2022
Provider Vendor Number: 7000714435</t>
    </r>
    <r>
      <rPr>
        <b/>
        <sz val="11"/>
        <color rgb="FF000000"/>
        <rFont val="Arial"/>
      </rPr>
      <t xml:space="preserve"> </t>
    </r>
  </si>
  <si>
    <t>Latest Attempt: 02/03/2023</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</si>
  <si>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</si>
  <si>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</si>
  <si>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</si>
  <si>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</si>
  <si>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</si>
  <si>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</si>
  <si>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t xml:space="preserve">13213 E. 14 Mile </t>
  </si>
  <si>
    <r>
      <rPr>
        <sz val="10"/>
        <color rgb="FF000000"/>
        <rFont val="Arial"/>
      </rPr>
      <t xml:space="preserve">First Attempt: 10/27/2022
Second Attempt: 12/06/2022 
</t>
    </r>
    <r>
      <rPr>
        <b/>
        <sz val="10"/>
        <color rgb="FF000000"/>
        <rFont val="Arial"/>
      </rPr>
      <t>Latest Attempt: 02/02/2023</t>
    </r>
  </si>
  <si>
    <r>
      <rPr>
        <b/>
        <sz val="11"/>
        <color rgb="FF000000"/>
        <rFont val="Arial"/>
      </rPr>
      <t>Approved</t>
    </r>
    <r>
      <rPr>
        <sz val="11"/>
        <color rgb="FF000000"/>
        <rFont val="Arial"/>
      </rPr>
      <t xml:space="preserve">
11/28/2022
Provider Vendor Number: 7001254708 </t>
    </r>
  </si>
  <si>
    <t>20313 Kelly Rd</t>
  </si>
  <si>
    <t>jalce@cnshealthcare.org</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</si>
  <si>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</si>
  <si>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</si>
  <si>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Approved</t>
    </r>
    <r>
      <rPr>
        <sz val="11"/>
        <color rgb="FF000000"/>
        <rFont val="Arial"/>
      </rPr>
      <t xml:space="preserve">11/09/2022
Provider Vendor Number: 7000332733 </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</si>
  <si>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</si>
  <si>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Second Attempt: 11/01/2022
</t>
    </r>
    <r>
      <rPr>
        <b/>
        <sz val="11"/>
        <color rgb="FF000000"/>
        <rFont val="Arial"/>
      </rPr>
      <t>Latest Attempt: 02/02/2023</t>
    </r>
  </si>
  <si>
    <t>20305 Kelly Rd</t>
  </si>
  <si>
    <t>aemerick@cnshealthcare.org</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</si>
  <si>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</si>
  <si>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</si>
  <si>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sz val="11"/>
        <color rgb="FF000000"/>
        <rFont val="Arial"/>
      </rPr>
      <t xml:space="preserve">First Attempt: 10/27/2022
Latest Attempt: 02/02/2023
</t>
    </r>
    <r>
      <rPr>
        <b/>
        <sz val="11"/>
        <color rgb="FF000000"/>
        <rFont val="Arial"/>
      </rPr>
      <t>Inquiry ID: 22102710696565</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</si>
  <si>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</si>
  <si>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</si>
  <si>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1"/>
        <color rgb="FF000000"/>
        <rFont val="Arial"/>
      </rPr>
      <t xml:space="preserve">First Attempt: 10/27/2022
</t>
    </r>
    <r>
      <rPr>
        <b/>
        <sz val="11"/>
        <color rgb="FF000000"/>
        <rFont val="Arial"/>
      </rPr>
      <t>Inquiry ID: 22102710701453</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</si>
  <si>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</si>
  <si>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</si>
  <si>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1"/>
        <color rgb="FF000000"/>
        <rFont val="Arial"/>
      </rPr>
      <t xml:space="preserve">First Attempt: 10/27/2022
Latest Attempt: 02/02/2023
</t>
    </r>
    <r>
      <rPr>
        <b/>
        <sz val="11"/>
        <color rgb="FF000000"/>
        <rFont val="Arial"/>
      </rPr>
      <t>Inquiry ID: 22102710697131</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</si>
  <si>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</si>
  <si>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</si>
  <si>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sz val="11"/>
        <color rgb="FF000000"/>
        <rFont val="Arial"/>
      </rPr>
      <t xml:space="preserve">First Attempt: 10/31/2022
Latest Attempt: 02/02/2023
</t>
    </r>
    <r>
      <rPr>
        <b/>
        <sz val="11"/>
        <color rgb="FF000000"/>
        <rFont val="Arial"/>
      </rPr>
      <t>Inquiry ID: 22103110713669</t>
    </r>
  </si>
  <si>
    <t>26522 Van Dyke Ave., Center Line, MI 48015</t>
  </si>
  <si>
    <r>
      <rPr>
        <sz val="10"/>
        <color rgb="FF000000"/>
        <rFont val="Arial"/>
      </rPr>
      <t xml:space="preserve">First Attempt: 10/27/2022
Second Attempt: 12/06/2022 
</t>
    </r>
    <r>
      <rPr>
        <b/>
        <sz val="10"/>
        <color rgb="FF000000"/>
        <rFont val="Arial"/>
      </rPr>
      <t>Latest Attempt: 02/02/2023</t>
    </r>
  </si>
  <si>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1250969
</t>
    </r>
    <r>
      <rPr>
        <b/>
        <sz val="11"/>
        <color rgb="FF000000"/>
        <rFont val="Arial"/>
      </rPr>
      <t xml:space="preserve">
</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</si>
  <si>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</si>
  <si>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</si>
  <si>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INQUIRY ID_22102810704747
</t>
    </r>
    <r>
      <rPr>
        <sz val="11"/>
        <color rgb="FF000000"/>
        <rFont val="Arial"/>
      </rPr>
      <t xml:space="preserve">First Attempt: 10/28/2022
</t>
    </r>
    <r>
      <rPr>
        <b/>
        <sz val="11"/>
        <color rgb="FF000000"/>
        <rFont val="Arial"/>
      </rPr>
      <t>Last Attempt: 02/02/2023</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</si>
  <si>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</si>
  <si>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</si>
  <si>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b/>
        <sz val="11"/>
        <color rgb="FF000000"/>
        <rFont val="Arial"/>
      </rPr>
      <t xml:space="preserve">Approved
</t>
    </r>
    <r>
      <rPr>
        <sz val="11"/>
        <color rgb="FF000000"/>
        <rFont val="Arial"/>
      </rPr>
      <t xml:space="preserve">11/28/2022
Provider Vendor Number: 7002046574 </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</si>
  <si>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</si>
  <si>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</si>
  <si>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1"/>
        <color rgb="FF000000"/>
        <rFont val="Arial"/>
      </rPr>
      <t xml:space="preserve">First Attempt: 10/27/2022
Latest Attempt: 02/02/2023
</t>
    </r>
    <r>
      <rPr>
        <b/>
        <sz val="11"/>
        <color rgb="FF000000"/>
        <rFont val="Arial"/>
      </rPr>
      <t>Inquiry ID: 22102710701198</t>
    </r>
  </si>
  <si>
    <r>
      <rPr>
        <sz val="10"/>
        <color rgb="FF000000"/>
        <rFont val="Arial"/>
      </rPr>
      <t xml:space="preserve">First Attempt: 10/27/2022
Second Attempt: 12/06/2022 
</t>
    </r>
    <r>
      <rPr>
        <b/>
        <sz val="10"/>
        <color rgb="FF000000"/>
        <rFont val="Arial"/>
      </rPr>
      <t>Latest Attempt: 02/02/2023</t>
    </r>
  </si>
  <si>
    <r>
      <rPr>
        <b/>
        <sz val="11"/>
        <color rgb="FF000000"/>
        <rFont val="Arial"/>
      </rPr>
      <t xml:space="preserve">INQUIRY ID_22102710701702
</t>
    </r>
    <r>
      <rPr>
        <sz val="11"/>
        <color rgb="FF000000"/>
        <rFont val="Arial"/>
      </rPr>
      <t>First Attempt: 10/27/2022</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</si>
  <si>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</si>
  <si>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</si>
  <si>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sz val="11"/>
        <color rgb="FF000000"/>
        <rFont val="Arial"/>
      </rPr>
      <t xml:space="preserve">First Attempt: 10/27/2022
Latest Attempt: 02/02/2023
</t>
    </r>
    <r>
      <rPr>
        <b/>
        <sz val="11"/>
        <color rgb="FF000000"/>
        <rFont val="Arial"/>
      </rPr>
      <t>Inquiry ID: 22102710699603</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</si>
  <si>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</si>
  <si>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</si>
  <si>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b/>
        <sz val="11"/>
        <color rgb="FF000000"/>
        <rFont val="Arial"/>
      </rPr>
      <t xml:space="preserve">INQUIRY ID_22103110713843
</t>
    </r>
    <r>
      <rPr>
        <sz val="11"/>
        <color rgb="FF000000"/>
        <rFont val="Arial"/>
      </rPr>
      <t xml:space="preserve">First Attempt: 10/31/2022 
</t>
    </r>
    <r>
      <rPr>
        <b/>
        <sz val="11"/>
        <color rgb="FF000000"/>
        <rFont val="Arial"/>
      </rPr>
      <t>Latest Attempt: 02/02/2023</t>
    </r>
  </si>
  <si>
    <t>38271 Mound Road, Bldg B, Sterling Heights MI  48310</t>
  </si>
  <si>
    <t>P.O. Box 289,                      Mason MI   48854</t>
  </si>
  <si>
    <t>517-676-5405</t>
  </si>
  <si>
    <t>517-676-5460</t>
  </si>
  <si>
    <t>billing@consumerservicesinc.org</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</si>
  <si>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</si>
  <si>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</si>
  <si>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INQUIRY ID_22102810703737
</t>
    </r>
    <r>
      <rPr>
        <sz val="11"/>
        <color rgb="FF000000"/>
        <rFont val="Arial"/>
      </rPr>
      <t xml:space="preserve">First Attempt: 10/28/2022
</t>
    </r>
    <r>
      <rPr>
        <b/>
        <sz val="11"/>
        <color rgb="FF000000"/>
        <rFont val="Arial"/>
      </rPr>
      <t>Last Attempt: 02/02/2023</t>
    </r>
  </si>
  <si>
    <r>
      <rPr>
        <sz val="10"/>
        <color rgb="FF000000"/>
        <rFont val="Arial"/>
      </rPr>
      <t xml:space="preserve">First Attempt: 10/27/2022
Second Attempt: 12/06/2022 
</t>
    </r>
    <r>
      <rPr>
        <b/>
        <sz val="10"/>
        <color rgb="FF000000"/>
        <rFont val="Arial"/>
      </rPr>
      <t>Latest Attempt: 02/02/2023</t>
    </r>
  </si>
  <si>
    <r>
      <rPr>
        <sz val="11"/>
        <color theme="1"/>
        <rFont val="Arial"/>
      </rPr>
      <t xml:space="preserve">
First Attempt: 10/27/2022
</t>
    </r>
    <r>
      <rPr>
        <b/>
        <sz val="11"/>
        <color theme="1"/>
        <rFont val="Arial"/>
      </rPr>
      <t>Latest Attempt: 12/28/2022</t>
    </r>
  </si>
  <si>
    <r>
      <rPr>
        <sz val="11"/>
        <color rgb="FF000000"/>
        <rFont val="Arial"/>
      </rPr>
      <t xml:space="preserve">First Attempt: 10/31/2022
Latest Attempt: 02/02/2023
</t>
    </r>
    <r>
      <rPr>
        <b/>
        <sz val="11"/>
        <color rgb="FF000000"/>
        <rFont val="Arial"/>
      </rPr>
      <t>Inquiry ID: 22103110713066</t>
    </r>
  </si>
  <si>
    <r>
      <rPr>
        <sz val="10"/>
        <color rgb="FF000000"/>
        <rFont val="Arial"/>
      </rPr>
      <t xml:space="preserve">First Attempt: 10/27/2022
Second Attempt: 12/06/2022 
</t>
    </r>
    <r>
      <rPr>
        <b/>
        <sz val="10"/>
        <color rgb="FF000000"/>
        <rFont val="Arial"/>
      </rPr>
      <t>Latest Attempt: 02/02/2023</t>
    </r>
  </si>
  <si>
    <r>
      <rPr>
        <sz val="11"/>
        <color theme="1"/>
        <rFont val="Arial"/>
      </rPr>
      <t xml:space="preserve">
First Attempt: 10/27/2022
</t>
    </r>
    <r>
      <rPr>
        <b/>
        <sz val="11"/>
        <color theme="1"/>
        <rFont val="Arial"/>
      </rPr>
      <t>Latest Attempt: 12/28/2022</t>
    </r>
  </si>
  <si>
    <r>
      <rPr>
        <sz val="11"/>
        <color rgb="FF000000"/>
        <rFont val="Arial"/>
      </rPr>
      <t xml:space="preserve">First Attempt: 10/28/2022
Latest Attempt: 02/02/2023
</t>
    </r>
    <r>
      <rPr>
        <b/>
        <sz val="11"/>
        <color rgb="FF000000"/>
        <rFont val="Arial"/>
      </rPr>
      <t>Inquiry ID: 22102810706363</t>
    </r>
  </si>
  <si>
    <r>
      <rPr>
        <sz val="10"/>
        <color rgb="FF000000"/>
        <rFont val="Arial"/>
      </rPr>
      <t xml:space="preserve">First Attempt: 11/03/2022
Second Attempt: 12/06/2022 
</t>
    </r>
    <r>
      <rPr>
        <b/>
        <sz val="10"/>
        <color rgb="FF000000"/>
        <rFont val="Arial"/>
      </rPr>
      <t>Latest Attempt: 02/02/2023</t>
    </r>
  </si>
  <si>
    <r>
      <rPr>
        <b/>
        <sz val="11"/>
        <color rgb="FF000000"/>
        <rFont val="Arial"/>
      </rPr>
      <t xml:space="preserve">INQUIRY ID_22102810705933
</t>
    </r>
    <r>
      <rPr>
        <sz val="11"/>
        <color rgb="FF000000"/>
        <rFont val="Arial"/>
      </rPr>
      <t xml:space="preserve">First Attempt: 10/28/2022
</t>
    </r>
    <r>
      <rPr>
        <b/>
        <sz val="11"/>
        <color rgb="FF000000"/>
        <rFont val="Arial"/>
      </rPr>
      <t xml:space="preserve">Latest Attempt: 02/02/2023 </t>
    </r>
  </si>
  <si>
    <t>20306 Kelly Rd</t>
  </si>
  <si>
    <t>sguertin@cnshealthcare.org</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</si>
  <si>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</si>
  <si>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</si>
  <si>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b/>
        <sz val="11"/>
        <color rgb="FF000000"/>
        <rFont val="Arial"/>
      </rPr>
      <t>ENROLLED</t>
    </r>
    <r>
      <rPr>
        <sz val="11"/>
        <color rgb="FF000000"/>
        <rFont val="Arial"/>
      </rPr>
      <t xml:space="preserve">
11/30/2022
Provider Vendor Number: 7001022513</t>
    </r>
  </si>
  <si>
    <t>44899 Centre Ct., Clinton Twp. 48038</t>
  </si>
  <si>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</si>
  <si>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</si>
  <si>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1"/>
        <color rgb="FF000000"/>
        <rFont val="Arial"/>
      </rPr>
      <t xml:space="preserve">First Attempt: 10/27/2022
Second Attempt: 12/05/2022
Latest Attempt: 02/02/2023
</t>
    </r>
    <r>
      <rPr>
        <b/>
        <sz val="11"/>
        <color rgb="FF000000"/>
        <rFont val="Arial"/>
      </rPr>
      <t>Inquiry ID: 22120511168412</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</si>
  <si>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</si>
  <si>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</si>
  <si>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0"/>
        <color rgb="FF000000"/>
        <rFont val="Arial"/>
      </rPr>
      <t xml:space="preserve">First Attempt: 10/27/2022
Second Attempt: 12/06/2022 
</t>
    </r>
    <r>
      <rPr>
        <b/>
        <sz val="10"/>
        <color rgb="FF000000"/>
        <rFont val="Arial"/>
      </rPr>
      <t>Latest Attempt: 02/02/2023</t>
    </r>
  </si>
  <si>
    <t>20315 Kelly Rd</t>
  </si>
  <si>
    <t>mminto@cnshealthcare.org</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</si>
  <si>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</si>
  <si>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</si>
  <si>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1"/>
        <color rgb="FF000000"/>
        <rFont val="Arial"/>
      </rPr>
      <t xml:space="preserve">First Attempt: 10/11/2022
Latest Attempt: 02/02/2023
</t>
    </r>
    <r>
      <rPr>
        <b/>
        <sz val="11"/>
        <color rgb="FF000000"/>
        <rFont val="Arial"/>
      </rPr>
      <t>Inquiry ID: 22101110557287</t>
    </r>
  </si>
  <si>
    <t>1423 Field
38271 Mound Road, Bldg B, Sterling Heights MI  48310</t>
  </si>
  <si>
    <t>Detroit
P.O. Box 289,                      
Mason MI   48854</t>
  </si>
  <si>
    <t>48214
48854</t>
  </si>
  <si>
    <t>3138252450
5176765405</t>
  </si>
  <si>
    <t>3139219106
5176765460</t>
  </si>
  <si>
    <t>hr@awbs.org
billing@consumerservicesinc.org</t>
  </si>
  <si>
    <t>20314 Kelly Rd</t>
  </si>
  <si>
    <t>sthomas@cnshealthcare.org</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</si>
  <si>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</si>
  <si>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</si>
  <si>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sz val="11"/>
        <color rgb="FF000000"/>
        <rFont val="Arial"/>
      </rPr>
      <t xml:space="preserve">First Attempt: 10/27/2022
Second Attempt: 12/05/2022
Latest Attempt: 02/02/2023
</t>
    </r>
    <r>
      <rPr>
        <b/>
        <sz val="11"/>
        <color rgb="FF000000"/>
        <rFont val="Arial"/>
      </rPr>
      <t>Inquiry ID: 22120511167791</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</si>
  <si>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</si>
  <si>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</si>
  <si>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</si>
  <si>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</si>
  <si>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b/>
        <sz val="11"/>
        <color rgb="FF000000"/>
        <rFont val="Arial"/>
      </rPr>
      <t xml:space="preserve">INQUIRY ID_22102710701689
</t>
    </r>
    <r>
      <rPr>
        <sz val="11"/>
        <color rgb="FF000000"/>
        <rFont val="Arial"/>
      </rPr>
      <t xml:space="preserve">First Attempt: 10/27/2022
</t>
    </r>
    <r>
      <rPr>
        <b/>
        <sz val="11"/>
        <color rgb="FF000000"/>
        <rFont val="Arial"/>
      </rPr>
      <t>Latest Attempt: 02/02/2023</t>
    </r>
  </si>
  <si>
    <t>20316 Kelly Rd</t>
  </si>
  <si>
    <t>cmorrissey@cnshealthcare.org</t>
  </si>
  <si>
    <r>
      <rPr>
        <sz val="10"/>
        <color rgb="FF000000"/>
        <rFont val="Arial"/>
      </rPr>
      <t xml:space="preserve">First Attempt: 10/27/2022
Second Attempt: 12/06/2022 
</t>
    </r>
    <r>
      <rPr>
        <b/>
        <sz val="10"/>
        <color rgb="FF000000"/>
        <rFont val="Arial"/>
      </rPr>
      <t>Latest Attempt: 02/02/2023</t>
    </r>
  </si>
  <si>
    <t>42669 Garfield Road, Clinont Township, MI 48038</t>
  </si>
  <si>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</si>
  <si>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</si>
  <si>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t>20311 Kelly Rd</t>
  </si>
  <si>
    <t>cesser@cnshealthcare.org</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</si>
  <si>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</si>
  <si>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</si>
  <si>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1"/>
        <color rgb="FF000000"/>
        <rFont val="Arial"/>
      </rPr>
      <t xml:space="preserve">First Attempt: 10/05/2022
Latest Attempt: 02/02/2023
</t>
    </r>
    <r>
      <rPr>
        <b/>
        <sz val="11"/>
        <color rgb="FF000000"/>
        <rFont val="Arial"/>
      </rPr>
      <t>Inquiry ID: 22100510515413</t>
    </r>
  </si>
  <si>
    <t>20303 Kelly Rd</t>
  </si>
  <si>
    <t>cspinney@cnshealthcare.org</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</si>
  <si>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</si>
  <si>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Second Attempt: 11/01/2022
</t>
    </r>
    <r>
      <rPr>
        <b/>
        <sz val="11"/>
        <color rgb="FF000000"/>
        <rFont val="Arial"/>
      </rPr>
      <t>Latest Attempt: 02/02/2023</t>
    </r>
  </si>
  <si>
    <r>
      <rPr>
        <sz val="11"/>
        <color rgb="FF000000"/>
        <rFont val="Arial"/>
      </rPr>
      <t xml:space="preserve">First Attempt: 10/27/2022
Second Attempt: 12/05/2022
Latest Attempt: 02/02/2023
</t>
    </r>
    <r>
      <rPr>
        <b/>
        <sz val="11"/>
        <color rgb="FF000000"/>
        <rFont val="Arial"/>
      </rPr>
      <t>Inquiry ID: 22120511168656</t>
    </r>
  </si>
  <si>
    <t xml:space="preserve">
42669 Garfield Road, Clinton Township, MI 48038</t>
  </si>
  <si>
    <t xml:space="preserve">
6549 Town Center Drive, Ste. A, Clarkston, MI 48346</t>
  </si>
  <si>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1250970
</t>
    </r>
    <r>
      <rPr>
        <b/>
        <sz val="11"/>
        <color rgb="FF000000"/>
        <rFont val="Arial"/>
      </rPr>
      <t xml:space="preserve">
</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</si>
  <si>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</si>
  <si>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</si>
  <si>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Approved
</t>
    </r>
    <r>
      <rPr>
        <sz val="11"/>
        <color rgb="FF000000"/>
        <rFont val="Arial"/>
      </rPr>
      <t xml:space="preserve">11/28/2022
Provider Vendor Number: 7001473773 </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</si>
  <si>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</si>
  <si>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Latest Attempt: 02/02/2023
</t>
    </r>
    <r>
      <rPr>
        <b/>
        <sz val="11"/>
        <color rgb="FF000000"/>
        <rFont val="Arial"/>
      </rPr>
      <t xml:space="preserve">Inquiry ID: 22102710701654 </t>
    </r>
  </si>
  <si>
    <t>100 NB Gratiot Ave; Mt Clemens, MI 48043</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</si>
  <si>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</si>
  <si>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</si>
  <si>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b/>
        <sz val="11"/>
        <color rgb="FF000000"/>
        <rFont val="Arial"/>
      </rPr>
      <t xml:space="preserve">
</t>
    </r>
    <r>
      <rPr>
        <sz val="11"/>
        <color rgb="FF000000"/>
        <rFont val="Arial"/>
      </rPr>
      <t>First Attempt: 10/27/2022</t>
    </r>
    <r>
      <rPr>
        <b/>
        <sz val="11"/>
        <color rgb="FF000000"/>
        <rFont val="Arial"/>
      </rPr>
      <t xml:space="preserve">
INQUIRY ID_22102710701586</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</si>
  <si>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</si>
  <si>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</si>
  <si>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1"/>
        <color rgb="FF000000"/>
        <rFont val="Arial"/>
      </rPr>
      <t>First Attempt: 12/05/2022</t>
    </r>
    <r>
      <rPr>
        <b/>
        <sz val="11"/>
        <color rgb="FF000000"/>
        <rFont val="Arial"/>
      </rPr>
      <t xml:space="preserve">
INQUIRY ID_22120511168641</t>
    </r>
  </si>
  <si>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1250977</t>
    </r>
    <r>
      <rPr>
        <b/>
        <sz val="11"/>
        <color rgb="FF000000"/>
        <rFont val="Arial"/>
      </rPr>
      <t xml:space="preserve">
</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</si>
  <si>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</si>
  <si>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</si>
  <si>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sz val="11"/>
        <color rgb="FF000000"/>
        <rFont val="Arial"/>
      </rPr>
      <t xml:space="preserve">First Attempt: 10/27/2022
Latest Attempt: 02/02/2023
</t>
    </r>
    <r>
      <rPr>
        <b/>
        <sz val="11"/>
        <color rgb="FF000000"/>
        <rFont val="Arial"/>
      </rPr>
      <t>Inquiry ID: 22102710700842</t>
    </r>
  </si>
  <si>
    <r>
      <rPr>
        <sz val="10"/>
        <color rgb="FF000000"/>
        <rFont val="Arial"/>
      </rPr>
      <t xml:space="preserve">First Attempt: 10/27/2022
Second Attempt: 12/06/2022 
</t>
    </r>
    <r>
      <rPr>
        <b/>
        <sz val="10"/>
        <color rgb="FF000000"/>
        <rFont val="Arial"/>
      </rPr>
      <t>Latest Attempt: 02/02/2023</t>
    </r>
  </si>
  <si>
    <r>
      <rPr>
        <b/>
        <sz val="11"/>
        <color rgb="FF000000"/>
        <rFont val="Arial"/>
      </rPr>
      <t xml:space="preserve">Approved
</t>
    </r>
    <r>
      <rPr>
        <sz val="11"/>
        <color rgb="FF000000"/>
        <rFont val="Arial"/>
      </rPr>
      <t xml:space="preserve">11/28/2022
Provider Vendor Number: 7003090972 </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</si>
  <si>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</si>
  <si>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t>
    </r>
    <r>
      <rPr>
        <b/>
        <sz val="11"/>
        <color rgb="FF000000"/>
        <rFont val="Arial"/>
      </rPr>
      <t>Last Attempt: 12/28/2022</t>
    </r>
  </si>
  <si>
    <t>R</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</si>
  <si>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</si>
  <si>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</si>
  <si>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0"/>
        <color rgb="FF000000"/>
        <rFont val="Arial"/>
      </rPr>
      <t xml:space="preserve">First Attempt: 10/27/2022
Second Attempt: 12/06/2022 
</t>
    </r>
    <r>
      <rPr>
        <b/>
        <sz val="10"/>
        <color rgb="FF000000"/>
        <rFont val="Arial"/>
      </rPr>
      <t>Latest Attempt: 02/02/2023</t>
    </r>
  </si>
  <si>
    <r>
      <rPr>
        <b/>
        <sz val="11"/>
        <color rgb="FF000000"/>
        <rFont val="Arial"/>
      </rPr>
      <t xml:space="preserve">INQUIRY ID_22103110713716
</t>
    </r>
    <r>
      <rPr>
        <sz val="11"/>
        <color rgb="FF000000"/>
        <rFont val="Arial"/>
      </rPr>
      <t xml:space="preserve">First Attempt: 10/31/2022 
</t>
    </r>
    <r>
      <rPr>
        <b/>
        <sz val="11"/>
        <color rgb="FF000000"/>
        <rFont val="Arial"/>
      </rPr>
      <t>Latest Attempt: 02/02/2023</t>
    </r>
  </si>
  <si>
    <t>20308 Kelly Rd</t>
  </si>
  <si>
    <t>kthomas@cnshealthcare.org</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</si>
  <si>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</si>
  <si>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</si>
  <si>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t>20304 Kelly Rd</t>
  </si>
  <si>
    <t>khorton@cnshealthcare.org</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</si>
  <si>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</si>
  <si>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Second Attempt: 11/01/2022
</t>
    </r>
    <r>
      <rPr>
        <b/>
        <sz val="11"/>
        <color rgb="FF000000"/>
        <rFont val="Arial"/>
      </rPr>
      <t>Latest Attempt: 02/02/2023</t>
    </r>
  </si>
  <si>
    <r>
      <rPr>
        <sz val="11"/>
        <color rgb="FF000000"/>
        <rFont val="Arial"/>
      </rPr>
      <t xml:space="preserve">First Attempt: 10/27/2022
Second Attempt: 12/05/2022
Latest Attempt: 02/02/2023
</t>
    </r>
    <r>
      <rPr>
        <b/>
        <sz val="11"/>
        <color rgb="FF000000"/>
        <rFont val="Arial"/>
      </rPr>
      <t>Inquiry ID: 22120511168358</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</si>
  <si>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</si>
  <si>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</si>
  <si>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</si>
  <si>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</si>
  <si>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</si>
  <si>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</si>
  <si>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b/>
        <sz val="11"/>
        <color rgb="FF000000"/>
        <rFont val="Arial"/>
      </rPr>
      <t xml:space="preserve">INQUIRY ID_22120511167843
</t>
    </r>
    <r>
      <rPr>
        <sz val="11"/>
        <color rgb="FF000000"/>
        <rFont val="Arial"/>
      </rPr>
      <t xml:space="preserve">First Attempt: 12/05/2022
</t>
    </r>
    <r>
      <rPr>
        <b/>
        <sz val="11"/>
        <color rgb="FF000000"/>
        <rFont val="Arial"/>
      </rPr>
      <t xml:space="preserve"> </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</si>
  <si>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</si>
  <si>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</si>
  <si>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sz val="11"/>
        <color rgb="FF000000"/>
        <rFont val="Arial"/>
      </rPr>
      <t xml:space="preserve">First Attempt: 10/27/2022
Latest Attempt: 02/02/2023
</t>
    </r>
    <r>
      <rPr>
        <b/>
        <sz val="11"/>
        <color rgb="FF000000"/>
        <rFont val="Arial"/>
      </rPr>
      <t>Inquiry ID: 22102710699910</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</si>
  <si>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</si>
  <si>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Second Attempt: 12/05/2022
Latest Attempt: 02/02/2023
</t>
    </r>
    <r>
      <rPr>
        <b/>
        <sz val="11"/>
        <color rgb="FF000000"/>
        <rFont val="Arial"/>
      </rPr>
      <t>Inquiry ID: 22120511168965</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</si>
  <si>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</si>
  <si>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</si>
  <si>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t>8150 13 Mile Road, Warren, MI 48093</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</si>
  <si>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</si>
  <si>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</si>
  <si>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INQUIRY ID_22102710701698
</t>
    </r>
    <r>
      <rPr>
        <sz val="11"/>
        <color rgb="FF000000"/>
        <rFont val="Arial"/>
      </rPr>
      <t>First Attempt: 10/27/2022</t>
    </r>
  </si>
  <si>
    <t>S</t>
  </si>
  <si>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</si>
  <si>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t>
    </r>
    <r>
      <rPr>
        <b/>
        <sz val="11"/>
        <color rgb="FF000000"/>
        <rFont val="Arial"/>
      </rPr>
      <t xml:space="preserve">Latest Attempt: 12/28/2022
</t>
    </r>
  </si>
  <si>
    <r>
      <rPr>
        <sz val="11"/>
        <color rgb="FF000000"/>
        <rFont val="Arial"/>
      </rPr>
      <t xml:space="preserve">First Attempt: 10/28/2022
Second Attempt: 12/05/2022
Latest Attempt: 02/02/2023
</t>
    </r>
    <r>
      <rPr>
        <b/>
        <sz val="11"/>
        <color rgb="FF000000"/>
        <rFont val="Arial"/>
      </rPr>
      <t>Inquiry ID: 22120511166010</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</si>
  <si>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</si>
  <si>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</si>
  <si>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sz val="11"/>
        <color rgb="FF000000"/>
        <rFont val="Arial"/>
      </rPr>
      <t xml:space="preserve">First Attempt: 10/27/2022
Latest Attempt: 02/02/2023
</t>
    </r>
    <r>
      <rPr>
        <b/>
        <sz val="11"/>
        <color rgb="FF000000"/>
        <rFont val="Arial"/>
      </rPr>
      <t>Inquiry ID: 22102710701223</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</si>
  <si>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</si>
  <si>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Second Attempt: 12/05/2022
Latest Attempt: 02/02/2023
</t>
    </r>
    <r>
      <rPr>
        <b/>
        <sz val="11"/>
        <color rgb="FF000000"/>
        <rFont val="Arial"/>
      </rPr>
      <t>Inquiry ID: 22120511168610</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</si>
  <si>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</si>
  <si>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</si>
  <si>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sz val="11"/>
        <color rgb="FF000000"/>
        <rFont val="Arial"/>
      </rPr>
      <t>First Attempt: 10/27/2022
Latest Attempt: 02/02/2023</t>
    </r>
    <r>
      <rPr>
        <b/>
        <sz val="11"/>
        <color rgb="FF000000"/>
        <rFont val="Arial"/>
      </rPr>
      <t xml:space="preserve">
INQUIRY ID_22102710701606</t>
    </r>
  </si>
  <si>
    <r>
      <rPr>
        <sz val="10"/>
        <color rgb="FF000000"/>
        <rFont val="Arial"/>
      </rPr>
      <t xml:space="preserve">First Attempt: 10/27/2022
Second Attempt: 12/06/2022 
</t>
    </r>
    <r>
      <rPr>
        <b/>
        <sz val="10"/>
        <color rgb="FF000000"/>
        <rFont val="Arial"/>
      </rPr>
      <t>Latest Attempt: 02/02/2023</t>
    </r>
  </si>
  <si>
    <r>
      <rPr>
        <sz val="11"/>
        <color theme="1"/>
        <rFont val="Arial"/>
      </rPr>
      <t xml:space="preserve">
First Attempt: 10/27/2022
</t>
    </r>
    <r>
      <rPr>
        <b/>
        <sz val="11"/>
        <color theme="1"/>
        <rFont val="Arial"/>
      </rPr>
      <t>Latest Attempt: 12/28/2022</t>
    </r>
  </si>
  <si>
    <r>
      <rPr>
        <sz val="11"/>
        <color rgb="FF000000"/>
        <rFont val="Arial"/>
      </rPr>
      <t xml:space="preserve">First Attempt: 10/31/2022
Second Attempt: 12/05/2022
Latest Attempt: 02/02/2023
</t>
    </r>
    <r>
      <rPr>
        <b/>
        <sz val="11"/>
        <color rgb="FF000000"/>
        <rFont val="Arial"/>
      </rPr>
      <t>Inquiry ID: 22120511166399</t>
    </r>
  </si>
  <si>
    <r>
      <rPr>
        <sz val="10"/>
        <color rgb="FF000000"/>
        <rFont val="Arial"/>
      </rPr>
      <t xml:space="preserve">First Attempt: 10/27/2022
Second Attempt: 12/06/2022 
</t>
    </r>
    <r>
      <rPr>
        <b/>
        <sz val="10"/>
        <color rgb="FF000000"/>
        <rFont val="Arial"/>
      </rPr>
      <t>Latest Attempt: 02/02/2023</t>
    </r>
  </si>
  <si>
    <r>
      <rPr>
        <b/>
        <sz val="11"/>
        <color rgb="FF000000"/>
        <rFont val="Arial"/>
      </rPr>
      <t xml:space="preserve">Approved
</t>
    </r>
    <r>
      <rPr>
        <sz val="11"/>
        <color rgb="FF000000"/>
        <rFont val="Arial"/>
      </rPr>
      <t xml:space="preserve">11/28/2022
Provider Vendor Number: 70004167111 </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</si>
  <si>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</si>
  <si>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Second Attempt: 12/05/2022
Latest Attempt: 02/02/2023
</t>
    </r>
    <r>
      <rPr>
        <b/>
        <sz val="11"/>
        <color rgb="FF000000"/>
        <rFont val="Arial"/>
      </rPr>
      <t>Inquiry ID: 22120511168234</t>
    </r>
  </si>
  <si>
    <r>
      <rPr>
        <sz val="10"/>
        <color rgb="FF000000"/>
        <rFont val="Arial"/>
      </rPr>
      <t xml:space="preserve">First Attempt: 11/03/2022
Second Attempt: 12/06/2022 
</t>
    </r>
    <r>
      <rPr>
        <b/>
        <sz val="10"/>
        <color rgb="FF000000"/>
        <rFont val="Arial"/>
      </rPr>
      <t>Latest Attempt: 02/02/2023</t>
    </r>
  </si>
  <si>
    <r>
      <rPr>
        <b/>
        <sz val="11"/>
        <color rgb="FF000000"/>
        <rFont val="Arial"/>
      </rPr>
      <t xml:space="preserve">INQUIRY ID_22102810705869
</t>
    </r>
    <r>
      <rPr>
        <sz val="11"/>
        <color rgb="FF000000"/>
        <rFont val="Arial"/>
      </rPr>
      <t xml:space="preserve">First Attempt: 10/28/2022
</t>
    </r>
    <r>
      <rPr>
        <b/>
        <sz val="11"/>
        <color rgb="FF000000"/>
        <rFont val="Arial"/>
      </rPr>
      <t xml:space="preserve">Latest Attempt: 02/02/2023 </t>
    </r>
  </si>
  <si>
    <r>
      <rPr>
        <sz val="10"/>
        <color rgb="FF000000"/>
        <rFont val="Arial"/>
      </rPr>
      <t xml:space="preserve">First Attempt: 10/27/2022
Second Attempt: 12/06/2022 
</t>
    </r>
    <r>
      <rPr>
        <b/>
        <sz val="10"/>
        <color rgb="FF000000"/>
        <rFont val="Arial"/>
      </rPr>
      <t>Latest Attempt: 02/02/2023</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</si>
  <si>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</si>
  <si>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10/31/2022
Latest Attempt: 12/05/2022
</t>
    </r>
    <r>
      <rPr>
        <b/>
        <sz val="11"/>
        <color rgb="FF000000"/>
        <rFont val="Arial"/>
      </rPr>
      <t>Inquiry ID: 22120511168092</t>
    </r>
  </si>
  <si>
    <r>
      <rPr>
        <sz val="10"/>
        <color rgb="FF000000"/>
        <rFont val="Arial"/>
      </rPr>
      <t xml:space="preserve">First Attempt: 10/27/2022
Second Attempt: 12/06/2022 
</t>
    </r>
    <r>
      <rPr>
        <b/>
        <sz val="10"/>
        <color rgb="FF000000"/>
        <rFont val="Arial"/>
      </rPr>
      <t>Latest Attempt: 02/02/2023</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</si>
  <si>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</si>
  <si>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</si>
  <si>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b/>
        <sz val="11"/>
        <color rgb="FF000000"/>
        <rFont val="Arial"/>
      </rPr>
      <t xml:space="preserve">INQUIRY ID_22103110713012
</t>
    </r>
    <r>
      <rPr>
        <sz val="11"/>
        <color rgb="FF000000"/>
        <rFont val="Arial"/>
      </rPr>
      <t xml:space="preserve">First Attempt: 10/31/2022
</t>
    </r>
    <r>
      <rPr>
        <b/>
        <sz val="11"/>
        <color rgb="FF000000"/>
        <rFont val="Arial"/>
      </rPr>
      <t xml:space="preserve">Latest Attempt: 02/02/2023 
</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</si>
  <si>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</si>
  <si>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</si>
  <si>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</si>
  <si>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</si>
  <si>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INQUIRY ID_22120511166293
</t>
    </r>
    <r>
      <rPr>
        <sz val="11"/>
        <color rgb="FF000000"/>
        <rFont val="Arial"/>
      </rPr>
      <t xml:space="preserve">First Attempt: 12/05/2022
</t>
    </r>
    <r>
      <rPr>
        <b/>
        <sz val="11"/>
        <color rgb="FF000000"/>
        <rFont val="Arial"/>
      </rPr>
      <t>Last Attempt: 02/02/2023</t>
    </r>
  </si>
  <si>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1250962
</t>
    </r>
    <r>
      <rPr>
        <b/>
        <sz val="11"/>
        <color rgb="FF000000"/>
        <rFont val="Arial"/>
      </rPr>
      <t xml:space="preserve">
</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</si>
  <si>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</si>
  <si>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</si>
  <si>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INQUIRY ID_22102810704674
</t>
    </r>
    <r>
      <rPr>
        <sz val="11"/>
        <color rgb="FF000000"/>
        <rFont val="Arial"/>
      </rPr>
      <t xml:space="preserve">First Attempt: 10/28/2022
</t>
    </r>
    <r>
      <rPr>
        <b/>
        <sz val="11"/>
        <color rgb="FF000000"/>
        <rFont val="Arial"/>
      </rPr>
      <t>Last Attempt: 02/02/2023</t>
    </r>
  </si>
  <si>
    <r>
      <rPr>
        <sz val="10"/>
        <color rgb="FF000000"/>
        <rFont val="Arial"/>
      </rPr>
      <t xml:space="preserve">First Attempt: 10/27/2022
Second Attempt: 12/06/2022 
</t>
    </r>
    <r>
      <rPr>
        <b/>
        <sz val="10"/>
        <color rgb="FF000000"/>
        <rFont val="Arial"/>
      </rPr>
      <t>Latest Attempt: 02/02/2023</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</si>
  <si>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</si>
  <si>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</si>
  <si>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t>INQUIRY ID_22120511165996
Latest Attempt: 12/05/2022</t>
  </si>
  <si>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</si>
  <si>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Second Attempt: 12/28/2022
</t>
    </r>
    <r>
      <rPr>
        <b/>
        <sz val="11"/>
        <color rgb="FF000000"/>
        <rFont val="Arial"/>
      </rPr>
      <t>Latest Attempt: 02/02/2023</t>
    </r>
  </si>
  <si>
    <t>Janet</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</si>
  <si>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</si>
  <si>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Latest Attempt: 02/02/2023
</t>
    </r>
    <r>
      <rPr>
        <b/>
        <sz val="11"/>
        <color rgb="FF000000"/>
        <rFont val="Arial"/>
      </rPr>
      <t>Inquiry ID: 22102710700845</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</si>
  <si>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</si>
  <si>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</si>
  <si>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INQUIRY ID_22102710701644
</t>
    </r>
    <r>
      <rPr>
        <sz val="11"/>
        <color rgb="FF000000"/>
        <rFont val="Arial"/>
      </rPr>
      <t xml:space="preserve">First Attempt: 10/27/2022
</t>
    </r>
    <r>
      <rPr>
        <b/>
        <sz val="11"/>
        <color rgb="FF000000"/>
        <rFont val="Arial"/>
      </rPr>
      <t>Latest Attempt:02/02/2023</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</si>
  <si>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</si>
  <si>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Latest Attempt: 02/02/2023
</t>
    </r>
    <r>
      <rPr>
        <b/>
        <sz val="11"/>
        <color rgb="FF000000"/>
        <rFont val="Arial"/>
      </rPr>
      <t>Inquiry ID: 22120511169283</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</si>
  <si>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</si>
  <si>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</si>
  <si>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sz val="11"/>
        <color rgb="FF000000"/>
        <rFont val="Arial"/>
      </rPr>
      <t xml:space="preserve">First Attempt: 10/27/2022
Latest Attempt: 02/02/2023
</t>
    </r>
    <r>
      <rPr>
        <b/>
        <sz val="11"/>
        <color rgb="FF000000"/>
        <rFont val="Arial"/>
      </rPr>
      <t>Inquiry ID: 22102710700519</t>
    </r>
  </si>
  <si>
    <r>
      <rPr>
        <sz val="10"/>
        <color rgb="FF000000"/>
        <rFont val="Arial"/>
      </rPr>
      <t xml:space="preserve">First Attempt: 10/27/2022
Second Attempt: 12/06/2022 
</t>
    </r>
    <r>
      <rPr>
        <b/>
        <sz val="10"/>
        <color rgb="FF000000"/>
        <rFont val="Arial"/>
      </rPr>
      <t>Latest Attempt: 02/02/2023</t>
    </r>
  </si>
  <si>
    <r>
      <rPr>
        <sz val="11"/>
        <color theme="1"/>
        <rFont val="Arial"/>
      </rPr>
      <t xml:space="preserve">
First Attempt: 10/27/2022
</t>
    </r>
    <r>
      <rPr>
        <b/>
        <sz val="11"/>
        <color theme="1"/>
        <rFont val="Arial"/>
      </rPr>
      <t>Latest Attempt: 12/28/2022</t>
    </r>
  </si>
  <si>
    <r>
      <rPr>
        <sz val="11"/>
        <color rgb="FF000000"/>
        <rFont val="Arial"/>
      </rPr>
      <t xml:space="preserve">First Attempt: 10/28/2022
Latest Attempt: 02/02/2023
</t>
    </r>
    <r>
      <rPr>
        <b/>
        <sz val="11"/>
        <color rgb="FF000000"/>
        <rFont val="Arial"/>
      </rPr>
      <t>Inquiry ID: 22102810706297</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</si>
  <si>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</si>
  <si>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</si>
  <si>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1"/>
        <color rgb="FF000000"/>
        <rFont val="Arial"/>
      </rPr>
      <t xml:space="preserve">First Attempt: 10/27/2022
</t>
    </r>
    <r>
      <rPr>
        <b/>
        <sz val="11"/>
        <color rgb="FF000000"/>
        <rFont val="Arial"/>
      </rPr>
      <t xml:space="preserve">Inquiry ID: 22102710701098
</t>
    </r>
  </si>
  <si>
    <r>
      <rPr>
        <sz val="10"/>
        <color rgb="FF000000"/>
        <rFont val="Arial"/>
      </rPr>
      <t xml:space="preserve">First Attempt: 11/03/2022
Second Attempt: 12/06/2022 
</t>
    </r>
    <r>
      <rPr>
        <b/>
        <sz val="10"/>
        <color rgb="FF000000"/>
        <rFont val="Arial"/>
      </rPr>
      <t>Latest Attempt: 02/02/2023</t>
    </r>
  </si>
  <si>
    <t>INQUIRY ID_22120511166528
Latest Attempt: 12/05/2022</t>
  </si>
  <si>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1250958
</t>
    </r>
    <r>
      <rPr>
        <b/>
        <sz val="11"/>
        <color rgb="FF000000"/>
        <rFont val="Arial"/>
      </rPr>
      <t xml:space="preserve">
</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</si>
  <si>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</si>
  <si>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</si>
  <si>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INQUIRY ID_22102810704602
</t>
    </r>
    <r>
      <rPr>
        <sz val="11"/>
        <color rgb="FF000000"/>
        <rFont val="Arial"/>
      </rPr>
      <t xml:space="preserve">First Attempt: 10/27/2022
</t>
    </r>
    <r>
      <rPr>
        <b/>
        <sz val="11"/>
        <color rgb="FF000000"/>
        <rFont val="Arial"/>
      </rPr>
      <t>Last Attempt: 02/02/2023</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</si>
  <si>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</si>
  <si>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
First Attempt: 10/31/2022
Latest Attempt: 12/05/2022
</t>
    </r>
    <r>
      <rPr>
        <b/>
        <sz val="11"/>
        <color rgb="FF000000"/>
        <rFont val="Arial"/>
      </rPr>
      <t>Inquiry ID: 22120511169642</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</si>
  <si>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</si>
  <si>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</si>
  <si>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1"/>
        <color rgb="FF000000"/>
        <rFont val="Arial"/>
      </rPr>
      <t xml:space="preserve">First Attempt: 10/27/2022
Latest Attempt: 02/02/2023
</t>
    </r>
    <r>
      <rPr>
        <b/>
        <sz val="11"/>
        <color rgb="FF000000"/>
        <rFont val="Arial"/>
      </rPr>
      <t>Inquiry ID: 22102710701017</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</si>
  <si>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</si>
  <si>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</si>
  <si>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</si>
  <si>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</si>
  <si>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</si>
  <si>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</si>
  <si>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sz val="11"/>
        <color rgb="FF000000"/>
        <rFont val="Arial"/>
      </rPr>
      <t xml:space="preserve">First Attempt: 10/27/2022
Latest Attempt: 02/02/2023
</t>
    </r>
    <r>
      <rPr>
        <b/>
        <sz val="11"/>
        <color rgb="FF000000"/>
        <rFont val="Arial"/>
      </rPr>
      <t>Inquiry ID: 22102710701254</t>
    </r>
  </si>
  <si>
    <t>20317 Kelly Rd</t>
  </si>
  <si>
    <t>itaylor@cnshealthcare.org</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</si>
  <si>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</si>
  <si>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</si>
  <si>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</si>
  <si>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Latest Attempt: 02/02/2023
</t>
    </r>
    <r>
      <rPr>
        <b/>
        <sz val="11"/>
        <color rgb="FF000000"/>
        <rFont val="Arial"/>
      </rPr>
      <t>Inquiry ID: 22102710701226</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</si>
  <si>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</si>
  <si>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</si>
  <si>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1"/>
        <color rgb="FF000000"/>
        <rFont val="Arial"/>
      </rPr>
      <t xml:space="preserve">First Attempt: 10/27/2022
Latest Attempt: 02/02/2023
</t>
    </r>
    <r>
      <rPr>
        <b/>
        <sz val="11"/>
        <color rgb="FF000000"/>
        <rFont val="Arial"/>
      </rPr>
      <t>Inquiry ID: 22102710701544</t>
    </r>
  </si>
  <si>
    <t>20312 Kelly Rd</t>
  </si>
  <si>
    <t>mreid@cnshealthcare.org</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</si>
  <si>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</si>
  <si>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</si>
  <si>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Approved
</t>
    </r>
    <r>
      <rPr>
        <sz val="11"/>
        <color rgb="FF000000"/>
        <rFont val="Arial"/>
      </rPr>
      <t>11/09/2022
Provider Vendor Number: 7001692892</t>
    </r>
  </si>
  <si>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1250976
</t>
    </r>
    <r>
      <rPr>
        <b/>
        <sz val="11"/>
        <color rgb="FF000000"/>
        <rFont val="Arial"/>
      </rPr>
      <t xml:space="preserve">
</t>
    </r>
  </si>
  <si>
    <r>
      <rPr>
        <sz val="10"/>
        <color rgb="FF000000"/>
        <rFont val="Arial"/>
      </rPr>
      <t xml:space="preserve">First Attempt: 11/03/2022
Second Attempt: 12/06/2022 
</t>
    </r>
    <r>
      <rPr>
        <b/>
        <sz val="10"/>
        <color rgb="FF000000"/>
        <rFont val="Arial"/>
      </rPr>
      <t>Latest Attempt: 02/02/2023</t>
    </r>
  </si>
  <si>
    <r>
      <rPr>
        <b/>
        <sz val="11"/>
        <color rgb="FF000000"/>
        <rFont val="Arial"/>
      </rPr>
      <t xml:space="preserve">INQUIRY ID_22102810705808
</t>
    </r>
    <r>
      <rPr>
        <sz val="11"/>
        <color rgb="FF000000"/>
        <rFont val="Arial"/>
      </rPr>
      <t xml:space="preserve">First Attempt: 10/28/2022
</t>
    </r>
    <r>
      <rPr>
        <b/>
        <sz val="11"/>
        <color rgb="FF000000"/>
        <rFont val="Arial"/>
      </rPr>
      <t xml:space="preserve">Latest Attempt: 02/02/2023 </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</si>
  <si>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</si>
  <si>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</si>
  <si>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INQUIRY ID_22102710701590
</t>
    </r>
    <r>
      <rPr>
        <sz val="11"/>
        <color rgb="FF000000"/>
        <rFont val="Arial"/>
      </rPr>
      <t xml:space="preserve">First Attempt: 10/27/2022
</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</si>
  <si>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</si>
  <si>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</si>
  <si>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t>INQUIRY ID_22120511167548
First Attempt: 12/05/2022
Last Attempt: 02/02/2023</t>
  </si>
  <si>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</si>
  <si>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</si>
  <si>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</si>
  <si>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Latest Attempt: 02/02/2023
</t>
    </r>
    <r>
      <rPr>
        <b/>
        <sz val="11"/>
        <color rgb="FF000000"/>
        <rFont val="Arial"/>
      </rPr>
      <t>Inquiry ID: 22102710701608</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</si>
  <si>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</si>
  <si>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</si>
  <si>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b/>
        <sz val="11"/>
        <color rgb="FF000000"/>
        <rFont val="Arial"/>
      </rPr>
      <t>ENROLLED</t>
    </r>
    <r>
      <rPr>
        <sz val="11"/>
        <color rgb="FF000000"/>
        <rFont val="Arial"/>
      </rPr>
      <t xml:space="preserve">
11/28/2022
Provider Vendor Number: 7003090323 </t>
    </r>
  </si>
  <si>
    <r>
      <rPr>
        <sz val="10"/>
        <color rgb="FF000000"/>
        <rFont val="Arial"/>
      </rPr>
      <t xml:space="preserve">First Attempt: 10/27/2022
Second Attempt: 12/06/2022 
</t>
    </r>
    <r>
      <rPr>
        <b/>
        <sz val="10"/>
        <color rgb="FF000000"/>
        <rFont val="Arial"/>
      </rPr>
      <t>Latest Attempt: 02/02/2023</t>
    </r>
  </si>
  <si>
    <r>
      <rPr>
        <sz val="10"/>
        <color rgb="FF000000"/>
        <rFont val="Arial"/>
      </rPr>
      <t xml:space="preserve">First Attempt: 11/03/2022
Second Attempt: 12/06/2022 
</t>
    </r>
    <r>
      <rPr>
        <b/>
        <sz val="10"/>
        <color rgb="FF000000"/>
        <rFont val="Arial"/>
      </rPr>
      <t>Latest Attempt: 02/02/2023</t>
    </r>
  </si>
  <si>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1250957
</t>
    </r>
    <r>
      <rPr>
        <b/>
        <sz val="11"/>
        <color rgb="FF000000"/>
        <rFont val="Arial"/>
      </rPr>
      <t xml:space="preserve">
</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</si>
  <si>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</si>
  <si>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</si>
  <si>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INQUIRY ID_22102810704466
</t>
    </r>
    <r>
      <rPr>
        <sz val="11"/>
        <color rgb="FF000000"/>
        <rFont val="Arial"/>
      </rPr>
      <t>First Attempt: 10/28/2022</t>
    </r>
  </si>
  <si>
    <t>1423 Field</t>
  </si>
  <si>
    <t>hr@awbs.org</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</si>
  <si>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</si>
  <si>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Latest Attempt: 02/02/2023
</t>
    </r>
    <r>
      <rPr>
        <b/>
        <sz val="11"/>
        <color rgb="FF000000"/>
        <rFont val="Arial"/>
      </rPr>
      <t>Inquiry ID: 22102710701294</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</si>
  <si>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</si>
  <si>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</si>
  <si>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INQUIRY ID_22102810703628
</t>
    </r>
    <r>
      <rPr>
        <sz val="11"/>
        <color rgb="FF000000"/>
        <rFont val="Arial"/>
      </rPr>
      <t xml:space="preserve">First Attempt: 10/28/2022
</t>
    </r>
    <r>
      <rPr>
        <b/>
        <sz val="11"/>
        <color rgb="FF000000"/>
        <rFont val="Arial"/>
      </rPr>
      <t>Last Attempt: 02/02/2023</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</si>
  <si>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</si>
  <si>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</si>
  <si>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sz val="11"/>
        <color rgb="FF000000"/>
        <rFont val="Arial"/>
      </rPr>
      <t>First Attempt: 10/27/2022
Second Attempt: 12/05/2022
Latest Attempt: 02/02/2023</t>
    </r>
    <r>
      <rPr>
        <b/>
        <sz val="11"/>
        <color rgb="FF000000"/>
        <rFont val="Arial"/>
      </rPr>
      <t xml:space="preserve">
INQUIRY ID_22120511169020</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</si>
  <si>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</si>
  <si>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</si>
  <si>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INQUIRY ID_22102810703237
</t>
    </r>
    <r>
      <rPr>
        <sz val="11"/>
        <color rgb="FF000000"/>
        <rFont val="Arial"/>
      </rPr>
      <t>First Attempt: 10/28/2022</t>
    </r>
  </si>
  <si>
    <r>
      <rPr>
        <sz val="10"/>
        <color rgb="FF000000"/>
        <rFont val="Arial"/>
      </rPr>
      <t xml:space="preserve">First Attempt: 10/27/2022
Second Attempt: 12/06/2022 
</t>
    </r>
    <r>
      <rPr>
        <b/>
        <sz val="10"/>
        <color rgb="FF000000"/>
        <rFont val="Arial"/>
      </rPr>
      <t>Latest Attempt: 02/02/2023</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</si>
  <si>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</si>
  <si>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t>
    </r>
    <r>
      <rPr>
        <b/>
        <sz val="11"/>
        <color rgb="FF000000"/>
        <rFont val="Arial"/>
      </rPr>
      <t>Last Attempt: 12/28/2022</t>
    </r>
  </si>
  <si>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1250972
</t>
    </r>
    <r>
      <rPr>
        <b/>
        <sz val="11"/>
        <color rgb="FF000000"/>
        <rFont val="Arial"/>
      </rPr>
      <t xml:space="preserve">
</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</si>
  <si>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</si>
  <si>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</si>
  <si>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INQUIRY ID_22102710701691
</t>
    </r>
    <r>
      <rPr>
        <sz val="11"/>
        <color rgb="FF000000"/>
        <rFont val="Arial"/>
      </rPr>
      <t>First Attempt: 10/27/2022</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</si>
  <si>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</si>
  <si>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Latest Attempt: 02/02/2023
</t>
    </r>
    <r>
      <rPr>
        <b/>
        <sz val="11"/>
        <color rgb="FF000000"/>
        <rFont val="Arial"/>
      </rPr>
      <t>Inquiry ID: 22102710701487</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</si>
  <si>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</si>
  <si>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
First Attempt: 10/27/2022
Latest Attempt: 12/05/2022
</t>
    </r>
    <r>
      <rPr>
        <b/>
        <sz val="11"/>
        <color rgb="FF000000"/>
        <rFont val="Arial"/>
      </rPr>
      <t>Inquiry ID: 22120511168158</t>
    </r>
  </si>
  <si>
    <t>175 N. Grosebeck HWY
44899 Centre Ct., Clinton Twp. 48038</t>
  </si>
  <si>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</si>
  <si>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</si>
  <si>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sz val="11"/>
        <color rgb="FF000000"/>
        <rFont val="Arial"/>
      </rPr>
      <t xml:space="preserve">First Attempt: 10/27/2022
Latest Attempt: 02/02/2023
</t>
    </r>
    <r>
      <rPr>
        <b/>
        <sz val="11"/>
        <color rgb="FF000000"/>
        <rFont val="Arial"/>
      </rPr>
      <t>Inquiry ID: 22102710701342</t>
    </r>
  </si>
  <si>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1250971</t>
    </r>
    <r>
      <rPr>
        <b/>
        <sz val="11"/>
        <color rgb="FF000000"/>
        <rFont val="Arial"/>
      </rPr>
      <t xml:space="preserve">
</t>
    </r>
  </si>
  <si>
    <r>
      <rPr>
        <sz val="10"/>
        <color rgb="FF000000"/>
        <rFont val="Arial"/>
      </rPr>
      <t xml:space="preserve">First Attempt: 10/27/2022
Second Attempt: 12/06/2022 
</t>
    </r>
    <r>
      <rPr>
        <b/>
        <sz val="10"/>
        <color rgb="FF000000"/>
        <rFont val="Arial"/>
      </rPr>
      <t>Latest Attempt: 02/02/2023</t>
    </r>
  </si>
  <si>
    <r>
      <rPr>
        <b/>
        <sz val="11"/>
        <color rgb="FF000000"/>
        <rFont val="Arial"/>
      </rPr>
      <t xml:space="preserve">Approved
</t>
    </r>
    <r>
      <rPr>
        <sz val="11"/>
        <color rgb="FF000000"/>
        <rFont val="Arial"/>
      </rPr>
      <t>11/28/2022
Provider Vendor Number: 7000110784</t>
    </r>
    <r>
      <rPr>
        <b/>
        <sz val="11"/>
        <color rgb="FF000000"/>
        <rFont val="Arial"/>
      </rPr>
      <t xml:space="preserve"> </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</si>
  <si>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</si>
  <si>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Latest Attempt: 02/02/2023</t>
    </r>
  </si>
  <si>
    <r>
      <rPr>
        <b/>
        <sz val="11"/>
        <color rgb="FF000000"/>
        <rFont val="Arial"/>
      </rPr>
      <t xml:space="preserve">Approved
</t>
    </r>
    <r>
      <rPr>
        <sz val="11"/>
        <color rgb="FF000000"/>
        <rFont val="Arial"/>
      </rPr>
      <t xml:space="preserve">11/28/2022
Provider Vendor Number: 7000482189 </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</si>
  <si>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</si>
  <si>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</si>
  <si>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INQUIRY ID_22102710701684
</t>
    </r>
    <r>
      <rPr>
        <sz val="11"/>
        <color rgb="FF000000"/>
        <rFont val="Arial"/>
      </rPr>
      <t>First Attempt: 10/27/2022</t>
    </r>
  </si>
  <si>
    <r>
      <rPr>
        <sz val="10"/>
        <color rgb="FF000000"/>
        <rFont val="Arial"/>
      </rPr>
      <t xml:space="preserve">First Attempt: 10/27/2022
Second Attempt: 12/06/2022 
</t>
    </r>
    <r>
      <rPr>
        <b/>
        <sz val="10"/>
        <color rgb="FF000000"/>
        <rFont val="Arial"/>
      </rPr>
      <t>Latest Attempt: 02/02/2023</t>
    </r>
  </si>
  <si>
    <r>
      <rPr>
        <b/>
        <sz val="11"/>
        <color rgb="FF000000"/>
        <rFont val="Arial"/>
      </rPr>
      <t xml:space="preserve">Approved
</t>
    </r>
    <r>
      <rPr>
        <sz val="11"/>
        <color rgb="FF000000"/>
        <rFont val="Arial"/>
      </rPr>
      <t xml:space="preserve">11/01/2022
</t>
    </r>
    <r>
      <rPr>
        <b/>
        <sz val="11"/>
        <color rgb="FF000000"/>
        <rFont val="Arial"/>
      </rPr>
      <t>PIN:</t>
    </r>
    <r>
      <rPr>
        <sz val="11"/>
        <color rgb="FF000000"/>
        <rFont val="Arial"/>
      </rPr>
      <t xml:space="preserve"> 1250978</t>
    </r>
    <r>
      <rPr>
        <b/>
        <sz val="11"/>
        <color rgb="FF000000"/>
        <rFont val="Arial"/>
      </rPr>
      <t xml:space="preserve">
</t>
    </r>
  </si>
  <si>
    <r>
      <rPr>
        <sz val="10"/>
        <color rgb="FF000000"/>
        <rFont val="Arial"/>
      </rPr>
      <t xml:space="preserve">First Attempt: 11/03/2022
Second Attempt: 12/06/2022 
</t>
    </r>
    <r>
      <rPr>
        <b/>
        <sz val="10"/>
        <color rgb="FF000000"/>
        <rFont val="Arial"/>
      </rPr>
      <t>Latest Attempt: 02/02/2023</t>
    </r>
  </si>
  <si>
    <r>
      <rPr>
        <b/>
        <sz val="11"/>
        <color rgb="FF000000"/>
        <rFont val="Arial"/>
      </rPr>
      <t xml:space="preserve">Approved
</t>
    </r>
    <r>
      <rPr>
        <sz val="11"/>
        <color rgb="FF000000"/>
        <rFont val="Arial"/>
      </rPr>
      <t>11/28/2022
Provider Vendor Number: 7000668906</t>
    </r>
  </si>
  <si>
    <t>20307 Kelly Rd</t>
  </si>
  <si>
    <t>awilliams7@cnshealthcare.org</t>
  </si>
  <si>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</si>
  <si>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</si>
  <si>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r>
      <rPr>
        <sz val="11"/>
        <color rgb="FF000000"/>
        <rFont val="Arial"/>
      </rPr>
      <t xml:space="preserve">First Attempt: 10/27/2022
Latest Attempt: 02/02/2023
</t>
    </r>
    <r>
      <rPr>
        <b/>
        <sz val="11"/>
        <color rgb="FF000000"/>
        <rFont val="Arial"/>
      </rPr>
      <t>Inquiry ID: 22102710701285</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</si>
  <si>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</si>
  <si>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</si>
  <si>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Approved
</t>
    </r>
    <r>
      <rPr>
        <sz val="11"/>
        <color rgb="FF000000"/>
        <rFont val="Arial"/>
      </rPr>
      <t xml:space="preserve">11/28/2022
Provider Vendor Number: 7000369206 </t>
    </r>
  </si>
  <si>
    <r>
      <rPr>
        <sz val="10"/>
        <color rgb="FF000000"/>
        <rFont val="Arial"/>
      </rPr>
      <t xml:space="preserve">First Attempt: 11/03/2022
Second Attempt: 12/06/2022 
</t>
    </r>
    <r>
      <rPr>
        <b/>
        <sz val="10"/>
        <color rgb="FF000000"/>
        <rFont val="Arial"/>
      </rPr>
      <t>Latest Attempt: 02/02/2023</t>
    </r>
  </si>
  <si>
    <r>
      <rPr>
        <sz val="11"/>
        <color rgb="FF000000"/>
        <rFont val="Arial"/>
      </rPr>
      <t xml:space="preserve">First Attempt: 11/01/2022
</t>
    </r>
    <r>
      <rPr>
        <b/>
        <sz val="11"/>
        <color rgb="FF000000"/>
        <rFont val="Arial"/>
      </rPr>
      <t>Last Attempt: 02/02/2023</t>
    </r>
  </si>
  <si>
    <r>
      <rPr>
        <b/>
        <sz val="11"/>
        <color rgb="FF000000"/>
        <rFont val="Arial"/>
      </rPr>
      <t xml:space="preserve">INQUIRY ID_22102810703684
</t>
    </r>
    <r>
      <rPr>
        <sz val="11"/>
        <color rgb="FF000000"/>
        <rFont val="Arial"/>
      </rPr>
      <t xml:space="preserve">First Attempt: 10/28/2022
</t>
    </r>
    <r>
      <rPr>
        <b/>
        <sz val="11"/>
        <color rgb="FF000000"/>
        <rFont val="Arial"/>
      </rPr>
      <t>Last Attempt: 02/02/2023</t>
    </r>
  </si>
  <si>
    <r>
      <rPr>
        <sz val="10"/>
        <color rgb="FF000000"/>
        <rFont val="Arial"/>
      </rPr>
      <t xml:space="preserve">First Attempt: 10/27/2022
Second Attempt: 12/06/2022 
</t>
    </r>
    <r>
      <rPr>
        <b/>
        <sz val="10"/>
        <color rgb="FF000000"/>
        <rFont val="Arial"/>
      </rPr>
      <t>Latest Attempt: 02/02/2023</t>
    </r>
  </si>
  <si>
    <r>
      <rPr>
        <sz val="11"/>
        <color rgb="FF000000"/>
        <rFont val="Arial"/>
      </rPr>
      <t xml:space="preserve">First Attempt: 10/27/2022
</t>
    </r>
    <r>
      <rPr>
        <b/>
        <sz val="11"/>
        <color rgb="FF000000"/>
        <rFont val="Arial"/>
      </rPr>
      <t>Latest Attempt: 12/28/2022</t>
    </r>
  </si>
  <si>
    <t>Submit Status</t>
  </si>
  <si>
    <t>All</t>
  </si>
  <si>
    <t>Organization</t>
  </si>
  <si>
    <t>Payers</t>
  </si>
  <si>
    <t>Filter By</t>
  </si>
  <si>
    <t>MMCMH_ID</t>
  </si>
  <si>
    <t>#ERROR!</t>
  </si>
  <si>
    <t xml:space="preserve">Colin	</t>
  </si>
  <si>
    <t xml:space="preserve">Miller </t>
  </si>
  <si>
    <t xml:space="preserve">Shanice </t>
  </si>
  <si>
    <t xml:space="preserve">Leslie </t>
  </si>
  <si>
    <t xml:space="preserve">Rachel	</t>
  </si>
  <si>
    <t xml:space="preserve"> Fletcher</t>
  </si>
  <si>
    <t xml:space="preserve">Robert 	</t>
  </si>
  <si>
    <t xml:space="preserve">Myele </t>
  </si>
  <si>
    <t xml:space="preserve">Korrine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</si>
</sst>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m/d/yyyy"/>
    <numFmt numFmtId="165" formatCode="mm/dd/yyyy"/>
    <numFmt numFmtId="166" formatCode="m/d/yy"/>
    <numFmt numFmtId="167" formatCode="mm/dd/yy"/>
    <numFmt numFmtId="168" formatCode="mm/yyyy"/>
    <numFmt numFmtId="169" formatCode="m/yyyy"/>
    <numFmt numFmtId="170" formatCode="m/d/yyyy\ h:mm:ss\ AM/PM"/>
    <numFmt numFmtId="171" formatCode="yyyy\-mm\-dd"/>
    <numFmt numFmtId="172" formatCode="mm/dd"/>
  </numFmts>
  <fonts count="105">
    <font>
      <sz val="10"/>
      <color rgb="FF000000"/>
      <name val="Arial"/>
      <scheme val="minor"/>
    </font>
    <font>
      <sz val="10"/>
      <name val="Arial"/>
    </font>
    <font>
      <b/>
      <sz val="11"/>
      <color theme="1"/>
      <name val="Calibri"/>
    </font>
    <font>
      <sz val="11"/>
      <color theme="1"/>
      <name val="Calibri"/>
    </font>
    <font>
      <b/>
      <i/>
      <sz val="11"/>
      <color rgb="FF000000"/>
      <name val="Calibri"/>
    </font>
    <font>
      <b/>
      <sz val="11"/>
      <color rgb="FF000000"/>
      <name val="Calibri"/>
    </font>
    <font>
      <b/>
      <sz val="11"/>
      <color rgb="FF344846"/>
      <name val="Calibri"/>
    </font>
    <font>
      <b/>
      <sz val="10"/>
      <color theme="1"/>
      <name val="Arial"/>
    </font>
    <font>
      <sz val="10"/>
      <color theme="1"/>
      <name val="Arial"/>
    </font>
    <font>
      <sz val="11"/>
      <color rgb="FFFFFFFF"/>
      <name val="Calibri"/>
    </font>
    <font>
      <sz val="11"/>
      <color rgb="FF000000"/>
      <name val="Calibri"/>
    </font>
    <font>
      <sz val="11"/>
      <color rgb="FF1F1F1F"/>
      <name val="Calibri"/>
    </font>
    <font>
      <sz val="11"/>
      <color rgb="FFFF0000"/>
      <name val="Calibri"/>
    </font>
    <font>
      <sz val="11"/>
      <color theme="1"/>
      <name val="Arial"/>
    </font>
    <font>
      <b/>
      <sz val="11"/>
      <color rgb="FF000000"/>
      <name val="Arial"/>
    </font>
    <font>
      <b/>
      <sz val="10"/>
      <color rgb="FF000000"/>
      <name val="Arial"/>
    </font>
    <font>
      <b/>
      <sz val="11"/>
      <color rgb="FF344846"/>
      <name val="Arial"/>
    </font>
    <font>
      <b/>
      <sz val="11"/>
      <color theme="1"/>
      <name val="Arial"/>
    </font>
    <font>
      <sz val="10"/>
      <color rgb="FFFF0000"/>
      <name val="Arial"/>
    </font>
    <font>
      <sz val="10"/>
      <color rgb="FF222222"/>
      <name val="Arial"/>
    </font>
    <font>
      <sz val="11"/>
      <color rgb="FFFF0000"/>
      <name val="Arial"/>
    </font>
    <font>
      <b/>
      <sz val="10"/>
      <color rgb="FFFF0000"/>
      <name val="Arial"/>
    </font>
    <font>
      <sz val="11"/>
      <color rgb="FF344846"/>
      <name val="Arial"/>
    </font>
    <font>
      <sz val="10"/>
      <color rgb="FF344846"/>
      <name val="Arial"/>
    </font>
    <font>
      <sz val="8"/>
      <color rgb="FF000000"/>
      <name val="Calibri"/>
    </font>
    <font>
      <b/>
      <sz val="11"/>
      <color rgb="FFEFEFEF"/>
      <name val="Calibri"/>
    </font>
    <font>
      <b/>
      <sz val="11"/>
      <color rgb="FFFFFFFF"/>
      <name val="Calibri"/>
    </font>
    <font>
      <sz val="11"/>
      <color rgb="FF344846"/>
      <name val="Calibri"/>
    </font>
    <font>
      <sz val="12"/>
      <color rgb="FF344846"/>
      <name val="Calibri"/>
    </font>
    <font>
      <sz val="12"/>
      <color rgb="FF000000"/>
      <name val="Calibri"/>
    </font>
    <font>
      <sz val="10"/>
      <color rgb="FF000000"/>
      <name val="Calibri"/>
    </font>
    <font>
      <b/>
      <sz val="10"/>
      <color rgb="FFFF0000"/>
      <name val="Calibri"/>
    </font>
    <font>
      <sz val="11"/>
      <color rgb="FF5B9BD5"/>
      <name val="Calibri"/>
    </font>
    <font>
      <sz val="12"/>
      <color rgb="FF5B9BD5"/>
      <name val="Calibri"/>
    </font>
    <font>
      <sz val="10"/>
      <color rgb="FF5B9BD5"/>
      <name val="Calibri"/>
    </font>
    <font>
      <sz val="10"/>
      <color rgb="FF5B9BD5"/>
      <name val="Calibri"/>
    </font>
    <font>
      <b/>
      <sz val="11"/>
      <color rgb="FF5B9BD5"/>
      <name val="Calibri"/>
    </font>
    <font>
      <sz val="10"/>
      <color theme="1"/>
      <name val="Calibri"/>
    </font>
    <font>
      <b/>
      <sz val="11"/>
      <color rgb="FF333333"/>
      <name val="&quot;Source Sans Pro&quot;"/>
    </font>
    <font>
      <sz val="10"/>
      <color theme="1"/>
      <name val="Calibri"/>
    </font>
    <font>
      <sz val="9"/>
      <color rgb="FFFF0000"/>
      <name val="Arial"/>
    </font>
    <font>
      <sz val="11"/>
      <color rgb="FF222222"/>
      <name val="Calibri"/>
    </font>
    <font>
      <sz val="11"/>
      <color rgb="FFCC0000"/>
      <name val="Calibri"/>
    </font>
    <font>
      <sz val="11"/>
      <color rgb="FF212529"/>
      <name val="Calibri"/>
    </font>
    <font>
      <sz val="11"/>
      <color rgb="FF333333"/>
      <name val="&quot;Source Sans Pro&quot;"/>
    </font>
    <font>
      <sz val="11"/>
      <color rgb="FF434343"/>
      <name val="Calibri"/>
    </font>
    <font>
      <sz val="10"/>
      <color rgb="FF000000"/>
      <name val="Calibri"/>
    </font>
    <font>
      <b/>
      <sz val="11"/>
      <color rgb="FF434343"/>
      <name val="Calibri"/>
    </font>
    <font>
      <b/>
      <sz val="10"/>
      <color rgb="FF000000"/>
      <name val="Calibri"/>
    </font>
    <font>
      <sz val="10"/>
      <color rgb="FF000000"/>
      <name val="Arial"/>
    </font>
    <font>
      <sz val="11"/>
      <color rgb="FF333333"/>
      <name val="Calibri"/>
    </font>
    <font>
      <sz val="11"/>
      <color rgb="FF444444"/>
      <name val="Calibri"/>
    </font>
    <font>
      <sz val="10"/>
      <color rgb="FF666666"/>
      <name val="Calibri"/>
    </font>
    <font>
      <sz val="11"/>
      <color rgb="FFF8F9FA"/>
      <name val="Calibri"/>
    </font>
    <font>
      <sz val="11"/>
      <color rgb="FF666666"/>
      <name val="Calibri"/>
    </font>
    <font>
      <sz val="10"/>
      <color rgb="FF222222"/>
      <name val="&quot;Helvetica Neue&quot;"/>
    </font>
    <font>
      <sz val="10"/>
      <color rgb="FFFF0000"/>
      <name val="Calibri"/>
    </font>
    <font>
      <sz val="9"/>
      <color rgb="FF000000"/>
      <name val="Calibri"/>
    </font>
    <font>
      <b/>
      <sz val="9"/>
      <color rgb="FF000000"/>
      <name val="Calibri"/>
    </font>
    <font>
      <sz val="12"/>
      <color theme="1"/>
      <name val="Calibri"/>
    </font>
    <font>
      <sz val="10"/>
      <color rgb="FF666666"/>
      <name val="Arial"/>
    </font>
    <font>
      <sz val="10"/>
      <color rgb="FF434343"/>
      <name val="Arial"/>
    </font>
    <font>
      <sz val="10"/>
      <color rgb="FF000000"/>
      <name val="Arial"/>
    </font>
    <font>
      <b/>
      <sz val="11"/>
      <color rgb="FFFF0000"/>
      <name val="Calibri"/>
    </font>
    <font>
      <sz val="10"/>
      <color rgb="FFFF0000"/>
      <name val="Calibri"/>
    </font>
    <font>
      <sz val="12"/>
      <color rgb="FFFF0000"/>
      <name val="Calibri"/>
    </font>
    <font>
      <b/>
      <sz val="12"/>
      <color rgb="FFFF0000"/>
      <name val="Calibri"/>
    </font>
    <font>
      <i/>
      <sz val="11"/>
      <color rgb="FFFF0000"/>
      <name val="Calibri"/>
    </font>
    <font>
      <sz val="10"/>
      <color rgb="FFFFFFFF"/>
      <name val="Calibri"/>
    </font>
    <font>
      <i/>
      <sz val="11"/>
      <color rgb="FF000000"/>
      <name val="Calibri"/>
    </font>
    <font>
      <b/>
      <sz val="8"/>
      <color rgb="FFFF0000"/>
      <name val="Calibri"/>
    </font>
    <font>
      <b/>
      <sz val="17"/>
      <color rgb="FF1F1F1F"/>
      <name val="Arial"/>
    </font>
    <font>
      <sz val="11"/>
      <color rgb="FF000000"/>
      <name val="Arial"/>
    </font>
    <font>
      <b/>
      <sz val="8"/>
      <color rgb="FF000000"/>
      <name val="Calibri"/>
    </font>
    <font>
      <b/>
      <sz val="11"/>
      <color rgb="FFFFFFFF"/>
      <name val="Arial"/>
    </font>
    <font>
      <b/>
      <sz val="12"/>
      <color rgb="FFFFFFFF"/>
      <name val="Arial"/>
    </font>
    <font>
      <b/>
      <sz val="10"/>
      <color rgb="FFFFFFFF"/>
      <name val="Arial"/>
    </font>
    <font>
      <sz val="11"/>
      <color rgb="FFF3F3F3"/>
      <name val="Calibri"/>
    </font>
    <font>
      <u/>
      <sz val="11"/>
      <color rgb="FF000000"/>
      <name val="Calibri"/>
    </font>
    <font>
      <u/>
      <sz val="11"/>
      <color rgb="FF000000"/>
      <name val="Calibri"/>
    </font>
    <font>
      <b/>
      <sz val="10"/>
      <color rgb="FF000000"/>
      <name val="Arial"/>
    </font>
    <font>
      <sz val="10"/>
      <color rgb="FFFFFFFF"/>
      <name val="Arial"/>
    </font>
    <font>
      <b/>
      <sz val="8"/>
      <color rgb="FF000000"/>
      <name val="Arial"/>
    </font>
    <font>
      <b/>
      <sz val="10"/>
      <color rgb="FFFF0000"/>
      <name val="Arial"/>
    </font>
    <font>
      <sz val="10"/>
      <color theme="1"/>
      <name val="Quattrocento Sans"/>
    </font>
    <font>
      <sz val="10"/>
      <color rgb="FFFF0000"/>
      <name val="Arial"/>
    </font>
    <font>
      <b/>
      <sz val="11"/>
      <color rgb="FFFF0000"/>
      <name val="Arial"/>
    </font>
    <font>
      <i/>
      <sz val="11"/>
      <color rgb="FFFF0000"/>
      <name val="Arial"/>
    </font>
    <font>
      <sz val="12"/>
      <color rgb="FFCC0000"/>
      <name val="Calibri"/>
    </font>
    <font>
      <sz val="10"/>
      <color rgb="FF000000"/>
      <name val="Quattrocento Sans"/>
    </font>
    <font>
      <b/>
      <sz val="9"/>
      <color rgb="FF333333"/>
      <name val="Helvetica Neue"/>
    </font>
    <font>
      <i/>
      <sz val="9"/>
      <color rgb="FF333333"/>
      <name val="Helvetica Neue"/>
    </font>
    <font>
      <i/>
      <sz val="10"/>
      <color theme="1"/>
      <name val="Arial"/>
    </font>
    <font>
      <u/>
      <sz val="11"/>
      <color rgb="FF0000FF"/>
      <name val="Calibri"/>
    </font>
    <font>
      <sz val="9"/>
      <color rgb="FF000000"/>
      <name val="Arial"/>
    </font>
    <font>
      <b/>
      <sz val="10"/>
      <color theme="1"/>
      <name val="Arial"/>
    </font>
    <font>
      <sz val="10"/>
      <color rgb="FFFFFFFF"/>
      <name val="Arial"/>
    </font>
    <font>
      <u/>
      <sz val="11"/>
      <color rgb="FF0000FF"/>
      <name val="Calibri"/>
    </font>
    <font>
      <u/>
      <sz val="11"/>
      <color rgb="FF0000FF"/>
      <name val="Calibri"/>
    </font>
    <font>
      <b/>
      <u/>
      <sz val="11"/>
      <color rgb="FF000000"/>
      <name val="Calibri"/>
    </font>
    <font>
      <b/>
      <u/>
      <sz val="11"/>
      <color rgb="FF5B9BD5"/>
      <name val="Calibri"/>
    </font>
    <font>
      <b/>
      <u/>
      <sz val="11"/>
      <color theme="1"/>
      <name val="Calibri"/>
    </font>
    <font>
      <sz val="11"/>
      <color rgb="FF1155CC"/>
      <name val="Calibri"/>
    </font>
    <font>
      <sz val="11"/>
      <color rgb="FF000000"/>
      <name val="Calibri, Arial"/>
    </font>
    <font>
      <b/>
      <sz val="10"/>
      <color rgb="FF64E39C"/>
      <name val="Arial"/>
    </font>
  </fonts>
  <fills count="25">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theme="0"/>
        <bgColor theme="0"/>
      </patternFill>
    </fill>
    <fill>
      <patternFill patternType="solid">
        <fgColor rgb="FFB6D7A8"/>
        <bgColor rgb="FFB6D7A8"/>
      </patternFill>
    </fill>
    <fill>
      <patternFill patternType="solid">
        <fgColor rgb="FFD9D9D9"/>
        <bgColor rgb="FFD9D9D9"/>
      </patternFill>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FFFF00"/>
        <bgColor rgb="FFFFFF00"/>
      </patternFill>
    </fill>
    <fill>
      <patternFill patternType="solid">
        <fgColor theme="8"/>
        <bgColor theme="8"/>
      </patternFill>
    </fill>
    <fill>
      <patternFill patternType="solid">
        <fgColor rgb="FFF6B26B"/>
        <bgColor rgb="FFF6B26B"/>
      </patternFill>
    </fill>
    <fill>
      <patternFill patternType="solid">
        <fgColor rgb="FFE06666"/>
        <bgColor rgb="FFE06666"/>
      </patternFill>
    </fill>
    <fill>
      <patternFill patternType="solid">
        <fgColor rgb="FF9F545C"/>
        <bgColor rgb="FF9F545C"/>
      </patternFill>
    </fill>
    <fill>
      <patternFill patternType="solid">
        <fgColor rgb="FFEDEDED"/>
        <bgColor rgb="FFEDEDED"/>
      </patternFill>
    </fill>
    <fill>
      <patternFill patternType="solid">
        <fgColor rgb="FFB7E1CD"/>
        <bgColor rgb="FFB7E1CD"/>
      </patternFill>
    </fill>
    <fill>
      <patternFill patternType="solid">
        <fgColor rgb="FFFFF2CC"/>
        <bgColor rgb="FFFFF2CC"/>
      </patternFill>
    </fill>
    <fill>
      <patternFill patternType="solid">
        <fgColor rgb="FF666666"/>
        <bgColor rgb="FF666666"/>
      </patternFill>
    </fill>
    <fill>
      <patternFill patternType="solid">
        <fgColor rgb="FFA64D79"/>
        <bgColor rgb="FFA64D79"/>
      </patternFill>
    </fill>
    <fill>
      <patternFill patternType="solid">
        <fgColor rgb="FFBDBDBD"/>
        <bgColor rgb="FFBDBDBD"/>
      </patternFill>
    </fill>
    <fill>
      <patternFill patternType="solid">
        <fgColor rgb="FFFFE599"/>
        <bgColor rgb="FFFFE599"/>
      </patternFill>
    </fill>
    <fill>
      <patternFill patternType="solid">
        <fgColor rgb="FFF4CCCC"/>
        <bgColor rgb="FFF4CCCC"/>
      </patternFill>
    </fill>
    <fill>
      <patternFill patternType="solid">
        <fgColor rgb="FF64E39C"/>
        <bgColor rgb="FF64E39C"/>
      </patternFill>
    </fill>
    <fill>
      <patternFill patternType="solid">
        <fgColor rgb="FFFCE5CD"/>
        <bgColor rgb="FFFCE5CD"/>
      </patternFill>
    </fill>
  </fills>
  <borders count="1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right/>
      <top style="medium">
        <color rgb="FF000000"/>
      </top>
      <bottom/>
      <diagonal/>
    </border>
    <border>
      <left/>
      <right style="thin">
        <color rgb="FF999999"/>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999999"/>
      </bottom>
      <diagonal/>
    </border>
    <border>
      <left style="thin">
        <color rgb="FF000000"/>
      </left>
      <right/>
      <top style="thin">
        <color rgb="FF000000"/>
      </top>
      <bottom/>
      <diagonal/>
    </border>
    <border>
      <left/>
      <right style="thin">
        <color rgb="FF000000"/>
      </right>
      <top style="thin">
        <color rgb="FF000000"/>
      </top>
      <bottom/>
      <diagonal/>
    </border>
    <border>
      <left style="medium">
        <color rgb="FF000000"/>
      </left>
      <right/>
      <top style="medium">
        <color rgb="FF999999"/>
      </top>
      <bottom style="medium">
        <color rgb="FF999999"/>
      </bottom>
      <diagonal/>
    </border>
    <border>
      <left style="thin">
        <color rgb="FFD9D9D9"/>
      </left>
      <right style="thin">
        <color rgb="FFD9D9D9"/>
      </right>
      <top style="thin">
        <color rgb="FFD9D9D9"/>
      </top>
      <bottom style="thin">
        <color rgb="FFD9D9D9"/>
      </bottom>
      <diagonal/>
    </border>
    <border>
      <left style="thin">
        <color rgb="FF000000"/>
      </left>
      <right/>
      <top/>
      <bottom/>
      <diagonal/>
    </border>
    <border>
      <left/>
      <right style="thin">
        <color rgb="FF000000"/>
      </right>
      <top/>
      <bottom/>
      <diagonal/>
    </border>
    <border>
      <left style="thin">
        <color rgb="FFBFBFBF"/>
      </left>
      <right style="thin">
        <color rgb="FFBFBFBF"/>
      </right>
      <top style="thin">
        <color rgb="FFBFBFBF"/>
      </top>
      <bottom style="thin">
        <color rgb="FFBFBFBF"/>
      </bottom>
      <diagonal/>
    </border>
    <border>
      <left style="medium">
        <color rgb="FF000000"/>
      </left>
      <right/>
      <top style="medium">
        <color rgb="FF999999"/>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999999"/>
      </left>
      <right style="thin">
        <color rgb="FF999999"/>
      </right>
      <top style="thin">
        <color rgb="FF999999"/>
      </top>
      <bottom/>
      <diagonal/>
    </border>
    <border>
      <left/>
      <right/>
      <top style="thin">
        <color rgb="FFBFBFBF"/>
      </top>
      <bottom style="thin">
        <color rgb="FFBFBFBF"/>
      </bottom>
      <diagonal/>
    </border>
    <border>
      <left style="thin">
        <color rgb="FFB7B7B7"/>
      </left>
      <right style="thin">
        <color rgb="FFB7B7B7"/>
      </right>
      <top style="thin">
        <color rgb="FFB7B7B7"/>
      </top>
      <bottom style="thin">
        <color rgb="FFB7B7B7"/>
      </bottom>
      <diagonal/>
    </border>
    <border>
      <left style="thin">
        <color rgb="FFBFBFBF"/>
      </left>
      <right style="thin">
        <color rgb="FFBFBFBF"/>
      </right>
      <top/>
      <bottom style="thin">
        <color rgb="FFBFBFBF"/>
      </bottom>
      <diagonal/>
    </border>
    <border>
      <left/>
      <right/>
      <top/>
      <bottom style="thin">
        <color rgb="FFBFBFBF"/>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BFBFBF"/>
      </left>
      <right style="thin">
        <color rgb="FFBFBFBF"/>
      </right>
      <top style="thin">
        <color rgb="FFBFBFBF"/>
      </top>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right/>
      <top style="hair">
        <color rgb="FF000000"/>
      </top>
      <bottom style="hair">
        <color rgb="FF000000"/>
      </bottom>
      <diagonal/>
    </border>
    <border>
      <left style="hair">
        <color rgb="FF000000"/>
      </left>
      <right style="hair">
        <color rgb="FF000000"/>
      </right>
      <top style="hair">
        <color rgb="FF000000"/>
      </top>
      <bottom/>
      <diagonal/>
    </border>
    <border>
      <left/>
      <right style="hair">
        <color rgb="FF000000"/>
      </right>
      <top style="hair">
        <color rgb="FF000000"/>
      </top>
      <bottom/>
      <diagonal/>
    </border>
    <border>
      <left style="thin">
        <color rgb="FFBFBFBF"/>
      </left>
      <right/>
      <top style="thin">
        <color rgb="FFBFBFBF"/>
      </top>
      <bottom/>
      <diagonal/>
    </border>
    <border>
      <left style="thin">
        <color rgb="FF999999"/>
      </left>
      <right style="thin">
        <color rgb="FFBFBFBF"/>
      </right>
      <top style="thin">
        <color rgb="FF999999"/>
      </top>
      <bottom style="thin">
        <color rgb="FFBFBFBF"/>
      </bottom>
      <diagonal/>
    </border>
    <border>
      <left style="thin">
        <color rgb="FFBFBFBF"/>
      </left>
      <right style="thin">
        <color rgb="FF999999"/>
      </right>
      <top style="thin">
        <color rgb="FF999999"/>
      </top>
      <bottom style="thin">
        <color rgb="FFBFBFBF"/>
      </bottom>
      <diagonal/>
    </border>
    <border>
      <left style="thin">
        <color rgb="FF999999"/>
      </left>
      <right style="thin">
        <color rgb="FFBFBFBF"/>
      </right>
      <top style="thin">
        <color rgb="FFBFBFBF"/>
      </top>
      <bottom style="thin">
        <color rgb="FFBFBFBF"/>
      </bottom>
      <diagonal/>
    </border>
    <border>
      <left style="thin">
        <color rgb="FFBFBFBF"/>
      </left>
      <right style="thin">
        <color rgb="FF999999"/>
      </right>
      <top style="thin">
        <color rgb="FFBFBFBF"/>
      </top>
      <bottom style="thin">
        <color rgb="FFBFBFBF"/>
      </bottom>
      <diagonal/>
    </border>
    <border>
      <left style="thin">
        <color rgb="FF999999"/>
      </left>
      <right style="thin">
        <color rgb="FFBFBFBF"/>
      </right>
      <top style="thin">
        <color rgb="FFBFBFBF"/>
      </top>
      <bottom/>
      <diagonal/>
    </border>
    <border>
      <left style="thin">
        <color rgb="FFBFBFBF"/>
      </left>
      <right style="thin">
        <color rgb="FF999999"/>
      </right>
      <top style="thin">
        <color rgb="FFBFBFBF"/>
      </top>
      <bottom/>
      <diagonal/>
    </border>
    <border>
      <left style="thin">
        <color rgb="FF999999"/>
      </left>
      <right style="thin">
        <color rgb="FF999999"/>
      </right>
      <top style="thin">
        <color rgb="FF999999"/>
      </top>
      <bottom style="thin">
        <color rgb="FF999999"/>
      </bottom>
      <diagonal/>
    </border>
    <border>
      <left style="thin">
        <color rgb="FF999999"/>
      </left>
      <right style="thin">
        <color rgb="FFBFBFBF"/>
      </right>
      <top/>
      <bottom style="thin">
        <color rgb="FFBFBFBF"/>
      </bottom>
      <diagonal/>
    </border>
    <border>
      <left style="thin">
        <color rgb="FFBFBFBF"/>
      </left>
      <right style="thin">
        <color rgb="FF999999"/>
      </right>
      <top/>
      <bottom style="thin">
        <color rgb="FFBFBFBF"/>
      </bottom>
      <diagonal/>
    </border>
    <border>
      <left/>
      <right style="thin">
        <color rgb="FFBFBFBF"/>
      </right>
      <top style="thin">
        <color rgb="FFBFBFBF"/>
      </top>
      <bottom/>
      <diagonal/>
    </border>
    <border>
      <left/>
      <right style="thin">
        <color rgb="FFBFBFBF"/>
      </right>
      <top/>
      <bottom style="thin">
        <color rgb="FFBFBFBF"/>
      </bottom>
      <diagonal/>
    </border>
    <border>
      <left style="thin">
        <color rgb="FF999999"/>
      </left>
      <right/>
      <top style="thin">
        <color rgb="FFBFBFBF"/>
      </top>
      <bottom style="thin">
        <color rgb="FFBFBFBF"/>
      </bottom>
      <diagonal/>
    </border>
    <border>
      <left style="thin">
        <color rgb="FFBFBFBF"/>
      </left>
      <right style="thin">
        <color rgb="FF999999"/>
      </right>
      <top/>
      <bottom/>
      <diagonal/>
    </border>
    <border>
      <left style="thin">
        <color rgb="FF000000"/>
      </left>
      <right style="thin">
        <color rgb="FF999999"/>
      </right>
      <top style="thin">
        <color rgb="FF000000"/>
      </top>
      <bottom style="thin">
        <color rgb="FF000000"/>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BFBFBF"/>
      </left>
      <right/>
      <top/>
      <bottom style="thin">
        <color rgb="FFBFBFBF"/>
      </bottom>
      <diagonal/>
    </border>
    <border>
      <left/>
      <right style="thin">
        <color rgb="FF999999"/>
      </right>
      <top/>
      <bottom/>
      <diagonal/>
    </border>
    <border>
      <left style="thin">
        <color rgb="FF999999"/>
      </left>
      <right style="thin">
        <color rgb="FFBFBFBF"/>
      </right>
      <top style="thin">
        <color rgb="FFBFBFBF"/>
      </top>
      <bottom style="thin">
        <color rgb="FF999999"/>
      </bottom>
      <diagonal/>
    </border>
    <border>
      <left style="thin">
        <color rgb="FFBFBFBF"/>
      </left>
      <right style="thin">
        <color rgb="FF999999"/>
      </right>
      <top style="thin">
        <color rgb="FFBFBFBF"/>
      </top>
      <bottom style="thin">
        <color rgb="FF999999"/>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999999"/>
      </bottom>
      <diagonal/>
    </border>
    <border>
      <left style="medium">
        <color rgb="FF000000"/>
      </left>
      <right style="thin">
        <color rgb="FF999999"/>
      </right>
      <top/>
      <bottom style="thin">
        <color rgb="FF999999"/>
      </bottom>
      <diagonal/>
    </border>
    <border>
      <left style="thin">
        <color rgb="FF999999"/>
      </left>
      <right style="thin">
        <color rgb="FF999999"/>
      </right>
      <top/>
      <bottom style="thin">
        <color rgb="FF999999"/>
      </bottom>
      <diagonal/>
    </border>
    <border>
      <left style="thin">
        <color rgb="FF999999"/>
      </left>
      <right style="medium">
        <color rgb="FF000000"/>
      </right>
      <top/>
      <bottom style="thin">
        <color rgb="FF999999"/>
      </bottom>
      <diagonal/>
    </border>
    <border>
      <left style="medium">
        <color rgb="FF000000"/>
      </left>
      <right/>
      <top/>
      <bottom style="thin">
        <color rgb="FF999999"/>
      </bottom>
      <diagonal/>
    </border>
    <border>
      <left/>
      <right/>
      <top/>
      <bottom style="thin">
        <color rgb="FF999999"/>
      </bottom>
      <diagonal/>
    </border>
    <border>
      <left/>
      <right style="thin">
        <color rgb="FF999999"/>
      </right>
      <top/>
      <bottom style="thin">
        <color rgb="FF999999"/>
      </bottom>
      <diagonal/>
    </border>
    <border>
      <left style="medium">
        <color rgb="FF000000"/>
      </left>
      <right style="thin">
        <color rgb="FF999999"/>
      </right>
      <top style="medium">
        <color rgb="FF000000"/>
      </top>
      <bottom style="thin">
        <color rgb="FF999999"/>
      </bottom>
      <diagonal/>
    </border>
    <border>
      <left style="thin">
        <color rgb="FF999999"/>
      </left>
      <right/>
      <top/>
      <bottom style="thin">
        <color rgb="FF999999"/>
      </bottom>
      <diagonal/>
    </border>
    <border>
      <left style="thin">
        <color rgb="FF999999"/>
      </left>
      <right/>
      <top style="medium">
        <color rgb="FF000000"/>
      </top>
      <bottom style="thin">
        <color rgb="FF999999"/>
      </bottom>
      <diagonal/>
    </border>
    <border>
      <left style="medium">
        <color rgb="FF000000"/>
      </left>
      <right style="medium">
        <color rgb="FF000000"/>
      </right>
      <top style="medium">
        <color rgb="FF999999"/>
      </top>
      <bottom style="medium">
        <color rgb="FF999999"/>
      </bottom>
      <diagonal/>
    </border>
    <border>
      <left style="medium">
        <color rgb="FF000000"/>
      </left>
      <right style="thin">
        <color rgb="FF999999"/>
      </right>
      <top style="thin">
        <color rgb="FF999999"/>
      </top>
      <bottom style="thin">
        <color rgb="FF999999"/>
      </bottom>
      <diagonal/>
    </border>
    <border>
      <left style="thin">
        <color rgb="FF999999"/>
      </left>
      <right style="medium">
        <color rgb="FF000000"/>
      </right>
      <top style="thin">
        <color rgb="FF999999"/>
      </top>
      <bottom style="thin">
        <color rgb="FF999999"/>
      </bottom>
      <diagonal/>
    </border>
    <border>
      <left style="medium">
        <color rgb="FF000000"/>
      </left>
      <right/>
      <top style="thin">
        <color rgb="FF999999"/>
      </top>
      <bottom style="thin">
        <color rgb="FF999999"/>
      </bottom>
      <diagonal/>
    </border>
    <border>
      <left/>
      <right/>
      <top style="thin">
        <color rgb="FF999999"/>
      </top>
      <bottom style="thin">
        <color rgb="FF999999"/>
      </bottom>
      <diagonal/>
    </border>
    <border>
      <left style="medium">
        <color rgb="FF000000"/>
      </left>
      <right style="medium">
        <color rgb="FF000000"/>
      </right>
      <top style="medium">
        <color rgb="FF999999"/>
      </top>
      <bottom/>
      <diagonal/>
    </border>
    <border>
      <left style="medium">
        <color rgb="FF000000"/>
      </left>
      <right style="thin">
        <color rgb="FF999999"/>
      </right>
      <top style="thin">
        <color rgb="FF999999"/>
      </top>
      <bottom/>
      <diagonal/>
    </border>
    <border>
      <left style="thin">
        <color rgb="FF999999"/>
      </left>
      <right style="thin">
        <color rgb="FF999999"/>
      </right>
      <top/>
      <bottom/>
      <diagonal/>
    </border>
    <border>
      <left style="thin">
        <color rgb="FF999999"/>
      </left>
      <right/>
      <top style="thin">
        <color rgb="FF999999"/>
      </top>
      <bottom/>
      <diagonal/>
    </border>
    <border>
      <left/>
      <right style="thin">
        <color rgb="FF999999"/>
      </right>
      <top style="thin">
        <color rgb="FF999999"/>
      </top>
      <bottom/>
      <diagonal/>
    </border>
    <border>
      <left style="medium">
        <color rgb="FF000000"/>
      </left>
      <right style="thin">
        <color rgb="FF999999"/>
      </right>
      <top style="thin">
        <color rgb="FF999999"/>
      </top>
      <bottom style="medium">
        <color rgb="FF000000"/>
      </bottom>
      <diagonal/>
    </border>
    <border>
      <left style="thin">
        <color rgb="FF999999"/>
      </left>
      <right/>
      <top style="thin">
        <color rgb="FF999999"/>
      </top>
      <bottom style="medium">
        <color rgb="FF000000"/>
      </bottom>
      <diagonal/>
    </border>
    <border>
      <left style="thin">
        <color rgb="FF999999"/>
      </left>
      <right style="thin">
        <color rgb="FF999999"/>
      </right>
      <top style="thin">
        <color rgb="FF999999"/>
      </top>
      <bottom style="medium">
        <color rgb="FF000000"/>
      </bottom>
      <diagonal/>
    </border>
    <border>
      <left style="thin">
        <color rgb="FF999999"/>
      </left>
      <right style="medium">
        <color rgb="FF000000"/>
      </right>
      <top style="thin">
        <color rgb="FF999999"/>
      </top>
      <bottom/>
      <diagonal/>
    </border>
    <border>
      <left/>
      <right style="thin">
        <color rgb="FF999999"/>
      </right>
      <top style="medium">
        <color rgb="FF000000"/>
      </top>
      <bottom style="medium">
        <color rgb="FF000000"/>
      </bottom>
      <diagonal/>
    </border>
    <border>
      <left style="medium">
        <color rgb="FF000000"/>
      </left>
      <right style="thin">
        <color rgb="FF999999"/>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999999"/>
      </right>
      <top/>
      <bottom style="medium">
        <color rgb="FF000000"/>
      </bottom>
      <diagonal/>
    </border>
    <border>
      <left/>
      <right/>
      <top/>
      <bottom style="medium">
        <color rgb="FF000000"/>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hair">
        <color rgb="FFD9D9D9"/>
      </left>
      <right style="hair">
        <color rgb="FFD9D9D9"/>
      </right>
      <top/>
      <bottom style="hair">
        <color rgb="FFD9D9D9"/>
      </bottom>
      <diagonal/>
    </border>
    <border>
      <left style="hair">
        <color rgb="FFD9D9D9"/>
      </left>
      <right style="hair">
        <color rgb="FFD9D9D9"/>
      </right>
      <top style="hair">
        <color rgb="FFD9D9D9"/>
      </top>
      <bottom style="hair">
        <color rgb="FFD9D9D9"/>
      </bottom>
      <diagonal/>
    </border>
    <border>
      <left/>
      <right/>
      <top/>
      <bottom/>
      <diagonal/>
    </border>
    <border>
      <left style="thin">
        <color rgb="FF7F7F7F"/>
      </left>
      <right style="thin">
        <color rgb="FF7F7F7F"/>
      </right>
      <top style="thin">
        <color rgb="FF7F7F7F"/>
      </top>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
      <left style="hair">
        <color rgb="FF000000"/>
      </left>
      <right/>
      <top style="hair">
        <color rgb="FF000000"/>
      </top>
      <bottom style="hair">
        <color rgb="FF000000"/>
      </bottom>
      <diagonal/>
    </border>
  </borders>
  <cellStyleXfs count="1">
    <xf numFmtId="0" fontId="0" fillId="0" borderId="0"/>
  </cellStyleXfs>
  <cellXfs count="949">
    <xf numFmtId="0" fontId="0" fillId="0" borderId="0" xfId="0"/>
    <xf numFmtId="0" fontId="2" fillId="2" borderId="4" xfId="0" applyFont="1" applyFill="1" applyBorder="1" applyAlignment="1">
      <alignment horizontal="center" vertical="center" wrapText="1"/>
    </xf>
    <xf numFmtId="0" fontId="10" fillId="2" borderId="0" xfId="0" applyFont="1" applyFill="1" applyAlignment="1">
      <alignment horizontal="left" vertical="top" wrapText="1"/>
    </xf>
    <xf numFmtId="0" fontId="5" fillId="2" borderId="0" xfId="0" applyFont="1" applyFill="1" applyAlignment="1">
      <alignment horizontal="center" vertical="top" wrapText="1"/>
    </xf>
    <xf numFmtId="0" fontId="8" fillId="2" borderId="0" xfId="0" applyFont="1" applyFill="1" applyAlignment="1">
      <alignment horizontal="center" vertical="center"/>
    </xf>
    <xf numFmtId="0" fontId="14" fillId="2" borderId="0" xfId="0" applyFont="1" applyFill="1" applyAlignment="1">
      <alignment horizontal="center" vertical="center" wrapText="1"/>
    </xf>
    <xf numFmtId="0" fontId="5" fillId="2" borderId="27" xfId="0" applyFont="1" applyFill="1" applyBorder="1" applyAlignment="1">
      <alignment horizontal="center" vertical="center" wrapText="1"/>
    </xf>
    <xf numFmtId="0" fontId="8"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wrapText="1"/>
    </xf>
    <xf numFmtId="0" fontId="7" fillId="0" borderId="0" xfId="0" applyFont="1" applyAlignment="1">
      <alignment horizontal="center"/>
    </xf>
    <xf numFmtId="0" fontId="8" fillId="2" borderId="0" xfId="0" applyFont="1" applyFill="1"/>
    <xf numFmtId="0" fontId="21" fillId="0" borderId="0" xfId="0" applyFont="1" applyAlignment="1">
      <alignment horizontal="center"/>
    </xf>
    <xf numFmtId="0" fontId="8" fillId="0" borderId="0" xfId="0" applyFont="1"/>
    <xf numFmtId="0" fontId="8" fillId="0" borderId="0" xfId="0" applyFont="1" applyAlignment="1">
      <alignment horizontal="center"/>
    </xf>
    <xf numFmtId="0" fontId="12" fillId="7" borderId="31" xfId="0" applyFont="1" applyFill="1" applyBorder="1" applyAlignment="1">
      <alignment horizontal="center" vertical="center" wrapText="1"/>
    </xf>
    <xf numFmtId="0" fontId="24" fillId="8" borderId="31" xfId="0" applyFont="1" applyFill="1" applyBorder="1" applyAlignment="1">
      <alignment horizontal="center" vertical="center" wrapText="1"/>
    </xf>
    <xf numFmtId="0" fontId="5" fillId="8" borderId="31" xfId="0" applyFont="1" applyFill="1" applyBorder="1" applyAlignment="1">
      <alignment horizontal="center" vertical="center" wrapText="1"/>
    </xf>
    <xf numFmtId="0" fontId="5" fillId="9" borderId="31" xfId="0" applyFont="1" applyFill="1" applyBorder="1" applyAlignment="1">
      <alignment horizontal="center" vertical="center" wrapText="1"/>
    </xf>
    <xf numFmtId="0" fontId="25" fillId="8" borderId="31" xfId="0" applyFont="1" applyFill="1" applyBorder="1" applyAlignment="1">
      <alignment horizontal="center" vertical="center" wrapText="1"/>
    </xf>
    <xf numFmtId="0" fontId="26" fillId="8" borderId="31" xfId="0" applyFont="1" applyFill="1" applyBorder="1" applyAlignment="1">
      <alignment horizontal="center" vertical="center" wrapText="1"/>
    </xf>
    <xf numFmtId="0" fontId="26" fillId="9" borderId="31"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27" fillId="2" borderId="4" xfId="0" applyFont="1" applyFill="1" applyBorder="1" applyAlignment="1">
      <alignment horizontal="center" vertical="center" wrapText="1"/>
    </xf>
    <xf numFmtId="0" fontId="10"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165" fontId="3" fillId="2" borderId="4" xfId="0" applyNumberFormat="1" applyFont="1" applyFill="1" applyBorder="1" applyAlignment="1">
      <alignment horizontal="center" vertical="center" wrapText="1"/>
    </xf>
    <xf numFmtId="0" fontId="28" fillId="2" borderId="4" xfId="0" applyFont="1" applyFill="1" applyBorder="1" applyAlignment="1">
      <alignment horizontal="center" vertical="center" wrapText="1"/>
    </xf>
    <xf numFmtId="0" fontId="29" fillId="2" borderId="4" xfId="0" applyFont="1" applyFill="1" applyBorder="1" applyAlignment="1">
      <alignment horizontal="center" vertical="center" wrapText="1"/>
    </xf>
    <xf numFmtId="0" fontId="30"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164" fontId="10" fillId="2" borderId="4" xfId="0" applyNumberFormat="1" applyFont="1" applyFill="1" applyBorder="1" applyAlignment="1">
      <alignment horizontal="center" vertical="center" wrapText="1"/>
    </xf>
    <xf numFmtId="0" fontId="6" fillId="2" borderId="4" xfId="0" applyFont="1" applyFill="1" applyBorder="1" applyAlignment="1">
      <alignment horizontal="center" vertical="center" wrapText="1"/>
    </xf>
    <xf numFmtId="0" fontId="2" fillId="2" borderId="4" xfId="0" applyFont="1" applyFill="1" applyBorder="1" applyAlignment="1">
      <alignment horizontal="center" vertical="center"/>
    </xf>
    <xf numFmtId="0" fontId="10" fillId="10" borderId="4" xfId="0" applyFont="1" applyFill="1" applyBorder="1" applyAlignment="1">
      <alignment horizontal="center" vertical="center" wrapText="1"/>
    </xf>
    <xf numFmtId="0" fontId="3" fillId="10" borderId="4" xfId="0" applyFont="1" applyFill="1" applyBorder="1" applyAlignment="1">
      <alignment horizontal="center" vertical="center" wrapText="1"/>
    </xf>
    <xf numFmtId="164" fontId="3" fillId="10" borderId="4" xfId="0" applyNumberFormat="1" applyFont="1" applyFill="1" applyBorder="1" applyAlignment="1">
      <alignment horizontal="center" vertical="center" wrapText="1"/>
    </xf>
    <xf numFmtId="164" fontId="3" fillId="2" borderId="4" xfId="0" applyNumberFormat="1" applyFont="1" applyFill="1" applyBorder="1" applyAlignment="1">
      <alignment horizontal="center" vertical="center" wrapText="1"/>
    </xf>
    <xf numFmtId="164" fontId="27" fillId="2" borderId="4" xfId="0" applyNumberFormat="1" applyFont="1" applyFill="1" applyBorder="1" applyAlignment="1">
      <alignment horizontal="center" vertical="center" wrapText="1"/>
    </xf>
    <xf numFmtId="164" fontId="10" fillId="10" borderId="4" xfId="0" applyNumberFormat="1" applyFont="1" applyFill="1" applyBorder="1" applyAlignment="1">
      <alignment horizontal="center" vertical="center" wrapText="1"/>
    </xf>
    <xf numFmtId="165" fontId="6" fillId="2" borderId="4" xfId="0" applyNumberFormat="1" applyFont="1" applyFill="1" applyBorder="1" applyAlignment="1">
      <alignment horizontal="center" vertical="center" wrapText="1"/>
    </xf>
    <xf numFmtId="164" fontId="30" fillId="2" borderId="4" xfId="0" applyNumberFormat="1" applyFont="1" applyFill="1" applyBorder="1" applyAlignment="1">
      <alignment horizontal="center" vertical="center" wrapText="1"/>
    </xf>
    <xf numFmtId="164" fontId="31" fillId="2" borderId="4" xfId="0" applyNumberFormat="1" applyFont="1" applyFill="1" applyBorder="1" applyAlignment="1">
      <alignment horizontal="center" vertical="center" wrapText="1"/>
    </xf>
    <xf numFmtId="165" fontId="5" fillId="2" borderId="4" xfId="0" applyNumberFormat="1" applyFont="1" applyFill="1" applyBorder="1" applyAlignment="1">
      <alignment horizontal="center" vertical="center"/>
    </xf>
    <xf numFmtId="165" fontId="10" fillId="2" borderId="4" xfId="0" applyNumberFormat="1" applyFont="1" applyFill="1" applyBorder="1" applyAlignment="1">
      <alignment horizontal="center" vertical="center" wrapText="1"/>
    </xf>
    <xf numFmtId="165" fontId="2" fillId="2" borderId="4" xfId="0" applyNumberFormat="1" applyFont="1" applyFill="1" applyBorder="1" applyAlignment="1">
      <alignment horizontal="center" vertical="center" wrapText="1"/>
    </xf>
    <xf numFmtId="164" fontId="5" fillId="2" borderId="4" xfId="0" applyNumberFormat="1" applyFont="1" applyFill="1" applyBorder="1" applyAlignment="1">
      <alignment horizontal="center" vertical="center" wrapText="1"/>
    </xf>
    <xf numFmtId="0" fontId="32" fillId="2" borderId="4" xfId="0" applyFont="1" applyFill="1" applyBorder="1" applyAlignment="1">
      <alignment horizontal="center" vertical="center" wrapText="1"/>
    </xf>
    <xf numFmtId="165" fontId="32" fillId="2" borderId="4" xfId="0" applyNumberFormat="1" applyFont="1" applyFill="1" applyBorder="1" applyAlignment="1">
      <alignment horizontal="center" vertical="center" wrapText="1"/>
    </xf>
    <xf numFmtId="0" fontId="33" fillId="2" borderId="4" xfId="0" applyFont="1" applyFill="1" applyBorder="1" applyAlignment="1">
      <alignment horizontal="center" vertical="center" wrapText="1"/>
    </xf>
    <xf numFmtId="164" fontId="32" fillId="2" borderId="4" xfId="0" applyNumberFormat="1" applyFont="1" applyFill="1" applyBorder="1" applyAlignment="1">
      <alignment horizontal="center" vertical="center" wrapText="1"/>
    </xf>
    <xf numFmtId="0" fontId="34" fillId="2" borderId="4" xfId="0" applyFont="1" applyFill="1" applyBorder="1" applyAlignment="1">
      <alignment horizontal="center" vertical="center"/>
    </xf>
    <xf numFmtId="0" fontId="35" fillId="2" borderId="4" xfId="0" applyFont="1" applyFill="1" applyBorder="1" applyAlignment="1">
      <alignment horizontal="center" vertical="center" wrapText="1"/>
    </xf>
    <xf numFmtId="0" fontId="36" fillId="2" borderId="4" xfId="0" applyFont="1" applyFill="1" applyBorder="1" applyAlignment="1">
      <alignment horizontal="center" vertical="center" wrapText="1"/>
    </xf>
    <xf numFmtId="0" fontId="32" fillId="0" borderId="4" xfId="0" applyFont="1" applyBorder="1" applyAlignment="1">
      <alignment horizontal="center" vertical="center" wrapText="1"/>
    </xf>
    <xf numFmtId="0" fontId="5" fillId="2" borderId="4" xfId="0" applyFont="1" applyFill="1" applyBorder="1" applyAlignment="1">
      <alignment horizontal="center" vertical="center"/>
    </xf>
    <xf numFmtId="168" fontId="30" fillId="2" borderId="4" xfId="0" applyNumberFormat="1" applyFont="1" applyFill="1" applyBorder="1" applyAlignment="1">
      <alignment horizontal="center" vertical="center" wrapText="1"/>
    </xf>
    <xf numFmtId="14" fontId="37" fillId="2" borderId="4" xfId="0" applyNumberFormat="1" applyFont="1" applyFill="1" applyBorder="1" applyAlignment="1">
      <alignment horizontal="center" vertical="center"/>
    </xf>
    <xf numFmtId="165" fontId="5" fillId="2" borderId="4" xfId="0" applyNumberFormat="1" applyFont="1" applyFill="1" applyBorder="1" applyAlignment="1">
      <alignment horizontal="center" vertical="center" wrapText="1"/>
    </xf>
    <xf numFmtId="0" fontId="12" fillId="2" borderId="4" xfId="0" applyFont="1" applyFill="1" applyBorder="1" applyAlignment="1">
      <alignment horizontal="center" vertical="center" wrapText="1"/>
    </xf>
    <xf numFmtId="0" fontId="32" fillId="10" borderId="4" xfId="0" applyFont="1" applyFill="1" applyBorder="1" applyAlignment="1">
      <alignment horizontal="center" vertical="center" wrapText="1"/>
    </xf>
    <xf numFmtId="164" fontId="32" fillId="10" borderId="4" xfId="0" applyNumberFormat="1" applyFont="1" applyFill="1" applyBorder="1" applyAlignment="1">
      <alignment horizontal="center" vertical="center" wrapText="1"/>
    </xf>
    <xf numFmtId="165" fontId="36" fillId="2" borderId="4" xfId="0" applyNumberFormat="1" applyFont="1" applyFill="1" applyBorder="1" applyAlignment="1">
      <alignment horizontal="center" vertical="center" wrapText="1"/>
    </xf>
    <xf numFmtId="49" fontId="10" fillId="2" borderId="4" xfId="0" applyNumberFormat="1" applyFont="1" applyFill="1" applyBorder="1" applyAlignment="1">
      <alignment horizontal="center" vertical="center" wrapText="1"/>
    </xf>
    <xf numFmtId="168" fontId="10" fillId="2" borderId="4" xfId="0" applyNumberFormat="1" applyFont="1" applyFill="1" applyBorder="1" applyAlignment="1">
      <alignment horizontal="center" vertical="center" wrapText="1"/>
    </xf>
    <xf numFmtId="0" fontId="38" fillId="2" borderId="0" xfId="0" applyFont="1" applyFill="1" applyAlignment="1">
      <alignment horizontal="center" vertical="center"/>
    </xf>
    <xf numFmtId="0" fontId="39" fillId="2" borderId="4" xfId="0" applyFont="1" applyFill="1" applyBorder="1" applyAlignment="1">
      <alignment horizontal="center" vertical="center"/>
    </xf>
    <xf numFmtId="0" fontId="5" fillId="5" borderId="6" xfId="0" applyFont="1" applyFill="1" applyBorder="1" applyAlignment="1">
      <alignment horizontal="center" vertical="center" wrapText="1"/>
    </xf>
    <xf numFmtId="0" fontId="26" fillId="2" borderId="4" xfId="0" applyFont="1" applyFill="1" applyBorder="1" applyAlignment="1">
      <alignment horizontal="center" vertical="center" wrapText="1"/>
    </xf>
    <xf numFmtId="0" fontId="27" fillId="10" borderId="4" xfId="0" applyFont="1" applyFill="1" applyBorder="1" applyAlignment="1">
      <alignment horizontal="center" vertical="center" wrapText="1"/>
    </xf>
    <xf numFmtId="165" fontId="27" fillId="2" borderId="4" xfId="0" applyNumberFormat="1" applyFont="1" applyFill="1" applyBorder="1" applyAlignment="1">
      <alignment horizontal="center" vertical="center" wrapText="1"/>
    </xf>
    <xf numFmtId="164" fontId="39" fillId="2" borderId="4" xfId="0" applyNumberFormat="1" applyFont="1" applyFill="1" applyBorder="1" applyAlignment="1">
      <alignment horizontal="center" vertical="center"/>
    </xf>
    <xf numFmtId="0" fontId="23" fillId="2" borderId="4" xfId="0" applyFont="1" applyFill="1" applyBorder="1" applyAlignment="1">
      <alignment horizontal="center" vertical="center"/>
    </xf>
    <xf numFmtId="0" fontId="40" fillId="2" borderId="0" xfId="0" applyFont="1" applyFill="1" applyAlignment="1">
      <alignment horizontal="center" vertical="center"/>
    </xf>
    <xf numFmtId="0" fontId="8" fillId="10" borderId="4" xfId="0" applyFont="1" applyFill="1" applyBorder="1" applyAlignment="1">
      <alignment horizontal="center" vertical="center" wrapText="1"/>
    </xf>
    <xf numFmtId="0" fontId="8" fillId="10" borderId="4" xfId="0" applyFont="1" applyFill="1" applyBorder="1" applyAlignment="1">
      <alignment horizontal="center" vertical="center"/>
    </xf>
    <xf numFmtId="0" fontId="8" fillId="2" borderId="4" xfId="0" applyFont="1" applyFill="1" applyBorder="1" applyAlignment="1">
      <alignment horizontal="center" vertical="center"/>
    </xf>
    <xf numFmtId="0" fontId="41" fillId="10" borderId="4" xfId="0" applyFont="1" applyFill="1" applyBorder="1" applyAlignment="1">
      <alignment horizontal="center" vertical="center"/>
    </xf>
    <xf numFmtId="164" fontId="41" fillId="10" borderId="4" xfId="0" applyNumberFormat="1" applyFont="1" applyFill="1" applyBorder="1" applyAlignment="1">
      <alignment horizontal="center" vertical="center"/>
    </xf>
    <xf numFmtId="0" fontId="19" fillId="2" borderId="0" xfId="0" applyFont="1" applyFill="1" applyAlignment="1">
      <alignment horizontal="center" wrapText="1"/>
    </xf>
    <xf numFmtId="164" fontId="12" fillId="2" borderId="4" xfId="0" applyNumberFormat="1" applyFont="1" applyFill="1" applyBorder="1" applyAlignment="1">
      <alignment horizontal="center" vertical="center" wrapText="1"/>
    </xf>
    <xf numFmtId="0" fontId="3" fillId="11" borderId="4" xfId="0" applyFont="1" applyFill="1" applyBorder="1" applyAlignment="1">
      <alignment horizontal="center" vertical="center" wrapText="1"/>
    </xf>
    <xf numFmtId="164" fontId="42" fillId="2" borderId="4" xfId="0" applyNumberFormat="1" applyFont="1" applyFill="1" applyBorder="1" applyAlignment="1">
      <alignment horizontal="center" vertical="center" wrapText="1"/>
    </xf>
    <xf numFmtId="165" fontId="42" fillId="2" borderId="4" xfId="0" applyNumberFormat="1" applyFont="1" applyFill="1" applyBorder="1" applyAlignment="1">
      <alignment horizontal="center" vertical="center" wrapText="1"/>
    </xf>
    <xf numFmtId="0" fontId="43" fillId="2" borderId="4" xfId="0" applyFont="1" applyFill="1" applyBorder="1" applyAlignment="1">
      <alignment horizontal="center" vertical="center"/>
    </xf>
    <xf numFmtId="0" fontId="19" fillId="2" borderId="4" xfId="0" applyFont="1" applyFill="1" applyBorder="1" applyAlignment="1">
      <alignment horizontal="center" vertical="center"/>
    </xf>
    <xf numFmtId="0" fontId="44" fillId="2" borderId="0" xfId="0" applyFont="1" applyFill="1" applyAlignment="1">
      <alignment horizontal="center" vertical="center"/>
    </xf>
    <xf numFmtId="0" fontId="45" fillId="12" borderId="6" xfId="0" applyFont="1" applyFill="1" applyBorder="1" applyAlignment="1">
      <alignment horizontal="center" vertical="center" wrapText="1"/>
    </xf>
    <xf numFmtId="169" fontId="10" fillId="2" borderId="4" xfId="0" applyNumberFormat="1" applyFont="1" applyFill="1" applyBorder="1" applyAlignment="1">
      <alignment horizontal="center" vertical="center" wrapText="1"/>
    </xf>
    <xf numFmtId="168" fontId="3" fillId="2" borderId="4" xfId="0" applyNumberFormat="1" applyFont="1" applyFill="1" applyBorder="1" applyAlignment="1">
      <alignment horizontal="center" vertical="center" wrapText="1"/>
    </xf>
    <xf numFmtId="0" fontId="10" fillId="2" borderId="3" xfId="0" applyFont="1" applyFill="1" applyBorder="1" applyAlignment="1">
      <alignment horizontal="center" wrapText="1"/>
    </xf>
    <xf numFmtId="0" fontId="10"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164" fontId="3" fillId="2" borderId="3" xfId="0" applyNumberFormat="1" applyFont="1" applyFill="1" applyBorder="1" applyAlignment="1">
      <alignment horizontal="center" vertical="center" wrapText="1"/>
    </xf>
    <xf numFmtId="165" fontId="10" fillId="2" borderId="3" xfId="0" applyNumberFormat="1" applyFont="1" applyFill="1" applyBorder="1" applyAlignment="1">
      <alignment horizontal="center" vertical="center" wrapText="1"/>
    </xf>
    <xf numFmtId="164" fontId="10" fillId="2" borderId="3" xfId="0" applyNumberFormat="1" applyFont="1" applyFill="1" applyBorder="1" applyAlignment="1">
      <alignment horizontal="center" vertical="center" wrapText="1"/>
    </xf>
    <xf numFmtId="14" fontId="10" fillId="2" borderId="3" xfId="0" applyNumberFormat="1" applyFont="1" applyFill="1" applyBorder="1" applyAlignment="1">
      <alignment horizontal="center" vertical="center" wrapText="1"/>
    </xf>
    <xf numFmtId="0" fontId="46" fillId="2" borderId="3" xfId="0" applyFont="1" applyFill="1" applyBorder="1" applyAlignment="1">
      <alignment horizontal="center" vertical="center" wrapText="1"/>
    </xf>
    <xf numFmtId="0" fontId="26" fillId="13" borderId="3" xfId="0" applyFont="1" applyFill="1" applyBorder="1" applyAlignment="1">
      <alignment horizontal="center" vertical="center" wrapText="1"/>
    </xf>
    <xf numFmtId="0" fontId="27" fillId="2" borderId="3" xfId="0" applyFont="1" applyFill="1" applyBorder="1" applyAlignment="1">
      <alignment horizontal="center" vertical="center" wrapText="1"/>
    </xf>
    <xf numFmtId="0" fontId="9" fillId="14" borderId="3" xfId="0" applyFont="1" applyFill="1" applyBorder="1" applyAlignment="1">
      <alignment horizontal="center" vertical="center" wrapText="1"/>
    </xf>
    <xf numFmtId="0" fontId="47" fillId="12" borderId="3" xfId="0" applyFont="1" applyFill="1" applyBorder="1" applyAlignment="1">
      <alignment horizontal="center" vertical="center" wrapText="1"/>
    </xf>
    <xf numFmtId="0" fontId="47" fillId="12" borderId="3" xfId="0" applyFont="1" applyFill="1" applyBorder="1" applyAlignment="1">
      <alignment horizontal="center" vertical="center"/>
    </xf>
    <xf numFmtId="168" fontId="5" fillId="2" borderId="4" xfId="0" applyNumberFormat="1" applyFont="1" applyFill="1" applyBorder="1" applyAlignment="1">
      <alignment horizontal="center" vertical="center" wrapText="1"/>
    </xf>
    <xf numFmtId="0" fontId="48" fillId="2" borderId="4" xfId="0" applyFont="1" applyFill="1" applyBorder="1" applyAlignment="1">
      <alignment horizontal="center" vertical="center" wrapText="1"/>
    </xf>
    <xf numFmtId="164" fontId="48" fillId="2" borderId="4" xfId="0" applyNumberFormat="1" applyFont="1" applyFill="1" applyBorder="1" applyAlignment="1">
      <alignment horizontal="center" vertical="center" wrapText="1"/>
    </xf>
    <xf numFmtId="14" fontId="49" fillId="4" borderId="4" xfId="0" applyNumberFormat="1" applyFont="1" applyFill="1" applyBorder="1" applyAlignment="1">
      <alignment horizontal="center" vertical="center" wrapText="1" readingOrder="1"/>
    </xf>
    <xf numFmtId="164" fontId="6" fillId="2" borderId="4" xfId="0" applyNumberFormat="1" applyFont="1" applyFill="1" applyBorder="1" applyAlignment="1">
      <alignment horizontal="center" vertical="center" wrapText="1"/>
    </xf>
    <xf numFmtId="165" fontId="48" fillId="2" borderId="4" xfId="0" applyNumberFormat="1" applyFont="1" applyFill="1" applyBorder="1" applyAlignment="1">
      <alignment horizontal="center" vertical="center" wrapText="1"/>
    </xf>
    <xf numFmtId="164" fontId="29" fillId="2" borderId="4" xfId="0" applyNumberFormat="1" applyFont="1" applyFill="1" applyBorder="1" applyAlignment="1">
      <alignment horizontal="center" vertical="center" wrapText="1"/>
    </xf>
    <xf numFmtId="164" fontId="27" fillId="2" borderId="4" xfId="0" applyNumberFormat="1" applyFont="1" applyFill="1" applyBorder="1" applyAlignment="1">
      <alignment horizontal="center" vertical="center"/>
    </xf>
    <xf numFmtId="168" fontId="27" fillId="2" borderId="4" xfId="0" applyNumberFormat="1" applyFont="1" applyFill="1" applyBorder="1" applyAlignment="1">
      <alignment horizontal="center" vertical="center" wrapText="1"/>
    </xf>
    <xf numFmtId="14" fontId="3" fillId="2" borderId="4" xfId="0" applyNumberFormat="1" applyFont="1" applyFill="1" applyBorder="1" applyAlignment="1">
      <alignment horizontal="center" vertical="center" wrapText="1"/>
    </xf>
    <xf numFmtId="0" fontId="46" fillId="2" borderId="4" xfId="0" applyFont="1" applyFill="1" applyBorder="1" applyAlignment="1">
      <alignment horizontal="center" vertical="center" wrapText="1"/>
    </xf>
    <xf numFmtId="0" fontId="46" fillId="2" borderId="4" xfId="0" applyFont="1" applyFill="1" applyBorder="1" applyAlignment="1">
      <alignment horizontal="center" vertical="center"/>
    </xf>
    <xf numFmtId="169" fontId="3" fillId="2" borderId="4" xfId="0" applyNumberFormat="1" applyFont="1" applyFill="1" applyBorder="1" applyAlignment="1">
      <alignment horizontal="center" vertical="center" wrapText="1"/>
    </xf>
    <xf numFmtId="0" fontId="41" fillId="10" borderId="4" xfId="0" applyFont="1" applyFill="1" applyBorder="1" applyAlignment="1">
      <alignment horizontal="center" vertical="center" wrapText="1"/>
    </xf>
    <xf numFmtId="164" fontId="41" fillId="10" borderId="4" xfId="0" applyNumberFormat="1" applyFont="1" applyFill="1" applyBorder="1" applyAlignment="1">
      <alignment horizontal="center" vertical="center" wrapText="1"/>
    </xf>
    <xf numFmtId="0" fontId="41" fillId="2" borderId="4" xfId="0" applyFont="1" applyFill="1" applyBorder="1" applyAlignment="1">
      <alignment horizontal="center" vertical="center" wrapText="1"/>
    </xf>
    <xf numFmtId="164" fontId="41" fillId="2" borderId="4" xfId="0" applyNumberFormat="1" applyFont="1" applyFill="1" applyBorder="1" applyAlignment="1">
      <alignment horizontal="center" vertical="center" wrapText="1"/>
    </xf>
    <xf numFmtId="165" fontId="41" fillId="2" borderId="4" xfId="0" applyNumberFormat="1" applyFont="1" applyFill="1" applyBorder="1" applyAlignment="1">
      <alignment horizontal="center" vertical="center" wrapText="1"/>
    </xf>
    <xf numFmtId="165" fontId="8" fillId="2" borderId="4" xfId="0" applyNumberFormat="1" applyFont="1" applyFill="1" applyBorder="1" applyAlignment="1">
      <alignment vertical="center"/>
    </xf>
    <xf numFmtId="0" fontId="8" fillId="10" borderId="4" xfId="0" applyFont="1" applyFill="1" applyBorder="1" applyAlignment="1">
      <alignment vertical="center"/>
    </xf>
    <xf numFmtId="0" fontId="43" fillId="10" borderId="4" xfId="0" applyFont="1" applyFill="1" applyBorder="1" applyAlignment="1">
      <alignment horizontal="center" vertical="center"/>
    </xf>
    <xf numFmtId="170" fontId="41" fillId="10" borderId="4" xfId="0" applyNumberFormat="1" applyFont="1" applyFill="1" applyBorder="1" applyAlignment="1">
      <alignment horizontal="center" vertical="center" wrapText="1"/>
    </xf>
    <xf numFmtId="0" fontId="43" fillId="10" borderId="4" xfId="0" applyFont="1" applyFill="1" applyBorder="1" applyAlignment="1">
      <alignment horizontal="center" vertical="center" wrapText="1"/>
    </xf>
    <xf numFmtId="0" fontId="50" fillId="2" borderId="4" xfId="0" applyFont="1" applyFill="1" applyBorder="1" applyAlignment="1">
      <alignment horizontal="center" vertical="center" wrapText="1"/>
    </xf>
    <xf numFmtId="164" fontId="51" fillId="2" borderId="4" xfId="0" applyNumberFormat="1" applyFont="1" applyFill="1" applyBorder="1" applyAlignment="1">
      <alignment horizontal="center" vertical="center" wrapText="1"/>
    </xf>
    <xf numFmtId="0" fontId="43" fillId="2" borderId="4" xfId="0" applyFont="1" applyFill="1" applyBorder="1" applyAlignment="1">
      <alignment horizontal="center" vertical="center" wrapText="1"/>
    </xf>
    <xf numFmtId="0" fontId="52" fillId="2" borderId="4" xfId="0" applyFont="1" applyFill="1" applyBorder="1" applyAlignment="1">
      <alignment horizontal="center" vertical="center" wrapText="1"/>
    </xf>
    <xf numFmtId="0" fontId="53" fillId="2" borderId="4" xfId="0" applyFont="1" applyFill="1" applyBorder="1" applyAlignment="1">
      <alignment horizontal="center" vertical="center" wrapText="1"/>
    </xf>
    <xf numFmtId="164" fontId="10" fillId="0" borderId="0" xfId="0" applyNumberFormat="1" applyFont="1" applyAlignment="1">
      <alignment horizontal="center" vertical="center"/>
    </xf>
    <xf numFmtId="0" fontId="54" fillId="2" borderId="4" xfId="0" applyFont="1" applyFill="1" applyBorder="1" applyAlignment="1">
      <alignment horizontal="center" vertical="center" wrapText="1"/>
    </xf>
    <xf numFmtId="0" fontId="50" fillId="2" borderId="4" xfId="0" applyFont="1" applyFill="1" applyBorder="1" applyAlignment="1">
      <alignment horizontal="center" vertical="center"/>
    </xf>
    <xf numFmtId="164" fontId="51" fillId="2" borderId="4" xfId="0" applyNumberFormat="1" applyFont="1" applyFill="1" applyBorder="1" applyAlignment="1">
      <alignment horizontal="center" vertical="center"/>
    </xf>
    <xf numFmtId="0" fontId="52" fillId="2" borderId="4" xfId="0" applyFont="1" applyFill="1" applyBorder="1" applyAlignment="1">
      <alignment horizontal="center" vertical="center"/>
    </xf>
    <xf numFmtId="164" fontId="3" fillId="2" borderId="4" xfId="0" applyNumberFormat="1" applyFont="1" applyFill="1" applyBorder="1" applyAlignment="1">
      <alignment horizontal="center" vertical="center"/>
    </xf>
    <xf numFmtId="0" fontId="3" fillId="10" borderId="4" xfId="0" applyFont="1" applyFill="1" applyBorder="1" applyAlignment="1">
      <alignment horizontal="center" vertical="center"/>
    </xf>
    <xf numFmtId="164" fontId="50" fillId="2" borderId="4" xfId="0" applyNumberFormat="1" applyFont="1" applyFill="1" applyBorder="1" applyAlignment="1">
      <alignment horizontal="center" vertical="center"/>
    </xf>
    <xf numFmtId="0" fontId="5" fillId="2" borderId="3" xfId="0" applyFont="1" applyFill="1" applyBorder="1" applyAlignment="1">
      <alignment horizontal="center" vertical="center" wrapText="1"/>
    </xf>
    <xf numFmtId="0" fontId="44" fillId="15" borderId="4" xfId="0" applyFont="1" applyFill="1" applyBorder="1"/>
    <xf numFmtId="164" fontId="55" fillId="2" borderId="0" xfId="0" applyNumberFormat="1" applyFont="1" applyFill="1" applyAlignment="1">
      <alignment horizontal="center" vertical="center"/>
    </xf>
    <xf numFmtId="0" fontId="56" fillId="2" borderId="4" xfId="0" applyFont="1" applyFill="1" applyBorder="1" applyAlignment="1">
      <alignment horizontal="center" vertical="center"/>
    </xf>
    <xf numFmtId="166" fontId="10" fillId="2" borderId="4" xfId="0" applyNumberFormat="1" applyFont="1" applyFill="1" applyBorder="1" applyAlignment="1">
      <alignment horizontal="center" vertical="center" wrapText="1"/>
    </xf>
    <xf numFmtId="165" fontId="29" fillId="2" borderId="4" xfId="0" applyNumberFormat="1" applyFont="1" applyFill="1" applyBorder="1" applyAlignment="1">
      <alignment horizontal="center" vertical="center" wrapText="1"/>
    </xf>
    <xf numFmtId="0" fontId="57" fillId="2" borderId="4" xfId="0" applyFont="1" applyFill="1" applyBorder="1" applyAlignment="1">
      <alignment horizontal="center" vertical="center" wrapText="1"/>
    </xf>
    <xf numFmtId="14" fontId="39" fillId="2" borderId="4" xfId="0" applyNumberFormat="1" applyFont="1" applyFill="1" applyBorder="1" applyAlignment="1">
      <alignment horizontal="center" vertical="center"/>
    </xf>
    <xf numFmtId="14" fontId="46" fillId="2" borderId="4" xfId="0" applyNumberFormat="1" applyFont="1" applyFill="1" applyBorder="1" applyAlignment="1">
      <alignment horizontal="center" vertical="center"/>
    </xf>
    <xf numFmtId="0" fontId="58" fillId="2" borderId="4" xfId="0" applyFont="1" applyFill="1" applyBorder="1" applyAlignment="1">
      <alignment horizontal="center" vertical="center" wrapText="1"/>
    </xf>
    <xf numFmtId="0" fontId="39" fillId="10" borderId="4" xfId="0" applyFont="1" applyFill="1" applyBorder="1" applyAlignment="1">
      <alignment horizontal="center" vertical="center"/>
    </xf>
    <xf numFmtId="0" fontId="59" fillId="2" borderId="4" xfId="0" applyFont="1" applyFill="1" applyBorder="1" applyAlignment="1">
      <alignment horizontal="center" vertical="center" wrapText="1"/>
    </xf>
    <xf numFmtId="165" fontId="59" fillId="2" borderId="4" xfId="0" applyNumberFormat="1" applyFont="1" applyFill="1" applyBorder="1" applyAlignment="1">
      <alignment horizontal="center" vertical="center" wrapText="1"/>
    </xf>
    <xf numFmtId="0" fontId="12" fillId="2" borderId="4" xfId="0" applyFont="1" applyFill="1" applyBorder="1" applyAlignment="1">
      <alignment horizontal="center" vertical="center"/>
    </xf>
    <xf numFmtId="0" fontId="8" fillId="2" borderId="4" xfId="0" applyFont="1" applyFill="1" applyBorder="1" applyAlignment="1">
      <alignment vertical="center"/>
    </xf>
    <xf numFmtId="0" fontId="8" fillId="2" borderId="4" xfId="0" applyFont="1" applyFill="1" applyBorder="1" applyAlignment="1">
      <alignment horizontal="center" vertical="center" wrapText="1"/>
    </xf>
    <xf numFmtId="0" fontId="60" fillId="2" borderId="4" xfId="0" applyFont="1" applyFill="1" applyBorder="1" applyAlignment="1">
      <alignment horizontal="center" vertical="center"/>
    </xf>
    <xf numFmtId="164" fontId="52" fillId="2" borderId="4" xfId="0" applyNumberFormat="1" applyFont="1" applyFill="1" applyBorder="1" applyAlignment="1">
      <alignment horizontal="center" vertical="center" wrapText="1"/>
    </xf>
    <xf numFmtId="0" fontId="10" fillId="10" borderId="4" xfId="0" applyFont="1" applyFill="1" applyBorder="1" applyAlignment="1">
      <alignment horizontal="center" vertical="center"/>
    </xf>
    <xf numFmtId="0" fontId="45" fillId="10" borderId="4" xfId="0" applyFont="1" applyFill="1" applyBorder="1" applyAlignment="1">
      <alignment horizontal="center" vertical="center"/>
    </xf>
    <xf numFmtId="0" fontId="45" fillId="2" borderId="4" xfId="0" applyFont="1" applyFill="1" applyBorder="1" applyAlignment="1">
      <alignment horizontal="center" vertical="center"/>
    </xf>
    <xf numFmtId="0" fontId="61" fillId="2" borderId="4" xfId="0" applyFont="1" applyFill="1" applyBorder="1" applyAlignment="1">
      <alignment horizontal="center" vertical="center"/>
    </xf>
    <xf numFmtId="165" fontId="45" fillId="2" borderId="4" xfId="0" applyNumberFormat="1" applyFont="1" applyFill="1" applyBorder="1" applyAlignment="1">
      <alignment horizontal="center" vertical="center"/>
    </xf>
    <xf numFmtId="0" fontId="61" fillId="2" borderId="4" xfId="0" applyFont="1" applyFill="1" applyBorder="1" applyAlignment="1">
      <alignment horizontal="center" vertical="center" wrapText="1"/>
    </xf>
    <xf numFmtId="165" fontId="3" fillId="2" borderId="4" xfId="0" applyNumberFormat="1" applyFont="1" applyFill="1" applyBorder="1" applyAlignment="1">
      <alignment horizontal="center" vertical="center"/>
    </xf>
    <xf numFmtId="0" fontId="3" fillId="2" borderId="4" xfId="0" applyFont="1" applyFill="1" applyBorder="1" applyAlignment="1">
      <alignment horizontal="center" vertical="center"/>
    </xf>
    <xf numFmtId="0" fontId="62" fillId="10" borderId="4" xfId="0" applyFont="1" applyFill="1" applyBorder="1" applyAlignment="1">
      <alignment horizontal="center" vertical="center"/>
    </xf>
    <xf numFmtId="164" fontId="8" fillId="2" borderId="4" xfId="0" applyNumberFormat="1" applyFont="1" applyFill="1" applyBorder="1" applyAlignment="1">
      <alignment vertical="center"/>
    </xf>
    <xf numFmtId="165" fontId="51" fillId="2" borderId="0" xfId="0" applyNumberFormat="1" applyFont="1" applyFill="1" applyAlignment="1">
      <alignment horizontal="center" vertical="center"/>
    </xf>
    <xf numFmtId="165" fontId="10" fillId="0" borderId="0" xfId="0" applyNumberFormat="1" applyFont="1" applyAlignment="1">
      <alignment horizontal="center" vertical="center"/>
    </xf>
    <xf numFmtId="165" fontId="10" fillId="2" borderId="0" xfId="0" applyNumberFormat="1" applyFont="1" applyFill="1" applyAlignment="1">
      <alignment horizontal="center" vertical="center"/>
    </xf>
    <xf numFmtId="165" fontId="51" fillId="2" borderId="4" xfId="0" applyNumberFormat="1" applyFont="1" applyFill="1" applyBorder="1" applyAlignment="1">
      <alignment horizontal="center" vertical="center"/>
    </xf>
    <xf numFmtId="167" fontId="10" fillId="2" borderId="4" xfId="0" applyNumberFormat="1" applyFont="1" applyFill="1" applyBorder="1" applyAlignment="1">
      <alignment horizontal="center" vertical="center" wrapText="1"/>
    </xf>
    <xf numFmtId="0" fontId="54" fillId="2" borderId="4" xfId="0" applyFont="1" applyFill="1" applyBorder="1" applyAlignment="1">
      <alignment horizontal="center" vertical="center"/>
    </xf>
    <xf numFmtId="0" fontId="11" fillId="2" borderId="4" xfId="0" applyFont="1" applyFill="1" applyBorder="1" applyAlignment="1">
      <alignment horizontal="center" vertical="center" wrapText="1"/>
    </xf>
    <xf numFmtId="0" fontId="11" fillId="10" borderId="4" xfId="0" applyFont="1" applyFill="1" applyBorder="1" applyAlignment="1">
      <alignment horizontal="center" vertical="center" wrapText="1"/>
    </xf>
    <xf numFmtId="0" fontId="43" fillId="16" borderId="4" xfId="0" applyFont="1" applyFill="1" applyBorder="1" applyAlignment="1">
      <alignment horizontal="center" vertical="center"/>
    </xf>
    <xf numFmtId="0" fontId="13" fillId="2" borderId="4" xfId="0" applyFont="1" applyFill="1" applyBorder="1" applyAlignment="1">
      <alignment horizontal="center" vertical="center"/>
    </xf>
    <xf numFmtId="0" fontId="41" fillId="16" borderId="4" xfId="0" applyFont="1" applyFill="1" applyBorder="1" applyAlignment="1">
      <alignment horizontal="center" vertical="center" wrapText="1"/>
    </xf>
    <xf numFmtId="0" fontId="13" fillId="10" borderId="4" xfId="0" applyFont="1" applyFill="1" applyBorder="1" applyAlignment="1">
      <alignment horizontal="center" vertical="center"/>
    </xf>
    <xf numFmtId="164" fontId="51" fillId="2" borderId="0" xfId="0" applyNumberFormat="1" applyFont="1" applyFill="1" applyAlignment="1">
      <alignment horizontal="center" vertical="center"/>
    </xf>
    <xf numFmtId="0" fontId="13" fillId="2" borderId="4" xfId="0" applyFont="1" applyFill="1" applyBorder="1" applyAlignment="1">
      <alignment horizontal="center" vertical="center" wrapText="1"/>
    </xf>
    <xf numFmtId="0" fontId="63" fillId="2" borderId="4" xfId="0" applyFont="1" applyFill="1" applyBorder="1" applyAlignment="1">
      <alignment horizontal="center" vertical="center" wrapText="1"/>
    </xf>
    <xf numFmtId="165" fontId="12" fillId="2" borderId="4" xfId="0" applyNumberFormat="1" applyFont="1" applyFill="1" applyBorder="1" applyAlignment="1">
      <alignment horizontal="center" vertical="center" wrapText="1"/>
    </xf>
    <xf numFmtId="164" fontId="63" fillId="2" borderId="4" xfId="0" applyNumberFormat="1" applyFont="1" applyFill="1" applyBorder="1" applyAlignment="1">
      <alignment horizontal="center" vertical="center" wrapText="1"/>
    </xf>
    <xf numFmtId="0" fontId="64" fillId="2" borderId="4" xfId="0" applyFont="1" applyFill="1" applyBorder="1" applyAlignment="1">
      <alignment horizontal="center" vertical="center" wrapText="1"/>
    </xf>
    <xf numFmtId="165" fontId="31" fillId="2" borderId="4" xfId="0" applyNumberFormat="1" applyFont="1" applyFill="1" applyBorder="1" applyAlignment="1">
      <alignment horizontal="center" vertical="center" wrapText="1"/>
    </xf>
    <xf numFmtId="0" fontId="4" fillId="2" borderId="4" xfId="0" applyFont="1" applyFill="1" applyBorder="1" applyAlignment="1">
      <alignment horizontal="center" vertical="center" wrapText="1"/>
    </xf>
    <xf numFmtId="0" fontId="63" fillId="2" borderId="4" xfId="0" applyFont="1" applyFill="1" applyBorder="1" applyAlignment="1">
      <alignment horizontal="center" vertical="center"/>
    </xf>
    <xf numFmtId="165" fontId="63" fillId="2" borderId="4" xfId="0" applyNumberFormat="1" applyFont="1" applyFill="1" applyBorder="1" applyAlignment="1">
      <alignment horizontal="center" vertical="center" wrapText="1"/>
    </xf>
    <xf numFmtId="0" fontId="65" fillId="2" borderId="4" xfId="0" applyFont="1" applyFill="1" applyBorder="1" applyAlignment="1">
      <alignment horizontal="center" vertical="center" wrapText="1"/>
    </xf>
    <xf numFmtId="49" fontId="12" fillId="2" borderId="4" xfId="0" applyNumberFormat="1" applyFont="1" applyFill="1" applyBorder="1" applyAlignment="1">
      <alignment horizontal="center" vertical="center" wrapText="1"/>
    </xf>
    <xf numFmtId="0" fontId="66" fillId="2" borderId="4" xfId="0" applyFont="1" applyFill="1" applyBorder="1" applyAlignment="1">
      <alignment horizontal="center" vertical="center" wrapText="1"/>
    </xf>
    <xf numFmtId="0" fontId="67" fillId="2" borderId="4" xfId="0" applyFont="1" applyFill="1" applyBorder="1" applyAlignment="1">
      <alignment horizontal="center" vertical="center" wrapText="1"/>
    </xf>
    <xf numFmtId="0" fontId="68" fillId="2" borderId="4" xfId="0" applyFont="1" applyFill="1" applyBorder="1" applyAlignment="1">
      <alignment horizontal="center" vertical="center" wrapText="1"/>
    </xf>
    <xf numFmtId="0" fontId="69" fillId="2" borderId="4" xfId="0" applyFont="1" applyFill="1" applyBorder="1" applyAlignment="1">
      <alignment horizontal="center" vertical="center" wrapText="1"/>
    </xf>
    <xf numFmtId="165" fontId="64" fillId="2" borderId="4" xfId="0" applyNumberFormat="1" applyFont="1" applyFill="1" applyBorder="1" applyAlignment="1">
      <alignment horizontal="center" vertical="center" wrapText="1"/>
    </xf>
    <xf numFmtId="0" fontId="12" fillId="2" borderId="4" xfId="0" applyFont="1" applyFill="1" applyBorder="1" applyAlignment="1">
      <alignment horizontal="center" wrapText="1"/>
    </xf>
    <xf numFmtId="0" fontId="12" fillId="2" borderId="3" xfId="0" applyFont="1" applyFill="1" applyBorder="1" applyAlignment="1">
      <alignment horizontal="center" wrapText="1"/>
    </xf>
    <xf numFmtId="0" fontId="8" fillId="2" borderId="3" xfId="0" applyFont="1" applyFill="1" applyBorder="1"/>
    <xf numFmtId="0" fontId="12" fillId="16" borderId="3" xfId="0" applyFont="1" applyFill="1" applyBorder="1" applyAlignment="1">
      <alignment horizontal="center" wrapText="1"/>
    </xf>
    <xf numFmtId="165" fontId="12" fillId="2" borderId="3" xfId="0" applyNumberFormat="1" applyFont="1" applyFill="1" applyBorder="1" applyAlignment="1">
      <alignment horizontal="center" wrapText="1"/>
    </xf>
    <xf numFmtId="164" fontId="12" fillId="2" borderId="3" xfId="0" applyNumberFormat="1" applyFont="1" applyFill="1" applyBorder="1" applyAlignment="1">
      <alignment horizontal="center" wrapText="1"/>
    </xf>
    <xf numFmtId="0" fontId="63" fillId="2" borderId="3" xfId="0" applyFont="1" applyFill="1" applyBorder="1" applyAlignment="1">
      <alignment horizontal="center" wrapText="1"/>
    </xf>
    <xf numFmtId="0" fontId="26" fillId="13" borderId="3" xfId="0" applyFont="1" applyFill="1" applyBorder="1" applyAlignment="1">
      <alignment horizontal="center" wrapText="1"/>
    </xf>
    <xf numFmtId="0" fontId="26" fillId="13" borderId="3" xfId="0" applyFont="1" applyFill="1" applyBorder="1" applyAlignment="1">
      <alignment horizontal="center"/>
    </xf>
    <xf numFmtId="0" fontId="12" fillId="2" borderId="6" xfId="0" applyFont="1" applyFill="1" applyBorder="1" applyAlignment="1">
      <alignment horizontal="center" wrapText="1"/>
    </xf>
    <xf numFmtId="0" fontId="12" fillId="2" borderId="29" xfId="0" applyFont="1" applyFill="1" applyBorder="1" applyAlignment="1">
      <alignment horizontal="center" wrapText="1"/>
    </xf>
    <xf numFmtId="0" fontId="12" fillId="16" borderId="29" xfId="0" applyFont="1" applyFill="1" applyBorder="1" applyAlignment="1">
      <alignment horizontal="center" wrapText="1"/>
    </xf>
    <xf numFmtId="165" fontId="12" fillId="2" borderId="29" xfId="0" applyNumberFormat="1" applyFont="1" applyFill="1" applyBorder="1" applyAlignment="1">
      <alignment horizontal="center" wrapText="1"/>
    </xf>
    <xf numFmtId="164" fontId="12" fillId="2" borderId="29" xfId="0" applyNumberFormat="1" applyFont="1" applyFill="1" applyBorder="1" applyAlignment="1">
      <alignment horizontal="center" wrapText="1"/>
    </xf>
    <xf numFmtId="0" fontId="63" fillId="2" borderId="29" xfId="0" applyFont="1" applyFill="1" applyBorder="1" applyAlignment="1">
      <alignment horizontal="center" wrapText="1"/>
    </xf>
    <xf numFmtId="0" fontId="26" fillId="13" borderId="29" xfId="0" applyFont="1" applyFill="1" applyBorder="1" applyAlignment="1">
      <alignment horizontal="center" wrapText="1"/>
    </xf>
    <xf numFmtId="0" fontId="9" fillId="2" borderId="4" xfId="0" applyFont="1" applyFill="1" applyBorder="1" applyAlignment="1">
      <alignment horizontal="center" vertical="center" wrapText="1"/>
    </xf>
    <xf numFmtId="0" fontId="5" fillId="5" borderId="3" xfId="0" applyFont="1" applyFill="1" applyBorder="1" applyAlignment="1">
      <alignment horizontal="center" wrapText="1"/>
    </xf>
    <xf numFmtId="0" fontId="47" fillId="12" borderId="3" xfId="0" applyFont="1" applyFill="1" applyBorder="1" applyAlignment="1">
      <alignment horizontal="center" wrapText="1"/>
    </xf>
    <xf numFmtId="0" fontId="26" fillId="12" borderId="3" xfId="0" applyFont="1" applyFill="1" applyBorder="1" applyAlignment="1">
      <alignment horizontal="center" wrapText="1"/>
    </xf>
    <xf numFmtId="0" fontId="8" fillId="2" borderId="29" xfId="0" applyFont="1" applyFill="1" applyBorder="1"/>
    <xf numFmtId="0" fontId="5" fillId="5" borderId="29" xfId="0" applyFont="1" applyFill="1" applyBorder="1" applyAlignment="1">
      <alignment horizontal="center" wrapText="1"/>
    </xf>
    <xf numFmtId="0" fontId="47" fillId="12" borderId="29" xfId="0" applyFont="1" applyFill="1" applyBorder="1" applyAlignment="1">
      <alignment horizontal="center" vertical="center" wrapText="1"/>
    </xf>
    <xf numFmtId="0" fontId="47" fillId="12" borderId="29" xfId="0" applyFont="1" applyFill="1" applyBorder="1" applyAlignment="1">
      <alignment horizontal="center" wrapText="1"/>
    </xf>
    <xf numFmtId="0" fontId="70" fillId="2" borderId="4" xfId="0" applyFont="1" applyFill="1" applyBorder="1" applyAlignment="1">
      <alignment horizontal="center" vertical="center" wrapText="1"/>
    </xf>
    <xf numFmtId="0" fontId="12" fillId="2" borderId="0" xfId="0" applyFont="1" applyFill="1" applyAlignment="1">
      <alignment horizontal="center" vertical="center" wrapText="1"/>
    </xf>
    <xf numFmtId="164" fontId="12" fillId="2" borderId="0" xfId="0" applyNumberFormat="1" applyFont="1" applyFill="1" applyAlignment="1">
      <alignment horizontal="center" vertical="center" wrapText="1"/>
    </xf>
    <xf numFmtId="0" fontId="3" fillId="2" borderId="0" xfId="0" applyFont="1" applyFill="1" applyAlignment="1">
      <alignment horizontal="center" vertical="center" wrapText="1"/>
    </xf>
    <xf numFmtId="0" fontId="17" fillId="2" borderId="0" xfId="0" applyFont="1" applyFill="1" applyAlignment="1">
      <alignment horizontal="center" vertical="center" wrapText="1"/>
    </xf>
    <xf numFmtId="0" fontId="71" fillId="2" borderId="0" xfId="0" applyFont="1" applyFill="1"/>
    <xf numFmtId="164" fontId="3" fillId="2" borderId="0" xfId="0" applyNumberFormat="1" applyFont="1" applyFill="1" applyAlignment="1">
      <alignment horizontal="center" vertical="center" wrapText="1"/>
    </xf>
    <xf numFmtId="0" fontId="3" fillId="0" borderId="0" xfId="0" applyFont="1" applyAlignment="1">
      <alignment horizontal="center" vertical="center" wrapText="1"/>
    </xf>
    <xf numFmtId="0" fontId="17" fillId="0" borderId="0" xfId="0" applyFont="1" applyAlignment="1">
      <alignment horizontal="center" vertical="center" wrapText="1"/>
    </xf>
    <xf numFmtId="0" fontId="14" fillId="0" borderId="0" xfId="0" applyFont="1" applyAlignment="1">
      <alignment horizontal="center" vertical="center" wrapText="1"/>
    </xf>
    <xf numFmtId="0" fontId="10" fillId="2" borderId="0" xfId="0" applyFont="1" applyFill="1" applyAlignment="1">
      <alignment horizontal="center" vertical="center" wrapText="1"/>
    </xf>
    <xf numFmtId="0" fontId="10" fillId="0" borderId="0" xfId="0" applyFont="1" applyAlignment="1">
      <alignment horizontal="center" vertical="center" wrapText="1"/>
    </xf>
    <xf numFmtId="164" fontId="10" fillId="2" borderId="0" xfId="0" applyNumberFormat="1" applyFont="1" applyFill="1" applyAlignment="1">
      <alignment horizontal="center" vertical="center" wrapText="1"/>
    </xf>
    <xf numFmtId="0" fontId="72" fillId="2" borderId="0" xfId="0" applyFont="1" applyFill="1" applyAlignment="1">
      <alignment horizontal="center" vertical="center"/>
    </xf>
    <xf numFmtId="0" fontId="49" fillId="2" borderId="0" xfId="0" applyFont="1" applyFill="1" applyAlignment="1">
      <alignment horizontal="center" vertical="center"/>
    </xf>
    <xf numFmtId="0" fontId="10" fillId="2" borderId="0" xfId="0" applyFont="1" applyFill="1" applyAlignment="1">
      <alignment horizontal="center" vertical="center"/>
    </xf>
    <xf numFmtId="164" fontId="49" fillId="2" borderId="0" xfId="0" applyNumberFormat="1" applyFont="1" applyFill="1" applyAlignment="1">
      <alignment horizontal="center" vertical="center"/>
    </xf>
    <xf numFmtId="0" fontId="30" fillId="2" borderId="0" xfId="0" applyFont="1" applyFill="1" applyAlignment="1">
      <alignment horizontal="center" vertical="center"/>
    </xf>
    <xf numFmtId="0" fontId="49" fillId="0" borderId="0" xfId="0" applyFont="1" applyAlignment="1">
      <alignment horizontal="center" vertical="center"/>
    </xf>
    <xf numFmtId="0" fontId="14" fillId="0" borderId="0" xfId="0" applyFont="1" applyAlignment="1">
      <alignment horizontal="center" vertical="center"/>
    </xf>
    <xf numFmtId="0" fontId="5" fillId="8" borderId="27" xfId="0" applyFont="1" applyFill="1" applyBorder="1" applyAlignment="1">
      <alignment horizontal="left" vertical="top" wrapText="1"/>
    </xf>
    <xf numFmtId="0" fontId="5" fillId="8" borderId="32" xfId="0" applyFont="1" applyFill="1" applyBorder="1" applyAlignment="1">
      <alignment horizontal="left" vertical="top" wrapText="1"/>
    </xf>
    <xf numFmtId="0" fontId="5" fillId="8" borderId="33" xfId="0" applyFont="1" applyFill="1" applyBorder="1" applyAlignment="1">
      <alignment horizontal="left" vertical="top" wrapText="1"/>
    </xf>
    <xf numFmtId="0" fontId="6" fillId="8" borderId="33" xfId="0" applyFont="1" applyFill="1" applyBorder="1" applyAlignment="1">
      <alignment horizontal="left" vertical="top" wrapText="1"/>
    </xf>
    <xf numFmtId="0" fontId="3" fillId="2" borderId="27" xfId="0" applyFont="1" applyFill="1" applyBorder="1" applyAlignment="1">
      <alignment horizontal="left" vertical="top" wrapText="1"/>
    </xf>
    <xf numFmtId="0" fontId="10" fillId="2" borderId="27" xfId="0" applyFont="1" applyFill="1" applyBorder="1" applyAlignment="1">
      <alignment horizontal="left" vertical="top" wrapText="1"/>
    </xf>
    <xf numFmtId="0" fontId="28" fillId="2" borderId="27" xfId="0" applyFont="1" applyFill="1" applyBorder="1" applyAlignment="1">
      <alignment horizontal="left" vertical="top" wrapText="1"/>
    </xf>
    <xf numFmtId="0" fontId="62" fillId="2" borderId="34" xfId="0" applyFont="1" applyFill="1" applyBorder="1" applyAlignment="1">
      <alignment horizontal="left" vertical="top" wrapText="1"/>
    </xf>
    <xf numFmtId="0" fontId="62" fillId="2" borderId="35" xfId="0" applyFont="1" applyFill="1" applyBorder="1" applyAlignment="1">
      <alignment horizontal="left" vertical="top" wrapText="1"/>
    </xf>
    <xf numFmtId="0" fontId="49" fillId="0" borderId="33" xfId="0" applyFont="1" applyBorder="1" applyAlignment="1">
      <alignment horizontal="left" vertical="top" wrapText="1"/>
    </xf>
    <xf numFmtId="0" fontId="27" fillId="2" borderId="27" xfId="0" applyFont="1" applyFill="1" applyBorder="1" applyAlignment="1">
      <alignment horizontal="left" vertical="top" wrapText="1"/>
    </xf>
    <xf numFmtId="0" fontId="10" fillId="17" borderId="27" xfId="0" applyFont="1" applyFill="1" applyBorder="1" applyAlignment="1">
      <alignment horizontal="left" vertical="top" wrapText="1"/>
    </xf>
    <xf numFmtId="0" fontId="3" fillId="2" borderId="36" xfId="0" applyFont="1" applyFill="1" applyBorder="1" applyAlignment="1">
      <alignment horizontal="left" vertical="top" wrapText="1"/>
    </xf>
    <xf numFmtId="0" fontId="3" fillId="2" borderId="37" xfId="0" applyFont="1" applyFill="1" applyBorder="1" applyAlignment="1">
      <alignment horizontal="left" vertical="top" wrapText="1"/>
    </xf>
    <xf numFmtId="0" fontId="27" fillId="2" borderId="37" xfId="0" applyFont="1" applyFill="1" applyBorder="1" applyAlignment="1">
      <alignment horizontal="left" vertical="top" wrapText="1"/>
    </xf>
    <xf numFmtId="0" fontId="3" fillId="2" borderId="38" xfId="0" applyFont="1" applyFill="1" applyBorder="1" applyAlignment="1">
      <alignment horizontal="left" vertical="top" wrapText="1"/>
    </xf>
    <xf numFmtId="0" fontId="3" fillId="2" borderId="39" xfId="0" applyFont="1" applyFill="1" applyBorder="1" applyAlignment="1">
      <alignment horizontal="left" vertical="top" wrapText="1"/>
    </xf>
    <xf numFmtId="0" fontId="27" fillId="2" borderId="39" xfId="0" applyFont="1" applyFill="1" applyBorder="1" applyAlignment="1">
      <alignment horizontal="left" vertical="top" wrapText="1"/>
    </xf>
    <xf numFmtId="0" fontId="10" fillId="2" borderId="39" xfId="0" applyFont="1" applyFill="1" applyBorder="1" applyAlignment="1">
      <alignment horizontal="left" vertical="top" wrapText="1"/>
    </xf>
    <xf numFmtId="164" fontId="62" fillId="2" borderId="35" xfId="0" applyNumberFormat="1" applyFont="1" applyFill="1" applyBorder="1" applyAlignment="1">
      <alignment horizontal="left" vertical="top" wrapText="1"/>
    </xf>
    <xf numFmtId="0" fontId="49" fillId="2" borderId="27" xfId="0" applyFont="1" applyFill="1" applyBorder="1" applyAlignment="1">
      <alignment horizontal="left" vertical="top" wrapText="1"/>
    </xf>
    <xf numFmtId="0" fontId="49" fillId="2" borderId="0" xfId="0" applyFont="1" applyFill="1" applyAlignment="1">
      <alignment horizontal="left" vertical="top" wrapText="1"/>
    </xf>
    <xf numFmtId="0" fontId="62" fillId="2" borderId="0" xfId="0" applyFont="1" applyFill="1" applyAlignment="1">
      <alignment horizontal="left" vertical="top" wrapText="1"/>
    </xf>
    <xf numFmtId="0" fontId="73" fillId="8" borderId="0" xfId="0" applyFont="1" applyFill="1" applyAlignment="1">
      <alignment horizontal="center" vertical="top" wrapText="1"/>
    </xf>
    <xf numFmtId="0" fontId="5" fillId="8" borderId="27" xfId="0" applyFont="1" applyFill="1" applyBorder="1" applyAlignment="1">
      <alignment horizontal="center" vertical="top" wrapText="1"/>
    </xf>
    <xf numFmtId="0" fontId="26" fillId="18" borderId="40" xfId="0" applyFont="1" applyFill="1" applyBorder="1" applyAlignment="1">
      <alignment horizontal="center" vertical="top" wrapText="1"/>
    </xf>
    <xf numFmtId="0" fontId="74" fillId="18" borderId="40" xfId="0" applyFont="1" applyFill="1" applyBorder="1" applyAlignment="1">
      <alignment horizontal="center" vertical="top" wrapText="1"/>
    </xf>
    <xf numFmtId="0" fontId="75" fillId="18" borderId="40" xfId="0" applyFont="1" applyFill="1" applyBorder="1" applyAlignment="1">
      <alignment horizontal="center" vertical="top" wrapText="1"/>
    </xf>
    <xf numFmtId="0" fontId="76" fillId="19" borderId="0" xfId="0" applyFont="1" applyFill="1" applyAlignment="1">
      <alignment horizontal="center" vertical="top" wrapText="1"/>
    </xf>
    <xf numFmtId="0" fontId="76" fillId="19" borderId="4" xfId="0" applyFont="1" applyFill="1" applyBorder="1" applyAlignment="1">
      <alignment horizontal="center" vertical="top" wrapText="1"/>
    </xf>
    <xf numFmtId="0" fontId="10" fillId="2" borderId="0" xfId="0" applyFont="1" applyFill="1" applyAlignment="1">
      <alignment horizontal="center" vertical="top" wrapText="1"/>
    </xf>
    <xf numFmtId="0" fontId="2" fillId="2" borderId="27" xfId="0" applyFont="1" applyFill="1" applyBorder="1" applyAlignment="1">
      <alignment horizontal="center" vertical="top" wrapText="1"/>
    </xf>
    <xf numFmtId="0" fontId="10" fillId="2" borderId="27" xfId="0" applyFont="1" applyFill="1" applyBorder="1" applyAlignment="1">
      <alignment horizontal="center" vertical="top" wrapText="1"/>
    </xf>
    <xf numFmtId="0" fontId="28" fillId="2" borderId="27" xfId="0" applyFont="1" applyFill="1" applyBorder="1" applyAlignment="1">
      <alignment horizontal="center" vertical="top" wrapText="1"/>
    </xf>
    <xf numFmtId="0" fontId="3" fillId="2" borderId="41" xfId="0" applyFont="1" applyFill="1" applyBorder="1" applyAlignment="1">
      <alignment horizontal="center" vertical="top" wrapText="1"/>
    </xf>
    <xf numFmtId="0" fontId="10" fillId="2" borderId="4" xfId="0" applyFont="1" applyFill="1" applyBorder="1" applyAlignment="1">
      <alignment horizontal="center" vertical="top" wrapText="1"/>
    </xf>
    <xf numFmtId="0" fontId="5" fillId="2" borderId="4" xfId="0" applyFont="1" applyFill="1" applyBorder="1" applyAlignment="1">
      <alignment horizontal="center" vertical="top" wrapText="1"/>
    </xf>
    <xf numFmtId="0" fontId="77" fillId="7" borderId="4" xfId="0" applyFont="1" applyFill="1" applyBorder="1" applyAlignment="1">
      <alignment horizontal="center" vertical="top" wrapText="1"/>
    </xf>
    <xf numFmtId="0" fontId="10" fillId="2" borderId="4" xfId="0" applyFont="1" applyFill="1" applyBorder="1" applyAlignment="1">
      <alignment horizontal="left" vertical="top" wrapText="1"/>
    </xf>
    <xf numFmtId="0" fontId="5" fillId="2" borderId="27" xfId="0" applyFont="1" applyFill="1" applyBorder="1" applyAlignment="1">
      <alignment horizontal="center" vertical="top" wrapText="1"/>
    </xf>
    <xf numFmtId="0" fontId="10" fillId="2" borderId="41" xfId="0" applyFont="1" applyFill="1" applyBorder="1" applyAlignment="1">
      <alignment horizontal="center" vertical="top" wrapText="1"/>
    </xf>
    <xf numFmtId="0" fontId="49" fillId="2" borderId="4" xfId="0" applyFont="1" applyFill="1" applyBorder="1" applyAlignment="1">
      <alignment horizontal="center" vertical="top" wrapText="1"/>
    </xf>
    <xf numFmtId="0" fontId="72" fillId="2" borderId="4" xfId="0" applyFont="1" applyFill="1" applyBorder="1" applyAlignment="1">
      <alignment horizontal="center" vertical="top" wrapText="1"/>
    </xf>
    <xf numFmtId="0" fontId="8" fillId="0" borderId="4" xfId="0" applyFont="1" applyBorder="1" applyAlignment="1">
      <alignment vertical="top" wrapText="1"/>
    </xf>
    <xf numFmtId="0" fontId="3" fillId="2" borderId="27" xfId="0" applyFont="1" applyFill="1" applyBorder="1" applyAlignment="1">
      <alignment horizontal="center" vertical="top" wrapText="1"/>
    </xf>
    <xf numFmtId="0" fontId="3" fillId="2" borderId="4" xfId="0" applyFont="1" applyFill="1" applyBorder="1" applyAlignment="1">
      <alignment vertical="top" wrapText="1"/>
    </xf>
    <xf numFmtId="0" fontId="14" fillId="2" borderId="4" xfId="0" applyFont="1" applyFill="1" applyBorder="1" applyAlignment="1">
      <alignment horizontal="center" vertical="top" wrapText="1"/>
    </xf>
    <xf numFmtId="0" fontId="8" fillId="0" borderId="4" xfId="0" applyFont="1" applyBorder="1" applyAlignment="1">
      <alignment horizontal="left" vertical="top"/>
    </xf>
    <xf numFmtId="0" fontId="78" fillId="2" borderId="4" xfId="0" applyFont="1" applyFill="1" applyBorder="1" applyAlignment="1">
      <alignment horizontal="left" vertical="top" wrapText="1"/>
    </xf>
    <xf numFmtId="0" fontId="5" fillId="2" borderId="4" xfId="0" applyFont="1" applyFill="1" applyBorder="1" applyAlignment="1">
      <alignment horizontal="left" vertical="top" wrapText="1"/>
    </xf>
    <xf numFmtId="0" fontId="41" fillId="2" borderId="27" xfId="0" applyFont="1" applyFill="1" applyBorder="1" applyAlignment="1">
      <alignment horizontal="center" vertical="top" wrapText="1"/>
    </xf>
    <xf numFmtId="0" fontId="41" fillId="2" borderId="41" xfId="0" applyFont="1" applyFill="1" applyBorder="1" applyAlignment="1">
      <alignment horizontal="center" vertical="top" wrapText="1"/>
    </xf>
    <xf numFmtId="0" fontId="27" fillId="2" borderId="27" xfId="0" applyFont="1" applyFill="1" applyBorder="1" applyAlignment="1">
      <alignment horizontal="center" vertical="top" wrapText="1"/>
    </xf>
    <xf numFmtId="0" fontId="62" fillId="0" borderId="4" xfId="0" applyFont="1" applyBorder="1" applyAlignment="1">
      <alignment horizontal="left" vertical="top" wrapText="1"/>
    </xf>
    <xf numFmtId="0" fontId="79" fillId="2" borderId="4" xfId="0" applyFont="1" applyFill="1" applyBorder="1" applyAlignment="1">
      <alignment vertical="top" wrapText="1"/>
    </xf>
    <xf numFmtId="0" fontId="8" fillId="2" borderId="4" xfId="0" applyFont="1" applyFill="1" applyBorder="1" applyAlignment="1">
      <alignment horizontal="center" vertical="top"/>
    </xf>
    <xf numFmtId="0" fontId="29" fillId="2" borderId="27" xfId="0" applyFont="1" applyFill="1" applyBorder="1" applyAlignment="1">
      <alignment horizontal="center" vertical="top" wrapText="1"/>
    </xf>
    <xf numFmtId="0" fontId="8" fillId="0" borderId="4" xfId="0" applyFont="1" applyBorder="1" applyAlignment="1">
      <alignment vertical="top"/>
    </xf>
    <xf numFmtId="0" fontId="59" fillId="2" borderId="27" xfId="0" applyFont="1" applyFill="1" applyBorder="1" applyAlignment="1">
      <alignment horizontal="center" vertical="top" wrapText="1"/>
    </xf>
    <xf numFmtId="0" fontId="27" fillId="2" borderId="41" xfId="0" applyFont="1" applyFill="1" applyBorder="1" applyAlignment="1">
      <alignment horizontal="center" vertical="top" wrapText="1"/>
    </xf>
    <xf numFmtId="0" fontId="8" fillId="0" borderId="4" xfId="0" applyFont="1" applyBorder="1"/>
    <xf numFmtId="0" fontId="8" fillId="2" borderId="4" xfId="0" applyFont="1" applyFill="1" applyBorder="1" applyAlignment="1">
      <alignment horizontal="center" vertical="top" wrapText="1"/>
    </xf>
    <xf numFmtId="0" fontId="6" fillId="2" borderId="27" xfId="0" applyFont="1" applyFill="1" applyBorder="1" applyAlignment="1">
      <alignment horizontal="center" vertical="top" wrapText="1"/>
    </xf>
    <xf numFmtId="0" fontId="10" fillId="2" borderId="40" xfId="0" applyFont="1" applyFill="1" applyBorder="1" applyAlignment="1">
      <alignment horizontal="center" vertical="top" wrapText="1"/>
    </xf>
    <xf numFmtId="0" fontId="5" fillId="2" borderId="41" xfId="0" applyFont="1" applyFill="1" applyBorder="1" applyAlignment="1">
      <alignment horizontal="center" vertical="top" wrapText="1"/>
    </xf>
    <xf numFmtId="0" fontId="10" fillId="2" borderId="42" xfId="0" applyFont="1" applyFill="1" applyBorder="1" applyAlignment="1">
      <alignment horizontal="center" vertical="top" wrapText="1"/>
    </xf>
    <xf numFmtId="0" fontId="10" fillId="2" borderId="29" xfId="0" applyFont="1" applyFill="1" applyBorder="1" applyAlignment="1">
      <alignment horizontal="center" vertical="top" wrapText="1"/>
    </xf>
    <xf numFmtId="0" fontId="10" fillId="2" borderId="34" xfId="0" applyFont="1" applyFill="1" applyBorder="1" applyAlignment="1">
      <alignment horizontal="center" vertical="top" wrapText="1"/>
    </xf>
    <xf numFmtId="0" fontId="8" fillId="0" borderId="4" xfId="0" applyFont="1" applyBorder="1" applyAlignment="1">
      <alignment wrapText="1"/>
    </xf>
    <xf numFmtId="0" fontId="62" fillId="0" borderId="27" xfId="0" applyFont="1" applyBorder="1" applyAlignment="1">
      <alignment horizontal="left" vertical="top" wrapText="1"/>
    </xf>
    <xf numFmtId="0" fontId="62" fillId="0" borderId="27" xfId="0" applyFont="1" applyBorder="1" applyAlignment="1">
      <alignment horizontal="left" vertical="top"/>
    </xf>
    <xf numFmtId="0" fontId="62" fillId="2" borderId="27" xfId="0" applyFont="1" applyFill="1" applyBorder="1" applyAlignment="1">
      <alignment horizontal="left" vertical="top"/>
    </xf>
    <xf numFmtId="0" fontId="8" fillId="0" borderId="27" xfId="0" applyFont="1" applyBorder="1" applyAlignment="1">
      <alignment horizontal="left" vertical="top"/>
    </xf>
    <xf numFmtId="0" fontId="3" fillId="2" borderId="41" xfId="0" applyFont="1" applyFill="1" applyBorder="1" applyAlignment="1">
      <alignment horizontal="left" vertical="top" wrapText="1"/>
    </xf>
    <xf numFmtId="0" fontId="13" fillId="2" borderId="4" xfId="0" applyFont="1" applyFill="1" applyBorder="1" applyAlignment="1">
      <alignment horizontal="left" vertical="top" wrapText="1"/>
    </xf>
    <xf numFmtId="0" fontId="72" fillId="2" borderId="4" xfId="0" applyFont="1" applyFill="1" applyBorder="1" applyAlignment="1">
      <alignment horizontal="left" vertical="top" wrapText="1"/>
    </xf>
    <xf numFmtId="0" fontId="8" fillId="2" borderId="4" xfId="0" applyFont="1" applyFill="1" applyBorder="1" applyAlignment="1">
      <alignment horizontal="left" vertical="top"/>
    </xf>
    <xf numFmtId="0" fontId="13" fillId="2" borderId="4" xfId="0" applyFont="1" applyFill="1" applyBorder="1" applyAlignment="1">
      <alignment horizontal="center" vertical="top" wrapText="1"/>
    </xf>
    <xf numFmtId="0" fontId="10" fillId="2" borderId="4" xfId="0" applyFont="1" applyFill="1" applyBorder="1" applyAlignment="1">
      <alignment vertical="top" wrapText="1"/>
    </xf>
    <xf numFmtId="0" fontId="5" fillId="2" borderId="36" xfId="0" applyFont="1" applyFill="1" applyBorder="1" applyAlignment="1">
      <alignment horizontal="center" vertical="top" wrapText="1"/>
    </xf>
    <xf numFmtId="0" fontId="10" fillId="2" borderId="37" xfId="0" applyFont="1" applyFill="1" applyBorder="1" applyAlignment="1">
      <alignment horizontal="center" vertical="top" wrapText="1"/>
    </xf>
    <xf numFmtId="0" fontId="10" fillId="2" borderId="43" xfId="0" applyFont="1" applyFill="1" applyBorder="1" applyAlignment="1">
      <alignment horizontal="center" vertical="top" wrapText="1"/>
    </xf>
    <xf numFmtId="0" fontId="10" fillId="2" borderId="27" xfId="0" applyFont="1" applyFill="1" applyBorder="1" applyAlignment="1">
      <alignment horizontal="center" vertical="center" wrapText="1"/>
    </xf>
    <xf numFmtId="0" fontId="10" fillId="0" borderId="27" xfId="0" applyFont="1" applyBorder="1" applyAlignment="1">
      <alignment horizontal="center" vertical="center" wrapText="1"/>
    </xf>
    <xf numFmtId="0" fontId="10" fillId="16" borderId="27" xfId="0" applyFont="1" applyFill="1" applyBorder="1" applyAlignment="1">
      <alignment horizontal="center" vertical="center" wrapText="1"/>
    </xf>
    <xf numFmtId="0" fontId="8" fillId="16" borderId="0" xfId="0" applyFont="1" applyFill="1" applyAlignment="1">
      <alignment vertical="center"/>
    </xf>
    <xf numFmtId="0" fontId="8" fillId="0" borderId="0" xfId="0" applyFont="1" applyAlignment="1">
      <alignment vertical="center"/>
    </xf>
    <xf numFmtId="0" fontId="76" fillId="2" borderId="4" xfId="0" applyFont="1" applyFill="1" applyBorder="1" applyAlignment="1">
      <alignment horizontal="center" vertical="top" wrapText="1"/>
    </xf>
    <xf numFmtId="0" fontId="8" fillId="0" borderId="41" xfId="0" applyFont="1" applyBorder="1" applyAlignment="1">
      <alignment horizontal="center" vertical="top"/>
    </xf>
    <xf numFmtId="0" fontId="43" fillId="2" borderId="27" xfId="0" applyFont="1" applyFill="1" applyBorder="1" applyAlignment="1">
      <alignment horizontal="center" vertical="top"/>
    </xf>
    <xf numFmtId="0" fontId="3" fillId="2" borderId="0" xfId="0" applyFont="1" applyFill="1" applyAlignment="1">
      <alignment horizontal="center" vertical="top" wrapText="1"/>
    </xf>
    <xf numFmtId="0" fontId="5" fillId="2" borderId="44" xfId="0" applyFont="1" applyFill="1" applyBorder="1" applyAlignment="1">
      <alignment horizontal="center" vertical="top" wrapText="1"/>
    </xf>
    <xf numFmtId="0" fontId="10" fillId="2" borderId="45" xfId="0" applyFont="1" applyFill="1" applyBorder="1" applyAlignment="1">
      <alignment horizontal="center" vertical="top" wrapText="1"/>
    </xf>
    <xf numFmtId="0" fontId="10" fillId="2" borderId="46" xfId="0" applyFont="1" applyFill="1" applyBorder="1" applyAlignment="1">
      <alignment horizontal="center" vertical="top" wrapText="1"/>
    </xf>
    <xf numFmtId="0" fontId="2" fillId="2" borderId="0" xfId="0" applyFont="1" applyFill="1" applyAlignment="1">
      <alignment horizontal="center" vertical="top" wrapText="1"/>
    </xf>
    <xf numFmtId="0" fontId="13" fillId="2" borderId="0" xfId="0" applyFont="1" applyFill="1" applyAlignment="1">
      <alignment horizontal="center" vertical="top" wrapText="1"/>
    </xf>
    <xf numFmtId="0" fontId="72" fillId="2" borderId="0" xfId="0" applyFont="1" applyFill="1" applyAlignment="1">
      <alignment horizontal="center" vertical="top" wrapText="1"/>
    </xf>
    <xf numFmtId="0" fontId="9" fillId="2" borderId="0" xfId="0" applyFont="1" applyFill="1" applyAlignment="1">
      <alignment horizontal="center" vertical="top" wrapText="1"/>
    </xf>
    <xf numFmtId="0" fontId="17" fillId="2" borderId="0" xfId="0" applyFont="1" applyFill="1" applyAlignment="1">
      <alignment horizontal="center" vertical="top" wrapText="1"/>
    </xf>
    <xf numFmtId="0" fontId="14" fillId="2" borderId="0" xfId="0" applyFont="1" applyFill="1" applyAlignment="1">
      <alignment horizontal="center" vertical="top" wrapText="1"/>
    </xf>
    <xf numFmtId="0" fontId="49" fillId="2" borderId="0" xfId="0" applyFont="1" applyFill="1" applyAlignment="1">
      <alignment horizontal="center" vertical="top"/>
    </xf>
    <xf numFmtId="0" fontId="80" fillId="2" borderId="0" xfId="0" applyFont="1" applyFill="1" applyAlignment="1">
      <alignment horizontal="center" vertical="top"/>
    </xf>
    <xf numFmtId="0" fontId="72" fillId="2" borderId="0" xfId="0" applyFont="1" applyFill="1" applyAlignment="1">
      <alignment horizontal="center" vertical="top"/>
    </xf>
    <xf numFmtId="0" fontId="81" fillId="2" borderId="0" xfId="0" applyFont="1" applyFill="1" applyAlignment="1">
      <alignment horizontal="center" vertical="top"/>
    </xf>
    <xf numFmtId="0" fontId="24" fillId="20" borderId="0" xfId="0" applyFont="1" applyFill="1" applyAlignment="1">
      <alignment horizontal="center" vertical="center" wrapText="1"/>
    </xf>
    <xf numFmtId="0" fontId="5" fillId="20" borderId="27" xfId="0" applyFont="1" applyFill="1" applyBorder="1" applyAlignment="1">
      <alignment horizontal="center" vertical="center" wrapText="1"/>
    </xf>
    <xf numFmtId="0" fontId="5" fillId="20" borderId="40" xfId="0" applyFont="1" applyFill="1" applyBorder="1" applyAlignment="1">
      <alignment horizontal="center" vertical="center" wrapText="1"/>
    </xf>
    <xf numFmtId="0" fontId="25" fillId="20" borderId="27" xfId="0" applyFont="1" applyFill="1" applyBorder="1" applyAlignment="1">
      <alignment horizontal="center" vertical="center" wrapText="1"/>
    </xf>
    <xf numFmtId="0" fontId="26" fillId="20" borderId="27" xfId="0" applyFont="1" applyFill="1" applyBorder="1" applyAlignment="1">
      <alignment horizontal="center" vertical="center" wrapText="1"/>
    </xf>
    <xf numFmtId="0" fontId="74" fillId="20" borderId="27"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28" fillId="2" borderId="27" xfId="0" applyFont="1" applyFill="1" applyBorder="1" applyAlignment="1">
      <alignment horizontal="center" vertical="center" wrapText="1"/>
    </xf>
    <xf numFmtId="0" fontId="29" fillId="2" borderId="27" xfId="0" applyFont="1" applyFill="1" applyBorder="1" applyAlignment="1">
      <alignment horizontal="center" vertical="center" wrapText="1"/>
    </xf>
    <xf numFmtId="0" fontId="63" fillId="2" borderId="27" xfId="0" applyFont="1" applyFill="1" applyBorder="1" applyAlignment="1">
      <alignment horizontal="center" vertical="center" wrapText="1"/>
    </xf>
    <xf numFmtId="0" fontId="10" fillId="2" borderId="41" xfId="0" applyFont="1" applyFill="1" applyBorder="1" applyAlignment="1">
      <alignment horizontal="center" vertical="center" wrapText="1"/>
    </xf>
    <xf numFmtId="0" fontId="10" fillId="2" borderId="47" xfId="0" applyFont="1" applyFill="1" applyBorder="1" applyAlignment="1">
      <alignment horizontal="center" vertical="center" wrapText="1"/>
    </xf>
    <xf numFmtId="0" fontId="10" fillId="2" borderId="48" xfId="0" applyFont="1" applyFill="1" applyBorder="1" applyAlignment="1">
      <alignment horizontal="center" vertical="center" wrapText="1"/>
    </xf>
    <xf numFmtId="0" fontId="10" fillId="2" borderId="42" xfId="0" applyFont="1" applyFill="1" applyBorder="1" applyAlignment="1">
      <alignment horizontal="center" vertical="center" wrapText="1"/>
    </xf>
    <xf numFmtId="0" fontId="49" fillId="2" borderId="27" xfId="0" applyFont="1" applyFill="1" applyBorder="1" applyAlignment="1">
      <alignment horizontal="center" vertical="center" wrapText="1"/>
    </xf>
    <xf numFmtId="0" fontId="5" fillId="2" borderId="41" xfId="0" applyFont="1" applyFill="1" applyBorder="1" applyAlignment="1">
      <alignment horizontal="center" vertical="center" wrapText="1"/>
    </xf>
    <xf numFmtId="0" fontId="10" fillId="3" borderId="0" xfId="0" applyFont="1" applyFill="1" applyAlignment="1">
      <alignment horizontal="center" vertical="center" wrapText="1"/>
    </xf>
    <xf numFmtId="0" fontId="27" fillId="3" borderId="27" xfId="0" applyFont="1" applyFill="1" applyBorder="1" applyAlignment="1">
      <alignment horizontal="center" vertical="center" wrapText="1"/>
    </xf>
    <xf numFmtId="0" fontId="10" fillId="3" borderId="27"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28" fillId="3" borderId="27" xfId="0" applyFont="1" applyFill="1" applyBorder="1" applyAlignment="1">
      <alignment horizontal="center" vertical="center" wrapText="1"/>
    </xf>
    <xf numFmtId="0" fontId="10" fillId="3" borderId="41" xfId="0" applyFont="1" applyFill="1" applyBorder="1" applyAlignment="1">
      <alignment horizontal="center" vertical="center" wrapText="1"/>
    </xf>
    <xf numFmtId="0" fontId="10" fillId="3" borderId="49" xfId="0" applyFont="1" applyFill="1" applyBorder="1" applyAlignment="1">
      <alignment horizontal="center" vertical="center" wrapText="1"/>
    </xf>
    <xf numFmtId="0" fontId="10" fillId="3" borderId="50" xfId="0" applyFont="1" applyFill="1" applyBorder="1" applyAlignment="1">
      <alignment horizontal="center" vertical="center" wrapText="1"/>
    </xf>
    <xf numFmtId="0" fontId="10" fillId="3" borderId="42" xfId="0" applyFont="1" applyFill="1" applyBorder="1" applyAlignment="1">
      <alignment horizontal="center" vertical="center" wrapText="1"/>
    </xf>
    <xf numFmtId="0" fontId="5" fillId="3" borderId="27" xfId="0" applyFont="1" applyFill="1" applyBorder="1" applyAlignment="1">
      <alignment horizontal="center" vertical="center" wrapText="1"/>
    </xf>
    <xf numFmtId="0" fontId="16" fillId="3" borderId="27" xfId="0" applyFont="1" applyFill="1" applyBorder="1" applyAlignment="1">
      <alignment horizontal="center" vertical="center" wrapText="1"/>
    </xf>
    <xf numFmtId="0" fontId="5" fillId="3" borderId="34" xfId="0" applyFont="1" applyFill="1" applyBorder="1" applyAlignment="1">
      <alignment horizontal="center" vertical="center" wrapText="1"/>
    </xf>
    <xf numFmtId="0" fontId="7" fillId="3" borderId="0" xfId="0" applyFont="1" applyFill="1" applyAlignment="1">
      <alignment horizontal="center" vertical="center"/>
    </xf>
    <xf numFmtId="0" fontId="5" fillId="3" borderId="41" xfId="0" applyFont="1" applyFill="1" applyBorder="1" applyAlignment="1">
      <alignment horizontal="center" vertical="center" wrapText="1"/>
    </xf>
    <xf numFmtId="0" fontId="30" fillId="2" borderId="41" xfId="0" applyFont="1" applyFill="1" applyBorder="1" applyAlignment="1">
      <alignment horizontal="center" vertical="center" wrapText="1"/>
    </xf>
    <xf numFmtId="0" fontId="30" fillId="2" borderId="49" xfId="0" applyFont="1" applyFill="1" applyBorder="1" applyAlignment="1">
      <alignment horizontal="center" vertical="center" wrapText="1"/>
    </xf>
    <xf numFmtId="0" fontId="49" fillId="2" borderId="50" xfId="0" applyFont="1" applyFill="1" applyBorder="1" applyAlignment="1">
      <alignment horizontal="center" vertical="center" wrapText="1"/>
    </xf>
    <xf numFmtId="0" fontId="49" fillId="2" borderId="42" xfId="0" applyFont="1" applyFill="1" applyBorder="1" applyAlignment="1">
      <alignment horizontal="center" vertical="center" wrapText="1"/>
    </xf>
    <xf numFmtId="165" fontId="72" fillId="2" borderId="27" xfId="0" applyNumberFormat="1" applyFont="1" applyFill="1" applyBorder="1" applyAlignment="1">
      <alignment horizontal="center" vertical="center" wrapText="1"/>
    </xf>
    <xf numFmtId="0" fontId="72" fillId="2" borderId="27" xfId="0" applyFont="1" applyFill="1" applyBorder="1" applyAlignment="1">
      <alignment horizontal="center" vertical="center" wrapText="1"/>
    </xf>
    <xf numFmtId="0" fontId="14" fillId="2" borderId="27" xfId="0" applyFont="1" applyFill="1" applyBorder="1" applyAlignment="1">
      <alignment horizontal="center" vertical="center" wrapText="1"/>
    </xf>
    <xf numFmtId="0" fontId="22" fillId="2" borderId="27" xfId="0" applyFont="1" applyFill="1" applyBorder="1" applyAlignment="1">
      <alignment horizontal="center" vertical="center" wrapText="1"/>
    </xf>
    <xf numFmtId="0" fontId="62" fillId="2" borderId="34" xfId="0" applyFont="1" applyFill="1" applyBorder="1" applyAlignment="1">
      <alignment horizontal="center" vertical="center" wrapText="1"/>
    </xf>
    <xf numFmtId="0" fontId="72" fillId="2" borderId="0" xfId="0" applyFont="1" applyFill="1" applyAlignment="1">
      <alignment horizontal="center" vertical="center" wrapText="1"/>
    </xf>
    <xf numFmtId="0" fontId="14" fillId="2" borderId="41" xfId="0" applyFont="1" applyFill="1" applyBorder="1" applyAlignment="1">
      <alignment horizontal="center" vertical="center" wrapText="1"/>
    </xf>
    <xf numFmtId="165" fontId="10" fillId="3" borderId="27" xfId="0" applyNumberFormat="1" applyFont="1" applyFill="1" applyBorder="1" applyAlignment="1">
      <alignment horizontal="center" vertical="center" wrapText="1"/>
    </xf>
    <xf numFmtId="0" fontId="5" fillId="3" borderId="49" xfId="0" applyFont="1" applyFill="1" applyBorder="1" applyAlignment="1">
      <alignment horizontal="center" vertical="center" wrapText="1"/>
    </xf>
    <xf numFmtId="0" fontId="5" fillId="3" borderId="50" xfId="0" applyFont="1" applyFill="1" applyBorder="1" applyAlignment="1">
      <alignment horizontal="center" vertical="center" wrapText="1"/>
    </xf>
    <xf numFmtId="0" fontId="5" fillId="3" borderId="42" xfId="0" applyFont="1" applyFill="1" applyBorder="1" applyAlignment="1">
      <alignment horizontal="center" vertical="center" wrapText="1"/>
    </xf>
    <xf numFmtId="0" fontId="49" fillId="3" borderId="27" xfId="0" applyFont="1" applyFill="1" applyBorder="1" applyAlignment="1">
      <alignment horizontal="center" vertical="center" wrapText="1"/>
    </xf>
    <xf numFmtId="0" fontId="72" fillId="3" borderId="27" xfId="0" applyFont="1" applyFill="1" applyBorder="1" applyAlignment="1">
      <alignment horizontal="center" vertical="center" wrapText="1"/>
    </xf>
    <xf numFmtId="0" fontId="14" fillId="3" borderId="27" xfId="0" applyFont="1" applyFill="1" applyBorder="1" applyAlignment="1">
      <alignment horizontal="center" vertical="center" wrapText="1"/>
    </xf>
    <xf numFmtId="0" fontId="14" fillId="3" borderId="0" xfId="0" applyFont="1" applyFill="1" applyAlignment="1">
      <alignment horizontal="center" vertical="center" wrapText="1"/>
    </xf>
    <xf numFmtId="0" fontId="62" fillId="3" borderId="34" xfId="0" applyFont="1" applyFill="1" applyBorder="1" applyAlignment="1">
      <alignment horizontal="center" vertical="center" wrapText="1"/>
    </xf>
    <xf numFmtId="0" fontId="8" fillId="3" borderId="0" xfId="0" applyFont="1" applyFill="1" applyAlignment="1">
      <alignment horizontal="center" vertical="center"/>
    </xf>
    <xf numFmtId="0" fontId="72" fillId="3" borderId="41" xfId="0" applyFont="1" applyFill="1" applyBorder="1" applyAlignment="1">
      <alignment horizontal="center" vertical="center" wrapText="1"/>
    </xf>
    <xf numFmtId="0" fontId="72" fillId="2" borderId="41" xfId="0" applyFont="1" applyFill="1" applyBorder="1" applyAlignment="1">
      <alignment horizontal="center" vertical="center" wrapText="1"/>
    </xf>
    <xf numFmtId="0" fontId="13" fillId="3" borderId="0" xfId="0" applyFont="1" applyFill="1" applyAlignment="1">
      <alignment horizontal="center" vertical="center"/>
    </xf>
    <xf numFmtId="0" fontId="10" fillId="2" borderId="49" xfId="0" applyFont="1" applyFill="1" applyBorder="1" applyAlignment="1">
      <alignment horizontal="center" vertical="center" wrapText="1"/>
    </xf>
    <xf numFmtId="0" fontId="10" fillId="2" borderId="50" xfId="0" applyFont="1" applyFill="1" applyBorder="1" applyAlignment="1">
      <alignment horizontal="center" vertical="center" wrapText="1"/>
    </xf>
    <xf numFmtId="0" fontId="73" fillId="3" borderId="41" xfId="0" applyFont="1" applyFill="1" applyBorder="1" applyAlignment="1">
      <alignment horizontal="center" vertical="center" wrapText="1"/>
    </xf>
    <xf numFmtId="0" fontId="73" fillId="3" borderId="49" xfId="0" applyFont="1" applyFill="1" applyBorder="1" applyAlignment="1">
      <alignment horizontal="center" vertical="center" wrapText="1"/>
    </xf>
    <xf numFmtId="0" fontId="82" fillId="3" borderId="50" xfId="0" applyFont="1" applyFill="1" applyBorder="1" applyAlignment="1">
      <alignment horizontal="center" vertical="center" wrapText="1"/>
    </xf>
    <xf numFmtId="0" fontId="82" fillId="3" borderId="42" xfId="0" applyFont="1" applyFill="1" applyBorder="1" applyAlignment="1">
      <alignment horizontal="center" vertical="center" wrapText="1"/>
    </xf>
    <xf numFmtId="0" fontId="82" fillId="3" borderId="27" xfId="0" applyFont="1" applyFill="1" applyBorder="1" applyAlignment="1">
      <alignment horizontal="center" vertical="center" wrapText="1"/>
    </xf>
    <xf numFmtId="0" fontId="14" fillId="3" borderId="41" xfId="0" applyFont="1" applyFill="1" applyBorder="1" applyAlignment="1">
      <alignment horizontal="center" vertical="center" wrapText="1"/>
    </xf>
    <xf numFmtId="165" fontId="10" fillId="2" borderId="27" xfId="0" applyNumberFormat="1" applyFont="1" applyFill="1" applyBorder="1" applyAlignment="1">
      <alignment horizontal="center" vertical="center" wrapText="1"/>
    </xf>
    <xf numFmtId="0" fontId="5" fillId="2" borderId="49" xfId="0" applyFont="1" applyFill="1" applyBorder="1" applyAlignment="1">
      <alignment horizontal="center" vertical="center" wrapText="1"/>
    </xf>
    <xf numFmtId="0" fontId="5" fillId="2" borderId="50" xfId="0" applyFont="1" applyFill="1" applyBorder="1" applyAlignment="1">
      <alignment horizontal="center" vertical="center" wrapText="1"/>
    </xf>
    <xf numFmtId="0" fontId="5" fillId="2" borderId="42" xfId="0" applyFont="1" applyFill="1" applyBorder="1" applyAlignment="1">
      <alignment horizontal="center" vertical="center" wrapText="1"/>
    </xf>
    <xf numFmtId="0" fontId="13" fillId="3" borderId="27" xfId="0" applyFont="1" applyFill="1" applyBorder="1" applyAlignment="1">
      <alignment horizontal="center" vertical="center" wrapText="1"/>
    </xf>
    <xf numFmtId="0" fontId="13" fillId="2" borderId="27" xfId="0" applyFont="1" applyFill="1" applyBorder="1" applyAlignment="1">
      <alignment horizontal="center" vertical="center" wrapText="1"/>
    </xf>
    <xf numFmtId="0" fontId="63" fillId="3" borderId="27" xfId="0" applyFont="1" applyFill="1" applyBorder="1" applyAlignment="1">
      <alignment horizontal="center" vertical="center" wrapText="1"/>
    </xf>
    <xf numFmtId="0" fontId="13" fillId="2" borderId="27" xfId="0" applyFont="1" applyFill="1" applyBorder="1" applyAlignment="1">
      <alignment horizontal="center" vertical="center"/>
    </xf>
    <xf numFmtId="0" fontId="30" fillId="3" borderId="41" xfId="0" applyFont="1" applyFill="1" applyBorder="1" applyAlignment="1">
      <alignment horizontal="center" vertical="center" wrapText="1"/>
    </xf>
    <xf numFmtId="164" fontId="30" fillId="3" borderId="49" xfId="0" applyNumberFormat="1" applyFont="1" applyFill="1" applyBorder="1" applyAlignment="1">
      <alignment horizontal="center" vertical="center" wrapText="1"/>
    </xf>
    <xf numFmtId="164" fontId="83" fillId="3" borderId="50" xfId="0" applyNumberFormat="1" applyFont="1" applyFill="1" applyBorder="1" applyAlignment="1">
      <alignment horizontal="center" vertical="center" wrapText="1"/>
    </xf>
    <xf numFmtId="0" fontId="49" fillId="3" borderId="42" xfId="0" applyFont="1" applyFill="1" applyBorder="1" applyAlignment="1">
      <alignment horizontal="center" vertical="center" wrapText="1"/>
    </xf>
    <xf numFmtId="165" fontId="72" fillId="3" borderId="27" xfId="0" applyNumberFormat="1" applyFont="1" applyFill="1" applyBorder="1" applyAlignment="1">
      <alignment horizontal="center" vertical="center" wrapText="1"/>
    </xf>
    <xf numFmtId="165" fontId="5" fillId="3" borderId="0" xfId="0" applyNumberFormat="1" applyFont="1" applyFill="1" applyAlignment="1">
      <alignment horizontal="center" vertical="center"/>
    </xf>
    <xf numFmtId="164" fontId="5" fillId="2" borderId="27" xfId="0" applyNumberFormat="1" applyFont="1" applyFill="1" applyBorder="1" applyAlignment="1">
      <alignment horizontal="center" vertical="center" wrapText="1"/>
    </xf>
    <xf numFmtId="165" fontId="10" fillId="3" borderId="42" xfId="0" applyNumberFormat="1" applyFont="1" applyFill="1" applyBorder="1" applyAlignment="1">
      <alignment horizontal="center" vertical="center" wrapText="1"/>
    </xf>
    <xf numFmtId="165" fontId="14" fillId="3" borderId="27" xfId="0" applyNumberFormat="1" applyFont="1" applyFill="1" applyBorder="1" applyAlignment="1">
      <alignment horizontal="center" vertical="center" wrapText="1"/>
    </xf>
    <xf numFmtId="0" fontId="22" fillId="3" borderId="27" xfId="0" applyFont="1" applyFill="1" applyBorder="1" applyAlignment="1">
      <alignment horizontal="center" vertical="center" wrapText="1"/>
    </xf>
    <xf numFmtId="0" fontId="62" fillId="3" borderId="27" xfId="0" applyFont="1" applyFill="1" applyBorder="1" applyAlignment="1">
      <alignment horizontal="center" vertical="center" wrapText="1"/>
    </xf>
    <xf numFmtId="164" fontId="10" fillId="2" borderId="27" xfId="0" applyNumberFormat="1" applyFont="1" applyFill="1" applyBorder="1" applyAlignment="1">
      <alignment horizontal="center" vertical="center" wrapText="1"/>
    </xf>
    <xf numFmtId="165" fontId="10" fillId="2" borderId="42" xfId="0" applyNumberFormat="1" applyFont="1" applyFill="1" applyBorder="1" applyAlignment="1">
      <alignment horizontal="center" vertical="center" wrapText="1"/>
    </xf>
    <xf numFmtId="164" fontId="14" fillId="2" borderId="27" xfId="0" applyNumberFormat="1" applyFont="1" applyFill="1" applyBorder="1" applyAlignment="1">
      <alignment horizontal="center" vertical="center" wrapText="1"/>
    </xf>
    <xf numFmtId="164" fontId="42" fillId="3" borderId="27" xfId="0" applyNumberFormat="1" applyFont="1" applyFill="1" applyBorder="1" applyAlignment="1">
      <alignment horizontal="center" vertical="center" wrapText="1"/>
    </xf>
    <xf numFmtId="164" fontId="72" fillId="3" borderId="27" xfId="0" applyNumberFormat="1" applyFont="1" applyFill="1" applyBorder="1" applyAlignment="1">
      <alignment horizontal="center" vertical="center" wrapText="1"/>
    </xf>
    <xf numFmtId="0" fontId="10" fillId="2" borderId="51" xfId="0" applyFont="1" applyFill="1" applyBorder="1" applyAlignment="1">
      <alignment horizontal="center" vertical="center" wrapText="1"/>
    </xf>
    <xf numFmtId="0" fontId="10" fillId="2" borderId="52" xfId="0" applyFont="1" applyFill="1" applyBorder="1" applyAlignment="1">
      <alignment horizontal="center" vertical="center" wrapText="1"/>
    </xf>
    <xf numFmtId="0" fontId="8" fillId="2" borderId="27" xfId="0" applyFont="1" applyFill="1" applyBorder="1" applyAlignment="1">
      <alignment horizontal="center" vertical="center"/>
    </xf>
    <xf numFmtId="168" fontId="30" fillId="3" borderId="53" xfId="0" applyNumberFormat="1" applyFont="1" applyFill="1" applyBorder="1" applyAlignment="1">
      <alignment horizontal="center" vertical="center" wrapText="1"/>
    </xf>
    <xf numFmtId="14" fontId="84" fillId="3" borderId="53" xfId="0" applyNumberFormat="1" applyFont="1" applyFill="1" applyBorder="1"/>
    <xf numFmtId="168" fontId="49" fillId="3" borderId="42" xfId="0" applyNumberFormat="1" applyFont="1" applyFill="1" applyBorder="1" applyAlignment="1">
      <alignment horizontal="center" vertical="center" wrapText="1"/>
    </xf>
    <xf numFmtId="164" fontId="49" fillId="3" borderId="27" xfId="0" applyNumberFormat="1" applyFont="1" applyFill="1" applyBorder="1" applyAlignment="1">
      <alignment horizontal="center" vertical="center" wrapText="1"/>
    </xf>
    <xf numFmtId="165" fontId="3" fillId="2" borderId="27" xfId="0" applyNumberFormat="1" applyFont="1" applyFill="1" applyBorder="1" applyAlignment="1">
      <alignment horizontal="center" vertical="center" wrapText="1"/>
    </xf>
    <xf numFmtId="0" fontId="5" fillId="2" borderId="54" xfId="0" applyFont="1" applyFill="1" applyBorder="1" applyAlignment="1">
      <alignment horizontal="center" vertical="center" wrapText="1"/>
    </xf>
    <xf numFmtId="0" fontId="5" fillId="2" borderId="55" xfId="0" applyFont="1" applyFill="1" applyBorder="1" applyAlignment="1">
      <alignment horizontal="center" vertical="center" wrapText="1"/>
    </xf>
    <xf numFmtId="0" fontId="30" fillId="3" borderId="49" xfId="0" applyFont="1" applyFill="1" applyBorder="1" applyAlignment="1">
      <alignment horizontal="center" vertical="center" wrapText="1"/>
    </xf>
    <xf numFmtId="171" fontId="5" fillId="3" borderId="27" xfId="0" applyNumberFormat="1" applyFont="1" applyFill="1" applyBorder="1" applyAlignment="1">
      <alignment horizontal="center" vertical="center" wrapText="1"/>
    </xf>
    <xf numFmtId="0" fontId="5" fillId="3" borderId="51" xfId="0" applyFont="1" applyFill="1" applyBorder="1" applyAlignment="1">
      <alignment horizontal="center" vertical="center" wrapText="1"/>
    </xf>
    <xf numFmtId="0" fontId="5" fillId="3" borderId="52" xfId="0" applyFont="1" applyFill="1" applyBorder="1" applyAlignment="1">
      <alignment horizontal="center" vertical="center" wrapText="1"/>
    </xf>
    <xf numFmtId="0" fontId="5" fillId="3" borderId="56" xfId="0" applyFont="1" applyFill="1" applyBorder="1" applyAlignment="1">
      <alignment horizontal="center" vertical="center" wrapText="1"/>
    </xf>
    <xf numFmtId="165" fontId="42" fillId="2" borderId="27" xfId="0" applyNumberFormat="1" applyFont="1" applyFill="1" applyBorder="1" applyAlignment="1">
      <alignment horizontal="center" vertical="center" wrapText="1"/>
    </xf>
    <xf numFmtId="0" fontId="5" fillId="2" borderId="0" xfId="0" applyFont="1" applyFill="1" applyAlignment="1">
      <alignment horizontal="center" vertical="center" wrapText="1"/>
    </xf>
    <xf numFmtId="14" fontId="84" fillId="2" borderId="0" xfId="0" applyNumberFormat="1" applyFont="1" applyFill="1" applyAlignment="1">
      <alignment horizontal="center" vertical="center"/>
    </xf>
    <xf numFmtId="165" fontId="10" fillId="2" borderId="0" xfId="0" applyNumberFormat="1" applyFont="1" applyFill="1" applyAlignment="1">
      <alignment horizontal="center" vertical="center" wrapText="1"/>
    </xf>
    <xf numFmtId="171" fontId="5" fillId="2" borderId="27" xfId="0" applyNumberFormat="1" applyFont="1" applyFill="1" applyBorder="1" applyAlignment="1">
      <alignment horizontal="center" vertical="center" wrapText="1"/>
    </xf>
    <xf numFmtId="164" fontId="72" fillId="2" borderId="27" xfId="0" applyNumberFormat="1" applyFont="1" applyFill="1" applyBorder="1" applyAlignment="1">
      <alignment horizontal="center" vertical="center" wrapText="1"/>
    </xf>
    <xf numFmtId="165" fontId="14" fillId="2" borderId="27" xfId="0" applyNumberFormat="1" applyFont="1" applyFill="1" applyBorder="1" applyAlignment="1">
      <alignment horizontal="center" vertical="center" wrapText="1"/>
    </xf>
    <xf numFmtId="165" fontId="42" fillId="3" borderId="27" xfId="0" applyNumberFormat="1" applyFont="1" applyFill="1" applyBorder="1" applyAlignment="1">
      <alignment horizontal="center" vertical="center" wrapText="1"/>
    </xf>
    <xf numFmtId="0" fontId="10" fillId="3" borderId="54" xfId="0" applyFont="1" applyFill="1" applyBorder="1" applyAlignment="1">
      <alignment horizontal="center" vertical="center" wrapText="1"/>
    </xf>
    <xf numFmtId="0" fontId="10" fillId="3" borderId="55" xfId="0" applyFont="1" applyFill="1" applyBorder="1" applyAlignment="1">
      <alignment horizontal="center" vertical="center" wrapText="1"/>
    </xf>
    <xf numFmtId="165" fontId="10" fillId="3" borderId="57" xfId="0" applyNumberFormat="1" applyFont="1" applyFill="1" applyBorder="1" applyAlignment="1">
      <alignment horizontal="center" vertical="center" wrapText="1"/>
    </xf>
    <xf numFmtId="164" fontId="42" fillId="2" borderId="27" xfId="0" applyNumberFormat="1" applyFont="1" applyFill="1" applyBorder="1" applyAlignment="1">
      <alignment horizontal="center" vertical="center" wrapText="1"/>
    </xf>
    <xf numFmtId="49" fontId="10" fillId="3" borderId="27" xfId="0" applyNumberFormat="1" applyFont="1" applyFill="1" applyBorder="1" applyAlignment="1">
      <alignment horizontal="center" vertical="center" wrapText="1"/>
    </xf>
    <xf numFmtId="165" fontId="3" fillId="3" borderId="27" xfId="0" applyNumberFormat="1" applyFont="1" applyFill="1" applyBorder="1" applyAlignment="1">
      <alignment horizontal="center" vertical="center" wrapText="1"/>
    </xf>
    <xf numFmtId="168" fontId="10" fillId="3" borderId="49" xfId="0" applyNumberFormat="1" applyFont="1" applyFill="1" applyBorder="1" applyAlignment="1">
      <alignment horizontal="center" vertical="center" wrapText="1"/>
    </xf>
    <xf numFmtId="164" fontId="10" fillId="3" borderId="50" xfId="0" applyNumberFormat="1" applyFont="1" applyFill="1" applyBorder="1" applyAlignment="1">
      <alignment horizontal="center" vertical="center" wrapText="1"/>
    </xf>
    <xf numFmtId="165" fontId="13" fillId="3" borderId="34" xfId="0" applyNumberFormat="1" applyFont="1" applyFill="1" applyBorder="1" applyAlignment="1">
      <alignment horizontal="center" vertical="center"/>
    </xf>
    <xf numFmtId="0" fontId="8" fillId="3" borderId="27" xfId="0" applyFont="1" applyFill="1" applyBorder="1" applyAlignment="1">
      <alignment horizontal="center" vertical="center"/>
    </xf>
    <xf numFmtId="0" fontId="8" fillId="3" borderId="41" xfId="0" applyFont="1" applyFill="1" applyBorder="1" applyAlignment="1">
      <alignment horizontal="center" vertical="center"/>
    </xf>
    <xf numFmtId="0" fontId="8" fillId="2" borderId="34" xfId="0" applyFont="1" applyFill="1" applyBorder="1" applyAlignment="1">
      <alignment horizontal="center" vertical="center"/>
    </xf>
    <xf numFmtId="0" fontId="29" fillId="3" borderId="27" xfId="0" applyFont="1" applyFill="1" applyBorder="1" applyAlignment="1">
      <alignment horizontal="center" vertical="center" wrapText="1"/>
    </xf>
    <xf numFmtId="0" fontId="10" fillId="2" borderId="27" xfId="0" applyFont="1" applyFill="1" applyBorder="1" applyAlignment="1">
      <alignment horizontal="center" wrapText="1"/>
    </xf>
    <xf numFmtId="0" fontId="16" fillId="2" borderId="27" xfId="0" applyFont="1" applyFill="1" applyBorder="1" applyAlignment="1">
      <alignment horizontal="center" vertical="center" wrapText="1"/>
    </xf>
    <xf numFmtId="0" fontId="8" fillId="3" borderId="41" xfId="0" applyFont="1" applyFill="1" applyBorder="1" applyAlignment="1">
      <alignment horizontal="center" vertical="center" wrapText="1"/>
    </xf>
    <xf numFmtId="165" fontId="13" fillId="2" borderId="34" xfId="0" applyNumberFormat="1" applyFont="1" applyFill="1" applyBorder="1" applyAlignment="1">
      <alignment horizontal="center" vertical="center"/>
    </xf>
    <xf numFmtId="0" fontId="63" fillId="3" borderId="0" xfId="0" applyFont="1" applyFill="1" applyAlignment="1">
      <alignment horizontal="center" vertical="center" wrapText="1"/>
    </xf>
    <xf numFmtId="0" fontId="20" fillId="3" borderId="27" xfId="0" applyFont="1" applyFill="1" applyBorder="1" applyAlignment="1">
      <alignment horizontal="center" vertical="center" wrapText="1"/>
    </xf>
    <xf numFmtId="0" fontId="12" fillId="3" borderId="27" xfId="0" applyFont="1" applyFill="1" applyBorder="1" applyAlignment="1">
      <alignment horizontal="center" vertical="center" wrapText="1"/>
    </xf>
    <xf numFmtId="0" fontId="65" fillId="3" borderId="27" xfId="0" applyFont="1" applyFill="1" applyBorder="1" applyAlignment="1">
      <alignment horizontal="center" vertical="center" wrapText="1"/>
    </xf>
    <xf numFmtId="0" fontId="63" fillId="3" borderId="41" xfId="0" applyFont="1" applyFill="1" applyBorder="1" applyAlignment="1">
      <alignment horizontal="center" vertical="center" wrapText="1"/>
    </xf>
    <xf numFmtId="0" fontId="63" fillId="3" borderId="49" xfId="0" applyFont="1" applyFill="1" applyBorder="1" applyAlignment="1">
      <alignment horizontal="center" vertical="center" wrapText="1"/>
    </xf>
    <xf numFmtId="0" fontId="63" fillId="3" borderId="50" xfId="0" applyFont="1" applyFill="1" applyBorder="1" applyAlignment="1">
      <alignment horizontal="center" vertical="center" wrapText="1"/>
    </xf>
    <xf numFmtId="0" fontId="63" fillId="3" borderId="42" xfId="0" applyFont="1" applyFill="1" applyBorder="1" applyAlignment="1">
      <alignment horizontal="center" vertical="center" wrapText="1"/>
    </xf>
    <xf numFmtId="0" fontId="27" fillId="2" borderId="27" xfId="0" applyFont="1" applyFill="1" applyBorder="1" applyAlignment="1">
      <alignment horizontal="center" vertical="center" wrapText="1"/>
    </xf>
    <xf numFmtId="165" fontId="27" fillId="2" borderId="27" xfId="0" applyNumberFormat="1" applyFont="1" applyFill="1" applyBorder="1" applyAlignment="1">
      <alignment horizontal="center" vertical="center" wrapText="1"/>
    </xf>
    <xf numFmtId="0" fontId="3" fillId="2" borderId="41" xfId="0" applyFont="1" applyFill="1" applyBorder="1" applyAlignment="1">
      <alignment horizontal="center" vertical="center" wrapText="1"/>
    </xf>
    <xf numFmtId="0" fontId="3" fillId="2" borderId="49" xfId="0" applyFont="1" applyFill="1" applyBorder="1" applyAlignment="1">
      <alignment horizontal="center" vertical="center" wrapText="1"/>
    </xf>
    <xf numFmtId="0" fontId="3" fillId="2" borderId="50" xfId="0" applyFont="1" applyFill="1" applyBorder="1" applyAlignment="1">
      <alignment horizontal="center" vertical="center" wrapText="1"/>
    </xf>
    <xf numFmtId="165" fontId="3" fillId="2" borderId="42" xfId="0" applyNumberFormat="1" applyFont="1" applyFill="1" applyBorder="1" applyAlignment="1">
      <alignment horizontal="center" vertical="center" wrapText="1"/>
    </xf>
    <xf numFmtId="165" fontId="27" fillId="2" borderId="42" xfId="0" applyNumberFormat="1" applyFont="1" applyFill="1" applyBorder="1" applyAlignment="1">
      <alignment horizontal="center" vertical="center" wrapText="1"/>
    </xf>
    <xf numFmtId="165" fontId="27" fillId="3" borderId="27" xfId="0" applyNumberFormat="1" applyFont="1" applyFill="1" applyBorder="1" applyAlignment="1">
      <alignment horizontal="center" vertical="center" wrapText="1"/>
    </xf>
    <xf numFmtId="0" fontId="3" fillId="3" borderId="41" xfId="0" applyFont="1" applyFill="1" applyBorder="1" applyAlignment="1">
      <alignment horizontal="center" vertical="center" wrapText="1"/>
    </xf>
    <xf numFmtId="0" fontId="3" fillId="3" borderId="49" xfId="0" applyFont="1" applyFill="1" applyBorder="1" applyAlignment="1">
      <alignment horizontal="center" vertical="center" wrapText="1"/>
    </xf>
    <xf numFmtId="0" fontId="3" fillId="3" borderId="50" xfId="0" applyFont="1" applyFill="1" applyBorder="1" applyAlignment="1">
      <alignment horizontal="center" vertical="center" wrapText="1"/>
    </xf>
    <xf numFmtId="0" fontId="3" fillId="3" borderId="42" xfId="0" applyFont="1" applyFill="1" applyBorder="1" applyAlignment="1">
      <alignment horizontal="center" vertical="center" wrapText="1"/>
    </xf>
    <xf numFmtId="0" fontId="8" fillId="2" borderId="41" xfId="0" applyFont="1" applyFill="1" applyBorder="1" applyAlignment="1">
      <alignment horizontal="center" vertical="center" wrapText="1"/>
    </xf>
    <xf numFmtId="0" fontId="3" fillId="2" borderId="42" xfId="0" applyFont="1" applyFill="1" applyBorder="1" applyAlignment="1">
      <alignment horizontal="center" vertical="center" wrapText="1"/>
    </xf>
    <xf numFmtId="0" fontId="12" fillId="3" borderId="41" xfId="0" applyFont="1" applyFill="1" applyBorder="1" applyAlignment="1">
      <alignment horizontal="center" vertical="center" wrapText="1"/>
    </xf>
    <xf numFmtId="0" fontId="12" fillId="3" borderId="49" xfId="0" applyFont="1" applyFill="1" applyBorder="1" applyAlignment="1">
      <alignment horizontal="center" vertical="center" wrapText="1"/>
    </xf>
    <xf numFmtId="0" fontId="12" fillId="3" borderId="50" xfId="0" applyFont="1" applyFill="1" applyBorder="1" applyAlignment="1">
      <alignment horizontal="center" vertical="center" wrapText="1"/>
    </xf>
    <xf numFmtId="0" fontId="12" fillId="3" borderId="42" xfId="0" applyFont="1" applyFill="1" applyBorder="1" applyAlignment="1">
      <alignment horizontal="center" vertical="center" wrapText="1"/>
    </xf>
    <xf numFmtId="0" fontId="85" fillId="3" borderId="27" xfId="0" applyFont="1" applyFill="1" applyBorder="1" applyAlignment="1">
      <alignment horizontal="center" vertical="center" wrapText="1"/>
    </xf>
    <xf numFmtId="0" fontId="86" fillId="3" borderId="27" xfId="0" applyFont="1" applyFill="1" applyBorder="1" applyAlignment="1">
      <alignment horizontal="center" vertical="center" wrapText="1"/>
    </xf>
    <xf numFmtId="0" fontId="20" fillId="3" borderId="34" xfId="0" applyFont="1" applyFill="1" applyBorder="1" applyAlignment="1">
      <alignment horizontal="center" vertical="center" wrapText="1"/>
    </xf>
    <xf numFmtId="0" fontId="20" fillId="3" borderId="41" xfId="0" applyFont="1" applyFill="1" applyBorder="1" applyAlignment="1">
      <alignment horizontal="center" vertical="center" wrapText="1"/>
    </xf>
    <xf numFmtId="0" fontId="63" fillId="2" borderId="0" xfId="0" applyFont="1" applyFill="1" applyAlignment="1">
      <alignment horizontal="center" vertical="center" wrapText="1"/>
    </xf>
    <xf numFmtId="0" fontId="66" fillId="2" borderId="27" xfId="0" applyFont="1" applyFill="1" applyBorder="1" applyAlignment="1">
      <alignment horizontal="center" vertical="center" wrapText="1"/>
    </xf>
    <xf numFmtId="0" fontId="12" fillId="2" borderId="27" xfId="0" applyFont="1" applyFill="1" applyBorder="1" applyAlignment="1">
      <alignment horizontal="center" vertical="center" wrapText="1"/>
    </xf>
    <xf numFmtId="0" fontId="12" fillId="2" borderId="41" xfId="0" applyFont="1" applyFill="1" applyBorder="1" applyAlignment="1">
      <alignment horizontal="center" vertical="center" wrapText="1"/>
    </xf>
    <xf numFmtId="0" fontId="12" fillId="2" borderId="49" xfId="0" applyFont="1" applyFill="1" applyBorder="1" applyAlignment="1">
      <alignment horizontal="center" vertical="center" wrapText="1"/>
    </xf>
    <xf numFmtId="0" fontId="12" fillId="2" borderId="50" xfId="0" applyFont="1" applyFill="1" applyBorder="1" applyAlignment="1">
      <alignment horizontal="center" vertical="center" wrapText="1"/>
    </xf>
    <xf numFmtId="0" fontId="12" fillId="2" borderId="42" xfId="0" applyFont="1" applyFill="1" applyBorder="1" applyAlignment="1">
      <alignment horizontal="center" vertical="center" wrapText="1"/>
    </xf>
    <xf numFmtId="0" fontId="20" fillId="2" borderId="27" xfId="0" applyFont="1" applyFill="1" applyBorder="1" applyAlignment="1">
      <alignment horizontal="center" vertical="center" wrapText="1"/>
    </xf>
    <xf numFmtId="0" fontId="85" fillId="2" borderId="27" xfId="0" applyFont="1" applyFill="1" applyBorder="1" applyAlignment="1">
      <alignment horizontal="center" vertical="center" wrapText="1"/>
    </xf>
    <xf numFmtId="0" fontId="86" fillId="2" borderId="27" xfId="0" applyFont="1" applyFill="1" applyBorder="1" applyAlignment="1">
      <alignment horizontal="center" vertical="center" wrapText="1"/>
    </xf>
    <xf numFmtId="0" fontId="18" fillId="2" borderId="34" xfId="0" applyFont="1" applyFill="1" applyBorder="1" applyAlignment="1">
      <alignment horizontal="center" vertical="center" wrapText="1"/>
    </xf>
    <xf numFmtId="0" fontId="20" fillId="2" borderId="41" xfId="0" applyFont="1" applyFill="1" applyBorder="1" applyAlignment="1">
      <alignment horizontal="center" vertical="center" wrapText="1"/>
    </xf>
    <xf numFmtId="0" fontId="87" fillId="3" borderId="41" xfId="0" applyFont="1" applyFill="1" applyBorder="1" applyAlignment="1">
      <alignment horizontal="center" vertical="center" wrapText="1"/>
    </xf>
    <xf numFmtId="0" fontId="8" fillId="3" borderId="34" xfId="0" applyFont="1" applyFill="1" applyBorder="1" applyAlignment="1">
      <alignment horizontal="center" vertical="center"/>
    </xf>
    <xf numFmtId="165" fontId="10" fillId="3" borderId="0" xfId="0" applyNumberFormat="1" applyFont="1" applyFill="1" applyAlignment="1">
      <alignment horizontal="center" vertical="center" wrapText="1"/>
    </xf>
    <xf numFmtId="164" fontId="10" fillId="3" borderId="27" xfId="0" applyNumberFormat="1" applyFont="1" applyFill="1" applyBorder="1" applyAlignment="1">
      <alignment horizontal="center" vertical="center" wrapText="1"/>
    </xf>
    <xf numFmtId="169" fontId="10" fillId="3" borderId="58" xfId="0" applyNumberFormat="1" applyFont="1" applyFill="1" applyBorder="1" applyAlignment="1">
      <alignment horizontal="center" vertical="center" wrapText="1"/>
    </xf>
    <xf numFmtId="14" fontId="84" fillId="3" borderId="0" xfId="0" applyNumberFormat="1" applyFont="1" applyFill="1" applyAlignment="1">
      <alignment horizontal="center" vertical="center"/>
    </xf>
    <xf numFmtId="168" fontId="10" fillId="3" borderId="42" xfId="0" applyNumberFormat="1" applyFont="1" applyFill="1" applyBorder="1" applyAlignment="1">
      <alignment horizontal="center" vertical="center" wrapText="1"/>
    </xf>
    <xf numFmtId="168" fontId="10" fillId="3" borderId="27" xfId="0" applyNumberFormat="1" applyFont="1" applyFill="1" applyBorder="1" applyAlignment="1">
      <alignment horizontal="center" vertical="center" wrapText="1"/>
    </xf>
    <xf numFmtId="0" fontId="43" fillId="2" borderId="27" xfId="0" applyFont="1" applyFill="1" applyBorder="1" applyAlignment="1">
      <alignment horizontal="center" vertical="center"/>
    </xf>
    <xf numFmtId="0" fontId="3" fillId="2" borderId="55" xfId="0" applyFont="1" applyFill="1" applyBorder="1" applyAlignment="1">
      <alignment horizontal="center" vertical="center" wrapText="1"/>
    </xf>
    <xf numFmtId="0" fontId="10" fillId="3" borderId="52" xfId="0" applyFont="1" applyFill="1" applyBorder="1" applyAlignment="1">
      <alignment horizontal="center" vertical="center" wrapText="1"/>
    </xf>
    <xf numFmtId="0" fontId="30" fillId="2" borderId="58" xfId="0" applyFont="1" applyFill="1" applyBorder="1" applyAlignment="1">
      <alignment horizontal="center" vertical="center" wrapText="1"/>
    </xf>
    <xf numFmtId="14" fontId="84" fillId="2" borderId="53" xfId="0" applyNumberFormat="1" applyFont="1" applyFill="1" applyBorder="1"/>
    <xf numFmtId="168" fontId="49" fillId="2" borderId="42" xfId="0" applyNumberFormat="1" applyFont="1" applyFill="1" applyBorder="1" applyAlignment="1">
      <alignment horizontal="center" vertical="center" wrapText="1"/>
    </xf>
    <xf numFmtId="168" fontId="49" fillId="2" borderId="27" xfId="0" applyNumberFormat="1" applyFont="1" applyFill="1" applyBorder="1" applyAlignment="1">
      <alignment horizontal="center" vertical="center" wrapText="1"/>
    </xf>
    <xf numFmtId="171" fontId="72" fillId="2" borderId="27" xfId="0" applyNumberFormat="1" applyFont="1" applyFill="1" applyBorder="1" applyAlignment="1">
      <alignment horizontal="center" vertical="center" wrapText="1"/>
    </xf>
    <xf numFmtId="0" fontId="10" fillId="3" borderId="27" xfId="0" applyFont="1" applyFill="1" applyBorder="1" applyAlignment="1">
      <alignment horizontal="center" vertical="center"/>
    </xf>
    <xf numFmtId="0" fontId="10" fillId="3" borderId="59" xfId="0" applyFont="1" applyFill="1" applyBorder="1" applyAlignment="1">
      <alignment horizontal="center" vertical="center" wrapText="1"/>
    </xf>
    <xf numFmtId="164" fontId="6" fillId="3" borderId="27" xfId="0" applyNumberFormat="1" applyFont="1" applyFill="1" applyBorder="1" applyAlignment="1">
      <alignment horizontal="center" vertical="center" wrapText="1"/>
    </xf>
    <xf numFmtId="165" fontId="13" fillId="21" borderId="34" xfId="0" applyNumberFormat="1" applyFont="1" applyFill="1" applyBorder="1" applyAlignment="1">
      <alignment horizontal="center" vertical="center"/>
    </xf>
    <xf numFmtId="168" fontId="5" fillId="2" borderId="58" xfId="0" applyNumberFormat="1" applyFont="1" applyFill="1" applyBorder="1" applyAlignment="1">
      <alignment horizontal="center" vertical="center" wrapText="1"/>
    </xf>
    <xf numFmtId="168" fontId="10" fillId="2" borderId="42" xfId="0" applyNumberFormat="1" applyFont="1" applyFill="1" applyBorder="1" applyAlignment="1">
      <alignment horizontal="center" vertical="center" wrapText="1"/>
    </xf>
    <xf numFmtId="168" fontId="10" fillId="2" borderId="27" xfId="0" applyNumberFormat="1" applyFont="1" applyFill="1" applyBorder="1" applyAlignment="1">
      <alignment horizontal="center" vertical="center" wrapText="1"/>
    </xf>
    <xf numFmtId="165" fontId="49" fillId="2" borderId="27" xfId="0" applyNumberFormat="1" applyFont="1" applyFill="1" applyBorder="1" applyAlignment="1">
      <alignment horizontal="center" vertical="center" wrapText="1"/>
    </xf>
    <xf numFmtId="0" fontId="12" fillId="2" borderId="52" xfId="0" applyFont="1" applyFill="1" applyBorder="1" applyAlignment="1">
      <alignment horizontal="center" vertical="center" wrapText="1"/>
    </xf>
    <xf numFmtId="168" fontId="30" fillId="3" borderId="58" xfId="0" applyNumberFormat="1" applyFont="1" applyFill="1" applyBorder="1" applyAlignment="1">
      <alignment horizontal="center" vertical="center" wrapText="1"/>
    </xf>
    <xf numFmtId="165" fontId="49" fillId="3" borderId="42" xfId="0" applyNumberFormat="1" applyFont="1" applyFill="1" applyBorder="1" applyAlignment="1">
      <alignment horizontal="center" vertical="center" wrapText="1"/>
    </xf>
    <xf numFmtId="165" fontId="5" fillId="3" borderId="27" xfId="0" applyNumberFormat="1" applyFont="1" applyFill="1" applyBorder="1" applyAlignment="1">
      <alignment horizontal="center" vertical="center" wrapText="1"/>
    </xf>
    <xf numFmtId="164" fontId="5" fillId="3" borderId="27" xfId="0" applyNumberFormat="1" applyFont="1" applyFill="1" applyBorder="1" applyAlignment="1">
      <alignment horizontal="center" vertical="center" wrapText="1"/>
    </xf>
    <xf numFmtId="0" fontId="10" fillId="2" borderId="55" xfId="0" applyFont="1" applyFill="1" applyBorder="1" applyAlignment="1">
      <alignment horizontal="center" vertical="center" wrapText="1"/>
    </xf>
    <xf numFmtId="168" fontId="5" fillId="3" borderId="49" xfId="0" applyNumberFormat="1" applyFont="1" applyFill="1" applyBorder="1" applyAlignment="1">
      <alignment horizontal="center" vertical="center" wrapText="1"/>
    </xf>
    <xf numFmtId="168" fontId="5" fillId="3" borderId="50" xfId="0" applyNumberFormat="1" applyFont="1" applyFill="1" applyBorder="1" applyAlignment="1">
      <alignment horizontal="center" vertical="center" wrapText="1"/>
    </xf>
    <xf numFmtId="165" fontId="80" fillId="3" borderId="27" xfId="0" applyNumberFormat="1" applyFont="1" applyFill="1" applyBorder="1" applyAlignment="1">
      <alignment horizontal="center" vertical="center" wrapText="1"/>
    </xf>
    <xf numFmtId="0" fontId="80" fillId="3" borderId="27" xfId="0" applyFont="1" applyFill="1" applyBorder="1" applyAlignment="1">
      <alignment horizontal="center" vertical="center" wrapText="1"/>
    </xf>
    <xf numFmtId="164" fontId="80" fillId="3" borderId="27" xfId="0" applyNumberFormat="1" applyFont="1" applyFill="1" applyBorder="1" applyAlignment="1">
      <alignment horizontal="center" vertical="center" wrapText="1"/>
    </xf>
    <xf numFmtId="168" fontId="30" fillId="2" borderId="49" xfId="0" applyNumberFormat="1" applyFont="1" applyFill="1" applyBorder="1" applyAlignment="1">
      <alignment horizontal="center" vertical="center" wrapText="1"/>
    </xf>
    <xf numFmtId="14" fontId="84" fillId="2" borderId="60" xfId="0" applyNumberFormat="1" applyFont="1" applyFill="1" applyBorder="1"/>
    <xf numFmtId="164" fontId="88" fillId="3" borderId="27" xfId="0" applyNumberFormat="1" applyFont="1" applyFill="1" applyBorder="1" applyAlignment="1">
      <alignment horizontal="center" vertical="center" wrapText="1"/>
    </xf>
    <xf numFmtId="165" fontId="62" fillId="3" borderId="0" xfId="0" applyNumberFormat="1" applyFont="1" applyFill="1" applyAlignment="1">
      <alignment horizontal="center" vertical="center"/>
    </xf>
    <xf numFmtId="164" fontId="10" fillId="2" borderId="42" xfId="0" applyNumberFormat="1" applyFont="1" applyFill="1" applyBorder="1" applyAlignment="1">
      <alignment horizontal="center" vertical="center" wrapText="1"/>
    </xf>
    <xf numFmtId="165" fontId="5" fillId="2" borderId="27" xfId="0" applyNumberFormat="1" applyFont="1" applyFill="1" applyBorder="1" applyAlignment="1">
      <alignment horizontal="center" vertical="center" wrapText="1"/>
    </xf>
    <xf numFmtId="0" fontId="58" fillId="2" borderId="27" xfId="0" applyFont="1" applyFill="1" applyBorder="1" applyAlignment="1">
      <alignment horizontal="center" vertical="center" wrapText="1"/>
    </xf>
    <xf numFmtId="0" fontId="48" fillId="2" borderId="27" xfId="0" applyFont="1" applyFill="1" applyBorder="1" applyAlignment="1">
      <alignment horizontal="center" vertical="center" wrapText="1"/>
    </xf>
    <xf numFmtId="164" fontId="48" fillId="2" borderId="27" xfId="0" applyNumberFormat="1" applyFont="1" applyFill="1" applyBorder="1" applyAlignment="1">
      <alignment horizontal="center" vertical="center" wrapText="1"/>
    </xf>
    <xf numFmtId="0" fontId="58" fillId="3" borderId="27" xfId="0" applyFont="1" applyFill="1" applyBorder="1" applyAlignment="1">
      <alignment horizontal="center" vertical="center" wrapText="1"/>
    </xf>
    <xf numFmtId="165" fontId="41" fillId="2" borderId="27" xfId="0" applyNumberFormat="1" applyFont="1" applyFill="1" applyBorder="1" applyAlignment="1">
      <alignment horizontal="center" vertical="center" wrapText="1"/>
    </xf>
    <xf numFmtId="0" fontId="41" fillId="2" borderId="27" xfId="0" applyFont="1" applyFill="1" applyBorder="1" applyAlignment="1">
      <alignment horizontal="center" vertical="center" wrapText="1"/>
    </xf>
    <xf numFmtId="165" fontId="29" fillId="3" borderId="27" xfId="0" applyNumberFormat="1" applyFont="1" applyFill="1" applyBorder="1" applyAlignment="1">
      <alignment horizontal="center" vertical="center" wrapText="1"/>
    </xf>
    <xf numFmtId="0" fontId="14" fillId="13" borderId="27" xfId="0" applyFont="1" applyFill="1" applyBorder="1" applyAlignment="1">
      <alignment horizontal="center" vertical="center" wrapText="1"/>
    </xf>
    <xf numFmtId="0" fontId="10" fillId="2" borderId="46" xfId="0" applyFont="1" applyFill="1" applyBorder="1" applyAlignment="1">
      <alignment horizontal="center" vertical="center" wrapText="1"/>
    </xf>
    <xf numFmtId="0" fontId="57" fillId="3" borderId="61" xfId="0" applyFont="1" applyFill="1" applyBorder="1" applyAlignment="1">
      <alignment horizontal="center" vertical="center" wrapText="1"/>
    </xf>
    <xf numFmtId="14" fontId="39" fillId="3" borderId="61" xfId="0" applyNumberFormat="1" applyFont="1" applyFill="1" applyBorder="1" applyAlignment="1">
      <alignment horizontal="center" vertical="center"/>
    </xf>
    <xf numFmtId="14" fontId="89" fillId="3" borderId="62" xfId="0" applyNumberFormat="1" applyFont="1" applyFill="1" applyBorder="1" applyAlignment="1">
      <alignment horizontal="center" vertical="center"/>
    </xf>
    <xf numFmtId="0" fontId="8" fillId="3" borderId="0" xfId="0" applyFont="1" applyFill="1"/>
    <xf numFmtId="0" fontId="10" fillId="2" borderId="63" xfId="0" applyFont="1" applyFill="1" applyBorder="1" applyAlignment="1">
      <alignment horizontal="center" vertical="center" wrapText="1"/>
    </xf>
    <xf numFmtId="0" fontId="10" fillId="2" borderId="54" xfId="0" applyFont="1" applyFill="1" applyBorder="1" applyAlignment="1">
      <alignment horizontal="center" vertical="center" wrapText="1"/>
    </xf>
    <xf numFmtId="0" fontId="62" fillId="2" borderId="27" xfId="0" applyFont="1" applyFill="1" applyBorder="1" applyAlignment="1">
      <alignment horizontal="center" vertical="center" wrapText="1"/>
    </xf>
    <xf numFmtId="0" fontId="8" fillId="21" borderId="27" xfId="0" applyFont="1" applyFill="1" applyBorder="1" applyAlignment="1">
      <alignment horizontal="center" vertical="center"/>
    </xf>
    <xf numFmtId="0" fontId="63" fillId="2" borderId="41" xfId="0" applyFont="1" applyFill="1" applyBorder="1" applyAlignment="1">
      <alignment horizontal="center" vertical="center" wrapText="1"/>
    </xf>
    <xf numFmtId="0" fontId="63" fillId="2" borderId="49" xfId="0" applyFont="1" applyFill="1" applyBorder="1" applyAlignment="1">
      <alignment horizontal="center" vertical="center" wrapText="1"/>
    </xf>
    <xf numFmtId="0" fontId="63" fillId="2" borderId="50" xfId="0" applyFont="1" applyFill="1" applyBorder="1" applyAlignment="1">
      <alignment horizontal="center" vertical="center" wrapText="1"/>
    </xf>
    <xf numFmtId="0" fontId="63" fillId="2" borderId="42" xfId="0" applyFont="1" applyFill="1" applyBorder="1" applyAlignment="1">
      <alignment horizontal="center" vertical="center" wrapText="1"/>
    </xf>
    <xf numFmtId="165" fontId="85" fillId="2" borderId="27" xfId="0" applyNumberFormat="1" applyFont="1" applyFill="1" applyBorder="1" applyAlignment="1">
      <alignment horizontal="center" vertical="center" wrapText="1"/>
    </xf>
    <xf numFmtId="0" fontId="20" fillId="2" borderId="34" xfId="0" applyFont="1" applyFill="1" applyBorder="1" applyAlignment="1">
      <alignment horizontal="center" vertical="center" wrapText="1"/>
    </xf>
    <xf numFmtId="0" fontId="39" fillId="2" borderId="41" xfId="0" applyFont="1" applyFill="1" applyBorder="1" applyAlignment="1">
      <alignment horizontal="center" vertical="center"/>
    </xf>
    <xf numFmtId="0" fontId="39" fillId="2" borderId="49" xfId="0" applyFont="1" applyFill="1" applyBorder="1" applyAlignment="1">
      <alignment horizontal="center" vertical="center"/>
    </xf>
    <xf numFmtId="164" fontId="8" fillId="2" borderId="50" xfId="0" applyNumberFormat="1" applyFont="1" applyFill="1" applyBorder="1" applyAlignment="1">
      <alignment horizontal="center" vertical="center"/>
    </xf>
    <xf numFmtId="0" fontId="8" fillId="2" borderId="42" xfId="0" applyFont="1" applyFill="1" applyBorder="1" applyAlignment="1">
      <alignment horizontal="center" vertical="center"/>
    </xf>
    <xf numFmtId="0" fontId="15" fillId="2" borderId="34" xfId="0" applyFont="1" applyFill="1" applyBorder="1" applyAlignment="1">
      <alignment horizontal="center" vertical="center" wrapText="1"/>
    </xf>
    <xf numFmtId="0" fontId="10" fillId="2" borderId="40" xfId="0" applyFont="1" applyFill="1" applyBorder="1" applyAlignment="1">
      <alignment horizontal="center" vertical="center" wrapText="1"/>
    </xf>
    <xf numFmtId="0" fontId="10" fillId="2" borderId="34" xfId="0" applyFont="1" applyFill="1" applyBorder="1" applyAlignment="1">
      <alignment horizontal="center" vertical="center" wrapText="1"/>
    </xf>
    <xf numFmtId="0" fontId="15" fillId="3" borderId="27" xfId="0" applyFont="1" applyFill="1" applyBorder="1" applyAlignment="1">
      <alignment horizontal="center" vertical="center" wrapText="1"/>
    </xf>
    <xf numFmtId="0" fontId="49" fillId="3" borderId="50" xfId="0" applyFont="1" applyFill="1" applyBorder="1" applyAlignment="1">
      <alignment horizontal="center" vertical="center" wrapText="1"/>
    </xf>
    <xf numFmtId="0" fontId="8" fillId="2" borderId="0" xfId="0" applyFont="1" applyFill="1" applyAlignment="1">
      <alignment vertical="center"/>
    </xf>
    <xf numFmtId="0" fontId="8" fillId="3" borderId="0" xfId="0" applyFont="1" applyFill="1" applyAlignment="1">
      <alignment vertical="center"/>
    </xf>
    <xf numFmtId="165" fontId="49" fillId="3" borderId="27" xfId="0" applyNumberFormat="1" applyFont="1" applyFill="1" applyBorder="1" applyAlignment="1">
      <alignment horizontal="center" vertical="center" wrapText="1"/>
    </xf>
    <xf numFmtId="164" fontId="49" fillId="2" borderId="27" xfId="0" applyNumberFormat="1" applyFont="1" applyFill="1" applyBorder="1" applyAlignment="1">
      <alignment horizontal="center" vertical="center" wrapText="1"/>
    </xf>
    <xf numFmtId="164" fontId="10" fillId="3" borderId="49" xfId="0" applyNumberFormat="1" applyFont="1" applyFill="1" applyBorder="1" applyAlignment="1">
      <alignment horizontal="center" vertical="center" wrapText="1"/>
    </xf>
    <xf numFmtId="164" fontId="3" fillId="3" borderId="27" xfId="0" applyNumberFormat="1" applyFont="1" applyFill="1" applyBorder="1" applyAlignment="1">
      <alignment horizontal="center" vertical="center" wrapText="1"/>
    </xf>
    <xf numFmtId="165" fontId="29" fillId="3" borderId="0" xfId="0" applyNumberFormat="1" applyFont="1" applyFill="1" applyAlignment="1">
      <alignment horizontal="center" vertical="center"/>
    </xf>
    <xf numFmtId="0" fontId="29" fillId="3" borderId="0" xfId="0" applyFont="1" applyFill="1" applyAlignment="1">
      <alignment horizontal="center" vertical="center"/>
    </xf>
    <xf numFmtId="0" fontId="7" fillId="2" borderId="27" xfId="0" applyFont="1" applyFill="1" applyBorder="1" applyAlignment="1">
      <alignment horizontal="center" vertical="center" wrapText="1"/>
    </xf>
    <xf numFmtId="0" fontId="59" fillId="3" borderId="27" xfId="0" applyFont="1" applyFill="1" applyBorder="1" applyAlignment="1">
      <alignment horizontal="center" vertical="center" wrapText="1"/>
    </xf>
    <xf numFmtId="165" fontId="59" fillId="3" borderId="27" xfId="0" applyNumberFormat="1" applyFont="1" applyFill="1" applyBorder="1" applyAlignment="1">
      <alignment horizontal="center" vertical="center" wrapText="1"/>
    </xf>
    <xf numFmtId="164" fontId="10" fillId="3" borderId="42" xfId="0" applyNumberFormat="1" applyFont="1" applyFill="1" applyBorder="1" applyAlignment="1">
      <alignment horizontal="center" vertical="center" wrapText="1"/>
    </xf>
    <xf numFmtId="0" fontId="59" fillId="2" borderId="27" xfId="0" applyFont="1" applyFill="1" applyBorder="1" applyAlignment="1">
      <alignment horizontal="center" vertical="center" wrapText="1"/>
    </xf>
    <xf numFmtId="165" fontId="59" fillId="2" borderId="27" xfId="0" applyNumberFormat="1" applyFont="1" applyFill="1" applyBorder="1" applyAlignment="1">
      <alignment horizontal="center" vertical="center" wrapText="1"/>
    </xf>
    <xf numFmtId="0" fontId="8" fillId="2" borderId="41" xfId="0" applyFont="1" applyFill="1" applyBorder="1" applyAlignment="1">
      <alignment horizontal="center" vertical="center"/>
    </xf>
    <xf numFmtId="165" fontId="29" fillId="2" borderId="27" xfId="0" applyNumberFormat="1" applyFont="1" applyFill="1" applyBorder="1" applyAlignment="1">
      <alignment horizontal="center" vertical="center" wrapText="1"/>
    </xf>
    <xf numFmtId="165" fontId="10" fillId="3" borderId="49" xfId="0" applyNumberFormat="1" applyFont="1" applyFill="1" applyBorder="1" applyAlignment="1">
      <alignment horizontal="center" vertical="center" wrapText="1"/>
    </xf>
    <xf numFmtId="165" fontId="72" fillId="3" borderId="50" xfId="0" applyNumberFormat="1" applyFont="1" applyFill="1" applyBorder="1" applyAlignment="1">
      <alignment horizontal="center" vertical="center" wrapText="1"/>
    </xf>
    <xf numFmtId="165" fontId="72" fillId="3" borderId="42" xfId="0" applyNumberFormat="1" applyFont="1" applyFill="1" applyBorder="1" applyAlignment="1">
      <alignment horizontal="center" vertical="center" wrapText="1"/>
    </xf>
    <xf numFmtId="165" fontId="5" fillId="3" borderId="50" xfId="0" applyNumberFormat="1" applyFont="1" applyFill="1" applyBorder="1" applyAlignment="1">
      <alignment horizontal="center" vertical="center" wrapText="1"/>
    </xf>
    <xf numFmtId="164" fontId="5" fillId="2" borderId="50" xfId="0" applyNumberFormat="1" applyFont="1" applyFill="1" applyBorder="1" applyAlignment="1">
      <alignment horizontal="center" vertical="center" wrapText="1"/>
    </xf>
    <xf numFmtId="164" fontId="5" fillId="2" borderId="42" xfId="0" applyNumberFormat="1" applyFont="1" applyFill="1" applyBorder="1" applyAlignment="1">
      <alignment horizontal="center" vertical="center" wrapText="1"/>
    </xf>
    <xf numFmtId="165" fontId="5" fillId="2" borderId="49" xfId="0" applyNumberFormat="1" applyFont="1" applyFill="1" applyBorder="1" applyAlignment="1">
      <alignment horizontal="center" vertical="center" wrapText="1"/>
    </xf>
    <xf numFmtId="165" fontId="5" fillId="2" borderId="50" xfId="0" applyNumberFormat="1" applyFont="1" applyFill="1" applyBorder="1" applyAlignment="1">
      <alignment horizontal="center" vertical="center" wrapText="1"/>
    </xf>
    <xf numFmtId="165" fontId="5" fillId="2" borderId="42" xfId="0" applyNumberFormat="1" applyFont="1" applyFill="1" applyBorder="1" applyAlignment="1">
      <alignment horizontal="center" vertical="center" wrapText="1"/>
    </xf>
    <xf numFmtId="0" fontId="17" fillId="2" borderId="27" xfId="0" applyFont="1" applyFill="1" applyBorder="1" applyAlignment="1">
      <alignment horizontal="center" vertical="center"/>
    </xf>
    <xf numFmtId="165" fontId="5" fillId="3" borderId="42" xfId="0" applyNumberFormat="1" applyFont="1" applyFill="1" applyBorder="1" applyAlignment="1">
      <alignment horizontal="center" vertical="center" wrapText="1"/>
    </xf>
    <xf numFmtId="0" fontId="10" fillId="2" borderId="36" xfId="0" applyFont="1" applyFill="1" applyBorder="1" applyAlignment="1">
      <alignment horizontal="center" vertical="center" wrapText="1"/>
    </xf>
    <xf numFmtId="0" fontId="10" fillId="2" borderId="37"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3" fillId="3" borderId="37" xfId="0" applyFont="1" applyFill="1" applyBorder="1" applyAlignment="1">
      <alignment horizontal="center" vertical="center" wrapText="1"/>
    </xf>
    <xf numFmtId="0" fontId="27" fillId="3" borderId="37" xfId="0" applyFont="1" applyFill="1" applyBorder="1" applyAlignment="1">
      <alignment horizontal="center" vertical="center" wrapText="1"/>
    </xf>
    <xf numFmtId="0" fontId="27" fillId="3" borderId="0" xfId="0" applyFont="1" applyFill="1" applyAlignment="1">
      <alignment horizontal="center" vertical="center" wrapText="1"/>
    </xf>
    <xf numFmtId="164" fontId="8" fillId="2" borderId="0" xfId="0" applyNumberFormat="1" applyFont="1" applyFill="1" applyAlignment="1">
      <alignment horizontal="center" vertical="center"/>
    </xf>
    <xf numFmtId="0" fontId="27" fillId="2" borderId="41" xfId="0" applyFont="1" applyFill="1" applyBorder="1" applyAlignment="1">
      <alignment horizontal="center" vertical="center" wrapText="1"/>
    </xf>
    <xf numFmtId="168" fontId="27" fillId="2" borderId="58" xfId="0" applyNumberFormat="1" applyFont="1" applyFill="1" applyBorder="1" applyAlignment="1">
      <alignment horizontal="center" vertical="center" wrapText="1"/>
    </xf>
    <xf numFmtId="14" fontId="84" fillId="2" borderId="64" xfId="0" applyNumberFormat="1" applyFont="1" applyFill="1" applyBorder="1"/>
    <xf numFmtId="172" fontId="27" fillId="2" borderId="42" xfId="0" applyNumberFormat="1" applyFont="1" applyFill="1" applyBorder="1" applyAlignment="1">
      <alignment horizontal="center" vertical="center" wrapText="1"/>
    </xf>
    <xf numFmtId="172" fontId="27" fillId="2" borderId="27" xfId="0" applyNumberFormat="1" applyFont="1" applyFill="1" applyBorder="1" applyAlignment="1">
      <alignment horizontal="center" vertical="center" wrapText="1"/>
    </xf>
    <xf numFmtId="164" fontId="6" fillId="2" borderId="27" xfId="0" applyNumberFormat="1" applyFont="1" applyFill="1" applyBorder="1" applyAlignment="1">
      <alignment horizontal="center" vertical="center" wrapText="1"/>
    </xf>
    <xf numFmtId="0" fontId="62" fillId="3" borderId="27" xfId="0" applyFont="1" applyFill="1" applyBorder="1" applyAlignment="1">
      <alignment horizontal="center" vertical="center"/>
    </xf>
    <xf numFmtId="14" fontId="84" fillId="3" borderId="64" xfId="0" applyNumberFormat="1" applyFont="1" applyFill="1" applyBorder="1"/>
    <xf numFmtId="169" fontId="10" fillId="3" borderId="42" xfId="0" applyNumberFormat="1" applyFont="1" applyFill="1" applyBorder="1" applyAlignment="1">
      <alignment horizontal="center" vertical="center" wrapText="1"/>
    </xf>
    <xf numFmtId="0" fontId="3" fillId="2" borderId="36" xfId="0" applyFont="1" applyFill="1" applyBorder="1" applyAlignment="1">
      <alignment horizontal="center" vertical="center" wrapText="1"/>
    </xf>
    <xf numFmtId="0" fontId="3" fillId="2" borderId="37" xfId="0" applyFont="1" applyFill="1" applyBorder="1" applyAlignment="1">
      <alignment horizontal="center" vertical="center" wrapText="1"/>
    </xf>
    <xf numFmtId="0" fontId="27" fillId="2" borderId="37" xfId="0" applyFont="1" applyFill="1" applyBorder="1" applyAlignment="1">
      <alignment horizontal="center" vertical="center" wrapText="1"/>
    </xf>
    <xf numFmtId="0" fontId="8" fillId="2" borderId="37" xfId="0" applyFont="1" applyFill="1" applyBorder="1" applyAlignment="1">
      <alignment horizontal="center" vertical="center"/>
    </xf>
    <xf numFmtId="0" fontId="10" fillId="2" borderId="58" xfId="0" applyFont="1" applyFill="1" applyBorder="1" applyAlignment="1">
      <alignment horizontal="center" vertical="center" wrapText="1"/>
    </xf>
    <xf numFmtId="168" fontId="5" fillId="2" borderId="42" xfId="0" applyNumberFormat="1" applyFont="1" applyFill="1" applyBorder="1" applyAlignment="1">
      <alignment horizontal="center" vertical="center" wrapText="1"/>
    </xf>
    <xf numFmtId="168" fontId="5" fillId="2" borderId="27" xfId="0" applyNumberFormat="1" applyFont="1" applyFill="1" applyBorder="1" applyAlignment="1">
      <alignment horizontal="center" vertical="center" wrapText="1"/>
    </xf>
    <xf numFmtId="0" fontId="6" fillId="2" borderId="27" xfId="0" applyFont="1" applyFill="1" applyBorder="1" applyAlignment="1">
      <alignment horizontal="center" vertical="center" wrapText="1"/>
    </xf>
    <xf numFmtId="0" fontId="7" fillId="3" borderId="27" xfId="0" applyFont="1" applyFill="1" applyBorder="1" applyAlignment="1">
      <alignment horizontal="center" vertical="center" wrapText="1"/>
    </xf>
    <xf numFmtId="0" fontId="29" fillId="3" borderId="0" xfId="0" applyFont="1" applyFill="1" applyAlignment="1">
      <alignment horizontal="center" vertical="center" wrapText="1"/>
    </xf>
    <xf numFmtId="167" fontId="10" fillId="3" borderId="42" xfId="0" applyNumberFormat="1" applyFont="1" applyFill="1" applyBorder="1" applyAlignment="1">
      <alignment horizontal="center" vertical="center" wrapText="1"/>
    </xf>
    <xf numFmtId="167" fontId="10" fillId="3" borderId="27" xfId="0" applyNumberFormat="1" applyFont="1" applyFill="1" applyBorder="1" applyAlignment="1">
      <alignment horizontal="center" vertical="center" wrapText="1"/>
    </xf>
    <xf numFmtId="0" fontId="10" fillId="3" borderId="38" xfId="0" applyFont="1" applyFill="1" applyBorder="1" applyAlignment="1">
      <alignment horizontal="center" vertical="center" wrapText="1"/>
    </xf>
    <xf numFmtId="0" fontId="10" fillId="3" borderId="39" xfId="0" applyFont="1" applyFill="1" applyBorder="1" applyAlignment="1">
      <alignment horizontal="center" vertical="center" wrapText="1"/>
    </xf>
    <xf numFmtId="0" fontId="17" fillId="2" borderId="27" xfId="0" applyFont="1" applyFill="1" applyBorder="1" applyAlignment="1">
      <alignment horizontal="center" vertical="center" wrapText="1"/>
    </xf>
    <xf numFmtId="0" fontId="3" fillId="0" borderId="27" xfId="0" applyFont="1" applyBorder="1" applyAlignment="1">
      <alignment horizontal="center" vertical="center" wrapText="1"/>
    </xf>
    <xf numFmtId="0" fontId="17" fillId="0" borderId="27" xfId="0" applyFont="1" applyBorder="1" applyAlignment="1">
      <alignment horizontal="center" vertical="center" wrapText="1"/>
    </xf>
    <xf numFmtId="0" fontId="72" fillId="0" borderId="27" xfId="0" applyFont="1" applyBorder="1" applyAlignment="1">
      <alignment horizontal="center" vertical="center" wrapText="1"/>
    </xf>
    <xf numFmtId="0" fontId="14" fillId="0" borderId="27" xfId="0" applyFont="1" applyBorder="1" applyAlignment="1">
      <alignment horizontal="center" vertical="center" wrapText="1"/>
    </xf>
    <xf numFmtId="0" fontId="49" fillId="2" borderId="27" xfId="0" applyFont="1" applyFill="1" applyBorder="1" applyAlignment="1">
      <alignment horizontal="center" vertical="center"/>
    </xf>
    <xf numFmtId="0" fontId="30" fillId="2" borderId="41" xfId="0" applyFont="1" applyFill="1" applyBorder="1" applyAlignment="1">
      <alignment horizontal="center" vertical="center"/>
    </xf>
    <xf numFmtId="0" fontId="30" fillId="2" borderId="49" xfId="0" applyFont="1" applyFill="1" applyBorder="1" applyAlignment="1">
      <alignment horizontal="center" vertical="center"/>
    </xf>
    <xf numFmtId="0" fontId="49" fillId="2" borderId="50" xfId="0" applyFont="1" applyFill="1" applyBorder="1" applyAlignment="1">
      <alignment horizontal="center" vertical="center"/>
    </xf>
    <xf numFmtId="0" fontId="49" fillId="2" borderId="42" xfId="0" applyFont="1" applyFill="1" applyBorder="1" applyAlignment="1">
      <alignment horizontal="center" vertical="center"/>
    </xf>
    <xf numFmtId="0" fontId="49" fillId="0" borderId="27" xfId="0" applyFont="1" applyBorder="1" applyAlignment="1">
      <alignment horizontal="center" vertical="center"/>
    </xf>
    <xf numFmtId="0" fontId="72" fillId="0" borderId="27" xfId="0" applyFont="1" applyBorder="1" applyAlignment="1">
      <alignment horizontal="center" vertical="center"/>
    </xf>
    <xf numFmtId="0" fontId="30" fillId="2" borderId="65" xfId="0" applyFont="1" applyFill="1" applyBorder="1" applyAlignment="1">
      <alignment horizontal="center" vertical="center"/>
    </xf>
    <xf numFmtId="0" fontId="49" fillId="2" borderId="66" xfId="0" applyFont="1" applyFill="1" applyBorder="1" applyAlignment="1">
      <alignment horizontal="center" vertical="center"/>
    </xf>
    <xf numFmtId="0" fontId="8" fillId="0" borderId="11" xfId="0" applyFont="1" applyBorder="1" applyAlignment="1">
      <alignment horizontal="center" wrapText="1"/>
    </xf>
    <xf numFmtId="0" fontId="8" fillId="0" borderId="12" xfId="0" applyFont="1" applyBorder="1" applyAlignment="1">
      <alignment horizontal="center" wrapText="1"/>
    </xf>
    <xf numFmtId="0" fontId="8" fillId="0" borderId="13" xfId="0" applyFont="1" applyBorder="1" applyAlignment="1">
      <alignment horizontal="center" wrapText="1"/>
    </xf>
    <xf numFmtId="0" fontId="8" fillId="0" borderId="67" xfId="0" applyFont="1" applyBorder="1" applyAlignment="1">
      <alignment horizontal="center" wrapText="1"/>
    </xf>
    <xf numFmtId="0" fontId="8" fillId="0" borderId="68" xfId="0" applyFont="1" applyBorder="1" applyAlignment="1">
      <alignment horizontal="center" wrapText="1"/>
    </xf>
    <xf numFmtId="0" fontId="8" fillId="0" borderId="69" xfId="0" applyFont="1" applyBorder="1" applyAlignment="1">
      <alignment horizontal="center" wrapText="1"/>
    </xf>
    <xf numFmtId="0" fontId="8" fillId="0" borderId="70" xfId="0" applyFont="1" applyBorder="1" applyAlignment="1">
      <alignment horizontal="center" wrapText="1"/>
    </xf>
    <xf numFmtId="0" fontId="8" fillId="0" borderId="71" xfId="0" applyFont="1" applyBorder="1" applyAlignment="1">
      <alignment horizontal="center" wrapText="1"/>
    </xf>
    <xf numFmtId="0" fontId="8" fillId="0" borderId="72" xfId="0" applyFont="1" applyBorder="1" applyAlignment="1">
      <alignment horizontal="center" wrapText="1"/>
    </xf>
    <xf numFmtId="0" fontId="8" fillId="0" borderId="73" xfId="0" applyFont="1" applyBorder="1" applyAlignment="1">
      <alignment horizontal="center" wrapText="1"/>
    </xf>
    <xf numFmtId="0" fontId="8" fillId="0" borderId="74" xfId="0" applyFont="1" applyBorder="1" applyAlignment="1">
      <alignment horizontal="center" wrapText="1"/>
    </xf>
    <xf numFmtId="0" fontId="8" fillId="0" borderId="20" xfId="0" applyFont="1" applyBorder="1" applyAlignment="1">
      <alignment horizontal="center" wrapText="1"/>
    </xf>
    <xf numFmtId="0" fontId="8" fillId="0" borderId="75" xfId="0" applyFont="1" applyBorder="1" applyAlignment="1">
      <alignment horizontal="center" wrapText="1"/>
    </xf>
    <xf numFmtId="0" fontId="62" fillId="0" borderId="76" xfId="0" applyFont="1" applyBorder="1" applyAlignment="1">
      <alignment horizontal="center" wrapText="1"/>
    </xf>
    <xf numFmtId="0" fontId="62" fillId="0" borderId="77" xfId="0" applyFont="1" applyBorder="1" applyAlignment="1">
      <alignment horizontal="center" wrapText="1"/>
    </xf>
    <xf numFmtId="0" fontId="62" fillId="0" borderId="78" xfId="0" applyFont="1" applyBorder="1" applyAlignment="1">
      <alignment horizontal="center" wrapText="1"/>
    </xf>
    <xf numFmtId="0" fontId="62" fillId="0" borderId="79" xfId="0" applyFont="1" applyBorder="1" applyAlignment="1">
      <alignment horizontal="center" wrapText="1"/>
    </xf>
    <xf numFmtId="0" fontId="62" fillId="0" borderId="80" xfId="0" applyFont="1" applyBorder="1" applyAlignment="1">
      <alignment horizontal="center" wrapText="1"/>
    </xf>
    <xf numFmtId="0" fontId="62" fillId="0" borderId="81" xfId="0" applyFont="1" applyBorder="1" applyAlignment="1">
      <alignment horizontal="center" wrapText="1"/>
    </xf>
    <xf numFmtId="0" fontId="62" fillId="0" borderId="53" xfId="0" applyFont="1" applyBorder="1" applyAlignment="1">
      <alignment horizontal="center" wrapText="1"/>
    </xf>
    <xf numFmtId="0" fontId="62" fillId="0" borderId="82" xfId="0" applyFont="1" applyBorder="1" applyAlignment="1">
      <alignment horizontal="center" wrapText="1"/>
    </xf>
    <xf numFmtId="0" fontId="62" fillId="0" borderId="83" xfId="0" applyFont="1" applyBorder="1" applyAlignment="1">
      <alignment horizontal="center" wrapText="1"/>
    </xf>
    <xf numFmtId="0" fontId="62" fillId="0" borderId="84" xfId="0" applyFont="1" applyBorder="1" applyAlignment="1">
      <alignment horizontal="center" wrapText="1"/>
    </xf>
    <xf numFmtId="0" fontId="8" fillId="0" borderId="23" xfId="0" applyFont="1" applyBorder="1" applyAlignment="1">
      <alignment horizontal="center" wrapText="1"/>
    </xf>
    <xf numFmtId="0" fontId="8" fillId="0" borderId="85" xfId="0" applyFont="1" applyBorder="1" applyAlignment="1">
      <alignment horizontal="center" wrapText="1"/>
    </xf>
    <xf numFmtId="0" fontId="62" fillId="0" borderId="86" xfId="0" applyFont="1" applyBorder="1" applyAlignment="1">
      <alignment horizontal="center" wrapText="1"/>
    </xf>
    <xf numFmtId="0" fontId="62" fillId="0" borderId="87" xfId="0" applyFont="1" applyBorder="1" applyAlignment="1">
      <alignment horizontal="center" wrapText="1"/>
    </xf>
    <xf numFmtId="0" fontId="62" fillId="0" borderId="88" xfId="0" applyFont="1" applyBorder="1" applyAlignment="1">
      <alignment horizontal="center" wrapText="1"/>
    </xf>
    <xf numFmtId="0" fontId="62" fillId="0" borderId="62" xfId="0" applyFont="1" applyBorder="1" applyAlignment="1">
      <alignment horizontal="center" wrapText="1"/>
    </xf>
    <xf numFmtId="0" fontId="62" fillId="0" borderId="61" xfId="0" applyFont="1" applyBorder="1" applyAlignment="1">
      <alignment horizontal="center" wrapText="1"/>
    </xf>
    <xf numFmtId="0" fontId="62" fillId="0" borderId="89" xfId="0" applyFont="1" applyBorder="1" applyAlignment="1">
      <alignment horizontal="center" wrapText="1"/>
    </xf>
    <xf numFmtId="0" fontId="8" fillId="0" borderId="28" xfId="0" applyFont="1" applyBorder="1" applyAlignment="1">
      <alignment horizontal="center" wrapText="1"/>
    </xf>
    <xf numFmtId="0" fontId="8" fillId="0" borderId="90" xfId="0" applyFont="1" applyBorder="1" applyAlignment="1">
      <alignment horizontal="center" wrapText="1"/>
    </xf>
    <xf numFmtId="0" fontId="62" fillId="0" borderId="91" xfId="0" applyFont="1" applyBorder="1" applyAlignment="1">
      <alignment horizontal="center" wrapText="1"/>
    </xf>
    <xf numFmtId="0" fontId="62" fillId="0" borderId="31" xfId="0" applyFont="1" applyBorder="1" applyAlignment="1">
      <alignment horizontal="center" wrapText="1"/>
    </xf>
    <xf numFmtId="0" fontId="62" fillId="0" borderId="92" xfId="0" applyFont="1" applyBorder="1" applyAlignment="1">
      <alignment horizontal="center" wrapText="1"/>
    </xf>
    <xf numFmtId="0" fontId="62" fillId="0" borderId="93" xfId="0" applyFont="1" applyBorder="1" applyAlignment="1">
      <alignment horizontal="center" wrapText="1"/>
    </xf>
    <xf numFmtId="0" fontId="62" fillId="0" borderId="94" xfId="0" applyFont="1" applyBorder="1" applyAlignment="1">
      <alignment horizontal="center" wrapText="1"/>
    </xf>
    <xf numFmtId="0" fontId="62" fillId="0" borderId="95" xfId="0" applyFont="1" applyBorder="1" applyAlignment="1">
      <alignment horizontal="center" wrapText="1"/>
    </xf>
    <xf numFmtId="0" fontId="62" fillId="0" borderId="64" xfId="0" applyFont="1" applyBorder="1" applyAlignment="1">
      <alignment horizontal="center" wrapText="1"/>
    </xf>
    <xf numFmtId="0" fontId="62" fillId="0" borderId="96" xfId="0" applyFont="1" applyBorder="1" applyAlignment="1">
      <alignment horizontal="center" wrapText="1"/>
    </xf>
    <xf numFmtId="0" fontId="62" fillId="0" borderId="97" xfId="0" applyFont="1" applyBorder="1" applyAlignment="1">
      <alignment horizontal="center" wrapText="1"/>
    </xf>
    <xf numFmtId="0" fontId="62" fillId="0" borderId="98" xfId="0" applyFont="1" applyBorder="1" applyAlignment="1">
      <alignment horizontal="center" wrapText="1"/>
    </xf>
    <xf numFmtId="0" fontId="7" fillId="6" borderId="4" xfId="0" applyFont="1" applyFill="1" applyBorder="1" applyAlignment="1">
      <alignment horizontal="center" wrapText="1"/>
    </xf>
    <xf numFmtId="0" fontId="15" fillId="6" borderId="99" xfId="0" applyFont="1" applyFill="1" applyBorder="1" applyAlignment="1">
      <alignment horizontal="center" wrapText="1"/>
    </xf>
    <xf numFmtId="0" fontId="15" fillId="6" borderId="12" xfId="0" applyFont="1" applyFill="1" applyBorder="1" applyAlignment="1">
      <alignment horizontal="center" wrapText="1"/>
    </xf>
    <xf numFmtId="0" fontId="15" fillId="6" borderId="11" xfId="0" applyFont="1" applyFill="1" applyBorder="1" applyAlignment="1">
      <alignment horizontal="center" wrapText="1"/>
    </xf>
    <xf numFmtId="0" fontId="15" fillId="6" borderId="13" xfId="0" applyFont="1" applyFill="1" applyBorder="1" applyAlignment="1">
      <alignment horizontal="center" wrapText="1"/>
    </xf>
    <xf numFmtId="0" fontId="15" fillId="6" borderId="100" xfId="0" applyFont="1" applyFill="1" applyBorder="1" applyAlignment="1">
      <alignment horizontal="center" wrapText="1"/>
    </xf>
    <xf numFmtId="0" fontId="15" fillId="6" borderId="18" xfId="0" applyFont="1" applyFill="1" applyBorder="1" applyAlignment="1">
      <alignment horizontal="center" wrapText="1"/>
    </xf>
    <xf numFmtId="0" fontId="15" fillId="6" borderId="101" xfId="0" applyFont="1" applyFill="1" applyBorder="1" applyAlignment="1">
      <alignment horizontal="center" wrapText="1"/>
    </xf>
    <xf numFmtId="0" fontId="15" fillId="6" borderId="19" xfId="0" applyFont="1" applyFill="1" applyBorder="1" applyAlignment="1">
      <alignment horizontal="center" wrapText="1"/>
    </xf>
    <xf numFmtId="0" fontId="15" fillId="6" borderId="102" xfId="0" applyFont="1" applyFill="1" applyBorder="1" applyAlignment="1">
      <alignment horizontal="center" wrapText="1"/>
    </xf>
    <xf numFmtId="0" fontId="7" fillId="0" borderId="0" xfId="0" applyFont="1" applyAlignment="1">
      <alignment wrapText="1"/>
    </xf>
    <xf numFmtId="0" fontId="7" fillId="6" borderId="21" xfId="0" applyFont="1" applyFill="1" applyBorder="1" applyAlignment="1">
      <alignment horizontal="right"/>
    </xf>
    <xf numFmtId="0" fontId="7" fillId="6" borderId="7" xfId="0" applyFont="1" applyFill="1" applyBorder="1" applyAlignment="1">
      <alignment horizontal="left"/>
    </xf>
    <xf numFmtId="0" fontId="7" fillId="6" borderId="7" xfId="0" applyFont="1" applyFill="1" applyBorder="1" applyAlignment="1">
      <alignment horizontal="center"/>
    </xf>
    <xf numFmtId="0" fontId="7" fillId="6" borderId="22" xfId="0" applyFont="1" applyFill="1" applyBorder="1" applyAlignment="1">
      <alignment horizontal="center"/>
    </xf>
    <xf numFmtId="0" fontId="7" fillId="6" borderId="25" xfId="0" applyFont="1" applyFill="1" applyBorder="1" applyAlignment="1">
      <alignment horizontal="center"/>
    </xf>
    <xf numFmtId="0" fontId="7" fillId="6" borderId="0" xfId="0" applyFont="1" applyFill="1" applyAlignment="1">
      <alignment horizontal="right"/>
    </xf>
    <xf numFmtId="0" fontId="7" fillId="6" borderId="0" xfId="0" applyFont="1" applyFill="1" applyAlignment="1">
      <alignment horizontal="left"/>
    </xf>
    <xf numFmtId="0" fontId="7" fillId="6" borderId="0" xfId="0" applyFont="1" applyFill="1" applyAlignment="1">
      <alignment horizontal="center"/>
    </xf>
    <xf numFmtId="0" fontId="7" fillId="6" borderId="26" xfId="0" applyFont="1" applyFill="1" applyBorder="1" applyAlignment="1">
      <alignment horizontal="center"/>
    </xf>
    <xf numFmtId="0" fontId="7" fillId="6" borderId="25" xfId="0" applyFont="1" applyFill="1" applyBorder="1" applyAlignment="1">
      <alignment horizontal="right"/>
    </xf>
    <xf numFmtId="0" fontId="7" fillId="6" borderId="30" xfId="0" applyFont="1" applyFill="1" applyBorder="1" applyAlignment="1">
      <alignment horizontal="center" wrapText="1"/>
    </xf>
    <xf numFmtId="0" fontId="7" fillId="6" borderId="8" xfId="0" applyFont="1" applyFill="1" applyBorder="1" applyAlignment="1">
      <alignment horizontal="right"/>
    </xf>
    <xf numFmtId="0" fontId="7" fillId="6" borderId="1" xfId="0" applyFont="1" applyFill="1" applyBorder="1"/>
    <xf numFmtId="0" fontId="7" fillId="6" borderId="5" xfId="0" applyFont="1" applyFill="1" applyBorder="1"/>
    <xf numFmtId="0" fontId="8" fillId="6" borderId="1" xfId="0" applyFont="1" applyFill="1" applyBorder="1"/>
    <xf numFmtId="0" fontId="8" fillId="6" borderId="2" xfId="0" applyFont="1" applyFill="1" applyBorder="1"/>
    <xf numFmtId="0" fontId="7" fillId="6" borderId="3" xfId="0" applyFont="1" applyFill="1" applyBorder="1" applyAlignment="1">
      <alignment horizontal="left"/>
    </xf>
    <xf numFmtId="0" fontId="90" fillId="6" borderId="1" xfId="0" applyFont="1" applyFill="1" applyBorder="1"/>
    <xf numFmtId="0" fontId="8" fillId="6" borderId="0" xfId="0" applyFont="1" applyFill="1"/>
    <xf numFmtId="0" fontId="90" fillId="6" borderId="21" xfId="0" applyFont="1" applyFill="1" applyBorder="1" applyAlignment="1">
      <alignment horizontal="left"/>
    </xf>
    <xf numFmtId="0" fontId="7" fillId="6" borderId="25" xfId="0" applyFont="1" applyFill="1" applyBorder="1" applyAlignment="1">
      <alignment horizontal="left"/>
    </xf>
    <xf numFmtId="0" fontId="8" fillId="6" borderId="30" xfId="0" applyFont="1" applyFill="1" applyBorder="1"/>
    <xf numFmtId="0" fontId="8" fillId="6" borderId="8" xfId="0" applyFont="1" applyFill="1" applyBorder="1"/>
    <xf numFmtId="0" fontId="8" fillId="6" borderId="29" xfId="0" applyFont="1" applyFill="1" applyBorder="1"/>
    <xf numFmtId="0" fontId="7" fillId="6" borderId="3" xfId="0" applyFont="1" applyFill="1" applyBorder="1"/>
    <xf numFmtId="0" fontId="8" fillId="6" borderId="4" xfId="0" applyFont="1" applyFill="1" applyBorder="1"/>
    <xf numFmtId="0" fontId="8" fillId="6" borderId="3" xfId="0" applyFont="1" applyFill="1" applyBorder="1"/>
    <xf numFmtId="0" fontId="26" fillId="8" borderId="27" xfId="0" applyFont="1" applyFill="1" applyBorder="1" applyAlignment="1">
      <alignment horizontal="center" vertical="top" wrapText="1"/>
    </xf>
    <xf numFmtId="0" fontId="74" fillId="8" borderId="27" xfId="0" applyFont="1" applyFill="1" applyBorder="1" applyAlignment="1">
      <alignment horizontal="left" vertical="top" wrapText="1"/>
    </xf>
    <xf numFmtId="0" fontId="10" fillId="0" borderId="27" xfId="0" applyFont="1" applyBorder="1"/>
    <xf numFmtId="49" fontId="10" fillId="2" borderId="27" xfId="0" applyNumberFormat="1" applyFont="1" applyFill="1" applyBorder="1" applyAlignment="1">
      <alignment horizontal="left" vertical="top" wrapText="1"/>
    </xf>
    <xf numFmtId="0" fontId="5" fillId="22" borderId="27" xfId="0" applyFont="1" applyFill="1" applyBorder="1" applyAlignment="1">
      <alignment horizontal="center" vertical="top" wrapText="1"/>
    </xf>
    <xf numFmtId="0" fontId="49" fillId="2" borderId="27" xfId="0" applyFont="1" applyFill="1" applyBorder="1" applyAlignment="1">
      <alignment vertical="center" wrapText="1"/>
    </xf>
    <xf numFmtId="0" fontId="72" fillId="17" borderId="27" xfId="0" applyFont="1" applyFill="1" applyBorder="1" applyAlignment="1">
      <alignment horizontal="left" vertical="center" wrapText="1"/>
    </xf>
    <xf numFmtId="0" fontId="14" fillId="17" borderId="27" xfId="0" applyFont="1" applyFill="1" applyBorder="1" applyAlignment="1">
      <alignment horizontal="left" vertical="center" wrapText="1"/>
    </xf>
    <xf numFmtId="0" fontId="62" fillId="17" borderId="27" xfId="0" applyFont="1" applyFill="1" applyBorder="1" applyAlignment="1">
      <alignment horizontal="left" wrapText="1"/>
    </xf>
    <xf numFmtId="0" fontId="14" fillId="22" borderId="27" xfId="0" applyFont="1" applyFill="1" applyBorder="1" applyAlignment="1">
      <alignment horizontal="left" wrapText="1"/>
    </xf>
    <xf numFmtId="0" fontId="9" fillId="0" borderId="27" xfId="0" applyFont="1" applyBorder="1" applyAlignment="1">
      <alignment horizontal="left" vertical="top" wrapText="1"/>
    </xf>
    <xf numFmtId="0" fontId="49" fillId="0" borderId="27" xfId="0" applyFont="1" applyBorder="1"/>
    <xf numFmtId="0" fontId="49" fillId="2" borderId="27" xfId="0" applyFont="1" applyFill="1" applyBorder="1" applyAlignment="1">
      <alignment vertical="top" wrapText="1"/>
    </xf>
    <xf numFmtId="0" fontId="49" fillId="0" borderId="27" xfId="0" applyFont="1" applyBorder="1" applyAlignment="1">
      <alignment vertical="top" wrapText="1"/>
    </xf>
    <xf numFmtId="0" fontId="62" fillId="17" borderId="34" xfId="0" applyFont="1" applyFill="1" applyBorder="1" applyAlignment="1">
      <alignment horizontal="left" wrapText="1"/>
    </xf>
    <xf numFmtId="0" fontId="72" fillId="17" borderId="0" xfId="0" applyFont="1" applyFill="1" applyAlignment="1">
      <alignment horizontal="left" vertical="center" wrapText="1"/>
    </xf>
    <xf numFmtId="0" fontId="63" fillId="2" borderId="0" xfId="0" applyFont="1" applyFill="1" applyAlignment="1">
      <alignment horizontal="left" vertical="top" wrapText="1"/>
    </xf>
    <xf numFmtId="0" fontId="63" fillId="2" borderId="27" xfId="0" applyFont="1" applyFill="1" applyBorder="1" applyAlignment="1">
      <alignment horizontal="left" vertical="top" wrapText="1"/>
    </xf>
    <xf numFmtId="0" fontId="63" fillId="2" borderId="27" xfId="0" applyFont="1" applyFill="1" applyBorder="1" applyAlignment="1">
      <alignment horizontal="center" vertical="top" wrapText="1"/>
    </xf>
    <xf numFmtId="0" fontId="83" fillId="2" borderId="27" xfId="0" applyFont="1" applyFill="1" applyBorder="1" applyAlignment="1">
      <alignment vertical="center" wrapText="1"/>
    </xf>
    <xf numFmtId="0" fontId="20" fillId="2" borderId="27" xfId="0" applyFont="1" applyFill="1" applyBorder="1" applyAlignment="1">
      <alignment horizontal="left" vertical="center" wrapText="1"/>
    </xf>
    <xf numFmtId="0" fontId="20" fillId="2" borderId="34" xfId="0" applyFont="1" applyFill="1" applyBorder="1" applyAlignment="1">
      <alignment horizontal="left" vertical="center" wrapText="1"/>
    </xf>
    <xf numFmtId="0" fontId="20" fillId="2" borderId="0" xfId="0" applyFont="1" applyFill="1" applyAlignment="1">
      <alignment horizontal="left" vertical="center" wrapText="1"/>
    </xf>
    <xf numFmtId="0" fontId="87" fillId="2" borderId="27" xfId="0" applyFont="1" applyFill="1" applyBorder="1" applyAlignment="1">
      <alignment horizontal="left" vertical="center" wrapText="1"/>
    </xf>
    <xf numFmtId="0" fontId="12" fillId="2" borderId="27" xfId="0" applyFont="1" applyFill="1" applyBorder="1" applyAlignment="1">
      <alignment horizontal="left" vertical="top" wrapText="1"/>
    </xf>
    <xf numFmtId="0" fontId="83" fillId="2" borderId="27" xfId="0" applyFont="1" applyFill="1" applyBorder="1"/>
    <xf numFmtId="0" fontId="14" fillId="16" borderId="0" xfId="0" applyFont="1" applyFill="1" applyAlignment="1">
      <alignment horizontal="left" vertical="top" wrapText="1"/>
    </xf>
    <xf numFmtId="0" fontId="3" fillId="2" borderId="0" xfId="0" applyFont="1" applyFill="1" applyAlignment="1">
      <alignment vertical="top" wrapText="1"/>
    </xf>
    <xf numFmtId="0" fontId="3" fillId="2" borderId="27" xfId="0" applyFont="1" applyFill="1" applyBorder="1" applyAlignment="1">
      <alignment vertical="top" wrapText="1"/>
    </xf>
    <xf numFmtId="0" fontId="3" fillId="0" borderId="27" xfId="0" applyFont="1" applyBorder="1" applyAlignment="1">
      <alignment horizontal="left" vertical="top" wrapText="1"/>
    </xf>
    <xf numFmtId="0" fontId="13" fillId="0" borderId="27" xfId="0" applyFont="1" applyBorder="1" applyAlignment="1">
      <alignment horizontal="left" vertical="top" wrapText="1"/>
    </xf>
    <xf numFmtId="0" fontId="72" fillId="0" borderId="27" xfId="0" applyFont="1" applyBorder="1" applyAlignment="1">
      <alignment horizontal="left" vertical="top" wrapText="1"/>
    </xf>
    <xf numFmtId="0" fontId="8" fillId="0" borderId="34" xfId="0" applyFont="1" applyBorder="1" applyAlignment="1">
      <alignment horizontal="left" vertical="top"/>
    </xf>
    <xf numFmtId="0" fontId="72" fillId="0" borderId="0" xfId="0" applyFont="1" applyAlignment="1">
      <alignment horizontal="left" vertical="top" wrapText="1"/>
    </xf>
    <xf numFmtId="0" fontId="93" fillId="2" borderId="27" xfId="0" applyFont="1" applyFill="1" applyBorder="1" applyAlignment="1">
      <alignment horizontal="left" vertical="top" wrapText="1"/>
    </xf>
    <xf numFmtId="0" fontId="5" fillId="16" borderId="27" xfId="0" applyFont="1" applyFill="1" applyBorder="1" applyAlignment="1">
      <alignment horizontal="center" vertical="center" wrapText="1"/>
    </xf>
    <xf numFmtId="0" fontId="14" fillId="16" borderId="27" xfId="0" applyFont="1" applyFill="1" applyBorder="1" applyAlignment="1">
      <alignment horizontal="left" vertical="center" wrapText="1"/>
    </xf>
    <xf numFmtId="0" fontId="72" fillId="0" borderId="0" xfId="0" applyFont="1" applyAlignment="1">
      <alignment horizontal="left" vertical="center" wrapText="1"/>
    </xf>
    <xf numFmtId="0" fontId="14" fillId="17" borderId="0" xfId="0" applyFont="1" applyFill="1" applyAlignment="1">
      <alignment horizontal="left" vertical="center" wrapText="1"/>
    </xf>
    <xf numFmtId="0" fontId="49" fillId="0" borderId="27" xfId="0" applyFont="1" applyBorder="1" applyAlignment="1">
      <alignment wrapText="1"/>
    </xf>
    <xf numFmtId="0" fontId="72" fillId="16" borderId="27" xfId="0" applyFont="1" applyFill="1" applyBorder="1" applyAlignment="1">
      <alignment horizontal="left" vertical="top" wrapText="1"/>
    </xf>
    <xf numFmtId="0" fontId="14" fillId="16" borderId="27" xfId="0" applyFont="1" applyFill="1" applyBorder="1" applyAlignment="1">
      <alignment horizontal="left" vertical="top" wrapText="1"/>
    </xf>
    <xf numFmtId="0" fontId="3" fillId="2" borderId="0" xfId="0" applyFont="1" applyFill="1" applyAlignment="1">
      <alignment horizontal="left" vertical="top" wrapText="1"/>
    </xf>
    <xf numFmtId="0" fontId="8" fillId="0" borderId="27" xfId="0" applyFont="1" applyBorder="1" applyAlignment="1">
      <alignment horizontal="left"/>
    </xf>
    <xf numFmtId="0" fontId="14" fillId="17" borderId="27" xfId="0" applyFont="1" applyFill="1" applyBorder="1" applyAlignment="1">
      <alignment horizontal="left" vertical="top" wrapText="1"/>
    </xf>
    <xf numFmtId="0" fontId="72" fillId="0" borderId="27" xfId="0" applyFont="1" applyBorder="1" applyAlignment="1">
      <alignment horizontal="left" vertical="center" wrapText="1"/>
    </xf>
    <xf numFmtId="0" fontId="8" fillId="2" borderId="27" xfId="0" applyFont="1" applyFill="1" applyBorder="1"/>
    <xf numFmtId="0" fontId="8" fillId="0" borderId="27" xfId="0" applyFont="1" applyBorder="1"/>
    <xf numFmtId="0" fontId="49" fillId="0" borderId="27" xfId="0" applyFont="1" applyBorder="1" applyAlignment="1">
      <alignment vertical="center" wrapText="1"/>
    </xf>
    <xf numFmtId="0" fontId="8" fillId="0" borderId="34" xfId="0" applyFont="1" applyBorder="1" applyAlignment="1">
      <alignment horizontal="left"/>
    </xf>
    <xf numFmtId="0" fontId="13" fillId="17" borderId="27" xfId="0" applyFont="1" applyFill="1" applyBorder="1" applyAlignment="1">
      <alignment horizontal="left"/>
    </xf>
    <xf numFmtId="0" fontId="94" fillId="2" borderId="27" xfId="0" applyFont="1" applyFill="1" applyBorder="1" applyAlignment="1">
      <alignment vertical="top" wrapText="1"/>
    </xf>
    <xf numFmtId="0" fontId="94" fillId="0" borderId="27" xfId="0" applyFont="1" applyBorder="1" applyAlignment="1">
      <alignment vertical="top" wrapText="1"/>
    </xf>
    <xf numFmtId="0" fontId="94" fillId="2" borderId="27" xfId="0" applyFont="1" applyFill="1" applyBorder="1" applyAlignment="1">
      <alignment vertical="center" wrapText="1"/>
    </xf>
    <xf numFmtId="0" fontId="5" fillId="23" borderId="27" xfId="0" applyFont="1" applyFill="1" applyBorder="1" applyAlignment="1">
      <alignment horizontal="center" vertical="center" wrapText="1"/>
    </xf>
    <xf numFmtId="0" fontId="82" fillId="2" borderId="27" xfId="0" applyFont="1" applyFill="1" applyBorder="1" applyAlignment="1">
      <alignment horizontal="center" wrapText="1"/>
    </xf>
    <xf numFmtId="0" fontId="82" fillId="22" borderId="27" xfId="0" applyFont="1" applyFill="1" applyBorder="1" applyAlignment="1">
      <alignment horizontal="center" wrapText="1"/>
    </xf>
    <xf numFmtId="0" fontId="13" fillId="0" borderId="27" xfId="0" applyFont="1" applyBorder="1" applyAlignment="1">
      <alignment horizontal="left"/>
    </xf>
    <xf numFmtId="0" fontId="10" fillId="24" borderId="27" xfId="0" applyFont="1" applyFill="1" applyBorder="1" applyAlignment="1">
      <alignment horizontal="left" vertical="top" wrapText="1"/>
    </xf>
    <xf numFmtId="0" fontId="10" fillId="2" borderId="27" xfId="0" applyFont="1" applyFill="1" applyBorder="1" applyAlignment="1">
      <alignment horizontal="left" vertical="center" wrapText="1"/>
    </xf>
    <xf numFmtId="0" fontId="72" fillId="2" borderId="27" xfId="0" applyFont="1" applyFill="1" applyBorder="1" applyAlignment="1">
      <alignment horizontal="left" vertical="center" wrapText="1"/>
    </xf>
    <xf numFmtId="0" fontId="58" fillId="2" borderId="27" xfId="0" applyFont="1" applyFill="1" applyBorder="1" applyAlignment="1">
      <alignment horizontal="center" vertical="top" wrapText="1"/>
    </xf>
    <xf numFmtId="0" fontId="58" fillId="22" borderId="27" xfId="0" applyFont="1" applyFill="1" applyBorder="1" applyAlignment="1">
      <alignment horizontal="center" vertical="top" wrapText="1"/>
    </xf>
    <xf numFmtId="14" fontId="72" fillId="17" borderId="27" xfId="0" applyNumberFormat="1" applyFont="1" applyFill="1" applyBorder="1" applyAlignment="1">
      <alignment horizontal="left" vertical="center" wrapText="1"/>
    </xf>
    <xf numFmtId="0" fontId="41" fillId="2" borderId="27" xfId="0" applyFont="1" applyFill="1" applyBorder="1" applyAlignment="1">
      <alignment horizontal="left" vertical="top" wrapText="1"/>
    </xf>
    <xf numFmtId="0" fontId="83" fillId="2" borderId="27" xfId="0" applyFont="1" applyFill="1" applyBorder="1" applyAlignment="1">
      <alignment vertical="top" wrapText="1"/>
    </xf>
    <xf numFmtId="0" fontId="83" fillId="0" borderId="27" xfId="0" applyFont="1" applyBorder="1" applyAlignment="1">
      <alignment vertical="top" wrapText="1"/>
    </xf>
    <xf numFmtId="0" fontId="83" fillId="0" borderId="27" xfId="0" applyFont="1" applyBorder="1" applyAlignment="1">
      <alignment vertical="center" wrapText="1"/>
    </xf>
    <xf numFmtId="0" fontId="20" fillId="0" borderId="27" xfId="0" applyFont="1" applyBorder="1" applyAlignment="1">
      <alignment horizontal="left" vertical="center" wrapText="1"/>
    </xf>
    <xf numFmtId="0" fontId="20" fillId="0" borderId="34" xfId="0" applyFont="1" applyBorder="1" applyAlignment="1">
      <alignment horizontal="left" vertical="center" wrapText="1"/>
    </xf>
    <xf numFmtId="0" fontId="83" fillId="0" borderId="27" xfId="0" applyFont="1" applyBorder="1"/>
    <xf numFmtId="0" fontId="20" fillId="2" borderId="27" xfId="0" applyFont="1" applyFill="1" applyBorder="1" applyAlignment="1">
      <alignment horizontal="left" wrapText="1"/>
    </xf>
    <xf numFmtId="0" fontId="6" fillId="23" borderId="27" xfId="0" applyFont="1" applyFill="1" applyBorder="1" applyAlignment="1">
      <alignment horizontal="center" vertical="top" wrapText="1"/>
    </xf>
    <xf numFmtId="0" fontId="80" fillId="2" borderId="27" xfId="0" applyFont="1" applyFill="1" applyBorder="1" applyAlignment="1">
      <alignment horizontal="center" vertical="center" wrapText="1"/>
    </xf>
    <xf numFmtId="0" fontId="72" fillId="17" borderId="27" xfId="0" applyFont="1" applyFill="1" applyBorder="1" applyAlignment="1">
      <alignment horizontal="left" vertical="top" wrapText="1"/>
    </xf>
    <xf numFmtId="0" fontId="49" fillId="2" borderId="27" xfId="0" applyFont="1" applyFill="1" applyBorder="1" applyAlignment="1">
      <alignment wrapText="1"/>
    </xf>
    <xf numFmtId="0" fontId="49" fillId="2" borderId="0" xfId="0" applyFont="1" applyFill="1" applyAlignment="1">
      <alignment vertical="top" wrapText="1"/>
    </xf>
    <xf numFmtId="0" fontId="49" fillId="0" borderId="0" xfId="0" applyFont="1" applyAlignment="1">
      <alignment vertical="top" wrapText="1"/>
    </xf>
    <xf numFmtId="0" fontId="20" fillId="0" borderId="27" xfId="0" applyFont="1" applyBorder="1" applyAlignment="1">
      <alignment horizontal="center" vertical="center" wrapText="1"/>
    </xf>
    <xf numFmtId="0" fontId="85" fillId="2" borderId="27" xfId="0" applyFont="1" applyFill="1" applyBorder="1" applyAlignment="1">
      <alignment vertical="center" wrapText="1"/>
    </xf>
    <xf numFmtId="0" fontId="18" fillId="0" borderId="34" xfId="0" applyFont="1" applyBorder="1" applyAlignment="1">
      <alignment horizontal="left" wrapText="1"/>
    </xf>
    <xf numFmtId="0" fontId="9" fillId="2" borderId="27" xfId="0" applyFont="1" applyFill="1" applyBorder="1" applyAlignment="1">
      <alignment horizontal="left" vertical="top" wrapText="1"/>
    </xf>
    <xf numFmtId="0" fontId="72" fillId="2" borderId="27" xfId="0" applyFont="1" applyFill="1" applyBorder="1" applyAlignment="1">
      <alignment horizontal="left"/>
    </xf>
    <xf numFmtId="0" fontId="86" fillId="2" borderId="27" xfId="0" applyFont="1" applyFill="1" applyBorder="1" applyAlignment="1">
      <alignment horizontal="left" vertical="center" wrapText="1"/>
    </xf>
    <xf numFmtId="0" fontId="10" fillId="2" borderId="36" xfId="0" applyFont="1" applyFill="1" applyBorder="1" applyAlignment="1">
      <alignment horizontal="left" vertical="top" wrapText="1"/>
    </xf>
    <xf numFmtId="0" fontId="10" fillId="2" borderId="37" xfId="0" applyFont="1" applyFill="1" applyBorder="1" applyAlignment="1">
      <alignment horizontal="left" vertical="top" wrapText="1"/>
    </xf>
    <xf numFmtId="0" fontId="10" fillId="17" borderId="37" xfId="0" applyFont="1" applyFill="1" applyBorder="1" applyAlignment="1">
      <alignment horizontal="left" vertical="top" wrapText="1"/>
    </xf>
    <xf numFmtId="0" fontId="3" fillId="2" borderId="39" xfId="0" applyFont="1" applyFill="1" applyBorder="1" applyAlignment="1">
      <alignment horizontal="center" vertical="top" wrapText="1"/>
    </xf>
    <xf numFmtId="0" fontId="10" fillId="0" borderId="27" xfId="0" applyFont="1" applyBorder="1" applyAlignment="1">
      <alignment horizontal="left" vertical="top" wrapText="1"/>
    </xf>
    <xf numFmtId="0" fontId="49" fillId="2" borderId="0" xfId="0" applyFont="1" applyFill="1"/>
    <xf numFmtId="0" fontId="49" fillId="2" borderId="27" xfId="0" applyFont="1" applyFill="1" applyBorder="1"/>
    <xf numFmtId="0" fontId="49" fillId="2" borderId="27" xfId="0" applyFont="1" applyFill="1" applyBorder="1" applyAlignment="1">
      <alignment horizontal="left"/>
    </xf>
    <xf numFmtId="0" fontId="49" fillId="2" borderId="27" xfId="0" applyFont="1" applyFill="1" applyBorder="1" applyAlignment="1">
      <alignment horizontal="center"/>
    </xf>
    <xf numFmtId="0" fontId="72" fillId="0" borderId="27" xfId="0" applyFont="1" applyBorder="1" applyAlignment="1">
      <alignment horizontal="left" wrapText="1"/>
    </xf>
    <xf numFmtId="0" fontId="72" fillId="0" borderId="27" xfId="0" applyFont="1" applyBorder="1" applyAlignment="1">
      <alignment horizontal="left"/>
    </xf>
    <xf numFmtId="0" fontId="81" fillId="0" borderId="27" xfId="0" applyFont="1" applyBorder="1"/>
    <xf numFmtId="0" fontId="7" fillId="0" borderId="104" xfId="0" applyFont="1" applyBorder="1" applyAlignment="1">
      <alignment horizontal="center" vertical="center"/>
    </xf>
    <xf numFmtId="0" fontId="76" fillId="0" borderId="104" xfId="0" applyFont="1" applyBorder="1" applyAlignment="1">
      <alignment horizontal="center" vertical="center"/>
    </xf>
    <xf numFmtId="0" fontId="17" fillId="0" borderId="104" xfId="0" applyFont="1" applyBorder="1" applyAlignment="1">
      <alignment horizontal="center" vertical="center"/>
    </xf>
    <xf numFmtId="0" fontId="8" fillId="0" borderId="104" xfId="0" applyFont="1" applyBorder="1" applyAlignment="1">
      <alignment horizontal="center" vertical="center"/>
    </xf>
    <xf numFmtId="0" fontId="96" fillId="0" borderId="104" xfId="0" applyFont="1" applyBorder="1" applyAlignment="1">
      <alignment horizontal="center" vertical="center"/>
    </xf>
    <xf numFmtId="0" fontId="8" fillId="0" borderId="104" xfId="0" applyFont="1" applyBorder="1"/>
    <xf numFmtId="0" fontId="96" fillId="0" borderId="104" xfId="0" applyFont="1" applyBorder="1"/>
    <xf numFmtId="0" fontId="8" fillId="0" borderId="108" xfId="0" applyFont="1" applyBorder="1" applyAlignment="1">
      <alignment horizontal="center"/>
    </xf>
    <xf numFmtId="0" fontId="8" fillId="0" borderId="108" xfId="0" applyFont="1" applyBorder="1"/>
    <xf numFmtId="0" fontId="96" fillId="0" borderId="104" xfId="0" applyFont="1" applyBorder="1" applyAlignment="1">
      <alignment horizontal="left"/>
    </xf>
    <xf numFmtId="0" fontId="96" fillId="0" borderId="105" xfId="0" applyFont="1" applyBorder="1" applyAlignment="1">
      <alignment horizontal="left"/>
    </xf>
    <xf numFmtId="0" fontId="76" fillId="18" borderId="24" xfId="0" applyFont="1" applyFill="1" applyBorder="1" applyAlignment="1">
      <alignment horizontal="center" vertical="center"/>
    </xf>
    <xf numFmtId="0" fontId="76" fillId="0" borderId="107" xfId="0" applyFont="1" applyBorder="1" applyAlignment="1">
      <alignment horizontal="center" vertical="center"/>
    </xf>
    <xf numFmtId="0" fontId="7" fillId="0" borderId="107" xfId="0" applyFont="1" applyBorder="1" applyAlignment="1">
      <alignment horizontal="center" vertical="center"/>
    </xf>
    <xf numFmtId="0" fontId="8" fillId="0" borderId="104" xfId="0" applyFont="1" applyBorder="1" applyAlignment="1">
      <alignment horizontal="left"/>
    </xf>
    <xf numFmtId="0" fontId="8" fillId="0" borderId="24" xfId="0" applyFont="1" applyBorder="1" applyAlignment="1">
      <alignment horizontal="center"/>
    </xf>
    <xf numFmtId="0" fontId="8" fillId="0" borderId="24" xfId="0" applyFont="1" applyBorder="1" applyAlignment="1">
      <alignment horizontal="left"/>
    </xf>
    <xf numFmtId="0" fontId="96" fillId="0" borderId="107" xfId="0" applyFont="1" applyBorder="1" applyAlignment="1">
      <alignment horizontal="left"/>
    </xf>
    <xf numFmtId="0" fontId="8" fillId="0" borderId="107" xfId="0" applyFont="1" applyBorder="1" applyAlignment="1">
      <alignment horizontal="left"/>
    </xf>
    <xf numFmtId="0" fontId="8" fillId="0" borderId="0" xfId="0" applyFont="1" applyAlignment="1">
      <alignment horizontal="left"/>
    </xf>
    <xf numFmtId="0" fontId="96" fillId="0" borderId="105" xfId="0" applyFont="1" applyBorder="1"/>
    <xf numFmtId="0" fontId="8" fillId="0" borderId="24" xfId="0" applyFont="1" applyBorder="1"/>
    <xf numFmtId="0" fontId="96" fillId="0" borderId="107" xfId="0" applyFont="1" applyBorder="1"/>
    <xf numFmtId="0" fontId="8" fillId="0" borderId="107" xfId="0" applyFont="1" applyBorder="1"/>
    <xf numFmtId="0" fontId="8" fillId="0" borderId="109" xfId="0" applyFont="1" applyBorder="1" applyAlignment="1">
      <alignment horizontal="center"/>
    </xf>
    <xf numFmtId="0" fontId="8" fillId="0" borderId="109" xfId="0" applyFont="1" applyBorder="1"/>
    <xf numFmtId="0" fontId="8" fillId="0" borderId="110" xfId="0" applyFont="1" applyBorder="1" applyAlignment="1">
      <alignment horizontal="center"/>
    </xf>
    <xf numFmtId="0" fontId="8" fillId="0" borderId="110" xfId="0" applyFont="1" applyBorder="1"/>
    <xf numFmtId="168" fontId="8" fillId="0" borderId="0" xfId="0" applyNumberFormat="1" applyFont="1"/>
    <xf numFmtId="164" fontId="8" fillId="0" borderId="0" xfId="0" applyNumberFormat="1" applyFont="1"/>
    <xf numFmtId="169" fontId="8" fillId="0" borderId="0" xfId="0" applyNumberFormat="1" applyFont="1"/>
    <xf numFmtId="165" fontId="8" fillId="0" borderId="0" xfId="0" applyNumberFormat="1" applyFont="1"/>
    <xf numFmtId="1" fontId="5" fillId="4" borderId="111" xfId="0" applyNumberFormat="1" applyFont="1" applyFill="1" applyBorder="1" applyAlignment="1">
      <alignment horizontal="center" vertical="center" wrapText="1"/>
    </xf>
    <xf numFmtId="0" fontId="5" fillId="4" borderId="111" xfId="0" applyFont="1" applyFill="1" applyBorder="1" applyAlignment="1">
      <alignment horizontal="center" vertical="center" wrapText="1"/>
    </xf>
    <xf numFmtId="0" fontId="3" fillId="4" borderId="111" xfId="0" applyFont="1" applyFill="1" applyBorder="1" applyAlignment="1">
      <alignment horizontal="center" vertical="center" wrapText="1"/>
    </xf>
    <xf numFmtId="0" fontId="10" fillId="4" borderId="111" xfId="0" applyFont="1" applyFill="1" applyBorder="1" applyAlignment="1">
      <alignment horizontal="center" vertical="center" wrapText="1"/>
    </xf>
    <xf numFmtId="1" fontId="5" fillId="4" borderId="111" xfId="0" applyNumberFormat="1" applyFont="1" applyFill="1" applyBorder="1" applyAlignment="1">
      <alignment horizontal="center" vertical="top" wrapText="1"/>
    </xf>
    <xf numFmtId="0" fontId="5" fillId="4" borderId="111" xfId="0" applyFont="1" applyFill="1" applyBorder="1" applyAlignment="1">
      <alignment horizontal="center" vertical="top" wrapText="1"/>
    </xf>
    <xf numFmtId="0" fontId="3" fillId="4" borderId="111" xfId="0" applyFont="1" applyFill="1" applyBorder="1" applyAlignment="1">
      <alignment horizontal="center" vertical="top" wrapText="1"/>
    </xf>
    <xf numFmtId="0" fontId="10" fillId="4" borderId="111" xfId="0" applyFont="1" applyFill="1" applyBorder="1" applyAlignment="1">
      <alignment horizontal="center" vertical="top" wrapText="1"/>
    </xf>
    <xf numFmtId="1" fontId="5" fillId="6" borderId="112" xfId="0" applyNumberFormat="1" applyFont="1" applyFill="1" applyBorder="1" applyAlignment="1">
      <alignment horizontal="center" vertical="top" wrapText="1"/>
    </xf>
    <xf numFmtId="0" fontId="5" fillId="6" borderId="112" xfId="0" applyFont="1" applyFill="1" applyBorder="1" applyAlignment="1">
      <alignment horizontal="center" vertical="top" wrapText="1"/>
    </xf>
    <xf numFmtId="0" fontId="3" fillId="0" borderId="113" xfId="0" applyFont="1" applyBorder="1" applyAlignment="1">
      <alignment horizontal="center" vertical="top" wrapText="1"/>
    </xf>
    <xf numFmtId="0" fontId="10" fillId="0" borderId="113" xfId="0" applyFont="1" applyBorder="1" applyAlignment="1">
      <alignment horizontal="center" vertical="top" wrapText="1"/>
    </xf>
    <xf numFmtId="1" fontId="10" fillId="0" borderId="36" xfId="0" applyNumberFormat="1" applyFont="1" applyBorder="1" applyAlignment="1">
      <alignment horizontal="left" vertical="top" wrapText="1"/>
    </xf>
    <xf numFmtId="0" fontId="10" fillId="0" borderId="36" xfId="0" applyFont="1" applyBorder="1" applyAlignment="1">
      <alignment horizontal="left" vertical="top" wrapText="1"/>
    </xf>
    <xf numFmtId="0" fontId="3" fillId="0" borderId="36" xfId="0" applyFont="1" applyBorder="1" applyAlignment="1">
      <alignment horizontal="left" vertical="top" wrapText="1"/>
    </xf>
    <xf numFmtId="0" fontId="3" fillId="0" borderId="114" xfId="0" applyFont="1" applyBorder="1" applyAlignment="1">
      <alignment horizontal="left" vertical="top" wrapText="1"/>
    </xf>
    <xf numFmtId="0" fontId="3" fillId="0" borderId="113" xfId="0" applyFont="1" applyBorder="1" applyAlignment="1">
      <alignment horizontal="left" vertical="top" wrapText="1"/>
    </xf>
    <xf numFmtId="0" fontId="10" fillId="0" borderId="113" xfId="0" applyFont="1" applyBorder="1" applyAlignment="1">
      <alignment horizontal="left" vertical="top" wrapText="1"/>
    </xf>
    <xf numFmtId="14" fontId="10" fillId="0" borderId="36" xfId="0" applyNumberFormat="1" applyFont="1" applyBorder="1" applyAlignment="1">
      <alignment horizontal="left" vertical="top" wrapText="1"/>
    </xf>
    <xf numFmtId="0" fontId="10" fillId="0" borderId="115" xfId="0" applyFont="1" applyBorder="1" applyAlignment="1">
      <alignment horizontal="left" vertical="top" wrapText="1"/>
    </xf>
    <xf numFmtId="0" fontId="10" fillId="0" borderId="37" xfId="0" applyFont="1" applyBorder="1" applyAlignment="1">
      <alignment horizontal="left" vertical="top" wrapText="1"/>
    </xf>
    <xf numFmtId="1" fontId="3" fillId="0" borderId="36" xfId="0" applyNumberFormat="1" applyFont="1" applyBorder="1" applyAlignment="1">
      <alignment horizontal="left" vertical="top" wrapText="1"/>
    </xf>
    <xf numFmtId="0" fontId="41" fillId="0" borderId="36" xfId="0" applyFont="1" applyBorder="1" applyAlignment="1">
      <alignment horizontal="left" vertical="top" wrapText="1"/>
    </xf>
    <xf numFmtId="0" fontId="41" fillId="0" borderId="114" xfId="0" applyFont="1" applyBorder="1" applyAlignment="1">
      <alignment horizontal="left" vertical="top" wrapText="1"/>
    </xf>
    <xf numFmtId="0" fontId="10" fillId="0" borderId="114" xfId="0" applyFont="1" applyBorder="1" applyAlignment="1">
      <alignment horizontal="left" vertical="top" wrapText="1"/>
    </xf>
    <xf numFmtId="14" fontId="10" fillId="0" borderId="113" xfId="0" applyNumberFormat="1" applyFont="1" applyBorder="1" applyAlignment="1">
      <alignment horizontal="left" vertical="top" wrapText="1"/>
    </xf>
    <xf numFmtId="165" fontId="10" fillId="0" borderId="36" xfId="0" applyNumberFormat="1" applyFont="1" applyBorder="1" applyAlignment="1">
      <alignment horizontal="left" vertical="top" wrapText="1"/>
    </xf>
    <xf numFmtId="49" fontId="10" fillId="0" borderId="36" xfId="0" applyNumberFormat="1" applyFont="1" applyBorder="1" applyAlignment="1">
      <alignment horizontal="left" vertical="top" wrapText="1"/>
    </xf>
    <xf numFmtId="0" fontId="97" fillId="0" borderId="36" xfId="0" applyFont="1" applyBorder="1" applyAlignment="1">
      <alignment horizontal="left" vertical="top" wrapText="1"/>
    </xf>
    <xf numFmtId="14" fontId="3" fillId="0" borderId="36" xfId="0" applyNumberFormat="1" applyFont="1" applyBorder="1" applyAlignment="1">
      <alignment horizontal="left" vertical="top" wrapText="1"/>
    </xf>
    <xf numFmtId="0" fontId="98" fillId="0" borderId="114" xfId="0" applyFont="1" applyBorder="1" applyAlignment="1">
      <alignment horizontal="left" vertical="top" wrapText="1"/>
    </xf>
    <xf numFmtId="0" fontId="3" fillId="0" borderId="36" xfId="0" applyFont="1" applyBorder="1" applyAlignment="1">
      <alignment horizontal="left"/>
    </xf>
    <xf numFmtId="0" fontId="2" fillId="0" borderId="36" xfId="0" applyFont="1" applyBorder="1" applyAlignment="1">
      <alignment horizontal="left" vertical="top" wrapText="1"/>
    </xf>
    <xf numFmtId="0" fontId="1" fillId="0" borderId="2" xfId="0" applyFont="1" applyBorder="1"/>
    <xf numFmtId="0" fontId="1" fillId="0" borderId="3" xfId="0" applyFont="1" applyBorder="1"/>
    <xf numFmtId="0" fontId="0" fillId="0" borderId="0" xfId="0"/>
    <xf numFmtId="0" fontId="1" fillId="0" borderId="6" xfId="0" applyFont="1" applyBorder="1"/>
    <xf numFmtId="0" fontId="1" fillId="0" borderId="8" xfId="0" applyFont="1" applyBorder="1"/>
    <xf numFmtId="0" fontId="1" fillId="0" borderId="16" xfId="0" applyFont="1" applyBorder="1"/>
    <xf numFmtId="0" fontId="1" fillId="0" borderId="10" xfId="0" applyFont="1" applyBorder="1"/>
    <xf numFmtId="0" fontId="7" fillId="6" borderId="9" xfId="0" applyFont="1" applyFill="1" applyBorder="1" applyAlignment="1">
      <alignment horizontal="center" vertical="center" wrapText="1"/>
    </xf>
    <xf numFmtId="0" fontId="1" fillId="0" borderId="14" xfId="0" applyFont="1" applyBorder="1"/>
    <xf numFmtId="0" fontId="1" fillId="0" borderId="18" xfId="0" applyFont="1" applyBorder="1"/>
    <xf numFmtId="0" fontId="7" fillId="6" borderId="10" xfId="0" applyFont="1" applyFill="1" applyBorder="1" applyAlignment="1">
      <alignment horizontal="center" vertical="center" wrapText="1"/>
    </xf>
    <xf numFmtId="0" fontId="1" fillId="0" borderId="15" xfId="0" applyFont="1" applyBorder="1"/>
    <xf numFmtId="0" fontId="1" fillId="0" borderId="19" xfId="0" applyFont="1" applyBorder="1"/>
    <xf numFmtId="0" fontId="1" fillId="0" borderId="12" xfId="0" applyFont="1" applyBorder="1"/>
    <xf numFmtId="0" fontId="1" fillId="0" borderId="13" xfId="0" applyFont="1" applyBorder="1"/>
    <xf numFmtId="0" fontId="1" fillId="0" borderId="29" xfId="0" applyFont="1" applyBorder="1"/>
    <xf numFmtId="0" fontId="1" fillId="0" borderId="17" xfId="0" applyFont="1" applyBorder="1"/>
    <xf numFmtId="0" fontId="7" fillId="6" borderId="11" xfId="0" applyFont="1" applyFill="1" applyBorder="1" applyAlignment="1">
      <alignment horizontal="center" wrapText="1"/>
    </xf>
    <xf numFmtId="0" fontId="7" fillId="0" borderId="11" xfId="0" applyFont="1" applyBorder="1" applyAlignment="1">
      <alignment horizontal="center" wrapText="1"/>
    </xf>
    <xf numFmtId="0" fontId="7" fillId="0" borderId="9" xfId="0" applyFont="1" applyBorder="1" applyAlignment="1">
      <alignment horizontal="center" wrapText="1"/>
    </xf>
    <xf numFmtId="0" fontId="7" fillId="0" borderId="16" xfId="0" applyFont="1" applyBorder="1" applyAlignment="1">
      <alignment horizontal="center" wrapText="1"/>
    </xf>
    <xf numFmtId="0" fontId="15" fillId="6" borderId="12" xfId="0" applyFont="1" applyFill="1" applyBorder="1" applyAlignment="1">
      <alignment horizontal="center" wrapText="1"/>
    </xf>
    <xf numFmtId="0" fontId="15" fillId="6" borderId="103" xfId="0" applyFont="1" applyFill="1" applyBorder="1" applyAlignment="1">
      <alignment horizontal="center" wrapText="1"/>
    </xf>
    <xf numFmtId="0" fontId="1" fillId="0" borderId="103" xfId="0" applyFont="1" applyBorder="1"/>
    <xf numFmtId="0" fontId="8" fillId="6" borderId="1" xfId="0" applyFont="1" applyFill="1" applyBorder="1"/>
    <xf numFmtId="0" fontId="7" fillId="6" borderId="1" xfId="0" applyFont="1" applyFill="1" applyBorder="1" applyAlignment="1">
      <alignment horizontal="center"/>
    </xf>
    <xf numFmtId="0" fontId="8" fillId="6" borderId="1" xfId="0" applyFont="1" applyFill="1" applyBorder="1" applyAlignment="1">
      <alignment horizontal="center" wrapText="1"/>
    </xf>
    <xf numFmtId="0" fontId="8" fillId="6" borderId="1" xfId="0" applyFont="1" applyFill="1" applyBorder="1" applyAlignment="1">
      <alignment wrapText="1"/>
    </xf>
    <xf numFmtId="0" fontId="8" fillId="6" borderId="21" xfId="0" applyFont="1" applyFill="1" applyBorder="1" applyAlignment="1">
      <alignment wrapText="1"/>
    </xf>
    <xf numFmtId="0" fontId="1" fillId="0" borderId="7" xfId="0" applyFont="1" applyBorder="1"/>
    <xf numFmtId="0" fontId="1" fillId="0" borderId="22" xfId="0" applyFont="1" applyBorder="1"/>
    <xf numFmtId="0" fontId="1" fillId="0" borderId="30" xfId="0" applyFont="1" applyBorder="1"/>
    <xf numFmtId="0" fontId="8" fillId="6" borderId="5" xfId="0" applyFont="1" applyFill="1" applyBorder="1"/>
    <xf numFmtId="0" fontId="8" fillId="6" borderId="21" xfId="0" applyFont="1" applyFill="1" applyBorder="1"/>
    <xf numFmtId="0" fontId="7" fillId="6" borderId="21" xfId="0" applyFont="1" applyFill="1" applyBorder="1" applyAlignment="1">
      <alignment horizontal="center"/>
    </xf>
    <xf numFmtId="0" fontId="7" fillId="6" borderId="8" xfId="0" applyFont="1" applyFill="1" applyBorder="1" applyAlignment="1">
      <alignment horizontal="left" wrapText="1"/>
    </xf>
    <xf numFmtId="0" fontId="7" fillId="6" borderId="1" xfId="0" applyFont="1" applyFill="1" applyBorder="1"/>
    <xf numFmtId="0" fontId="7" fillId="6" borderId="21" xfId="0" applyFont="1" applyFill="1" applyBorder="1"/>
    <xf numFmtId="0" fontId="8" fillId="6" borderId="2" xfId="0" applyFont="1" applyFill="1" applyBorder="1"/>
    <xf numFmtId="0" fontId="7" fillId="6" borderId="7" xfId="0" applyFont="1" applyFill="1" applyBorder="1" applyAlignment="1">
      <alignment horizontal="left"/>
    </xf>
    <xf numFmtId="0" fontId="8" fillId="6" borderId="7" xfId="0" applyFont="1" applyFill="1" applyBorder="1" applyAlignment="1">
      <alignment horizontal="left"/>
    </xf>
    <xf numFmtId="0" fontId="7" fillId="6" borderId="25" xfId="0" applyFont="1" applyFill="1" applyBorder="1" applyAlignment="1">
      <alignment horizontal="left"/>
    </xf>
    <xf numFmtId="0" fontId="1" fillId="0" borderId="26" xfId="0" applyFont="1" applyBorder="1"/>
    <xf numFmtId="0" fontId="7" fillId="6" borderId="0" xfId="0" applyFont="1" applyFill="1" applyAlignment="1">
      <alignment horizontal="left"/>
    </xf>
    <xf numFmtId="0" fontId="8" fillId="6" borderId="30" xfId="0" applyFont="1" applyFill="1" applyBorder="1"/>
    <xf numFmtId="0" fontId="91" fillId="6" borderId="30" xfId="0" applyFont="1" applyFill="1" applyBorder="1" applyAlignment="1">
      <alignment horizontal="center"/>
    </xf>
    <xf numFmtId="0" fontId="7" fillId="6" borderId="1" xfId="0" applyFont="1" applyFill="1" applyBorder="1" applyAlignment="1">
      <alignment horizontal="left"/>
    </xf>
    <xf numFmtId="0" fontId="92" fillId="6" borderId="1" xfId="0" applyFont="1" applyFill="1" applyBorder="1"/>
    <xf numFmtId="0" fontId="95" fillId="0" borderId="105" xfId="0" applyFont="1" applyBorder="1" applyAlignment="1">
      <alignment horizontal="center" vertical="center"/>
    </xf>
    <xf numFmtId="0" fontId="1" fillId="0" borderId="106" xfId="0" applyFont="1" applyBorder="1"/>
    <xf numFmtId="0" fontId="1" fillId="0" borderId="107" xfId="0" applyFont="1" applyBorder="1"/>
  </cellXfs>
  <cellStyles count="1">
    <cellStyle name="Normal" xfId="0" builtinId="0"/>
  </cellStyles>
  <dxfs count="63">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E6CD74"/>
          <bgColor rgb="FFE6CD74"/>
        </patternFill>
      </fill>
    </dxf>
    <dxf>
      <fill>
        <patternFill patternType="solid">
          <fgColor rgb="FFFFD966"/>
          <bgColor rgb="FFFFD966"/>
        </patternFill>
      </fill>
    </dxf>
    <dxf>
      <font>
        <color rgb="FF000000"/>
      </font>
      <fill>
        <patternFill patternType="solid">
          <fgColor rgb="FFFFD966"/>
          <bgColor rgb="FFFFD966"/>
        </patternFill>
      </fill>
    </dxf>
    <dxf>
      <fill>
        <patternFill patternType="solid">
          <fgColor rgb="FFFCE5CD"/>
          <bgColor rgb="FFFCE5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6AA84F"/>
          <bgColor rgb="FF6AA84F"/>
        </patternFill>
      </fill>
    </dxf>
    <dxf>
      <fill>
        <patternFill patternType="solid">
          <fgColor rgb="FFE06666"/>
          <bgColor rgb="FFE06666"/>
        </patternFill>
      </fill>
    </dxf>
    <dxf>
      <fill>
        <patternFill patternType="solid">
          <fgColor theme="8"/>
          <bgColor theme="8"/>
        </patternFill>
      </fill>
    </dxf>
    <dxf>
      <fill>
        <patternFill patternType="solid">
          <fgColor rgb="FFA4C2F4"/>
          <bgColor rgb="FFA4C2F4"/>
        </patternFill>
      </fill>
    </dxf>
    <dxf>
      <fill>
        <patternFill patternType="solid">
          <fgColor rgb="FFE6CD74"/>
          <bgColor rgb="FFE6CD74"/>
        </patternFill>
      </fill>
    </dxf>
    <dxf>
      <fill>
        <patternFill patternType="solid">
          <fgColor rgb="FFFFD966"/>
          <bgColor rgb="FFFFD966"/>
        </patternFill>
      </fill>
    </dxf>
    <dxf>
      <font>
        <color rgb="FF000000"/>
      </font>
      <fill>
        <patternFill patternType="solid">
          <fgColor rgb="FFFFD966"/>
          <bgColor rgb="FFFFD966"/>
        </patternFill>
      </fill>
    </dxf>
    <dxf>
      <fill>
        <patternFill patternType="solid">
          <fgColor rgb="FFE06666"/>
          <bgColor rgb="FFE06666"/>
        </patternFill>
      </fill>
    </dxf>
    <dxf>
      <fill>
        <patternFill patternType="solid">
          <fgColor theme="7"/>
          <bgColor theme="7"/>
        </patternFill>
      </fill>
    </dxf>
    <dxf>
      <fill>
        <patternFill patternType="solid">
          <fgColor rgb="FF93C47D"/>
          <bgColor rgb="FF93C47D"/>
        </patternFill>
      </fill>
    </dxf>
    <dxf>
      <fill>
        <patternFill patternType="solid">
          <fgColor rgb="FFFFE599"/>
          <bgColor rgb="FFFFE599"/>
        </patternFill>
      </fill>
    </dxf>
    <dxf>
      <font>
        <color rgb="FF444444"/>
      </font>
      <fill>
        <patternFill patternType="solid">
          <fgColor rgb="FFB6D7A8"/>
          <bgColor rgb="FFB6D7A8"/>
        </patternFill>
      </fill>
    </dxf>
    <dxf>
      <font>
        <color rgb="FF000000"/>
      </font>
      <fill>
        <patternFill patternType="solid">
          <fgColor theme="5"/>
          <bgColor theme="5"/>
        </patternFill>
      </fill>
    </dxf>
    <dxf>
      <font>
        <color rgb="FF000000"/>
      </font>
      <fill>
        <patternFill patternType="solid">
          <fgColor theme="7"/>
          <bgColor theme="7"/>
        </patternFill>
      </fill>
    </dxf>
    <dxf>
      <fill>
        <patternFill patternType="solid">
          <fgColor theme="7"/>
          <bgColor theme="7"/>
        </patternFill>
      </fill>
    </dxf>
    <dxf>
      <font>
        <color rgb="FF000000"/>
      </font>
      <fill>
        <patternFill patternType="solid">
          <fgColor theme="7"/>
          <bgColor theme="7"/>
        </patternFill>
      </fill>
    </dxf>
    <dxf>
      <font>
        <color rgb="FF000000"/>
      </font>
      <fill>
        <patternFill patternType="solid">
          <fgColor theme="7"/>
          <bgColor theme="7"/>
        </patternFill>
      </fill>
    </dxf>
    <dxf>
      <font>
        <color rgb="FFFFFFFF"/>
      </font>
      <fill>
        <patternFill patternType="solid">
          <fgColor theme="6"/>
          <bgColor theme="6"/>
        </patternFill>
      </fill>
    </dxf>
    <dxf>
      <fill>
        <patternFill patternType="solid">
          <fgColor rgb="FFFFD966"/>
          <bgColor rgb="FFFFD966"/>
        </patternFill>
      </fill>
    </dxf>
    <dxf>
      <font>
        <color rgb="FFFFFFFF"/>
      </font>
      <fill>
        <patternFill patternType="solid">
          <fgColor rgb="FFCC0000"/>
          <bgColor rgb="FFCC0000"/>
        </patternFill>
      </fill>
    </dxf>
    <dxf>
      <font>
        <color rgb="FFFFFFFF"/>
      </font>
      <fill>
        <patternFill patternType="solid">
          <fgColor theme="6"/>
          <bgColor theme="6"/>
        </patternFill>
      </fill>
    </dxf>
    <dxf>
      <font>
        <color rgb="FFFFFFFF"/>
      </font>
      <fill>
        <patternFill patternType="solid">
          <fgColor rgb="FFE06666"/>
          <bgColor rgb="FFE06666"/>
        </patternFill>
      </fill>
    </dxf>
    <dxf>
      <font>
        <color rgb="FF000000"/>
      </font>
      <fill>
        <patternFill patternType="solid">
          <fgColor rgb="FFB6D7A8"/>
          <bgColor rgb="FFB6D7A8"/>
        </patternFill>
      </fill>
    </dxf>
    <dxf>
      <fill>
        <patternFill patternType="solid">
          <fgColor theme="7"/>
          <bgColor theme="7"/>
        </patternFill>
      </fill>
    </dxf>
    <dxf>
      <font>
        <color rgb="FFFFFFFF"/>
      </font>
      <fill>
        <patternFill patternType="solid">
          <fgColor theme="6"/>
          <bgColor theme="6"/>
        </patternFill>
      </fill>
    </dxf>
    <dxf>
      <font>
        <color theme="0"/>
      </font>
      <fill>
        <patternFill patternType="solid">
          <fgColor rgb="FFCC0000"/>
          <bgColor rgb="FFCC0000"/>
        </patternFill>
      </fill>
    </dxf>
    <dxf>
      <font>
        <color rgb="FFFFFFFF"/>
      </font>
      <fill>
        <patternFill patternType="solid">
          <fgColor theme="6"/>
          <bgColor theme="6"/>
        </patternFill>
      </fill>
    </dxf>
    <dxf>
      <font>
        <color rgb="FF434343"/>
      </font>
      <fill>
        <patternFill patternType="solid">
          <fgColor rgb="FFF6B26B"/>
          <bgColor rgb="FFF6B26B"/>
        </patternFill>
      </fill>
    </dxf>
    <dxf>
      <font>
        <color rgb="FFFFFFFF"/>
      </font>
      <fill>
        <patternFill patternType="solid">
          <fgColor rgb="FFE06666"/>
          <bgColor rgb="FFE06666"/>
        </patternFill>
      </fill>
    </dxf>
    <dxf>
      <font>
        <color rgb="FF000000"/>
      </font>
      <fill>
        <patternFill patternType="solid">
          <fgColor rgb="FFB6D7A8"/>
          <bgColor rgb="FFB6D7A8"/>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E6CD74"/>
          <bgColor rgb="FFE6CD74"/>
        </patternFill>
      </fill>
    </dxf>
    <dxf>
      <fill>
        <patternFill patternType="solid">
          <fgColor rgb="FFFFD966"/>
          <bgColor rgb="FFFFD966"/>
        </patternFill>
      </fill>
    </dxf>
    <dxf>
      <font>
        <color rgb="FF000000"/>
      </font>
      <fill>
        <patternFill patternType="solid">
          <fgColor rgb="FFFFD966"/>
          <bgColor rgb="FFFFD966"/>
        </patternFill>
      </fill>
    </dxf>
    <dxf>
      <fill>
        <patternFill patternType="solid">
          <fgColor rgb="FFCCCCCC"/>
          <bgColor rgb="FFCCCCCC"/>
        </patternFill>
      </fill>
    </dxf>
    <dxf>
      <fill>
        <patternFill patternType="solid">
          <fgColor rgb="FFFFFF00"/>
          <bgColor rgb="FFFFFF00"/>
        </patternFill>
      </fill>
    </dxf>
    <dxf>
      <fill>
        <patternFill patternType="solid">
          <fgColor rgb="FFFFFF00"/>
          <bgColor rgb="FFFFFF00"/>
        </patternFill>
      </fill>
    </dxf>
    <dxf>
      <fill>
        <patternFill patternType="solid">
          <fgColor rgb="FFD9D9D9"/>
          <bgColor rgb="FFD9D9D9"/>
        </patternFill>
      </fill>
    </dxf>
    <dxf>
      <fill>
        <patternFill patternType="solid">
          <fgColor rgb="FFFF0000"/>
          <bgColor rgb="FFFF0000"/>
        </patternFill>
      </fill>
    </dxf>
    <dxf>
      <fill>
        <patternFill patternType="solid">
          <fgColor rgb="FFFF0000"/>
          <bgColor rgb="FFFF0000"/>
        </patternFill>
      </fill>
    </dxf>
    <dxf>
      <fill>
        <patternFill patternType="solid">
          <fgColor rgb="FFFFFF00"/>
          <bgColor rgb="FFFFFF00"/>
        </patternFill>
      </fill>
    </dxf>
    <dxf>
      <fill>
        <patternFill patternType="solid">
          <fgColor rgb="FFFF0000"/>
          <bgColor rgb="FFFF0000"/>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Provider Data and Payer Status-style" pivot="0" count="3" xr9:uid="{00000000-0011-0000-FFFF-FFFF00000000}">
      <tableStyleElement type="headerRow" dxfId="62"/>
      <tableStyleElement type="firstRowStripe" dxfId="61"/>
      <tableStyleElement type="secondRowStripe" dxfId="6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211">
  <tableColumns count="44">
    <tableColumn id="1" xr3:uid="{00000000-0010-0000-0000-000001000000}" name="Roster Results confirmed with DCO contact_x000a_as of 4/28/23 (except Easterseals and Judson)_x000a_"/>
    <tableColumn id="2" xr3:uid="{00000000-0010-0000-0000-000002000000}" name="Active/Terminated_x000a_(Insert start and term date as a comment)"/>
    <tableColumn id="3" xr3:uid="{00000000-0010-0000-0000-000003000000}" name="DCO Name"/>
    <tableColumn id="4" xr3:uid="{00000000-0010-0000-0000-000004000000}" name="First Name"/>
    <tableColumn id="5" xr3:uid="{00000000-0010-0000-0000-000005000000}" name="Middle Name"/>
    <tableColumn id="6" xr3:uid="{00000000-0010-0000-0000-000006000000}" name="Last Name"/>
    <tableColumn id="7" xr3:uid="{00000000-0010-0000-0000-000007000000}" name="_x000a_Practitioner Type _x000a_"/>
    <tableColumn id="8" xr3:uid="{00000000-0010-0000-0000-000008000000}" name="SSN"/>
    <tableColumn id="9" xr3:uid="{00000000-0010-0000-0000-000009000000}" name="DOB"/>
    <tableColumn id="10" xr3:uid="{00000000-0010-0000-0000-00000A000000}" name="NPI"/>
    <tableColumn id="11" xr3:uid="{00000000-0010-0000-0000-00000B000000}" name="CAQH ID"/>
    <tableColumn id="12" xr3:uid="{00000000-0010-0000-0000-00000C000000}" name="CAQH PDF_x000a_(Y/N)_x000a_ Insert Date received as a comment"/>
    <tableColumn id="13" xr3:uid="{00000000-0010-0000-0000-00000D000000}" name="CAQH Attestation Date"/>
    <tableColumn id="14" xr3:uid="{00000000-0010-0000-0000-00000E000000}" name="Taxonomy"/>
    <tableColumn id="15" xr3:uid="{00000000-0010-0000-0000-00000F000000}" name="​Specialty (Primary and Secondary) "/>
    <tableColumn id="16" xr3:uid="{00000000-0010-0000-0000-000010000000}" name="​License #"/>
    <tableColumn id="17" xr3:uid="{00000000-0010-0000-0000-000011000000}" name="​License effective date"/>
    <tableColumn id="18" xr3:uid="{00000000-0010-0000-0000-000012000000}" name="​License expiration date"/>
    <tableColumn id="19" xr3:uid="{00000000-0010-0000-0000-000013000000}" name="​PA License effect/exp date"/>
    <tableColumn id="20" xr3:uid="{00000000-0010-0000-0000-000014000000}" name="​NCCPA #_x000a_"/>
    <tableColumn id="21" xr3:uid="{00000000-0010-0000-0000-000015000000}" name="​NP License #_x000a_"/>
    <tableColumn id="22" xr3:uid="{00000000-0010-0000-0000-000016000000}" name="​NP License effective date_x000a_"/>
    <tableColumn id="23" xr3:uid="{00000000-0010-0000-0000-000017000000}" name="NP ​License expiration date"/>
    <tableColumn id="24" xr3:uid="{00000000-0010-0000-0000-000018000000}" name="​​RN License #"/>
    <tableColumn id="25" xr3:uid="{00000000-0010-0000-0000-000019000000}" name="RN License effective date_x000a_"/>
    <tableColumn id="26" xr3:uid="{00000000-0010-0000-0000-00001A000000}" name="​RN License expiration date_x000a_"/>
    <tableColumn id="27" xr3:uid="{00000000-0010-0000-0000-00001B000000}" name="DEA #"/>
    <tableColumn id="28" xr3:uid="{00000000-0010-0000-0000-00001C000000}" name="​ DEA License effective date_x000a_"/>
    <tableColumn id="29" xr3:uid="{00000000-0010-0000-0000-00001D000000}" name="DEA ​License expiration date"/>
    <tableColumn id="30" xr3:uid="{00000000-0010-0000-0000-00001E000000}" name="Liability issue date"/>
    <tableColumn id="31" xr3:uid="{00000000-0010-0000-0000-00001F000000}" name="Liability Expiration date"/>
    <tableColumn id="32" xr3:uid="{00000000-0010-0000-0000-000020000000}" name="Policy Number"/>
    <tableColumn id="33" xr3:uid="{00000000-0010-0000-0000-000021000000}" name="OIG "/>
    <tableColumn id="34" xr3:uid="{00000000-0010-0000-0000-000022000000}" name="SAM"/>
    <tableColumn id="35" xr3:uid="{00000000-0010-0000-0000-000023000000}" name="Medicare"/>
    <tableColumn id="36" xr3:uid="{00000000-0010-0000-0000-000024000000}" name="(Medicare) Revalidation Date"/>
    <tableColumn id="37" xr3:uid="{00000000-0010-0000-0000-000025000000}" name="Medicaid"/>
    <tableColumn id="38" xr3:uid="{00000000-0010-0000-0000-000026000000}" name="(Medicaid) Revalidation Date"/>
    <tableColumn id="39" xr3:uid="{00000000-0010-0000-0000-000027000000}" name="Molina"/>
    <tableColumn id="40" xr3:uid="{00000000-0010-0000-0000-000028000000}" name="McLaren"/>
    <tableColumn id="41" xr3:uid="{00000000-0010-0000-0000-000029000000}" name="Meridian"/>
    <tableColumn id="42" xr3:uid="{00000000-0010-0000-0000-00002A000000}" name="Aetna"/>
    <tableColumn id="43" xr3:uid="{00000000-0010-0000-0000-00002B000000}" name="Priority Health _x000a_"/>
    <tableColumn id="44" xr3:uid="{00000000-0010-0000-0000-00002C000000}" name="Amerihealth_x000a_"/>
  </tableColumns>
  <tableStyleInfo name="Provider Data and Payer Status-style" showFirstColumn="1" showLastColumn="1" showRowStripes="1" showColumnStripes="0"/>
</table>
</file>

<file path=xl/theme/theme1.xml><?xml version="1.0" encoding="utf-8"?>
<a:theme xmlns:a="http://schemas.openxmlformats.org/drawingml/2006/main" name="Sheets">
  <a:themeElements>
    <a:clrScheme name="Sheets">
      <a:dk1>
        <a:srgbClr val="344846"/>
      </a:dk1>
      <a:lt1>
        <a:srgbClr val="FFFFFF"/>
      </a:lt1>
      <a:dk2>
        <a:srgbClr val="344846"/>
      </a:dk2>
      <a:lt2>
        <a:srgbClr val="FFFFFF"/>
      </a:lt2>
      <a:accent1>
        <a:srgbClr val="00535C"/>
      </a:accent1>
      <a:accent2>
        <a:srgbClr val="CD840E"/>
      </a:accent2>
      <a:accent3>
        <a:srgbClr val="9F545C"/>
      </a:accent3>
      <a:accent4>
        <a:srgbClr val="D9C1AD"/>
      </a:accent4>
      <a:accent5>
        <a:srgbClr val="D5E8AC"/>
      </a:accent5>
      <a:accent6>
        <a:srgbClr val="3862B5"/>
      </a:accent6>
      <a:hlink>
        <a:srgbClr val="9F545C"/>
      </a:hlink>
      <a:folHlink>
        <a:srgbClr val="9F545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proview.cah.org/" TargetMode="External"/><Relationship Id="rId13" Type="http://schemas.openxmlformats.org/officeDocument/2006/relationships/hyperlink" Target="http://proview.caqh.org/" TargetMode="External"/><Relationship Id="rId18" Type="http://schemas.openxmlformats.org/officeDocument/2006/relationships/hyperlink" Target="http://proview.caqh.org/" TargetMode="External"/><Relationship Id="rId26" Type="http://schemas.openxmlformats.org/officeDocument/2006/relationships/vmlDrawing" Target="../drawings/vmlDrawing2.vml"/><Relationship Id="rId3" Type="http://schemas.openxmlformats.org/officeDocument/2006/relationships/hyperlink" Target="http://proview.caqh.org/" TargetMode="External"/><Relationship Id="rId21" Type="http://schemas.openxmlformats.org/officeDocument/2006/relationships/hyperlink" Target="http://proview.caqh.org/" TargetMode="External"/><Relationship Id="rId7" Type="http://schemas.openxmlformats.org/officeDocument/2006/relationships/hyperlink" Target="http://proview.caqh.org/" TargetMode="External"/><Relationship Id="rId12" Type="http://schemas.openxmlformats.org/officeDocument/2006/relationships/hyperlink" Target="http://proview.caqh.org/" TargetMode="External"/><Relationship Id="rId17" Type="http://schemas.openxmlformats.org/officeDocument/2006/relationships/hyperlink" Target="http://proview.caqh.org/" TargetMode="External"/><Relationship Id="rId25" Type="http://schemas.openxmlformats.org/officeDocument/2006/relationships/hyperlink" Target="http://proview.caqh.org/" TargetMode="External"/><Relationship Id="rId2" Type="http://schemas.openxmlformats.org/officeDocument/2006/relationships/hyperlink" Target="http://proview.caqh.org/" TargetMode="External"/><Relationship Id="rId16" Type="http://schemas.openxmlformats.org/officeDocument/2006/relationships/hyperlink" Target="http://proview.caqh.org/" TargetMode="External"/><Relationship Id="rId20" Type="http://schemas.openxmlformats.org/officeDocument/2006/relationships/hyperlink" Target="http://proview.caqh.org/" TargetMode="External"/><Relationship Id="rId1" Type="http://schemas.openxmlformats.org/officeDocument/2006/relationships/hyperlink" Target="http://abaur21gmail.com/" TargetMode="External"/><Relationship Id="rId6" Type="http://schemas.openxmlformats.org/officeDocument/2006/relationships/hyperlink" Target="http://proview.caqh.org/" TargetMode="External"/><Relationship Id="rId11" Type="http://schemas.openxmlformats.org/officeDocument/2006/relationships/hyperlink" Target="http://proview.caqh.org/" TargetMode="External"/><Relationship Id="rId24" Type="http://schemas.openxmlformats.org/officeDocument/2006/relationships/hyperlink" Target="http://proview.caqh.org/" TargetMode="External"/><Relationship Id="rId5" Type="http://schemas.openxmlformats.org/officeDocument/2006/relationships/hyperlink" Target="http://proview.caqh.org/" TargetMode="External"/><Relationship Id="rId15" Type="http://schemas.openxmlformats.org/officeDocument/2006/relationships/hyperlink" Target="http://proview.caqh.org/" TargetMode="External"/><Relationship Id="rId23" Type="http://schemas.openxmlformats.org/officeDocument/2006/relationships/hyperlink" Target="http://proview.caqh.org/" TargetMode="External"/><Relationship Id="rId10" Type="http://schemas.openxmlformats.org/officeDocument/2006/relationships/hyperlink" Target="http://proview.caqh.org/" TargetMode="External"/><Relationship Id="rId19" Type="http://schemas.openxmlformats.org/officeDocument/2006/relationships/hyperlink" Target="http://proview.caqh.org/" TargetMode="External"/><Relationship Id="rId4" Type="http://schemas.openxmlformats.org/officeDocument/2006/relationships/hyperlink" Target="http://proview.caqh.org/" TargetMode="External"/><Relationship Id="rId9" Type="http://schemas.openxmlformats.org/officeDocument/2006/relationships/hyperlink" Target="http://proview.caqh.org/" TargetMode="External"/><Relationship Id="rId14" Type="http://schemas.openxmlformats.org/officeDocument/2006/relationships/hyperlink" Target="http://proview.caqh.org/" TargetMode="External"/><Relationship Id="rId22" Type="http://schemas.openxmlformats.org/officeDocument/2006/relationships/hyperlink" Target="http://proview.caqh.org/" TargetMode="External"/><Relationship Id="rId27"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8" Type="http://schemas.openxmlformats.org/officeDocument/2006/relationships/hyperlink" Target="mailto:cmorrissey@cnshealthcare.org" TargetMode="External"/><Relationship Id="rId13" Type="http://schemas.openxmlformats.org/officeDocument/2006/relationships/hyperlink" Target="mailto:khorton@cnshealthcare.org" TargetMode="External"/><Relationship Id="rId18" Type="http://schemas.openxmlformats.org/officeDocument/2006/relationships/hyperlink" Target="mailto:itaylor@cnshealthcare.org" TargetMode="External"/><Relationship Id="rId3" Type="http://schemas.openxmlformats.org/officeDocument/2006/relationships/hyperlink" Target="mailto:aemerick@cnshealthcare.org" TargetMode="External"/><Relationship Id="rId21" Type="http://schemas.openxmlformats.org/officeDocument/2006/relationships/hyperlink" Target="mailto:hr@awbs.org" TargetMode="External"/><Relationship Id="rId7" Type="http://schemas.openxmlformats.org/officeDocument/2006/relationships/hyperlink" Target="mailto:sthomas@cnshealthcare.org" TargetMode="External"/><Relationship Id="rId12" Type="http://schemas.openxmlformats.org/officeDocument/2006/relationships/hyperlink" Target="mailto:kthomas@cnshealthcare.org" TargetMode="External"/><Relationship Id="rId17" Type="http://schemas.openxmlformats.org/officeDocument/2006/relationships/hyperlink" Target="mailto:billing@consumerservicesinc.org" TargetMode="External"/><Relationship Id="rId25" Type="http://schemas.openxmlformats.org/officeDocument/2006/relationships/comments" Target="../comments5.xml"/><Relationship Id="rId2" Type="http://schemas.openxmlformats.org/officeDocument/2006/relationships/hyperlink" Target="mailto:jalce@cnshealthcare.org" TargetMode="External"/><Relationship Id="rId16" Type="http://schemas.openxmlformats.org/officeDocument/2006/relationships/hyperlink" Target="mailto:billing@consumerservicesinc.org" TargetMode="External"/><Relationship Id="rId20" Type="http://schemas.openxmlformats.org/officeDocument/2006/relationships/hyperlink" Target="mailto:billing@consumerservicesinc.org" TargetMode="External"/><Relationship Id="rId1" Type="http://schemas.openxmlformats.org/officeDocument/2006/relationships/hyperlink" Target="mailto:jblaszkowski@cnshealthcare.org" TargetMode="External"/><Relationship Id="rId6" Type="http://schemas.openxmlformats.org/officeDocument/2006/relationships/hyperlink" Target="mailto:mminto@cnshealthcare.org" TargetMode="External"/><Relationship Id="rId11" Type="http://schemas.openxmlformats.org/officeDocument/2006/relationships/hyperlink" Target="mailto:cspinney@cnshealthcare.org" TargetMode="External"/><Relationship Id="rId24" Type="http://schemas.openxmlformats.org/officeDocument/2006/relationships/vmlDrawing" Target="../drawings/vmlDrawing5.vml"/><Relationship Id="rId5" Type="http://schemas.openxmlformats.org/officeDocument/2006/relationships/hyperlink" Target="mailto:sguertin@cnshealthcare.org" TargetMode="External"/><Relationship Id="rId15" Type="http://schemas.openxmlformats.org/officeDocument/2006/relationships/hyperlink" Target="mailto:billing@consumerservicesinc.org" TargetMode="External"/><Relationship Id="rId23" Type="http://schemas.openxmlformats.org/officeDocument/2006/relationships/hyperlink" Target="mailto:awilliams7@cnshealthcare.org" TargetMode="External"/><Relationship Id="rId10" Type="http://schemas.openxmlformats.org/officeDocument/2006/relationships/hyperlink" Target="mailto:cesser@cnshealthcare.org" TargetMode="External"/><Relationship Id="rId19" Type="http://schemas.openxmlformats.org/officeDocument/2006/relationships/hyperlink" Target="mailto:mreid@cnshealthcare.org" TargetMode="External"/><Relationship Id="rId4" Type="http://schemas.openxmlformats.org/officeDocument/2006/relationships/hyperlink" Target="mailto:billing@consumerservicesinc.org" TargetMode="External"/><Relationship Id="rId9" Type="http://schemas.openxmlformats.org/officeDocument/2006/relationships/hyperlink" Target="mailto:billing@consumerservicesinc.org" TargetMode="External"/><Relationship Id="rId14" Type="http://schemas.openxmlformats.org/officeDocument/2006/relationships/hyperlink" Target="mailto:billing@consumerservicesinc.org" TargetMode="External"/><Relationship Id="rId22" Type="http://schemas.openxmlformats.org/officeDocument/2006/relationships/hyperlink" Target="mailto:billing@consumerservicesinc.or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billing@consumerservicesinc.org" TargetMode="External"/><Relationship Id="rId3" Type="http://schemas.openxmlformats.org/officeDocument/2006/relationships/hyperlink" Target="mailto:billing@consumerservicesinc.org" TargetMode="External"/><Relationship Id="rId7" Type="http://schemas.openxmlformats.org/officeDocument/2006/relationships/hyperlink" Target="mailto:billing@consumerservicesinc.org" TargetMode="External"/><Relationship Id="rId2" Type="http://schemas.openxmlformats.org/officeDocument/2006/relationships/hyperlink" Target="mailto:billing@consumerservicesinc.org" TargetMode="External"/><Relationship Id="rId1" Type="http://schemas.openxmlformats.org/officeDocument/2006/relationships/hyperlink" Target="mailto:billing@consumerservicesinc.org" TargetMode="External"/><Relationship Id="rId6" Type="http://schemas.openxmlformats.org/officeDocument/2006/relationships/hyperlink" Target="mailto:billing@consumerservicesinc.org" TargetMode="External"/><Relationship Id="rId5" Type="http://schemas.openxmlformats.org/officeDocument/2006/relationships/hyperlink" Target="mailto:billing@consumerservicesinc.org" TargetMode="External"/><Relationship Id="rId4" Type="http://schemas.openxmlformats.org/officeDocument/2006/relationships/hyperlink" Target="mailto:billing@consumerservicesinc.org" TargetMode="External"/><Relationship Id="rId9" Type="http://schemas.openxmlformats.org/officeDocument/2006/relationships/hyperlink" Target="mailto:billing@consumerservicesinc.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outlinePr summaryBelow="0" summaryRight="0"/>
  </sheetPr>
  <dimension ref="A1:AR1016"/>
  <sheetViews>
    <sheetView tabSelected="1" zoomScale="70" zoomScaleNormal="70" workbookViewId="0">
      <pane xSplit="6" ySplit="1" topLeftCell="G2" activePane="bottomRight" state="frozen"/>
      <selection pane="topRight" activeCell="G1" sqref="G1"/>
      <selection pane="bottomLeft" activeCell="A2" sqref="A2"/>
      <selection pane="bottomRight" activeCell="G9" sqref="G9"/>
    </sheetView>
  </sheetViews>
  <sheetFormatPr defaultColWidth="12.5703125" defaultRowHeight="15" customHeight="1"/>
  <cols>
    <col min="1" max="1" width="10.42578125" customWidth="1"/>
    <col min="2" max="2" width="14.7109375" customWidth="1"/>
    <col min="3" max="3" width="12.140625" customWidth="1"/>
    <col min="4" max="4" width="9.42578125" customWidth="1"/>
    <col min="5" max="5" width="20.28515625" customWidth="1"/>
    <col min="6" max="6" width="14.7109375" customWidth="1"/>
    <col min="7" max="7" width="20.42578125" customWidth="1"/>
    <col min="8" max="8" width="24.140625" customWidth="1"/>
    <col min="9" max="9" width="13" customWidth="1"/>
    <col min="10" max="10" width="12.28515625" customWidth="1"/>
    <col min="12" max="12" width="13.140625" customWidth="1"/>
    <col min="15" max="15" width="43.85546875" customWidth="1"/>
    <col min="17" max="17" width="13.42578125" customWidth="1"/>
    <col min="18" max="18" width="16.42578125" customWidth="1"/>
    <col min="19" max="19" width="15.42578125" customWidth="1"/>
    <col min="20" max="20" width="12.42578125" customWidth="1"/>
    <col min="22" max="26" width="11.42578125" customWidth="1"/>
    <col min="27" max="29" width="13.7109375" customWidth="1"/>
    <col min="30" max="30" width="16.28515625" customWidth="1"/>
    <col min="31" max="32" width="13.7109375" customWidth="1"/>
    <col min="33" max="33" width="18.7109375" customWidth="1"/>
    <col min="34" max="35" width="23.28515625" customWidth="1"/>
    <col min="36" max="36" width="16.42578125" customWidth="1"/>
    <col min="37" max="37" width="22.85546875" customWidth="1"/>
    <col min="38" max="38" width="17.140625" customWidth="1"/>
    <col min="39" max="39" width="26.140625" customWidth="1"/>
    <col min="40" max="40" width="21.140625" customWidth="1"/>
    <col min="41" max="41" width="23.42578125" customWidth="1"/>
    <col min="42" max="42" width="24.42578125" customWidth="1"/>
    <col min="43" max="43" width="28.5703125" customWidth="1"/>
    <col min="44" max="44" width="29.42578125" customWidth="1"/>
  </cols>
  <sheetData>
    <row r="1" spans="1:44" ht="126" customHeight="1">
      <c r="A1" s="15" t="s">
        <v>32</v>
      </c>
      <c r="B1" s="16" t="s">
        <v>33</v>
      </c>
      <c r="C1" s="17" t="s">
        <v>1</v>
      </c>
      <c r="D1" s="17" t="s">
        <v>34</v>
      </c>
      <c r="E1" s="17" t="s">
        <v>35</v>
      </c>
      <c r="F1" s="17" t="s">
        <v>36</v>
      </c>
      <c r="G1" s="17" t="s">
        <v>37</v>
      </c>
      <c r="H1" s="18" t="s">
        <v>38</v>
      </c>
      <c r="I1" s="18" t="s">
        <v>39</v>
      </c>
      <c r="J1" s="17" t="s">
        <v>40</v>
      </c>
      <c r="K1" s="17" t="s">
        <v>41</v>
      </c>
      <c r="L1" s="17" t="s">
        <v>42</v>
      </c>
      <c r="M1" s="17" t="s">
        <v>43</v>
      </c>
      <c r="N1" s="17" t="s">
        <v>44</v>
      </c>
      <c r="O1" s="17" t="s">
        <v>45</v>
      </c>
      <c r="P1" s="17" t="s">
        <v>46</v>
      </c>
      <c r="Q1" s="17" t="s">
        <v>47</v>
      </c>
      <c r="R1" s="17" t="s">
        <v>48</v>
      </c>
      <c r="S1" s="17" t="s">
        <v>49</v>
      </c>
      <c r="T1" s="17" t="s">
        <v>50</v>
      </c>
      <c r="U1" s="17" t="s">
        <v>51</v>
      </c>
      <c r="V1" s="17" t="s">
        <v>52</v>
      </c>
      <c r="W1" s="17" t="s">
        <v>53</v>
      </c>
      <c r="X1" s="17" t="s">
        <v>54</v>
      </c>
      <c r="Y1" s="17" t="s">
        <v>55</v>
      </c>
      <c r="Z1" s="17" t="s">
        <v>56</v>
      </c>
      <c r="AA1" s="17" t="s">
        <v>57</v>
      </c>
      <c r="AB1" s="17" t="s">
        <v>58</v>
      </c>
      <c r="AC1" s="17" t="s">
        <v>59</v>
      </c>
      <c r="AD1" s="17" t="s">
        <v>60</v>
      </c>
      <c r="AE1" s="17" t="s">
        <v>61</v>
      </c>
      <c r="AF1" s="19" t="s">
        <v>62</v>
      </c>
      <c r="AG1" s="20" t="s">
        <v>63</v>
      </c>
      <c r="AH1" s="20" t="s">
        <v>64</v>
      </c>
      <c r="AI1" s="21" t="s">
        <v>13</v>
      </c>
      <c r="AJ1" s="20" t="s">
        <v>65</v>
      </c>
      <c r="AK1" s="20" t="s">
        <v>14</v>
      </c>
      <c r="AL1" s="20" t="s">
        <v>66</v>
      </c>
      <c r="AM1" s="20" t="s">
        <v>16</v>
      </c>
      <c r="AN1" s="21" t="s">
        <v>29</v>
      </c>
      <c r="AO1" s="20" t="s">
        <v>17</v>
      </c>
      <c r="AP1" s="21" t="s">
        <v>15</v>
      </c>
      <c r="AQ1" s="20" t="s">
        <v>67</v>
      </c>
      <c r="AR1" s="20" t="s">
        <v>68</v>
      </c>
    </row>
    <row r="2" spans="1:44" ht="94.5">
      <c r="A2" s="22" t="s">
        <v>69</v>
      </c>
      <c r="B2" s="22" t="s">
        <v>69</v>
      </c>
      <c r="C2" s="23" t="s">
        <v>70</v>
      </c>
      <c r="D2" s="22" t="s">
        <v>71</v>
      </c>
      <c r="E2" s="22"/>
      <c r="F2" s="22" t="s">
        <v>72</v>
      </c>
      <c r="G2" s="24" t="s">
        <v>73</v>
      </c>
      <c r="H2" s="25" t="s">
        <v>74</v>
      </c>
      <c r="I2" s="26">
        <v>30995</v>
      </c>
      <c r="J2" s="27">
        <v>1871126748</v>
      </c>
      <c r="K2" s="25"/>
      <c r="L2" s="27" t="s">
        <v>75</v>
      </c>
      <c r="M2" s="27"/>
      <c r="N2" s="27" t="s">
        <v>76</v>
      </c>
      <c r="O2" s="28" t="s">
        <v>77</v>
      </c>
      <c r="P2" s="22" t="s">
        <v>2</v>
      </c>
      <c r="Q2" s="22" t="s">
        <v>2</v>
      </c>
      <c r="R2" s="22" t="s">
        <v>2</v>
      </c>
      <c r="S2" s="22" t="s">
        <v>2</v>
      </c>
      <c r="T2" s="22" t="s">
        <v>2</v>
      </c>
      <c r="U2" s="22" t="s">
        <v>2</v>
      </c>
      <c r="V2" s="22" t="s">
        <v>2</v>
      </c>
      <c r="W2" s="22" t="s">
        <v>2</v>
      </c>
      <c r="X2" s="22" t="s">
        <v>2</v>
      </c>
      <c r="Y2" s="22" t="s">
        <v>2</v>
      </c>
      <c r="Z2" s="22" t="s">
        <v>2</v>
      </c>
      <c r="AA2" s="22" t="s">
        <v>2</v>
      </c>
      <c r="AB2" s="22" t="s">
        <v>2</v>
      </c>
      <c r="AC2" s="22" t="s">
        <v>2</v>
      </c>
      <c r="AD2" s="22"/>
      <c r="AE2" s="22"/>
      <c r="AF2" s="22"/>
      <c r="AG2" s="29" t="s">
        <v>78</v>
      </c>
      <c r="AH2" s="29" t="s">
        <v>78</v>
      </c>
      <c r="AI2" s="30" t="s">
        <v>20</v>
      </c>
      <c r="AJ2" s="22" t="s">
        <v>79</v>
      </c>
      <c r="AK2" s="30" t="s">
        <v>20</v>
      </c>
      <c r="AL2" s="22" t="s">
        <v>2</v>
      </c>
      <c r="AM2" s="30" t="s">
        <v>20</v>
      </c>
      <c r="AN2" s="30" t="s">
        <v>20</v>
      </c>
      <c r="AO2" s="30" t="s">
        <v>20</v>
      </c>
      <c r="AP2" s="30" t="s">
        <v>20</v>
      </c>
      <c r="AQ2" s="30" t="s">
        <v>20</v>
      </c>
      <c r="AR2" s="30" t="s">
        <v>20</v>
      </c>
    </row>
    <row r="3" spans="1:44" ht="90">
      <c r="A3" s="22" t="s">
        <v>69</v>
      </c>
      <c r="B3" s="22" t="s">
        <v>69</v>
      </c>
      <c r="C3" s="23" t="s">
        <v>80</v>
      </c>
      <c r="D3" s="22" t="s">
        <v>81</v>
      </c>
      <c r="E3" s="22" t="s">
        <v>82</v>
      </c>
      <c r="F3" s="22" t="s">
        <v>83</v>
      </c>
      <c r="G3" s="22" t="s">
        <v>84</v>
      </c>
      <c r="H3" s="22" t="s">
        <v>85</v>
      </c>
      <c r="I3" s="26">
        <v>30995</v>
      </c>
      <c r="J3" s="23">
        <v>1235377482</v>
      </c>
      <c r="K3" s="25"/>
      <c r="L3" s="27" t="s">
        <v>75</v>
      </c>
      <c r="M3" s="22"/>
      <c r="N3" s="22" t="s">
        <v>86</v>
      </c>
      <c r="O3" s="22" t="s">
        <v>87</v>
      </c>
      <c r="P3" s="22">
        <v>6451011297</v>
      </c>
      <c r="Q3" s="22" t="s">
        <v>88</v>
      </c>
      <c r="R3" s="31" t="s">
        <v>89</v>
      </c>
      <c r="S3" s="22" t="s">
        <v>2</v>
      </c>
      <c r="T3" s="22" t="s">
        <v>2</v>
      </c>
      <c r="U3" s="22" t="s">
        <v>2</v>
      </c>
      <c r="V3" s="22" t="s">
        <v>2</v>
      </c>
      <c r="W3" s="22" t="s">
        <v>2</v>
      </c>
      <c r="X3" s="22" t="s">
        <v>2</v>
      </c>
      <c r="Y3" s="22" t="s">
        <v>2</v>
      </c>
      <c r="Z3" s="22" t="s">
        <v>2</v>
      </c>
      <c r="AA3" s="22" t="s">
        <v>2</v>
      </c>
      <c r="AB3" s="22" t="s">
        <v>2</v>
      </c>
      <c r="AC3" s="22" t="s">
        <v>2</v>
      </c>
      <c r="AD3" s="22" t="s">
        <v>2</v>
      </c>
      <c r="AE3" s="22" t="s">
        <v>2</v>
      </c>
      <c r="AF3" s="22"/>
      <c r="AG3" s="29" t="s">
        <v>78</v>
      </c>
      <c r="AH3" s="30" t="s">
        <v>78</v>
      </c>
      <c r="AI3" s="30" t="s">
        <v>20</v>
      </c>
      <c r="AJ3" s="22" t="s">
        <v>79</v>
      </c>
      <c r="AK3" s="22" t="s">
        <v>90</v>
      </c>
      <c r="AL3" s="30"/>
      <c r="AM3" s="32" t="s">
        <v>91</v>
      </c>
      <c r="AN3" s="30" t="s">
        <v>20</v>
      </c>
      <c r="AO3" s="30" t="s">
        <v>20</v>
      </c>
      <c r="AP3" s="33" t="s">
        <v>20</v>
      </c>
      <c r="AQ3" s="30" t="s">
        <v>20</v>
      </c>
      <c r="AR3" s="30" t="s">
        <v>20</v>
      </c>
    </row>
    <row r="4" spans="1:44" ht="60">
      <c r="A4" s="34"/>
      <c r="B4" s="34" t="s">
        <v>69</v>
      </c>
      <c r="C4" s="35" t="s">
        <v>5</v>
      </c>
      <c r="D4" s="35" t="s">
        <v>92</v>
      </c>
      <c r="E4" s="35"/>
      <c r="F4" s="35" t="s">
        <v>93</v>
      </c>
      <c r="G4" s="35" t="s">
        <v>94</v>
      </c>
      <c r="H4" s="35">
        <v>377067710</v>
      </c>
      <c r="I4" s="36">
        <v>30134</v>
      </c>
      <c r="J4" s="35">
        <v>1871892992</v>
      </c>
      <c r="K4" s="25">
        <v>14110759</v>
      </c>
      <c r="L4" s="25"/>
      <c r="M4" s="37">
        <v>45015</v>
      </c>
      <c r="N4" s="25" t="s">
        <v>95</v>
      </c>
      <c r="O4" s="23" t="s">
        <v>96</v>
      </c>
      <c r="P4" s="23">
        <v>6401010906</v>
      </c>
      <c r="Q4" s="38">
        <v>41537</v>
      </c>
      <c r="R4" s="38">
        <v>46285</v>
      </c>
      <c r="S4" s="22"/>
      <c r="T4" s="22"/>
      <c r="U4" s="22"/>
      <c r="V4" s="22"/>
      <c r="W4" s="22"/>
      <c r="X4" s="22"/>
      <c r="Y4" s="22"/>
      <c r="Z4" s="22"/>
      <c r="AA4" s="22"/>
      <c r="AB4" s="22"/>
      <c r="AC4" s="22"/>
      <c r="AD4" s="22"/>
      <c r="AE4" s="22"/>
      <c r="AF4" s="22"/>
      <c r="AG4" s="29" t="s">
        <v>78</v>
      </c>
      <c r="AH4" s="29" t="s">
        <v>78</v>
      </c>
      <c r="AI4" s="30" t="s">
        <v>20</v>
      </c>
      <c r="AJ4" s="22" t="s">
        <v>79</v>
      </c>
      <c r="AK4" s="22" t="s">
        <v>90</v>
      </c>
      <c r="AL4" s="22"/>
      <c r="AM4" s="25" t="s">
        <v>97</v>
      </c>
      <c r="AN4" s="30" t="s">
        <v>98</v>
      </c>
      <c r="AO4" s="30" t="s">
        <v>99</v>
      </c>
      <c r="AP4" s="30" t="s">
        <v>99</v>
      </c>
      <c r="AQ4" s="25" t="s">
        <v>100</v>
      </c>
      <c r="AR4" s="30" t="s">
        <v>97</v>
      </c>
    </row>
    <row r="5" spans="1:44" ht="60">
      <c r="A5" s="34"/>
      <c r="B5" s="34" t="s">
        <v>69</v>
      </c>
      <c r="C5" s="35" t="s">
        <v>5</v>
      </c>
      <c r="D5" s="35" t="s">
        <v>101</v>
      </c>
      <c r="E5" s="35"/>
      <c r="F5" s="35" t="s">
        <v>102</v>
      </c>
      <c r="G5" s="35" t="s">
        <v>103</v>
      </c>
      <c r="H5" s="35">
        <v>383884483</v>
      </c>
      <c r="I5" s="36">
        <v>27388</v>
      </c>
      <c r="J5" s="35">
        <v>1780006213</v>
      </c>
      <c r="K5" s="25">
        <v>15041114</v>
      </c>
      <c r="L5" s="25"/>
      <c r="M5" s="37">
        <v>45049</v>
      </c>
      <c r="N5" s="25" t="s">
        <v>104</v>
      </c>
      <c r="O5" s="23" t="s">
        <v>105</v>
      </c>
      <c r="P5" s="23">
        <v>6802087260</v>
      </c>
      <c r="Q5" s="23" t="s">
        <v>106</v>
      </c>
      <c r="R5" s="23" t="s">
        <v>107</v>
      </c>
      <c r="S5" s="22" t="s">
        <v>2</v>
      </c>
      <c r="T5" s="22" t="s">
        <v>2</v>
      </c>
      <c r="U5" s="22" t="s">
        <v>2</v>
      </c>
      <c r="V5" s="22" t="s">
        <v>2</v>
      </c>
      <c r="W5" s="22" t="s">
        <v>2</v>
      </c>
      <c r="X5" s="22" t="s">
        <v>2</v>
      </c>
      <c r="Y5" s="22" t="s">
        <v>2</v>
      </c>
      <c r="Z5" s="22" t="s">
        <v>2</v>
      </c>
      <c r="AA5" s="22" t="s">
        <v>2</v>
      </c>
      <c r="AB5" s="22" t="s">
        <v>2</v>
      </c>
      <c r="AC5" s="22" t="s">
        <v>2</v>
      </c>
      <c r="AD5" s="22"/>
      <c r="AE5" s="22"/>
      <c r="AF5" s="22"/>
      <c r="AG5" s="29" t="s">
        <v>78</v>
      </c>
      <c r="AH5" s="29" t="s">
        <v>78</v>
      </c>
      <c r="AI5" s="30" t="s">
        <v>20</v>
      </c>
      <c r="AJ5" s="22" t="s">
        <v>79</v>
      </c>
      <c r="AK5" s="22" t="s">
        <v>90</v>
      </c>
      <c r="AL5" s="22"/>
      <c r="AM5" s="25" t="s">
        <v>108</v>
      </c>
      <c r="AN5" s="25" t="s">
        <v>108</v>
      </c>
      <c r="AO5" s="25" t="s">
        <v>108</v>
      </c>
      <c r="AP5" s="25" t="s">
        <v>108</v>
      </c>
      <c r="AQ5" s="25" t="s">
        <v>109</v>
      </c>
      <c r="AR5" s="25" t="s">
        <v>108</v>
      </c>
    </row>
    <row r="6" spans="1:44" ht="75">
      <c r="A6" s="22" t="s">
        <v>69</v>
      </c>
      <c r="B6" s="22" t="s">
        <v>69</v>
      </c>
      <c r="C6" s="25" t="s">
        <v>4</v>
      </c>
      <c r="D6" s="25" t="s">
        <v>110</v>
      </c>
      <c r="E6" s="25" t="s">
        <v>111</v>
      </c>
      <c r="F6" s="25" t="s">
        <v>112</v>
      </c>
      <c r="G6" s="25" t="s">
        <v>113</v>
      </c>
      <c r="H6" s="25"/>
      <c r="I6" s="37">
        <v>25191</v>
      </c>
      <c r="J6" s="25">
        <v>1649208018</v>
      </c>
      <c r="K6" s="25"/>
      <c r="L6" s="25" t="s">
        <v>75</v>
      </c>
      <c r="M6" s="25"/>
      <c r="N6" s="25" t="s">
        <v>114</v>
      </c>
      <c r="O6" s="23" t="s">
        <v>115</v>
      </c>
      <c r="P6" s="23">
        <v>6361004782</v>
      </c>
      <c r="Q6" s="23" t="s">
        <v>116</v>
      </c>
      <c r="R6" s="23" t="s">
        <v>117</v>
      </c>
      <c r="S6" s="22" t="s">
        <v>2</v>
      </c>
      <c r="T6" s="22" t="s">
        <v>2</v>
      </c>
      <c r="U6" s="22" t="s">
        <v>2</v>
      </c>
      <c r="V6" s="22" t="s">
        <v>2</v>
      </c>
      <c r="W6" s="22" t="s">
        <v>2</v>
      </c>
      <c r="X6" s="22" t="s">
        <v>2</v>
      </c>
      <c r="Y6" s="22" t="s">
        <v>2</v>
      </c>
      <c r="Z6" s="22" t="s">
        <v>2</v>
      </c>
      <c r="AA6" s="22" t="s">
        <v>2</v>
      </c>
      <c r="AB6" s="22" t="s">
        <v>2</v>
      </c>
      <c r="AC6" s="22" t="s">
        <v>2</v>
      </c>
      <c r="AD6" s="22"/>
      <c r="AE6" s="22"/>
      <c r="AF6" s="22"/>
      <c r="AG6" s="29" t="s">
        <v>78</v>
      </c>
      <c r="AH6" s="29" t="s">
        <v>78</v>
      </c>
      <c r="AI6" s="30" t="s">
        <v>20</v>
      </c>
      <c r="AJ6" s="23" t="s">
        <v>118</v>
      </c>
      <c r="AK6" s="22" t="s">
        <v>90</v>
      </c>
      <c r="AL6" s="22"/>
      <c r="AM6" s="30" t="s">
        <v>20</v>
      </c>
      <c r="AN6" s="30" t="s">
        <v>20</v>
      </c>
      <c r="AO6" s="30" t="s">
        <v>20</v>
      </c>
      <c r="AP6" s="30" t="s">
        <v>20</v>
      </c>
      <c r="AQ6" s="30" t="s">
        <v>20</v>
      </c>
      <c r="AR6" s="30" t="s">
        <v>20</v>
      </c>
    </row>
    <row r="7" spans="1:44" ht="88.5" customHeight="1">
      <c r="A7" s="34"/>
      <c r="B7" s="34" t="s">
        <v>69</v>
      </c>
      <c r="C7" s="35" t="s">
        <v>4</v>
      </c>
      <c r="D7" s="34" t="s">
        <v>119</v>
      </c>
      <c r="E7" s="34"/>
      <c r="F7" s="34" t="s">
        <v>120</v>
      </c>
      <c r="G7" s="34" t="s">
        <v>121</v>
      </c>
      <c r="H7" s="34">
        <v>373962672</v>
      </c>
      <c r="I7" s="39">
        <v>28027</v>
      </c>
      <c r="J7" s="34">
        <v>1124364427</v>
      </c>
      <c r="K7" s="22">
        <v>15836044</v>
      </c>
      <c r="L7" s="27"/>
      <c r="M7" s="40">
        <v>45063</v>
      </c>
      <c r="N7" s="22" t="s">
        <v>122</v>
      </c>
      <c r="O7" s="22" t="s">
        <v>105</v>
      </c>
      <c r="P7" s="22">
        <v>6801088253</v>
      </c>
      <c r="Q7" s="31">
        <v>38910</v>
      </c>
      <c r="R7" s="31">
        <v>45850</v>
      </c>
      <c r="S7" s="22"/>
      <c r="T7" s="22"/>
      <c r="U7" s="22"/>
      <c r="V7" s="22"/>
      <c r="W7" s="22"/>
      <c r="X7" s="22"/>
      <c r="Y7" s="22"/>
      <c r="Z7" s="22"/>
      <c r="AA7" s="29"/>
      <c r="AB7" s="41"/>
      <c r="AC7" s="42"/>
      <c r="AD7" s="29"/>
      <c r="AE7" s="29"/>
      <c r="AF7" s="29"/>
      <c r="AG7" s="29" t="s">
        <v>78</v>
      </c>
      <c r="AH7" s="29" t="s">
        <v>78</v>
      </c>
      <c r="AI7" s="29" t="s">
        <v>123</v>
      </c>
      <c r="AJ7" s="25" t="s">
        <v>124</v>
      </c>
      <c r="AK7" s="22" t="s">
        <v>90</v>
      </c>
      <c r="AL7" s="43"/>
      <c r="AM7" s="25" t="s">
        <v>97</v>
      </c>
      <c r="AN7" s="30" t="s">
        <v>98</v>
      </c>
      <c r="AO7" s="30" t="s">
        <v>99</v>
      </c>
      <c r="AP7" s="30" t="s">
        <v>99</v>
      </c>
      <c r="AQ7" s="25" t="s">
        <v>125</v>
      </c>
      <c r="AR7" s="30" t="s">
        <v>97</v>
      </c>
    </row>
    <row r="8" spans="1:44" ht="88.5" customHeight="1">
      <c r="A8" s="22" t="s">
        <v>69</v>
      </c>
      <c r="B8" s="22" t="s">
        <v>69</v>
      </c>
      <c r="C8" s="22" t="s">
        <v>126</v>
      </c>
      <c r="D8" s="22" t="s">
        <v>127</v>
      </c>
      <c r="E8" s="22"/>
      <c r="F8" s="22" t="s">
        <v>128</v>
      </c>
      <c r="G8" s="22" t="s">
        <v>129</v>
      </c>
      <c r="H8" s="22">
        <v>94445442</v>
      </c>
      <c r="I8" s="44">
        <v>15185</v>
      </c>
      <c r="J8" s="22">
        <v>1083616429</v>
      </c>
      <c r="K8" s="22">
        <v>11270530</v>
      </c>
      <c r="L8" s="27" t="s">
        <v>75</v>
      </c>
      <c r="M8" s="45">
        <v>45094</v>
      </c>
      <c r="N8" s="22" t="s">
        <v>130</v>
      </c>
      <c r="O8" s="22" t="s">
        <v>131</v>
      </c>
      <c r="P8" s="22" t="s">
        <v>132</v>
      </c>
      <c r="Q8" s="22" t="s">
        <v>133</v>
      </c>
      <c r="R8" s="22" t="s">
        <v>134</v>
      </c>
      <c r="S8" s="22" t="s">
        <v>2</v>
      </c>
      <c r="T8" s="22" t="s">
        <v>2</v>
      </c>
      <c r="U8" s="22" t="s">
        <v>2</v>
      </c>
      <c r="V8" s="22" t="s">
        <v>2</v>
      </c>
      <c r="W8" s="22" t="s">
        <v>2</v>
      </c>
      <c r="X8" s="22" t="s">
        <v>2</v>
      </c>
      <c r="Y8" s="22" t="s">
        <v>2</v>
      </c>
      <c r="Z8" s="22" t="s">
        <v>2</v>
      </c>
      <c r="AA8" s="29" t="s">
        <v>135</v>
      </c>
      <c r="AB8" s="41"/>
      <c r="AC8" s="42">
        <v>45107</v>
      </c>
      <c r="AD8" s="29"/>
      <c r="AE8" s="29"/>
      <c r="AF8" s="29"/>
      <c r="AG8" s="29" t="s">
        <v>78</v>
      </c>
      <c r="AH8" s="29" t="s">
        <v>78</v>
      </c>
      <c r="AI8" s="29" t="s">
        <v>136</v>
      </c>
      <c r="AJ8" s="22" t="s">
        <v>118</v>
      </c>
      <c r="AK8" s="30" t="s">
        <v>137</v>
      </c>
      <c r="AL8" s="43">
        <v>45169</v>
      </c>
      <c r="AM8" s="30" t="s">
        <v>138</v>
      </c>
      <c r="AN8" s="30" t="s">
        <v>139</v>
      </c>
      <c r="AO8" s="30" t="s">
        <v>140</v>
      </c>
      <c r="AP8" s="30" t="s">
        <v>141</v>
      </c>
      <c r="AQ8" s="30" t="s">
        <v>142</v>
      </c>
      <c r="AR8" s="30" t="s">
        <v>143</v>
      </c>
    </row>
    <row r="9" spans="1:44" ht="60">
      <c r="A9" s="22" t="s">
        <v>69</v>
      </c>
      <c r="B9" s="22" t="s">
        <v>69</v>
      </c>
      <c r="C9" s="22" t="s">
        <v>126</v>
      </c>
      <c r="D9" s="22" t="s">
        <v>144</v>
      </c>
      <c r="E9" s="22" t="s">
        <v>145</v>
      </c>
      <c r="F9" s="22" t="s">
        <v>146</v>
      </c>
      <c r="G9" s="22" t="s">
        <v>84</v>
      </c>
      <c r="H9" s="22">
        <v>372217352</v>
      </c>
      <c r="I9" s="44">
        <v>35469</v>
      </c>
      <c r="J9" s="22">
        <v>1023748506</v>
      </c>
      <c r="K9" s="22"/>
      <c r="L9" s="27" t="s">
        <v>75</v>
      </c>
      <c r="M9" s="25"/>
      <c r="N9" s="22" t="s">
        <v>147</v>
      </c>
      <c r="O9" s="22" t="s">
        <v>148</v>
      </c>
      <c r="P9" s="22">
        <v>6451022239</v>
      </c>
      <c r="Q9" s="22" t="s">
        <v>149</v>
      </c>
      <c r="R9" s="31" t="s">
        <v>150</v>
      </c>
      <c r="S9" s="22" t="s">
        <v>2</v>
      </c>
      <c r="T9" s="22" t="s">
        <v>2</v>
      </c>
      <c r="U9" s="22" t="s">
        <v>2</v>
      </c>
      <c r="V9" s="22" t="s">
        <v>2</v>
      </c>
      <c r="W9" s="22" t="s">
        <v>2</v>
      </c>
      <c r="X9" s="22" t="s">
        <v>2</v>
      </c>
      <c r="Y9" s="22" t="s">
        <v>2</v>
      </c>
      <c r="Z9" s="22" t="s">
        <v>2</v>
      </c>
      <c r="AA9" s="22" t="s">
        <v>2</v>
      </c>
      <c r="AB9" s="22" t="s">
        <v>2</v>
      </c>
      <c r="AC9" s="22" t="s">
        <v>2</v>
      </c>
      <c r="AD9" s="22"/>
      <c r="AE9" s="22"/>
      <c r="AF9" s="22"/>
      <c r="AG9" s="29" t="s">
        <v>78</v>
      </c>
      <c r="AH9" s="29" t="s">
        <v>78</v>
      </c>
      <c r="AI9" s="30" t="s">
        <v>20</v>
      </c>
      <c r="AJ9" s="22" t="s">
        <v>79</v>
      </c>
      <c r="AK9" s="30" t="s">
        <v>151</v>
      </c>
      <c r="AL9" s="46">
        <v>46691</v>
      </c>
      <c r="AM9" s="30" t="s">
        <v>152</v>
      </c>
      <c r="AN9" s="30" t="s">
        <v>20</v>
      </c>
      <c r="AO9" s="30" t="s">
        <v>20</v>
      </c>
      <c r="AP9" s="30" t="s">
        <v>20</v>
      </c>
      <c r="AQ9" s="30" t="s">
        <v>153</v>
      </c>
      <c r="AR9" s="30" t="s">
        <v>20</v>
      </c>
    </row>
    <row r="10" spans="1:44" ht="60">
      <c r="A10" s="22" t="s">
        <v>69</v>
      </c>
      <c r="B10" s="22" t="s">
        <v>69</v>
      </c>
      <c r="C10" s="22" t="s">
        <v>126</v>
      </c>
      <c r="D10" s="22" t="s">
        <v>154</v>
      </c>
      <c r="E10" s="22"/>
      <c r="F10" s="22" t="s">
        <v>155</v>
      </c>
      <c r="G10" s="22" t="s">
        <v>113</v>
      </c>
      <c r="H10" s="22">
        <v>369130585</v>
      </c>
      <c r="I10" s="44">
        <v>33311</v>
      </c>
      <c r="J10" s="22">
        <v>1306204847</v>
      </c>
      <c r="K10" s="22">
        <v>14570288</v>
      </c>
      <c r="L10" s="22" t="s">
        <v>156</v>
      </c>
      <c r="M10" s="37">
        <v>45119</v>
      </c>
      <c r="N10" s="22" t="s">
        <v>157</v>
      </c>
      <c r="O10" s="22" t="s">
        <v>158</v>
      </c>
      <c r="P10" s="22">
        <v>6361002675</v>
      </c>
      <c r="Q10" s="22" t="s">
        <v>159</v>
      </c>
      <c r="R10" s="22" t="s">
        <v>160</v>
      </c>
      <c r="S10" s="22" t="s">
        <v>2</v>
      </c>
      <c r="T10" s="22" t="s">
        <v>2</v>
      </c>
      <c r="U10" s="22" t="s">
        <v>2</v>
      </c>
      <c r="V10" s="22" t="s">
        <v>2</v>
      </c>
      <c r="W10" s="22" t="s">
        <v>2</v>
      </c>
      <c r="X10" s="22" t="s">
        <v>2</v>
      </c>
      <c r="Y10" s="22" t="s">
        <v>2</v>
      </c>
      <c r="Z10" s="22" t="s">
        <v>2</v>
      </c>
      <c r="AA10" s="22" t="s">
        <v>2</v>
      </c>
      <c r="AB10" s="22" t="s">
        <v>2</v>
      </c>
      <c r="AC10" s="22" t="s">
        <v>2</v>
      </c>
      <c r="AD10" s="44">
        <v>44866</v>
      </c>
      <c r="AE10" s="44">
        <v>45231</v>
      </c>
      <c r="AF10" s="22" t="s">
        <v>161</v>
      </c>
      <c r="AG10" s="29" t="s">
        <v>78</v>
      </c>
      <c r="AH10" s="30" t="s">
        <v>78</v>
      </c>
      <c r="AI10" s="30" t="s">
        <v>20</v>
      </c>
      <c r="AJ10" s="22" t="s">
        <v>79</v>
      </c>
      <c r="AK10" s="30" t="s">
        <v>137</v>
      </c>
      <c r="AL10" s="46">
        <v>45230</v>
      </c>
      <c r="AM10" s="30" t="s">
        <v>20</v>
      </c>
      <c r="AN10" s="30" t="s">
        <v>20</v>
      </c>
      <c r="AO10" s="30" t="s">
        <v>20</v>
      </c>
      <c r="AP10" s="30" t="s">
        <v>20</v>
      </c>
      <c r="AQ10" s="30" t="s">
        <v>162</v>
      </c>
      <c r="AR10" s="30" t="s">
        <v>20</v>
      </c>
    </row>
    <row r="11" spans="1:44" ht="90">
      <c r="A11" s="22" t="s">
        <v>69</v>
      </c>
      <c r="B11" s="22" t="s">
        <v>69</v>
      </c>
      <c r="C11" s="22" t="s">
        <v>126</v>
      </c>
      <c r="D11" s="22" t="s">
        <v>163</v>
      </c>
      <c r="E11" s="22" t="s">
        <v>164</v>
      </c>
      <c r="F11" s="22" t="s">
        <v>165</v>
      </c>
      <c r="G11" s="22" t="s">
        <v>113</v>
      </c>
      <c r="H11" s="22">
        <v>383940015</v>
      </c>
      <c r="I11" s="31">
        <v>31034</v>
      </c>
      <c r="J11" s="22">
        <v>1215255369</v>
      </c>
      <c r="K11" s="22">
        <v>12596108</v>
      </c>
      <c r="L11" s="22" t="s">
        <v>156</v>
      </c>
      <c r="M11" s="37">
        <v>45084</v>
      </c>
      <c r="N11" s="22" t="s">
        <v>166</v>
      </c>
      <c r="O11" s="22" t="s">
        <v>167</v>
      </c>
      <c r="P11" s="22">
        <v>6361001826</v>
      </c>
      <c r="Q11" s="22" t="s">
        <v>168</v>
      </c>
      <c r="R11" s="22" t="s">
        <v>169</v>
      </c>
      <c r="S11" s="22" t="s">
        <v>2</v>
      </c>
      <c r="T11" s="22" t="s">
        <v>2</v>
      </c>
      <c r="U11" s="22" t="s">
        <v>2</v>
      </c>
      <c r="V11" s="22" t="s">
        <v>2</v>
      </c>
      <c r="W11" s="22" t="s">
        <v>2</v>
      </c>
      <c r="X11" s="22" t="s">
        <v>2</v>
      </c>
      <c r="Y11" s="22" t="s">
        <v>2</v>
      </c>
      <c r="Z11" s="22" t="s">
        <v>2</v>
      </c>
      <c r="AA11" s="22" t="s">
        <v>2</v>
      </c>
      <c r="AB11" s="22" t="s">
        <v>2</v>
      </c>
      <c r="AC11" s="22" t="s">
        <v>2</v>
      </c>
      <c r="AD11" s="44">
        <v>44677</v>
      </c>
      <c r="AE11" s="44">
        <v>45042</v>
      </c>
      <c r="AF11" s="22" t="s">
        <v>170</v>
      </c>
      <c r="AG11" s="29" t="s">
        <v>78</v>
      </c>
      <c r="AH11" s="30" t="s">
        <v>78</v>
      </c>
      <c r="AI11" s="30" t="s">
        <v>20</v>
      </c>
      <c r="AJ11" s="22" t="s">
        <v>79</v>
      </c>
      <c r="AK11" s="30" t="s">
        <v>171</v>
      </c>
      <c r="AL11" s="46">
        <v>45657</v>
      </c>
      <c r="AM11" s="30" t="s">
        <v>172</v>
      </c>
      <c r="AN11" s="30" t="s">
        <v>173</v>
      </c>
      <c r="AO11" s="30" t="s">
        <v>174</v>
      </c>
      <c r="AP11" s="30" t="s">
        <v>175</v>
      </c>
      <c r="AQ11" s="30" t="s">
        <v>176</v>
      </c>
      <c r="AR11" s="30" t="s">
        <v>20</v>
      </c>
    </row>
    <row r="12" spans="1:44" ht="120">
      <c r="A12" s="47" t="s">
        <v>69</v>
      </c>
      <c r="B12" s="47" t="s">
        <v>69</v>
      </c>
      <c r="C12" s="47" t="s">
        <v>126</v>
      </c>
      <c r="D12" s="47" t="s">
        <v>177</v>
      </c>
      <c r="E12" s="47" t="s">
        <v>178</v>
      </c>
      <c r="F12" s="47" t="s">
        <v>179</v>
      </c>
      <c r="G12" s="47" t="s">
        <v>121</v>
      </c>
      <c r="H12" s="47">
        <v>363026451</v>
      </c>
      <c r="I12" s="48">
        <v>31184</v>
      </c>
      <c r="J12" s="47">
        <v>1437429404</v>
      </c>
      <c r="K12" s="47">
        <v>13968119</v>
      </c>
      <c r="L12" s="49" t="s">
        <v>75</v>
      </c>
      <c r="M12" s="47"/>
      <c r="N12" s="47" t="s">
        <v>180</v>
      </c>
      <c r="O12" s="47" t="s">
        <v>105</v>
      </c>
      <c r="P12" s="47" t="s">
        <v>181</v>
      </c>
      <c r="Q12" s="47" t="s">
        <v>182</v>
      </c>
      <c r="R12" s="50" t="s">
        <v>183</v>
      </c>
      <c r="S12" s="47" t="s">
        <v>2</v>
      </c>
      <c r="T12" s="47" t="s">
        <v>2</v>
      </c>
      <c r="U12" s="47" t="s">
        <v>2</v>
      </c>
      <c r="V12" s="47" t="s">
        <v>2</v>
      </c>
      <c r="W12" s="47" t="s">
        <v>2</v>
      </c>
      <c r="X12" s="47" t="s">
        <v>2</v>
      </c>
      <c r="Y12" s="47" t="s">
        <v>2</v>
      </c>
      <c r="Z12" s="47" t="s">
        <v>2</v>
      </c>
      <c r="AA12" s="47" t="s">
        <v>2</v>
      </c>
      <c r="AB12" s="47" t="s">
        <v>2</v>
      </c>
      <c r="AC12" s="47" t="s">
        <v>2</v>
      </c>
      <c r="AD12" s="47"/>
      <c r="AE12" s="51"/>
      <c r="AF12" s="47"/>
      <c r="AG12" s="52" t="s">
        <v>78</v>
      </c>
      <c r="AH12" s="53" t="s">
        <v>78</v>
      </c>
      <c r="AI12" s="52" t="s">
        <v>184</v>
      </c>
      <c r="AJ12" s="54" t="s">
        <v>79</v>
      </c>
      <c r="AK12" s="47" t="s">
        <v>90</v>
      </c>
      <c r="AL12" s="47"/>
      <c r="AM12" s="53" t="s">
        <v>138</v>
      </c>
      <c r="AN12" s="55" t="s">
        <v>185</v>
      </c>
      <c r="AO12" s="53" t="s">
        <v>140</v>
      </c>
      <c r="AP12" s="53" t="s">
        <v>141</v>
      </c>
      <c r="AQ12" s="53" t="s">
        <v>186</v>
      </c>
      <c r="AR12" s="53" t="s">
        <v>143</v>
      </c>
    </row>
    <row r="13" spans="1:44" ht="120">
      <c r="A13" s="22" t="s">
        <v>69</v>
      </c>
      <c r="B13" s="22" t="s">
        <v>69</v>
      </c>
      <c r="C13" s="22" t="s">
        <v>126</v>
      </c>
      <c r="D13" s="22" t="s">
        <v>187</v>
      </c>
      <c r="E13" s="22" t="s">
        <v>188</v>
      </c>
      <c r="F13" s="22" t="s">
        <v>189</v>
      </c>
      <c r="G13" s="22" t="s">
        <v>129</v>
      </c>
      <c r="H13" s="22" t="s">
        <v>190</v>
      </c>
      <c r="I13" s="44">
        <v>24215</v>
      </c>
      <c r="J13" s="22">
        <v>1235359407</v>
      </c>
      <c r="K13" s="22">
        <v>10715903</v>
      </c>
      <c r="L13" s="22" t="s">
        <v>156</v>
      </c>
      <c r="M13" s="37">
        <v>45034</v>
      </c>
      <c r="N13" s="22" t="s">
        <v>191</v>
      </c>
      <c r="O13" s="22" t="s">
        <v>192</v>
      </c>
      <c r="P13" s="22" t="s">
        <v>193</v>
      </c>
      <c r="Q13" s="22" t="s">
        <v>194</v>
      </c>
      <c r="R13" s="22" t="s">
        <v>195</v>
      </c>
      <c r="S13" s="22" t="s">
        <v>2</v>
      </c>
      <c r="T13" s="22" t="s">
        <v>2</v>
      </c>
      <c r="U13" s="22" t="s">
        <v>2</v>
      </c>
      <c r="V13" s="22" t="s">
        <v>2</v>
      </c>
      <c r="W13" s="22" t="s">
        <v>2</v>
      </c>
      <c r="X13" s="22" t="s">
        <v>2</v>
      </c>
      <c r="Y13" s="22" t="s">
        <v>2</v>
      </c>
      <c r="Z13" s="22" t="s">
        <v>2</v>
      </c>
      <c r="AA13" s="29" t="s">
        <v>196</v>
      </c>
      <c r="AB13" s="56"/>
      <c r="AC13" s="57">
        <v>45688</v>
      </c>
      <c r="AD13" s="56">
        <v>45139</v>
      </c>
      <c r="AE13" s="41">
        <v>45270</v>
      </c>
      <c r="AF13" s="29" t="s">
        <v>197</v>
      </c>
      <c r="AG13" s="29" t="s">
        <v>78</v>
      </c>
      <c r="AH13" s="30" t="s">
        <v>78</v>
      </c>
      <c r="AI13" s="29" t="s">
        <v>198</v>
      </c>
      <c r="AJ13" s="22" t="s">
        <v>118</v>
      </c>
      <c r="AK13" s="30" t="s">
        <v>199</v>
      </c>
      <c r="AL13" s="58">
        <v>46630</v>
      </c>
      <c r="AM13" s="30" t="s">
        <v>172</v>
      </c>
      <c r="AN13" s="30" t="s">
        <v>139</v>
      </c>
      <c r="AO13" s="30" t="s">
        <v>140</v>
      </c>
      <c r="AP13" s="30" t="s">
        <v>200</v>
      </c>
      <c r="AQ13" s="30" t="s">
        <v>201</v>
      </c>
      <c r="AR13" s="30" t="s">
        <v>143</v>
      </c>
    </row>
    <row r="14" spans="1:44" ht="30">
      <c r="A14" s="47" t="s">
        <v>69</v>
      </c>
      <c r="B14" s="47" t="s">
        <v>69</v>
      </c>
      <c r="C14" s="47" t="s">
        <v>126</v>
      </c>
      <c r="D14" s="47" t="s">
        <v>202</v>
      </c>
      <c r="E14" s="47" t="s">
        <v>203</v>
      </c>
      <c r="F14" s="47" t="s">
        <v>204</v>
      </c>
      <c r="G14" s="47" t="s">
        <v>205</v>
      </c>
      <c r="H14" s="47">
        <v>397723087</v>
      </c>
      <c r="I14" s="48">
        <v>22110</v>
      </c>
      <c r="J14" s="47">
        <v>1275977787</v>
      </c>
      <c r="K14" s="47"/>
      <c r="L14" s="49" t="s">
        <v>75</v>
      </c>
      <c r="M14" s="47"/>
      <c r="N14" s="47" t="s">
        <v>206</v>
      </c>
      <c r="O14" s="47" t="s">
        <v>207</v>
      </c>
      <c r="P14" s="47">
        <v>4704238227</v>
      </c>
      <c r="Q14" s="47" t="s">
        <v>208</v>
      </c>
      <c r="R14" s="50" t="s">
        <v>209</v>
      </c>
      <c r="S14" s="47" t="s">
        <v>2</v>
      </c>
      <c r="T14" s="47" t="s">
        <v>2</v>
      </c>
      <c r="U14" s="47" t="s">
        <v>2</v>
      </c>
      <c r="V14" s="47" t="s">
        <v>2</v>
      </c>
      <c r="W14" s="47" t="s">
        <v>2</v>
      </c>
      <c r="X14" s="47">
        <v>4704238227</v>
      </c>
      <c r="Y14" s="48">
        <v>37700</v>
      </c>
      <c r="Z14" s="48">
        <v>45736</v>
      </c>
      <c r="AA14" s="53"/>
      <c r="AB14" s="53"/>
      <c r="AC14" s="53"/>
      <c r="AD14" s="53"/>
      <c r="AE14" s="53"/>
      <c r="AF14" s="53"/>
      <c r="AG14" s="52" t="s">
        <v>78</v>
      </c>
      <c r="AH14" s="53" t="s">
        <v>78</v>
      </c>
      <c r="AI14" s="53" t="s">
        <v>20</v>
      </c>
      <c r="AJ14" s="54" t="s">
        <v>79</v>
      </c>
      <c r="AK14" s="47" t="s">
        <v>90</v>
      </c>
      <c r="AL14" s="47"/>
      <c r="AM14" s="53" t="s">
        <v>20</v>
      </c>
      <c r="AN14" s="53" t="s">
        <v>20</v>
      </c>
      <c r="AO14" s="53" t="s">
        <v>20</v>
      </c>
      <c r="AP14" s="53" t="s">
        <v>20</v>
      </c>
      <c r="AQ14" s="53" t="s">
        <v>153</v>
      </c>
      <c r="AR14" s="53" t="s">
        <v>153</v>
      </c>
    </row>
    <row r="15" spans="1:44" ht="90">
      <c r="A15" s="22" t="s">
        <v>69</v>
      </c>
      <c r="B15" s="22" t="s">
        <v>69</v>
      </c>
      <c r="C15" s="22" t="s">
        <v>126</v>
      </c>
      <c r="D15" s="22" t="s">
        <v>210</v>
      </c>
      <c r="E15" s="22"/>
      <c r="F15" s="22" t="s">
        <v>211</v>
      </c>
      <c r="G15" s="22" t="s">
        <v>129</v>
      </c>
      <c r="H15" s="22">
        <v>367644996</v>
      </c>
      <c r="I15" s="44">
        <v>19910</v>
      </c>
      <c r="J15" s="22">
        <v>1730171380</v>
      </c>
      <c r="K15" s="22">
        <v>11286776</v>
      </c>
      <c r="L15" s="27" t="s">
        <v>75</v>
      </c>
      <c r="M15" s="26">
        <v>45111</v>
      </c>
      <c r="N15" s="22" t="s">
        <v>130</v>
      </c>
      <c r="O15" s="22" t="s">
        <v>131</v>
      </c>
      <c r="P15" s="22" t="s">
        <v>212</v>
      </c>
      <c r="Q15" s="22" t="s">
        <v>213</v>
      </c>
      <c r="R15" s="22" t="s">
        <v>214</v>
      </c>
      <c r="S15" s="22" t="s">
        <v>2</v>
      </c>
      <c r="T15" s="22" t="s">
        <v>2</v>
      </c>
      <c r="U15" s="22" t="s">
        <v>2</v>
      </c>
      <c r="V15" s="22" t="s">
        <v>2</v>
      </c>
      <c r="W15" s="22" t="s">
        <v>2</v>
      </c>
      <c r="X15" s="22" t="s">
        <v>2</v>
      </c>
      <c r="Y15" s="22" t="s">
        <v>2</v>
      </c>
      <c r="Z15" s="22" t="s">
        <v>2</v>
      </c>
      <c r="AA15" s="29" t="s">
        <v>215</v>
      </c>
      <c r="AB15" s="29"/>
      <c r="AC15" s="42">
        <v>46142</v>
      </c>
      <c r="AD15" s="29"/>
      <c r="AE15" s="29"/>
      <c r="AF15" s="29"/>
      <c r="AG15" s="29" t="s">
        <v>78</v>
      </c>
      <c r="AH15" s="30" t="s">
        <v>78</v>
      </c>
      <c r="AI15" s="29" t="s">
        <v>216</v>
      </c>
      <c r="AJ15" s="22" t="s">
        <v>118</v>
      </c>
      <c r="AK15" s="30" t="s">
        <v>171</v>
      </c>
      <c r="AL15" s="46">
        <v>45596</v>
      </c>
      <c r="AM15" s="30" t="s">
        <v>138</v>
      </c>
      <c r="AN15" s="30" t="s">
        <v>139</v>
      </c>
      <c r="AO15" s="30" t="s">
        <v>174</v>
      </c>
      <c r="AP15" s="30" t="s">
        <v>217</v>
      </c>
      <c r="AQ15" s="30" t="s">
        <v>218</v>
      </c>
      <c r="AR15" s="30" t="s">
        <v>143</v>
      </c>
    </row>
    <row r="16" spans="1:44" ht="120">
      <c r="A16" s="47" t="s">
        <v>69</v>
      </c>
      <c r="B16" s="47" t="s">
        <v>69</v>
      </c>
      <c r="C16" s="47" t="s">
        <v>126</v>
      </c>
      <c r="D16" s="47" t="s">
        <v>219</v>
      </c>
      <c r="E16" s="47" t="s">
        <v>220</v>
      </c>
      <c r="F16" s="47" t="s">
        <v>221</v>
      </c>
      <c r="G16" s="47" t="s">
        <v>121</v>
      </c>
      <c r="H16" s="47">
        <v>370086362</v>
      </c>
      <c r="I16" s="48">
        <v>31254</v>
      </c>
      <c r="J16" s="47">
        <v>1326369158</v>
      </c>
      <c r="K16" s="47">
        <v>14110776</v>
      </c>
      <c r="L16" s="49" t="s">
        <v>75</v>
      </c>
      <c r="M16" s="47"/>
      <c r="N16" s="47" t="s">
        <v>122</v>
      </c>
      <c r="O16" s="47" t="s">
        <v>105</v>
      </c>
      <c r="P16" s="47">
        <v>6801092097</v>
      </c>
      <c r="Q16" s="47" t="s">
        <v>222</v>
      </c>
      <c r="R16" s="50" t="s">
        <v>223</v>
      </c>
      <c r="S16" s="47" t="s">
        <v>2</v>
      </c>
      <c r="T16" s="47" t="s">
        <v>2</v>
      </c>
      <c r="U16" s="47" t="s">
        <v>2</v>
      </c>
      <c r="V16" s="47" t="s">
        <v>2</v>
      </c>
      <c r="W16" s="47" t="s">
        <v>2</v>
      </c>
      <c r="X16" s="47" t="s">
        <v>2</v>
      </c>
      <c r="Y16" s="47" t="s">
        <v>2</v>
      </c>
      <c r="Z16" s="47" t="s">
        <v>2</v>
      </c>
      <c r="AA16" s="47" t="s">
        <v>2</v>
      </c>
      <c r="AB16" s="47" t="s">
        <v>2</v>
      </c>
      <c r="AC16" s="47" t="s">
        <v>2</v>
      </c>
      <c r="AD16" s="47"/>
      <c r="AE16" s="47"/>
      <c r="AF16" s="47"/>
      <c r="AG16" s="52" t="s">
        <v>78</v>
      </c>
      <c r="AH16" s="53" t="s">
        <v>78</v>
      </c>
      <c r="AI16" s="52" t="s">
        <v>224</v>
      </c>
      <c r="AJ16" s="54" t="s">
        <v>79</v>
      </c>
      <c r="AK16" s="47" t="s">
        <v>90</v>
      </c>
      <c r="AL16" s="47"/>
      <c r="AM16" s="53" t="s">
        <v>225</v>
      </c>
      <c r="AN16" s="55" t="s">
        <v>185</v>
      </c>
      <c r="AO16" s="53" t="s">
        <v>140</v>
      </c>
      <c r="AP16" s="53" t="s">
        <v>226</v>
      </c>
      <c r="AQ16" s="53" t="s">
        <v>227</v>
      </c>
      <c r="AR16" s="53" t="s">
        <v>143</v>
      </c>
    </row>
    <row r="17" spans="1:44" ht="30">
      <c r="A17" s="22" t="s">
        <v>69</v>
      </c>
      <c r="B17" s="22" t="s">
        <v>69</v>
      </c>
      <c r="C17" s="22" t="s">
        <v>126</v>
      </c>
      <c r="D17" s="22" t="s">
        <v>228</v>
      </c>
      <c r="E17" s="22"/>
      <c r="F17" s="22" t="s">
        <v>229</v>
      </c>
      <c r="G17" s="22" t="s">
        <v>205</v>
      </c>
      <c r="H17" s="22">
        <v>384043755</v>
      </c>
      <c r="I17" s="44">
        <v>32183</v>
      </c>
      <c r="J17" s="22">
        <v>1700426814</v>
      </c>
      <c r="K17" s="22">
        <v>14613760</v>
      </c>
      <c r="L17" s="27" t="s">
        <v>75</v>
      </c>
      <c r="M17" s="25"/>
      <c r="N17" s="22" t="s">
        <v>230</v>
      </c>
      <c r="O17" s="22" t="s">
        <v>207</v>
      </c>
      <c r="P17" s="22">
        <v>4704325434</v>
      </c>
      <c r="Q17" s="22" t="s">
        <v>231</v>
      </c>
      <c r="R17" s="31" t="s">
        <v>232</v>
      </c>
      <c r="S17" s="22" t="s">
        <v>2</v>
      </c>
      <c r="T17" s="22" t="s">
        <v>2</v>
      </c>
      <c r="U17" s="22" t="s">
        <v>2</v>
      </c>
      <c r="V17" s="25" t="s">
        <v>2</v>
      </c>
      <c r="W17" s="25" t="s">
        <v>2</v>
      </c>
      <c r="X17" s="22">
        <v>4704325434</v>
      </c>
      <c r="Y17" s="22" t="s">
        <v>233</v>
      </c>
      <c r="Z17" s="22" t="s">
        <v>232</v>
      </c>
      <c r="AA17" s="30"/>
      <c r="AB17" s="30"/>
      <c r="AC17" s="30"/>
      <c r="AD17" s="30"/>
      <c r="AE17" s="30"/>
      <c r="AF17" s="30"/>
      <c r="AG17" s="29" t="s">
        <v>78</v>
      </c>
      <c r="AH17" s="30" t="s">
        <v>78</v>
      </c>
      <c r="AI17" s="30" t="s">
        <v>20</v>
      </c>
      <c r="AJ17" s="22" t="s">
        <v>79</v>
      </c>
      <c r="AK17" s="22" t="s">
        <v>90</v>
      </c>
      <c r="AL17" s="22"/>
      <c r="AM17" s="30" t="s">
        <v>152</v>
      </c>
      <c r="AN17" s="30" t="s">
        <v>20</v>
      </c>
      <c r="AO17" s="30" t="s">
        <v>20</v>
      </c>
      <c r="AP17" s="30" t="s">
        <v>20</v>
      </c>
      <c r="AQ17" s="30" t="s">
        <v>153</v>
      </c>
      <c r="AR17" s="30" t="s">
        <v>153</v>
      </c>
    </row>
    <row r="18" spans="1:44" ht="120">
      <c r="A18" s="22" t="s">
        <v>69</v>
      </c>
      <c r="B18" s="22" t="s">
        <v>69</v>
      </c>
      <c r="C18" s="22" t="s">
        <v>126</v>
      </c>
      <c r="D18" s="22" t="s">
        <v>234</v>
      </c>
      <c r="E18" s="22" t="s">
        <v>235</v>
      </c>
      <c r="F18" s="22" t="s">
        <v>236</v>
      </c>
      <c r="G18" s="22" t="s">
        <v>237</v>
      </c>
      <c r="H18" s="22">
        <v>362256632</v>
      </c>
      <c r="I18" s="44">
        <v>26763</v>
      </c>
      <c r="J18" s="22">
        <v>1235419599</v>
      </c>
      <c r="K18" s="22">
        <v>12614800</v>
      </c>
      <c r="L18" s="22" t="s">
        <v>156</v>
      </c>
      <c r="M18" s="26">
        <v>45057</v>
      </c>
      <c r="N18" s="22" t="s">
        <v>238</v>
      </c>
      <c r="O18" s="22" t="s">
        <v>239</v>
      </c>
      <c r="P18" s="22">
        <v>4704227515</v>
      </c>
      <c r="Q18" s="22" t="s">
        <v>240</v>
      </c>
      <c r="R18" s="31" t="s">
        <v>241</v>
      </c>
      <c r="S18" s="22" t="s">
        <v>2</v>
      </c>
      <c r="T18" s="22" t="s">
        <v>2</v>
      </c>
      <c r="U18" s="22">
        <v>4704227515</v>
      </c>
      <c r="V18" s="26">
        <v>37497</v>
      </c>
      <c r="W18" s="26">
        <v>45167</v>
      </c>
      <c r="X18" s="22">
        <v>4704227515</v>
      </c>
      <c r="Y18" s="26">
        <v>37497</v>
      </c>
      <c r="Z18" s="26">
        <v>45167</v>
      </c>
      <c r="AA18" s="30" t="s">
        <v>242</v>
      </c>
      <c r="AB18" s="30"/>
      <c r="AC18" s="57">
        <v>45626</v>
      </c>
      <c r="AD18" s="44">
        <v>44866</v>
      </c>
      <c r="AE18" s="44">
        <v>45231</v>
      </c>
      <c r="AF18" s="22" t="s">
        <v>161</v>
      </c>
      <c r="AG18" s="29" t="s">
        <v>78</v>
      </c>
      <c r="AH18" s="30" t="s">
        <v>78</v>
      </c>
      <c r="AI18" s="29" t="s">
        <v>243</v>
      </c>
      <c r="AJ18" s="22" t="s">
        <v>118</v>
      </c>
      <c r="AK18" s="30" t="s">
        <v>137</v>
      </c>
      <c r="AL18" s="58">
        <v>45107</v>
      </c>
      <c r="AM18" s="30" t="s">
        <v>138</v>
      </c>
      <c r="AN18" s="30" t="s">
        <v>139</v>
      </c>
      <c r="AO18" s="30" t="s">
        <v>140</v>
      </c>
      <c r="AP18" s="30" t="s">
        <v>217</v>
      </c>
      <c r="AQ18" s="30" t="s">
        <v>244</v>
      </c>
      <c r="AR18" s="30" t="s">
        <v>143</v>
      </c>
    </row>
    <row r="19" spans="1:44" ht="60">
      <c r="A19" s="22" t="s">
        <v>69</v>
      </c>
      <c r="B19" s="22" t="s">
        <v>69</v>
      </c>
      <c r="C19" s="22" t="s">
        <v>126</v>
      </c>
      <c r="D19" s="22" t="s">
        <v>245</v>
      </c>
      <c r="E19" s="22" t="s">
        <v>246</v>
      </c>
      <c r="F19" s="22" t="s">
        <v>236</v>
      </c>
      <c r="G19" s="22" t="s">
        <v>84</v>
      </c>
      <c r="H19" s="22">
        <v>378748529</v>
      </c>
      <c r="I19" s="44">
        <v>22722</v>
      </c>
      <c r="J19" s="22">
        <v>1417433889</v>
      </c>
      <c r="K19" s="22">
        <v>14610851</v>
      </c>
      <c r="L19" s="22" t="s">
        <v>156</v>
      </c>
      <c r="M19" s="26">
        <v>45094</v>
      </c>
      <c r="N19" s="22" t="s">
        <v>247</v>
      </c>
      <c r="O19" s="22" t="s">
        <v>148</v>
      </c>
      <c r="P19" s="59" t="s">
        <v>248</v>
      </c>
      <c r="Q19" s="59" t="s">
        <v>249</v>
      </c>
      <c r="R19" s="59" t="s">
        <v>250</v>
      </c>
      <c r="S19" s="22" t="s">
        <v>2</v>
      </c>
      <c r="T19" s="22" t="s">
        <v>2</v>
      </c>
      <c r="U19" s="22" t="s">
        <v>2</v>
      </c>
      <c r="V19" s="22" t="s">
        <v>2</v>
      </c>
      <c r="W19" s="22" t="s">
        <v>2</v>
      </c>
      <c r="X19" s="22" t="s">
        <v>2</v>
      </c>
      <c r="Y19" s="22" t="s">
        <v>2</v>
      </c>
      <c r="Z19" s="22" t="s">
        <v>2</v>
      </c>
      <c r="AA19" s="22" t="s">
        <v>2</v>
      </c>
      <c r="AB19" s="22" t="s">
        <v>2</v>
      </c>
      <c r="AC19" s="22" t="s">
        <v>2</v>
      </c>
      <c r="AD19" s="44">
        <v>44866</v>
      </c>
      <c r="AE19" s="44">
        <v>45231</v>
      </c>
      <c r="AF19" s="22" t="s">
        <v>161</v>
      </c>
      <c r="AG19" s="29" t="s">
        <v>78</v>
      </c>
      <c r="AH19" s="30" t="s">
        <v>78</v>
      </c>
      <c r="AI19" s="30" t="s">
        <v>20</v>
      </c>
      <c r="AJ19" s="22" t="s">
        <v>79</v>
      </c>
      <c r="AK19" s="30" t="s">
        <v>137</v>
      </c>
      <c r="AL19" s="58">
        <v>46112</v>
      </c>
      <c r="AM19" s="30" t="s">
        <v>20</v>
      </c>
      <c r="AN19" s="30" t="s">
        <v>20</v>
      </c>
      <c r="AO19" s="30" t="s">
        <v>20</v>
      </c>
      <c r="AP19" s="30" t="s">
        <v>20</v>
      </c>
      <c r="AQ19" s="30" t="s">
        <v>153</v>
      </c>
      <c r="AR19" s="30" t="s">
        <v>20</v>
      </c>
    </row>
    <row r="20" spans="1:44" ht="113.25" customHeight="1">
      <c r="A20" s="22" t="s">
        <v>69</v>
      </c>
      <c r="B20" s="22" t="s">
        <v>69</v>
      </c>
      <c r="C20" s="22" t="s">
        <v>126</v>
      </c>
      <c r="D20" s="22" t="s">
        <v>251</v>
      </c>
      <c r="E20" s="22"/>
      <c r="F20" s="22" t="s">
        <v>252</v>
      </c>
      <c r="G20" s="22" t="s">
        <v>94</v>
      </c>
      <c r="H20" s="22">
        <v>386985617</v>
      </c>
      <c r="I20" s="31">
        <v>31726</v>
      </c>
      <c r="J20" s="22">
        <v>1104240175</v>
      </c>
      <c r="K20" s="22">
        <v>14136874</v>
      </c>
      <c r="L20" s="22" t="s">
        <v>156</v>
      </c>
      <c r="M20" s="26">
        <v>45132</v>
      </c>
      <c r="N20" s="22" t="s">
        <v>147</v>
      </c>
      <c r="O20" s="22" t="s">
        <v>148</v>
      </c>
      <c r="P20" s="25">
        <v>6401014101</v>
      </c>
      <c r="Q20" s="25" t="s">
        <v>253</v>
      </c>
      <c r="R20" s="37">
        <v>46197</v>
      </c>
      <c r="S20" s="22" t="s">
        <v>2</v>
      </c>
      <c r="T20" s="22" t="s">
        <v>2</v>
      </c>
      <c r="U20" s="22" t="s">
        <v>2</v>
      </c>
      <c r="V20" s="22" t="s">
        <v>2</v>
      </c>
      <c r="W20" s="22" t="s">
        <v>2</v>
      </c>
      <c r="X20" s="22" t="s">
        <v>2</v>
      </c>
      <c r="Y20" s="22" t="s">
        <v>2</v>
      </c>
      <c r="Z20" s="22" t="s">
        <v>2</v>
      </c>
      <c r="AA20" s="22" t="s">
        <v>2</v>
      </c>
      <c r="AB20" s="22" t="s">
        <v>2</v>
      </c>
      <c r="AC20" s="22" t="s">
        <v>2</v>
      </c>
      <c r="AD20" s="44">
        <v>44866</v>
      </c>
      <c r="AE20" s="44">
        <v>45231</v>
      </c>
      <c r="AF20" s="22" t="s">
        <v>161</v>
      </c>
      <c r="AG20" s="29" t="s">
        <v>78</v>
      </c>
      <c r="AH20" s="30" t="s">
        <v>78</v>
      </c>
      <c r="AI20" s="30" t="s">
        <v>20</v>
      </c>
      <c r="AJ20" s="22" t="s">
        <v>79</v>
      </c>
      <c r="AK20" s="30" t="s">
        <v>137</v>
      </c>
      <c r="AL20" s="58">
        <v>45473</v>
      </c>
      <c r="AM20" s="30" t="s">
        <v>172</v>
      </c>
      <c r="AN20" s="32" t="s">
        <v>254</v>
      </c>
      <c r="AO20" s="30" t="s">
        <v>140</v>
      </c>
      <c r="AP20" s="30" t="s">
        <v>175</v>
      </c>
      <c r="AQ20" s="30" t="s">
        <v>255</v>
      </c>
      <c r="AR20" s="30" t="s">
        <v>143</v>
      </c>
    </row>
    <row r="21" spans="1:44" ht="113.25" customHeight="1">
      <c r="A21" s="60"/>
      <c r="B21" s="60" t="s">
        <v>69</v>
      </c>
      <c r="C21" s="60" t="s">
        <v>126</v>
      </c>
      <c r="D21" s="60" t="s">
        <v>256</v>
      </c>
      <c r="E21" s="60" t="s">
        <v>257</v>
      </c>
      <c r="F21" s="60" t="s">
        <v>258</v>
      </c>
      <c r="G21" s="60" t="s">
        <v>259</v>
      </c>
      <c r="H21" s="60">
        <v>385112364</v>
      </c>
      <c r="I21" s="61">
        <v>33135</v>
      </c>
      <c r="J21" s="60">
        <v>1679165336</v>
      </c>
      <c r="K21" s="47">
        <v>15929341</v>
      </c>
      <c r="L21" s="47"/>
      <c r="M21" s="48"/>
      <c r="N21" s="47" t="s">
        <v>260</v>
      </c>
      <c r="O21" s="47" t="s">
        <v>261</v>
      </c>
      <c r="P21" s="47">
        <v>6851108856</v>
      </c>
      <c r="Q21" s="47" t="s">
        <v>262</v>
      </c>
      <c r="R21" s="47" t="s">
        <v>263</v>
      </c>
      <c r="S21" s="47" t="s">
        <v>2</v>
      </c>
      <c r="T21" s="47" t="s">
        <v>2</v>
      </c>
      <c r="U21" s="47" t="s">
        <v>2</v>
      </c>
      <c r="V21" s="47" t="s">
        <v>2</v>
      </c>
      <c r="W21" s="47" t="s">
        <v>2</v>
      </c>
      <c r="X21" s="47" t="s">
        <v>2</v>
      </c>
      <c r="Y21" s="47" t="s">
        <v>2</v>
      </c>
      <c r="Z21" s="47" t="s">
        <v>2</v>
      </c>
      <c r="AA21" s="47" t="s">
        <v>2</v>
      </c>
      <c r="AB21" s="47" t="s">
        <v>2</v>
      </c>
      <c r="AC21" s="47" t="s">
        <v>2</v>
      </c>
      <c r="AD21" s="48"/>
      <c r="AE21" s="48"/>
      <c r="AF21" s="47"/>
      <c r="AG21" s="52" t="s">
        <v>78</v>
      </c>
      <c r="AH21" s="52" t="s">
        <v>78</v>
      </c>
      <c r="AI21" s="53" t="s">
        <v>20</v>
      </c>
      <c r="AJ21" s="54" t="s">
        <v>79</v>
      </c>
      <c r="AK21" s="47" t="s">
        <v>264</v>
      </c>
      <c r="AL21" s="62"/>
      <c r="AM21" s="53" t="s">
        <v>20</v>
      </c>
      <c r="AN21" s="53" t="s">
        <v>20</v>
      </c>
      <c r="AO21" s="53" t="s">
        <v>20</v>
      </c>
      <c r="AP21" s="53" t="s">
        <v>20</v>
      </c>
      <c r="AQ21" s="53" t="s">
        <v>20</v>
      </c>
      <c r="AR21" s="53" t="s">
        <v>20</v>
      </c>
    </row>
    <row r="22" spans="1:44" ht="75">
      <c r="A22" s="22" t="s">
        <v>69</v>
      </c>
      <c r="B22" s="22" t="s">
        <v>69</v>
      </c>
      <c r="C22" s="22" t="s">
        <v>7</v>
      </c>
      <c r="D22" s="22" t="s">
        <v>265</v>
      </c>
      <c r="E22" s="22"/>
      <c r="F22" s="22" t="s">
        <v>266</v>
      </c>
      <c r="G22" s="22" t="s">
        <v>237</v>
      </c>
      <c r="H22" s="25">
        <v>383989624</v>
      </c>
      <c r="I22" s="44">
        <v>30258</v>
      </c>
      <c r="J22" s="23">
        <v>1780090951</v>
      </c>
      <c r="K22" s="23">
        <v>12715186</v>
      </c>
      <c r="L22" s="27" t="s">
        <v>75</v>
      </c>
      <c r="M22" s="23"/>
      <c r="N22" s="23" t="s">
        <v>238</v>
      </c>
      <c r="O22" s="22" t="s">
        <v>239</v>
      </c>
      <c r="P22" s="22">
        <v>4704274121</v>
      </c>
      <c r="Q22" s="22" t="s">
        <v>267</v>
      </c>
      <c r="R22" s="31" t="s">
        <v>268</v>
      </c>
      <c r="S22" s="22" t="s">
        <v>2</v>
      </c>
      <c r="T22" s="22" t="s">
        <v>2</v>
      </c>
      <c r="U22" s="63" t="s">
        <v>269</v>
      </c>
      <c r="V22" s="26">
        <v>40064</v>
      </c>
      <c r="W22" s="26">
        <v>45543</v>
      </c>
      <c r="X22" s="63" t="s">
        <v>269</v>
      </c>
      <c r="Y22" s="26">
        <v>40064</v>
      </c>
      <c r="Z22" s="26">
        <v>45543</v>
      </c>
      <c r="AA22" s="22" t="s">
        <v>270</v>
      </c>
      <c r="AB22" s="64">
        <v>44044</v>
      </c>
      <c r="AC22" s="31">
        <v>45169</v>
      </c>
      <c r="AD22" s="44">
        <v>44927</v>
      </c>
      <c r="AE22" s="44">
        <v>45292</v>
      </c>
      <c r="AF22" s="22" t="s">
        <v>271</v>
      </c>
      <c r="AG22" s="29" t="s">
        <v>78</v>
      </c>
      <c r="AH22" s="29" t="s">
        <v>78</v>
      </c>
      <c r="AI22" s="29" t="s">
        <v>272</v>
      </c>
      <c r="AJ22" s="22" t="s">
        <v>118</v>
      </c>
      <c r="AK22" s="22" t="s">
        <v>264</v>
      </c>
      <c r="AL22" s="22"/>
      <c r="AM22" s="32" t="s">
        <v>273</v>
      </c>
      <c r="AN22" s="30" t="s">
        <v>274</v>
      </c>
      <c r="AO22" s="30" t="s">
        <v>275</v>
      </c>
      <c r="AP22" s="33" t="s">
        <v>276</v>
      </c>
      <c r="AQ22" s="33" t="s">
        <v>277</v>
      </c>
      <c r="AR22" s="30" t="s">
        <v>143</v>
      </c>
    </row>
    <row r="23" spans="1:44" ht="90">
      <c r="A23" s="22" t="s">
        <v>69</v>
      </c>
      <c r="B23" s="22" t="s">
        <v>69</v>
      </c>
      <c r="C23" s="22" t="s">
        <v>7</v>
      </c>
      <c r="D23" s="22" t="s">
        <v>278</v>
      </c>
      <c r="E23" s="22" t="s">
        <v>279</v>
      </c>
      <c r="F23" s="22" t="s">
        <v>280</v>
      </c>
      <c r="G23" s="22" t="s">
        <v>121</v>
      </c>
      <c r="H23" s="22" t="s">
        <v>281</v>
      </c>
      <c r="I23" s="44">
        <v>32580</v>
      </c>
      <c r="J23" s="22">
        <v>1689926479</v>
      </c>
      <c r="K23" s="65">
        <v>15892818</v>
      </c>
      <c r="L23" s="27" t="s">
        <v>75</v>
      </c>
      <c r="M23" s="22"/>
      <c r="N23" s="22" t="s">
        <v>282</v>
      </c>
      <c r="O23" s="22" t="s">
        <v>283</v>
      </c>
      <c r="P23" s="22">
        <v>6801112422</v>
      </c>
      <c r="Q23" s="22" t="s">
        <v>284</v>
      </c>
      <c r="R23" s="31" t="s">
        <v>285</v>
      </c>
      <c r="S23" s="22" t="s">
        <v>2</v>
      </c>
      <c r="T23" s="22" t="s">
        <v>2</v>
      </c>
      <c r="U23" s="22" t="s">
        <v>2</v>
      </c>
      <c r="V23" s="22" t="s">
        <v>2</v>
      </c>
      <c r="W23" s="22" t="s">
        <v>2</v>
      </c>
      <c r="X23" s="22" t="s">
        <v>2</v>
      </c>
      <c r="Y23" s="22" t="s">
        <v>2</v>
      </c>
      <c r="Z23" s="22" t="s">
        <v>2</v>
      </c>
      <c r="AA23" s="22" t="s">
        <v>2</v>
      </c>
      <c r="AB23" s="22" t="s">
        <v>2</v>
      </c>
      <c r="AC23" s="22" t="s">
        <v>2</v>
      </c>
      <c r="AD23" s="22"/>
      <c r="AE23" s="22"/>
      <c r="AF23" s="66"/>
      <c r="AG23" s="29" t="s">
        <v>78</v>
      </c>
      <c r="AH23" s="29" t="s">
        <v>78</v>
      </c>
      <c r="AI23" s="29" t="s">
        <v>286</v>
      </c>
      <c r="AJ23" s="22" t="s">
        <v>124</v>
      </c>
      <c r="AK23" s="67" t="s">
        <v>287</v>
      </c>
      <c r="AL23" s="44">
        <v>46873</v>
      </c>
      <c r="AM23" s="30" t="s">
        <v>288</v>
      </c>
      <c r="AN23" s="30" t="s">
        <v>274</v>
      </c>
      <c r="AO23" s="30" t="s">
        <v>289</v>
      </c>
      <c r="AP23" s="68" t="s">
        <v>290</v>
      </c>
      <c r="AQ23" s="30" t="s">
        <v>291</v>
      </c>
      <c r="AR23" s="30" t="s">
        <v>143</v>
      </c>
    </row>
    <row r="24" spans="1:44" ht="105">
      <c r="A24" s="35"/>
      <c r="B24" s="35" t="s">
        <v>292</v>
      </c>
      <c r="C24" s="35" t="s">
        <v>7</v>
      </c>
      <c r="D24" s="35" t="s">
        <v>293</v>
      </c>
      <c r="E24" s="35" t="s">
        <v>294</v>
      </c>
      <c r="F24" s="35" t="s">
        <v>295</v>
      </c>
      <c r="G24" s="69" t="s">
        <v>237</v>
      </c>
      <c r="H24" s="36">
        <v>363989655</v>
      </c>
      <c r="I24" s="36">
        <v>25386</v>
      </c>
      <c r="J24" s="35">
        <v>1346954831</v>
      </c>
      <c r="K24" s="25">
        <v>15866936</v>
      </c>
      <c r="L24" s="37" t="s">
        <v>296</v>
      </c>
      <c r="M24" s="37">
        <v>44998</v>
      </c>
      <c r="N24" s="25" t="s">
        <v>297</v>
      </c>
      <c r="O24" s="25" t="s">
        <v>239</v>
      </c>
      <c r="P24" s="25" t="s">
        <v>298</v>
      </c>
      <c r="Q24" s="25" t="s">
        <v>299</v>
      </c>
      <c r="R24" s="37" t="s">
        <v>300</v>
      </c>
      <c r="S24" s="25" t="s">
        <v>2</v>
      </c>
      <c r="T24" s="25" t="s">
        <v>2</v>
      </c>
      <c r="U24" s="26">
        <v>4704276219</v>
      </c>
      <c r="V24" s="26">
        <v>40227</v>
      </c>
      <c r="W24" s="26">
        <v>45340</v>
      </c>
      <c r="X24" s="26">
        <v>4704276219</v>
      </c>
      <c r="Y24" s="26">
        <v>40227</v>
      </c>
      <c r="Z24" s="26">
        <v>45340</v>
      </c>
      <c r="AA24" s="37" t="s">
        <v>301</v>
      </c>
      <c r="AB24" s="37">
        <v>44964</v>
      </c>
      <c r="AC24" s="37">
        <v>45900</v>
      </c>
      <c r="AD24" s="37">
        <v>44927</v>
      </c>
      <c r="AE24" s="37">
        <v>45292</v>
      </c>
      <c r="AF24" s="25" t="s">
        <v>302</v>
      </c>
      <c r="AG24" s="29" t="s">
        <v>78</v>
      </c>
      <c r="AH24" s="29" t="s">
        <v>78</v>
      </c>
      <c r="AI24" s="22" t="s">
        <v>303</v>
      </c>
      <c r="AJ24" s="25" t="s">
        <v>124</v>
      </c>
      <c r="AK24" s="67" t="s">
        <v>287</v>
      </c>
      <c r="AL24" s="70">
        <v>46843</v>
      </c>
      <c r="AM24" s="25" t="s">
        <v>304</v>
      </c>
      <c r="AN24" s="30" t="s">
        <v>98</v>
      </c>
      <c r="AO24" s="30" t="s">
        <v>99</v>
      </c>
      <c r="AP24" s="30" t="s">
        <v>99</v>
      </c>
      <c r="AQ24" s="25" t="s">
        <v>305</v>
      </c>
      <c r="AR24" s="25" t="s">
        <v>306</v>
      </c>
    </row>
    <row r="25" spans="1:44" ht="81" customHeight="1">
      <c r="A25" s="35"/>
      <c r="B25" s="35" t="s">
        <v>292</v>
      </c>
      <c r="C25" s="35" t="s">
        <v>7</v>
      </c>
      <c r="D25" s="35" t="s">
        <v>307</v>
      </c>
      <c r="E25" s="35" t="s">
        <v>0</v>
      </c>
      <c r="F25" s="35" t="s">
        <v>308</v>
      </c>
      <c r="G25" s="35" t="s">
        <v>309</v>
      </c>
      <c r="H25" s="36" t="s">
        <v>310</v>
      </c>
      <c r="I25" s="36">
        <v>23012</v>
      </c>
      <c r="J25" s="35">
        <v>1811353972</v>
      </c>
      <c r="K25" s="25">
        <v>14312999</v>
      </c>
      <c r="L25" s="37" t="s">
        <v>296</v>
      </c>
      <c r="M25" s="71">
        <v>43447</v>
      </c>
      <c r="N25" s="25" t="s">
        <v>311</v>
      </c>
      <c r="O25" s="25" t="s">
        <v>312</v>
      </c>
      <c r="P25" s="72" t="s">
        <v>313</v>
      </c>
      <c r="Q25" s="73" t="s">
        <v>314</v>
      </c>
      <c r="R25" s="59" t="s">
        <v>315</v>
      </c>
      <c r="S25" s="25" t="s">
        <v>2</v>
      </c>
      <c r="T25" s="25" t="s">
        <v>2</v>
      </c>
      <c r="U25" s="25" t="s">
        <v>2</v>
      </c>
      <c r="V25" s="25" t="s">
        <v>2</v>
      </c>
      <c r="W25" s="25" t="s">
        <v>2</v>
      </c>
      <c r="X25" s="25" t="s">
        <v>2</v>
      </c>
      <c r="Y25" s="25" t="s">
        <v>2</v>
      </c>
      <c r="Z25" s="25" t="s">
        <v>2</v>
      </c>
      <c r="AA25" s="25" t="s">
        <v>2</v>
      </c>
      <c r="AB25" s="25" t="s">
        <v>2</v>
      </c>
      <c r="AC25" s="25" t="s">
        <v>2</v>
      </c>
      <c r="AD25" s="25"/>
      <c r="AE25" s="25"/>
      <c r="AF25" s="25"/>
      <c r="AG25" s="29" t="s">
        <v>78</v>
      </c>
      <c r="AH25" s="29" t="s">
        <v>78</v>
      </c>
      <c r="AI25" s="29" t="s">
        <v>316</v>
      </c>
      <c r="AJ25" s="25" t="s">
        <v>124</v>
      </c>
      <c r="AK25" s="22" t="s">
        <v>90</v>
      </c>
      <c r="AL25" s="25"/>
      <c r="AM25" s="30" t="s">
        <v>317</v>
      </c>
      <c r="AN25" s="30" t="s">
        <v>317</v>
      </c>
      <c r="AO25" s="30" t="s">
        <v>317</v>
      </c>
      <c r="AP25" s="30" t="s">
        <v>317</v>
      </c>
      <c r="AQ25" s="30" t="s">
        <v>317</v>
      </c>
      <c r="AR25" s="30" t="s">
        <v>317</v>
      </c>
    </row>
    <row r="26" spans="1:44" ht="81" customHeight="1">
      <c r="A26" s="35"/>
      <c r="B26" s="35" t="s">
        <v>292</v>
      </c>
      <c r="C26" s="35" t="s">
        <v>7</v>
      </c>
      <c r="D26" s="35" t="s">
        <v>318</v>
      </c>
      <c r="E26" s="35"/>
      <c r="F26" s="35" t="s">
        <v>319</v>
      </c>
      <c r="G26" s="74" t="s">
        <v>320</v>
      </c>
      <c r="H26" s="75">
        <v>371277771</v>
      </c>
      <c r="I26" s="36">
        <v>34226</v>
      </c>
      <c r="J26" s="35">
        <v>1245836543</v>
      </c>
      <c r="K26" s="25" t="s">
        <v>2</v>
      </c>
      <c r="L26" s="25" t="s">
        <v>75</v>
      </c>
      <c r="M26" s="25" t="s">
        <v>2</v>
      </c>
      <c r="N26" s="25" t="s">
        <v>76</v>
      </c>
      <c r="O26" s="25" t="s">
        <v>321</v>
      </c>
      <c r="P26" s="76" t="s">
        <v>2</v>
      </c>
      <c r="Q26" s="76" t="s">
        <v>2</v>
      </c>
      <c r="R26" s="76" t="s">
        <v>2</v>
      </c>
      <c r="S26" s="76" t="s">
        <v>2</v>
      </c>
      <c r="T26" s="76" t="s">
        <v>2</v>
      </c>
      <c r="U26" s="76" t="s">
        <v>2</v>
      </c>
      <c r="V26" s="76" t="s">
        <v>2</v>
      </c>
      <c r="W26" s="76" t="s">
        <v>2</v>
      </c>
      <c r="X26" s="76" t="s">
        <v>2</v>
      </c>
      <c r="Y26" s="76" t="s">
        <v>2</v>
      </c>
      <c r="Z26" s="76" t="s">
        <v>2</v>
      </c>
      <c r="AA26" s="76" t="s">
        <v>2</v>
      </c>
      <c r="AB26" s="76" t="s">
        <v>2</v>
      </c>
      <c r="AC26" s="76" t="s">
        <v>2</v>
      </c>
      <c r="AD26" s="25"/>
      <c r="AE26" s="25"/>
      <c r="AF26" s="25"/>
      <c r="AG26" s="29" t="s">
        <v>78</v>
      </c>
      <c r="AH26" s="29" t="s">
        <v>78</v>
      </c>
      <c r="AI26" s="30" t="s">
        <v>20</v>
      </c>
      <c r="AJ26" s="25" t="s">
        <v>124</v>
      </c>
      <c r="AK26" s="22" t="s">
        <v>264</v>
      </c>
      <c r="AL26" s="25"/>
      <c r="AM26" s="30" t="s">
        <v>322</v>
      </c>
      <c r="AN26" s="30" t="s">
        <v>322</v>
      </c>
      <c r="AO26" s="30" t="s">
        <v>322</v>
      </c>
      <c r="AP26" s="30" t="s">
        <v>322</v>
      </c>
      <c r="AQ26" s="30" t="s">
        <v>322</v>
      </c>
      <c r="AR26" s="30" t="s">
        <v>322</v>
      </c>
    </row>
    <row r="27" spans="1:44" ht="60">
      <c r="A27" s="22"/>
      <c r="B27" s="22" t="s">
        <v>292</v>
      </c>
      <c r="C27" s="22" t="s">
        <v>7</v>
      </c>
      <c r="D27" s="22" t="s">
        <v>323</v>
      </c>
      <c r="E27" s="22" t="s">
        <v>0</v>
      </c>
      <c r="F27" s="22" t="s">
        <v>324</v>
      </c>
      <c r="G27" s="22" t="s">
        <v>84</v>
      </c>
      <c r="H27" s="22" t="s">
        <v>325</v>
      </c>
      <c r="I27" s="31">
        <v>26622</v>
      </c>
      <c r="J27" s="22">
        <v>1295026011</v>
      </c>
      <c r="K27" s="22">
        <v>15644203</v>
      </c>
      <c r="L27" s="28" t="s">
        <v>75</v>
      </c>
      <c r="M27" s="31">
        <v>45069</v>
      </c>
      <c r="N27" s="22" t="s">
        <v>95</v>
      </c>
      <c r="O27" s="22" t="s">
        <v>96</v>
      </c>
      <c r="P27" s="22">
        <v>6451011146</v>
      </c>
      <c r="Q27" s="22" t="s">
        <v>326</v>
      </c>
      <c r="R27" s="22" t="s">
        <v>327</v>
      </c>
      <c r="S27" s="22" t="s">
        <v>2</v>
      </c>
      <c r="T27" s="22" t="s">
        <v>2</v>
      </c>
      <c r="U27" s="22" t="s">
        <v>2</v>
      </c>
      <c r="V27" s="22" t="s">
        <v>2</v>
      </c>
      <c r="W27" s="22" t="s">
        <v>2</v>
      </c>
      <c r="X27" s="22" t="s">
        <v>2</v>
      </c>
      <c r="Y27" s="22" t="s">
        <v>2</v>
      </c>
      <c r="Z27" s="22" t="s">
        <v>2</v>
      </c>
      <c r="AA27" s="22" t="s">
        <v>2</v>
      </c>
      <c r="AB27" s="22" t="s">
        <v>2</v>
      </c>
      <c r="AC27" s="22" t="s">
        <v>2</v>
      </c>
      <c r="AD27" s="22"/>
      <c r="AE27" s="22"/>
      <c r="AF27" s="22"/>
      <c r="AG27" s="29" t="s">
        <v>78</v>
      </c>
      <c r="AH27" s="22" t="s">
        <v>78</v>
      </c>
      <c r="AI27" s="30" t="s">
        <v>20</v>
      </c>
      <c r="AJ27" s="25" t="s">
        <v>124</v>
      </c>
      <c r="AK27" s="30" t="s">
        <v>328</v>
      </c>
      <c r="AL27" s="31">
        <v>46387</v>
      </c>
      <c r="AM27" s="30" t="s">
        <v>20</v>
      </c>
      <c r="AN27" s="30" t="s">
        <v>20</v>
      </c>
      <c r="AO27" s="30" t="s">
        <v>20</v>
      </c>
      <c r="AP27" s="30" t="s">
        <v>20</v>
      </c>
      <c r="AQ27" s="30" t="s">
        <v>20</v>
      </c>
      <c r="AR27" s="30" t="s">
        <v>20</v>
      </c>
    </row>
    <row r="28" spans="1:44" ht="51">
      <c r="A28" s="34"/>
      <c r="B28" s="34" t="s">
        <v>292</v>
      </c>
      <c r="C28" s="34" t="s">
        <v>7</v>
      </c>
      <c r="D28" s="34" t="s">
        <v>329</v>
      </c>
      <c r="E28" s="34"/>
      <c r="F28" s="34" t="s">
        <v>330</v>
      </c>
      <c r="G28" s="34" t="s">
        <v>331</v>
      </c>
      <c r="H28" s="77">
        <v>377666480</v>
      </c>
      <c r="I28" s="78">
        <v>26390</v>
      </c>
      <c r="J28" s="34">
        <v>1093406183</v>
      </c>
      <c r="K28" s="22"/>
      <c r="L28" s="28" t="s">
        <v>75</v>
      </c>
      <c r="M28" s="31"/>
      <c r="N28" s="22" t="s">
        <v>332</v>
      </c>
      <c r="O28" s="79" t="s">
        <v>333</v>
      </c>
      <c r="P28" s="76" t="s">
        <v>2</v>
      </c>
      <c r="Q28" s="22"/>
      <c r="R28" s="31"/>
      <c r="S28" s="22" t="s">
        <v>2</v>
      </c>
      <c r="T28" s="22" t="s">
        <v>2</v>
      </c>
      <c r="U28" s="22" t="s">
        <v>2</v>
      </c>
      <c r="V28" s="22" t="s">
        <v>2</v>
      </c>
      <c r="W28" s="22" t="s">
        <v>2</v>
      </c>
      <c r="X28" s="22" t="s">
        <v>2</v>
      </c>
      <c r="Y28" s="22" t="s">
        <v>2</v>
      </c>
      <c r="Z28" s="22" t="s">
        <v>2</v>
      </c>
      <c r="AA28" s="22" t="s">
        <v>2</v>
      </c>
      <c r="AB28" s="22" t="s">
        <v>2</v>
      </c>
      <c r="AC28" s="22" t="s">
        <v>2</v>
      </c>
      <c r="AD28" s="31">
        <v>44927</v>
      </c>
      <c r="AE28" s="31">
        <v>45292</v>
      </c>
      <c r="AF28" s="22" t="s">
        <v>302</v>
      </c>
      <c r="AG28" s="22" t="s">
        <v>78</v>
      </c>
      <c r="AH28" s="22" t="s">
        <v>78</v>
      </c>
      <c r="AI28" s="30" t="s">
        <v>20</v>
      </c>
      <c r="AJ28" s="25" t="s">
        <v>124</v>
      </c>
      <c r="AK28" s="22" t="s">
        <v>264</v>
      </c>
      <c r="AL28" s="22"/>
      <c r="AM28" s="30" t="s">
        <v>99</v>
      </c>
      <c r="AN28" s="30" t="s">
        <v>99</v>
      </c>
      <c r="AO28" s="30" t="s">
        <v>99</v>
      </c>
      <c r="AP28" s="30" t="s">
        <v>99</v>
      </c>
      <c r="AQ28" s="30" t="s">
        <v>334</v>
      </c>
      <c r="AR28" s="30" t="s">
        <v>99</v>
      </c>
    </row>
    <row r="29" spans="1:44" ht="45">
      <c r="A29" s="34"/>
      <c r="B29" s="34" t="s">
        <v>292</v>
      </c>
      <c r="C29" s="34" t="s">
        <v>7</v>
      </c>
      <c r="D29" s="34" t="s">
        <v>335</v>
      </c>
      <c r="E29" s="34"/>
      <c r="F29" s="34" t="s">
        <v>336</v>
      </c>
      <c r="G29" s="34" t="s">
        <v>337</v>
      </c>
      <c r="H29" s="34">
        <v>366940382</v>
      </c>
      <c r="I29" s="39">
        <v>24222</v>
      </c>
      <c r="J29" s="34">
        <v>1477547255</v>
      </c>
      <c r="K29" s="22">
        <v>11894531</v>
      </c>
      <c r="L29" s="28" t="s">
        <v>75</v>
      </c>
      <c r="M29" s="80">
        <v>44251</v>
      </c>
      <c r="N29" s="22" t="s">
        <v>338</v>
      </c>
      <c r="O29" s="22" t="s">
        <v>339</v>
      </c>
      <c r="P29" s="22" t="s">
        <v>340</v>
      </c>
      <c r="Q29" s="22" t="s">
        <v>341</v>
      </c>
      <c r="R29" s="22" t="s">
        <v>342</v>
      </c>
      <c r="S29" s="22" t="s">
        <v>2</v>
      </c>
      <c r="T29" s="22" t="s">
        <v>2</v>
      </c>
      <c r="U29" s="22" t="s">
        <v>2</v>
      </c>
      <c r="V29" s="22" t="s">
        <v>2</v>
      </c>
      <c r="W29" s="22" t="s">
        <v>2</v>
      </c>
      <c r="X29" s="22" t="s">
        <v>2</v>
      </c>
      <c r="Y29" s="22" t="s">
        <v>2</v>
      </c>
      <c r="Z29" s="22" t="s">
        <v>2</v>
      </c>
      <c r="AA29" s="22" t="s">
        <v>2</v>
      </c>
      <c r="AB29" s="22" t="s">
        <v>2</v>
      </c>
      <c r="AC29" s="22" t="s">
        <v>2</v>
      </c>
      <c r="AD29" s="22"/>
      <c r="AE29" s="22"/>
      <c r="AF29" s="22"/>
      <c r="AG29" s="22" t="s">
        <v>78</v>
      </c>
      <c r="AH29" s="22" t="s">
        <v>78</v>
      </c>
      <c r="AI29" s="30" t="s">
        <v>20</v>
      </c>
      <c r="AJ29" s="25" t="s">
        <v>124</v>
      </c>
      <c r="AK29" s="22" t="s">
        <v>264</v>
      </c>
      <c r="AL29" s="22"/>
      <c r="AM29" s="30" t="s">
        <v>20</v>
      </c>
      <c r="AN29" s="30" t="s">
        <v>20</v>
      </c>
      <c r="AO29" s="30" t="s">
        <v>20</v>
      </c>
      <c r="AP29" s="30" t="s">
        <v>20</v>
      </c>
      <c r="AQ29" s="30" t="s">
        <v>20</v>
      </c>
      <c r="AR29" s="30" t="s">
        <v>20</v>
      </c>
    </row>
    <row r="30" spans="1:44" ht="51">
      <c r="A30" s="34"/>
      <c r="B30" s="34" t="s">
        <v>292</v>
      </c>
      <c r="C30" s="34" t="s">
        <v>7</v>
      </c>
      <c r="D30" s="34" t="s">
        <v>343</v>
      </c>
      <c r="E30" s="34"/>
      <c r="F30" s="34" t="s">
        <v>344</v>
      </c>
      <c r="G30" s="34" t="s">
        <v>121</v>
      </c>
      <c r="H30" s="34">
        <v>368174711</v>
      </c>
      <c r="I30" s="39">
        <v>34305</v>
      </c>
      <c r="J30" s="34">
        <v>1922691120</v>
      </c>
      <c r="K30" s="22">
        <v>15906397</v>
      </c>
      <c r="L30" s="28" t="s">
        <v>75</v>
      </c>
      <c r="M30" s="31">
        <v>45076</v>
      </c>
      <c r="N30" s="22" t="s">
        <v>180</v>
      </c>
      <c r="O30" s="22" t="s">
        <v>105</v>
      </c>
      <c r="P30" s="22" t="s">
        <v>345</v>
      </c>
      <c r="Q30" s="22" t="s">
        <v>346</v>
      </c>
      <c r="R30" s="22" t="s">
        <v>347</v>
      </c>
      <c r="S30" s="22" t="s">
        <v>2</v>
      </c>
      <c r="T30" s="22" t="s">
        <v>2</v>
      </c>
      <c r="U30" s="22" t="s">
        <v>2</v>
      </c>
      <c r="V30" s="22" t="s">
        <v>2</v>
      </c>
      <c r="W30" s="22" t="s">
        <v>2</v>
      </c>
      <c r="X30" s="22" t="s">
        <v>2</v>
      </c>
      <c r="Y30" s="22" t="s">
        <v>2</v>
      </c>
      <c r="Z30" s="22" t="s">
        <v>2</v>
      </c>
      <c r="AA30" s="22" t="s">
        <v>2</v>
      </c>
      <c r="AB30" s="22" t="s">
        <v>2</v>
      </c>
      <c r="AC30" s="22" t="s">
        <v>2</v>
      </c>
      <c r="AD30" s="31">
        <v>44927</v>
      </c>
      <c r="AE30" s="31">
        <v>45292</v>
      </c>
      <c r="AF30" s="22" t="s">
        <v>302</v>
      </c>
      <c r="AG30" s="22" t="s">
        <v>78</v>
      </c>
      <c r="AH30" s="22" t="s">
        <v>78</v>
      </c>
      <c r="AI30" s="29" t="s">
        <v>348</v>
      </c>
      <c r="AJ30" s="25" t="s">
        <v>124</v>
      </c>
      <c r="AK30" s="22" t="s">
        <v>264</v>
      </c>
      <c r="AL30" s="22"/>
      <c r="AM30" s="30" t="s">
        <v>99</v>
      </c>
      <c r="AN30" s="30" t="s">
        <v>99</v>
      </c>
      <c r="AO30" s="30" t="s">
        <v>99</v>
      </c>
      <c r="AP30" s="30" t="s">
        <v>99</v>
      </c>
      <c r="AQ30" s="30" t="s">
        <v>349</v>
      </c>
      <c r="AR30" s="30" t="s">
        <v>99</v>
      </c>
    </row>
    <row r="31" spans="1:44" ht="120">
      <c r="A31" s="22"/>
      <c r="B31" s="22" t="s">
        <v>292</v>
      </c>
      <c r="C31" s="22" t="s">
        <v>350</v>
      </c>
      <c r="D31" s="22" t="s">
        <v>351</v>
      </c>
      <c r="E31" s="22" t="s">
        <v>352</v>
      </c>
      <c r="F31" s="22" t="s">
        <v>353</v>
      </c>
      <c r="G31" s="22" t="s">
        <v>94</v>
      </c>
      <c r="H31" s="22">
        <v>248616447</v>
      </c>
      <c r="I31" s="31">
        <v>30144</v>
      </c>
      <c r="J31" s="22">
        <v>1487079893</v>
      </c>
      <c r="K31" s="22">
        <v>14338349</v>
      </c>
      <c r="L31" s="22" t="s">
        <v>156</v>
      </c>
      <c r="M31" s="37">
        <v>44970</v>
      </c>
      <c r="N31" s="22" t="s">
        <v>247</v>
      </c>
      <c r="O31" s="22" t="s">
        <v>148</v>
      </c>
      <c r="P31" s="22">
        <v>6401015238</v>
      </c>
      <c r="Q31" s="22" t="s">
        <v>354</v>
      </c>
      <c r="R31" s="31" t="s">
        <v>355</v>
      </c>
      <c r="S31" s="22" t="s">
        <v>2</v>
      </c>
      <c r="T31" s="22" t="s">
        <v>2</v>
      </c>
      <c r="U31" s="22" t="s">
        <v>2</v>
      </c>
      <c r="V31" s="22" t="s">
        <v>2</v>
      </c>
      <c r="W31" s="22" t="s">
        <v>2</v>
      </c>
      <c r="X31" s="22" t="s">
        <v>2</v>
      </c>
      <c r="Y31" s="22" t="s">
        <v>2</v>
      </c>
      <c r="Z31" s="22" t="s">
        <v>2</v>
      </c>
      <c r="AA31" s="22" t="s">
        <v>2</v>
      </c>
      <c r="AB31" s="22" t="s">
        <v>2</v>
      </c>
      <c r="AC31" s="22" t="s">
        <v>2</v>
      </c>
      <c r="AD31" s="44">
        <v>44774</v>
      </c>
      <c r="AE31" s="44">
        <v>45200</v>
      </c>
      <c r="AF31" s="22" t="s">
        <v>356</v>
      </c>
      <c r="AG31" s="29" t="s">
        <v>78</v>
      </c>
      <c r="AH31" s="29" t="s">
        <v>78</v>
      </c>
      <c r="AI31" s="30" t="s">
        <v>20</v>
      </c>
      <c r="AJ31" s="25" t="s">
        <v>124</v>
      </c>
      <c r="AK31" s="81" t="s">
        <v>357</v>
      </c>
      <c r="AL31" s="22"/>
      <c r="AM31" s="30" t="s">
        <v>138</v>
      </c>
      <c r="AN31" s="30" t="s">
        <v>139</v>
      </c>
      <c r="AO31" s="30" t="s">
        <v>140</v>
      </c>
      <c r="AP31" s="30" t="s">
        <v>358</v>
      </c>
      <c r="AQ31" s="30" t="s">
        <v>359</v>
      </c>
      <c r="AR31" s="30" t="s">
        <v>143</v>
      </c>
    </row>
    <row r="32" spans="1:44" ht="30">
      <c r="A32" s="22"/>
      <c r="B32" s="22" t="s">
        <v>69</v>
      </c>
      <c r="C32" s="22" t="s">
        <v>350</v>
      </c>
      <c r="D32" s="22" t="s">
        <v>360</v>
      </c>
      <c r="E32" s="22" t="s">
        <v>361</v>
      </c>
      <c r="F32" s="22" t="s">
        <v>362</v>
      </c>
      <c r="G32" s="22" t="s">
        <v>259</v>
      </c>
      <c r="H32" s="22" t="s">
        <v>363</v>
      </c>
      <c r="I32" s="31">
        <v>31933</v>
      </c>
      <c r="J32" s="22">
        <v>1043682347</v>
      </c>
      <c r="K32" s="22">
        <v>14302508</v>
      </c>
      <c r="L32" s="22" t="s">
        <v>156</v>
      </c>
      <c r="M32" s="31">
        <v>45037</v>
      </c>
      <c r="N32" s="22" t="s">
        <v>104</v>
      </c>
      <c r="O32" s="22" t="s">
        <v>364</v>
      </c>
      <c r="P32" s="59" t="s">
        <v>365</v>
      </c>
      <c r="Q32" s="59" t="s">
        <v>366</v>
      </c>
      <c r="R32" s="80">
        <v>45164</v>
      </c>
      <c r="S32" s="22" t="s">
        <v>2</v>
      </c>
      <c r="T32" s="22" t="s">
        <v>2</v>
      </c>
      <c r="U32" s="22" t="s">
        <v>2</v>
      </c>
      <c r="V32" s="22" t="s">
        <v>2</v>
      </c>
      <c r="W32" s="22" t="s">
        <v>2</v>
      </c>
      <c r="X32" s="22" t="s">
        <v>2</v>
      </c>
      <c r="Y32" s="22" t="s">
        <v>2</v>
      </c>
      <c r="Z32" s="22" t="s">
        <v>2</v>
      </c>
      <c r="AA32" s="22" t="s">
        <v>2</v>
      </c>
      <c r="AB32" s="22" t="s">
        <v>2</v>
      </c>
      <c r="AC32" s="22" t="s">
        <v>2</v>
      </c>
      <c r="AD32" s="44">
        <v>44774</v>
      </c>
      <c r="AE32" s="44">
        <v>45200</v>
      </c>
      <c r="AF32" s="22" t="s">
        <v>356</v>
      </c>
      <c r="AG32" s="29" t="s">
        <v>78</v>
      </c>
      <c r="AH32" s="29" t="s">
        <v>78</v>
      </c>
      <c r="AI32" s="30" t="s">
        <v>20</v>
      </c>
      <c r="AJ32" s="25" t="s">
        <v>124</v>
      </c>
      <c r="AK32" s="22" t="s">
        <v>90</v>
      </c>
      <c r="AL32" s="22"/>
      <c r="AM32" s="30" t="s">
        <v>152</v>
      </c>
      <c r="AN32" s="30" t="s">
        <v>20</v>
      </c>
      <c r="AO32" s="30" t="s">
        <v>20</v>
      </c>
      <c r="AP32" s="30" t="s">
        <v>20</v>
      </c>
      <c r="AQ32" s="30" t="s">
        <v>153</v>
      </c>
      <c r="AR32" s="30" t="s">
        <v>20</v>
      </c>
    </row>
    <row r="33" spans="1:44" ht="90">
      <c r="A33" s="22"/>
      <c r="B33" s="22" t="s">
        <v>69</v>
      </c>
      <c r="C33" s="22" t="s">
        <v>350</v>
      </c>
      <c r="D33" s="25" t="s">
        <v>367</v>
      </c>
      <c r="E33" s="23" t="s">
        <v>368</v>
      </c>
      <c r="F33" s="23" t="s">
        <v>369</v>
      </c>
      <c r="G33" s="25" t="s">
        <v>237</v>
      </c>
      <c r="H33" s="23"/>
      <c r="I33" s="23"/>
      <c r="J33" s="23">
        <v>1740431998</v>
      </c>
      <c r="K33" s="25"/>
      <c r="L33" s="23" t="s">
        <v>75</v>
      </c>
      <c r="M33" s="23"/>
      <c r="N33" s="23" t="s">
        <v>238</v>
      </c>
      <c r="O33" s="23" t="s">
        <v>239</v>
      </c>
      <c r="P33" s="25">
        <v>4704170920</v>
      </c>
      <c r="Q33" s="25" t="s">
        <v>370</v>
      </c>
      <c r="R33" s="37" t="s">
        <v>371</v>
      </c>
      <c r="S33" s="22" t="s">
        <v>2</v>
      </c>
      <c r="T33" s="22" t="s">
        <v>2</v>
      </c>
      <c r="U33" s="23">
        <v>4704170920</v>
      </c>
      <c r="V33" s="70">
        <v>32611</v>
      </c>
      <c r="W33" s="70">
        <v>45395</v>
      </c>
      <c r="X33" s="23">
        <v>4704170920</v>
      </c>
      <c r="Y33" s="70">
        <v>32611</v>
      </c>
      <c r="Z33" s="70">
        <v>45395</v>
      </c>
      <c r="AA33" s="25"/>
      <c r="AB33" s="25"/>
      <c r="AC33" s="25"/>
      <c r="AD33" s="25"/>
      <c r="AE33" s="25"/>
      <c r="AF33" s="25"/>
      <c r="AG33" s="29" t="s">
        <v>78</v>
      </c>
      <c r="AH33" s="29" t="s">
        <v>78</v>
      </c>
      <c r="AI33" s="29" t="s">
        <v>372</v>
      </c>
      <c r="AJ33" s="22" t="s">
        <v>118</v>
      </c>
      <c r="AK33" s="22" t="s">
        <v>90</v>
      </c>
      <c r="AL33" s="22"/>
      <c r="AM33" s="32" t="s">
        <v>273</v>
      </c>
      <c r="AN33" s="30" t="s">
        <v>274</v>
      </c>
      <c r="AO33" s="33" t="s">
        <v>275</v>
      </c>
      <c r="AP33" s="68" t="s">
        <v>373</v>
      </c>
      <c r="AQ33" s="30" t="s">
        <v>374</v>
      </c>
      <c r="AR33" s="30" t="s">
        <v>143</v>
      </c>
    </row>
    <row r="34" spans="1:44" ht="120">
      <c r="A34" s="22"/>
      <c r="B34" s="22" t="s">
        <v>69</v>
      </c>
      <c r="C34" s="22" t="s">
        <v>350</v>
      </c>
      <c r="D34" s="22" t="s">
        <v>375</v>
      </c>
      <c r="E34" s="22" t="s">
        <v>376</v>
      </c>
      <c r="F34" s="22" t="s">
        <v>377</v>
      </c>
      <c r="G34" s="22" t="s">
        <v>121</v>
      </c>
      <c r="H34" s="23">
        <v>363176178</v>
      </c>
      <c r="I34" s="37">
        <v>33805</v>
      </c>
      <c r="J34" s="22">
        <v>1033710058</v>
      </c>
      <c r="K34" s="22">
        <v>14999560</v>
      </c>
      <c r="L34" s="22" t="s">
        <v>156</v>
      </c>
      <c r="M34" s="82">
        <v>45042</v>
      </c>
      <c r="N34" s="22" t="s">
        <v>122</v>
      </c>
      <c r="O34" s="22" t="s">
        <v>105</v>
      </c>
      <c r="P34" s="22" t="s">
        <v>378</v>
      </c>
      <c r="Q34" s="22" t="s">
        <v>379</v>
      </c>
      <c r="R34" s="31" t="s">
        <v>380</v>
      </c>
      <c r="S34" s="22" t="s">
        <v>2</v>
      </c>
      <c r="T34" s="22" t="s">
        <v>2</v>
      </c>
      <c r="U34" s="22" t="s">
        <v>2</v>
      </c>
      <c r="V34" s="22" t="s">
        <v>2</v>
      </c>
      <c r="W34" s="22" t="s">
        <v>2</v>
      </c>
      <c r="X34" s="22" t="s">
        <v>2</v>
      </c>
      <c r="Y34" s="22" t="s">
        <v>2</v>
      </c>
      <c r="Z34" s="22" t="s">
        <v>2</v>
      </c>
      <c r="AA34" s="22" t="s">
        <v>2</v>
      </c>
      <c r="AB34" s="22" t="s">
        <v>2</v>
      </c>
      <c r="AC34" s="22" t="s">
        <v>2</v>
      </c>
      <c r="AD34" s="44">
        <v>44774</v>
      </c>
      <c r="AE34" s="44">
        <v>45200</v>
      </c>
      <c r="AF34" s="22" t="s">
        <v>356</v>
      </c>
      <c r="AG34" s="29" t="s">
        <v>78</v>
      </c>
      <c r="AH34" s="29" t="s">
        <v>78</v>
      </c>
      <c r="AI34" s="29" t="s">
        <v>381</v>
      </c>
      <c r="AJ34" s="22" t="s">
        <v>118</v>
      </c>
      <c r="AK34" s="67" t="s">
        <v>287</v>
      </c>
      <c r="AL34" s="31">
        <v>45991</v>
      </c>
      <c r="AM34" s="30" t="s">
        <v>138</v>
      </c>
      <c r="AN34" s="30" t="s">
        <v>139</v>
      </c>
      <c r="AO34" s="30" t="s">
        <v>140</v>
      </c>
      <c r="AP34" s="30" t="s">
        <v>200</v>
      </c>
      <c r="AQ34" s="30" t="s">
        <v>382</v>
      </c>
      <c r="AR34" s="30" t="s">
        <v>143</v>
      </c>
    </row>
    <row r="35" spans="1:44" ht="120">
      <c r="A35" s="22"/>
      <c r="B35" s="22" t="s">
        <v>69</v>
      </c>
      <c r="C35" s="22" t="s">
        <v>350</v>
      </c>
      <c r="D35" s="22" t="s">
        <v>383</v>
      </c>
      <c r="E35" s="22" t="s">
        <v>384</v>
      </c>
      <c r="F35" s="22" t="s">
        <v>385</v>
      </c>
      <c r="G35" s="22" t="s">
        <v>121</v>
      </c>
      <c r="H35" s="22">
        <v>373046639</v>
      </c>
      <c r="I35" s="31">
        <v>30326</v>
      </c>
      <c r="J35" s="22">
        <v>1699941112</v>
      </c>
      <c r="K35" s="22">
        <v>13973729</v>
      </c>
      <c r="L35" s="22" t="s">
        <v>156</v>
      </c>
      <c r="M35" s="44">
        <v>45063</v>
      </c>
      <c r="N35" s="22" t="s">
        <v>104</v>
      </c>
      <c r="O35" s="22" t="s">
        <v>364</v>
      </c>
      <c r="P35" s="22">
        <v>6801089555</v>
      </c>
      <c r="Q35" s="22" t="s">
        <v>386</v>
      </c>
      <c r="R35" s="31" t="s">
        <v>387</v>
      </c>
      <c r="S35" s="22" t="s">
        <v>2</v>
      </c>
      <c r="T35" s="22" t="s">
        <v>2</v>
      </c>
      <c r="U35" s="22" t="s">
        <v>2</v>
      </c>
      <c r="V35" s="22" t="s">
        <v>2</v>
      </c>
      <c r="W35" s="22" t="s">
        <v>2</v>
      </c>
      <c r="X35" s="22" t="s">
        <v>2</v>
      </c>
      <c r="Y35" s="22" t="s">
        <v>2</v>
      </c>
      <c r="Z35" s="22" t="s">
        <v>2</v>
      </c>
      <c r="AA35" s="22" t="s">
        <v>2</v>
      </c>
      <c r="AB35" s="22" t="s">
        <v>2</v>
      </c>
      <c r="AC35" s="22" t="s">
        <v>2</v>
      </c>
      <c r="AD35" s="44">
        <v>44774</v>
      </c>
      <c r="AE35" s="44">
        <v>45200</v>
      </c>
      <c r="AF35" s="22" t="s">
        <v>388</v>
      </c>
      <c r="AG35" s="29" t="s">
        <v>78</v>
      </c>
      <c r="AH35" s="29" t="s">
        <v>78</v>
      </c>
      <c r="AI35" s="29" t="s">
        <v>389</v>
      </c>
      <c r="AJ35" s="22" t="s">
        <v>118</v>
      </c>
      <c r="AK35" s="22" t="s">
        <v>90</v>
      </c>
      <c r="AL35" s="22"/>
      <c r="AM35" s="30" t="s">
        <v>138</v>
      </c>
      <c r="AN35" s="30" t="s">
        <v>139</v>
      </c>
      <c r="AO35" s="30" t="s">
        <v>140</v>
      </c>
      <c r="AP35" s="30" t="s">
        <v>175</v>
      </c>
      <c r="AQ35" s="30" t="s">
        <v>390</v>
      </c>
      <c r="AR35" s="30" t="s">
        <v>143</v>
      </c>
    </row>
    <row r="36" spans="1:44" ht="75">
      <c r="A36" s="22"/>
      <c r="B36" s="22" t="s">
        <v>69</v>
      </c>
      <c r="C36" s="22" t="s">
        <v>350</v>
      </c>
      <c r="D36" s="22" t="s">
        <v>391</v>
      </c>
      <c r="E36" s="22" t="s">
        <v>392</v>
      </c>
      <c r="F36" s="22" t="s">
        <v>393</v>
      </c>
      <c r="G36" s="22" t="s">
        <v>259</v>
      </c>
      <c r="H36" s="22" t="s">
        <v>394</v>
      </c>
      <c r="I36" s="31">
        <v>23236</v>
      </c>
      <c r="J36" s="22">
        <v>1689305468</v>
      </c>
      <c r="K36" s="22">
        <v>15649680</v>
      </c>
      <c r="L36" s="22" t="s">
        <v>156</v>
      </c>
      <c r="M36" s="83">
        <v>44951</v>
      </c>
      <c r="N36" s="22" t="s">
        <v>104</v>
      </c>
      <c r="O36" s="22" t="s">
        <v>364</v>
      </c>
      <c r="P36" s="22">
        <v>6851114410</v>
      </c>
      <c r="Q36" s="22" t="s">
        <v>395</v>
      </c>
      <c r="R36" s="31" t="s">
        <v>396</v>
      </c>
      <c r="S36" s="22" t="s">
        <v>2</v>
      </c>
      <c r="T36" s="22" t="s">
        <v>2</v>
      </c>
      <c r="U36" s="22" t="s">
        <v>2</v>
      </c>
      <c r="V36" s="22" t="s">
        <v>2</v>
      </c>
      <c r="W36" s="22" t="s">
        <v>2</v>
      </c>
      <c r="X36" s="22" t="s">
        <v>2</v>
      </c>
      <c r="Y36" s="22" t="s">
        <v>2</v>
      </c>
      <c r="Z36" s="22" t="s">
        <v>2</v>
      </c>
      <c r="AA36" s="22" t="s">
        <v>2</v>
      </c>
      <c r="AB36" s="22" t="s">
        <v>2</v>
      </c>
      <c r="AC36" s="22" t="s">
        <v>2</v>
      </c>
      <c r="AD36" s="44">
        <v>44774</v>
      </c>
      <c r="AE36" s="44">
        <v>45200</v>
      </c>
      <c r="AF36" s="22" t="s">
        <v>388</v>
      </c>
      <c r="AG36" s="29" t="s">
        <v>78</v>
      </c>
      <c r="AH36" s="29" t="s">
        <v>78</v>
      </c>
      <c r="AI36" s="30" t="s">
        <v>20</v>
      </c>
      <c r="AJ36" s="30" t="s">
        <v>397</v>
      </c>
      <c r="AK36" s="30" t="s">
        <v>398</v>
      </c>
      <c r="AL36" s="46">
        <v>46721</v>
      </c>
      <c r="AM36" s="30" t="s">
        <v>152</v>
      </c>
      <c r="AN36" s="30" t="s">
        <v>20</v>
      </c>
      <c r="AO36" s="30" t="s">
        <v>20</v>
      </c>
      <c r="AP36" s="30" t="s">
        <v>20</v>
      </c>
      <c r="AQ36" s="30" t="s">
        <v>20</v>
      </c>
      <c r="AR36" s="30" t="s">
        <v>20</v>
      </c>
    </row>
    <row r="37" spans="1:44" ht="120">
      <c r="A37" s="22"/>
      <c r="B37" s="22" t="s">
        <v>69</v>
      </c>
      <c r="C37" s="22" t="s">
        <v>350</v>
      </c>
      <c r="D37" s="22" t="s">
        <v>399</v>
      </c>
      <c r="E37" s="22" t="s">
        <v>400</v>
      </c>
      <c r="F37" s="22" t="s">
        <v>401</v>
      </c>
      <c r="G37" s="22" t="s">
        <v>121</v>
      </c>
      <c r="H37" s="22">
        <v>377133668</v>
      </c>
      <c r="I37" s="44">
        <v>32291</v>
      </c>
      <c r="J37" s="30">
        <v>1447525712</v>
      </c>
      <c r="K37" s="22">
        <v>13848373</v>
      </c>
      <c r="L37" s="22" t="s">
        <v>156</v>
      </c>
      <c r="M37" s="45">
        <v>45037</v>
      </c>
      <c r="N37" s="22" t="s">
        <v>402</v>
      </c>
      <c r="O37" s="22" t="s">
        <v>403</v>
      </c>
      <c r="P37" s="22" t="s">
        <v>404</v>
      </c>
      <c r="Q37" s="22" t="s">
        <v>405</v>
      </c>
      <c r="R37" s="31" t="s">
        <v>406</v>
      </c>
      <c r="S37" s="22" t="s">
        <v>2</v>
      </c>
      <c r="T37" s="22" t="s">
        <v>2</v>
      </c>
      <c r="U37" s="22" t="s">
        <v>2</v>
      </c>
      <c r="V37" s="22" t="s">
        <v>2</v>
      </c>
      <c r="W37" s="22" t="s">
        <v>2</v>
      </c>
      <c r="X37" s="22" t="s">
        <v>2</v>
      </c>
      <c r="Y37" s="22" t="s">
        <v>2</v>
      </c>
      <c r="Z37" s="22" t="s">
        <v>2</v>
      </c>
      <c r="AA37" s="22" t="s">
        <v>2</v>
      </c>
      <c r="AB37" s="22" t="s">
        <v>2</v>
      </c>
      <c r="AC37" s="22" t="s">
        <v>2</v>
      </c>
      <c r="AD37" s="44">
        <v>44774</v>
      </c>
      <c r="AE37" s="44">
        <v>45200</v>
      </c>
      <c r="AF37" s="22" t="s">
        <v>407</v>
      </c>
      <c r="AG37" s="29" t="s">
        <v>78</v>
      </c>
      <c r="AH37" s="29" t="s">
        <v>78</v>
      </c>
      <c r="AI37" s="29" t="s">
        <v>408</v>
      </c>
      <c r="AJ37" s="22" t="s">
        <v>118</v>
      </c>
      <c r="AK37" s="81" t="s">
        <v>357</v>
      </c>
      <c r="AL37" s="22"/>
      <c r="AM37" s="30" t="s">
        <v>138</v>
      </c>
      <c r="AN37" s="30" t="s">
        <v>139</v>
      </c>
      <c r="AO37" s="30" t="s">
        <v>140</v>
      </c>
      <c r="AP37" s="30" t="s">
        <v>175</v>
      </c>
      <c r="AQ37" s="30" t="s">
        <v>409</v>
      </c>
      <c r="AR37" s="30" t="s">
        <v>143</v>
      </c>
    </row>
    <row r="38" spans="1:44" ht="120">
      <c r="A38" s="22"/>
      <c r="B38" s="22" t="s">
        <v>69</v>
      </c>
      <c r="C38" s="22" t="s">
        <v>350</v>
      </c>
      <c r="D38" s="22" t="s">
        <v>410</v>
      </c>
      <c r="E38" s="22"/>
      <c r="F38" s="22" t="s">
        <v>411</v>
      </c>
      <c r="G38" s="22" t="s">
        <v>121</v>
      </c>
      <c r="H38" s="22" t="s">
        <v>412</v>
      </c>
      <c r="I38" s="44">
        <v>30103</v>
      </c>
      <c r="J38" s="22">
        <v>1134464688</v>
      </c>
      <c r="K38" s="22">
        <v>14171982</v>
      </c>
      <c r="L38" s="22" t="s">
        <v>156</v>
      </c>
      <c r="M38" s="45">
        <v>44865</v>
      </c>
      <c r="N38" s="22" t="s">
        <v>122</v>
      </c>
      <c r="O38" s="22" t="s">
        <v>105</v>
      </c>
      <c r="P38" s="22">
        <v>6801094468</v>
      </c>
      <c r="Q38" s="22" t="s">
        <v>413</v>
      </c>
      <c r="R38" s="31" t="s">
        <v>387</v>
      </c>
      <c r="S38" s="22" t="s">
        <v>2</v>
      </c>
      <c r="T38" s="22" t="s">
        <v>2</v>
      </c>
      <c r="U38" s="22" t="s">
        <v>2</v>
      </c>
      <c r="V38" s="22" t="s">
        <v>2</v>
      </c>
      <c r="W38" s="22" t="s">
        <v>2</v>
      </c>
      <c r="X38" s="22" t="s">
        <v>2</v>
      </c>
      <c r="Y38" s="22" t="s">
        <v>2</v>
      </c>
      <c r="Z38" s="22" t="s">
        <v>2</v>
      </c>
      <c r="AA38" s="22" t="s">
        <v>2</v>
      </c>
      <c r="AB38" s="22" t="s">
        <v>2</v>
      </c>
      <c r="AC38" s="22" t="s">
        <v>2</v>
      </c>
      <c r="AD38" s="44">
        <v>44774</v>
      </c>
      <c r="AE38" s="44">
        <v>45169</v>
      </c>
      <c r="AF38" s="22" t="s">
        <v>407</v>
      </c>
      <c r="AG38" s="29" t="s">
        <v>78</v>
      </c>
      <c r="AH38" s="29" t="s">
        <v>78</v>
      </c>
      <c r="AI38" s="29" t="s">
        <v>414</v>
      </c>
      <c r="AJ38" s="22" t="s">
        <v>118</v>
      </c>
      <c r="AK38" s="67" t="s">
        <v>415</v>
      </c>
      <c r="AL38" s="44">
        <v>46965</v>
      </c>
      <c r="AM38" s="30" t="s">
        <v>172</v>
      </c>
      <c r="AN38" s="30" t="s">
        <v>139</v>
      </c>
      <c r="AO38" s="30" t="s">
        <v>140</v>
      </c>
      <c r="AP38" s="30" t="s">
        <v>175</v>
      </c>
      <c r="AQ38" s="30" t="s">
        <v>416</v>
      </c>
      <c r="AR38" s="30" t="s">
        <v>143</v>
      </c>
    </row>
    <row r="39" spans="1:44" ht="120">
      <c r="A39" s="22"/>
      <c r="B39" s="22" t="s">
        <v>69</v>
      </c>
      <c r="C39" s="22" t="s">
        <v>350</v>
      </c>
      <c r="D39" s="22" t="s">
        <v>417</v>
      </c>
      <c r="E39" s="22" t="s">
        <v>418</v>
      </c>
      <c r="F39" s="22" t="s">
        <v>419</v>
      </c>
      <c r="G39" s="22" t="s">
        <v>121</v>
      </c>
      <c r="H39" s="22" t="s">
        <v>420</v>
      </c>
      <c r="I39" s="31">
        <v>32925</v>
      </c>
      <c r="J39" s="22">
        <v>1649610940</v>
      </c>
      <c r="K39" s="22">
        <v>14009120</v>
      </c>
      <c r="L39" s="22" t="s">
        <v>75</v>
      </c>
      <c r="M39" s="22"/>
      <c r="N39" s="22" t="s">
        <v>402</v>
      </c>
      <c r="O39" s="22" t="s">
        <v>364</v>
      </c>
      <c r="P39" s="22" t="s">
        <v>421</v>
      </c>
      <c r="Q39" s="22" t="s">
        <v>422</v>
      </c>
      <c r="R39" s="31" t="s">
        <v>423</v>
      </c>
      <c r="S39" s="22" t="s">
        <v>2</v>
      </c>
      <c r="T39" s="22" t="s">
        <v>2</v>
      </c>
      <c r="U39" s="22" t="s">
        <v>2</v>
      </c>
      <c r="V39" s="22" t="s">
        <v>2</v>
      </c>
      <c r="W39" s="22" t="s">
        <v>2</v>
      </c>
      <c r="X39" s="22" t="s">
        <v>2</v>
      </c>
      <c r="Y39" s="22" t="s">
        <v>2</v>
      </c>
      <c r="Z39" s="22" t="s">
        <v>2</v>
      </c>
      <c r="AA39" s="22" t="s">
        <v>2</v>
      </c>
      <c r="AB39" s="22" t="s">
        <v>2</v>
      </c>
      <c r="AC39" s="22" t="s">
        <v>2</v>
      </c>
      <c r="AD39" s="22"/>
      <c r="AE39" s="22"/>
      <c r="AF39" s="22"/>
      <c r="AG39" s="29" t="s">
        <v>78</v>
      </c>
      <c r="AH39" s="29" t="s">
        <v>78</v>
      </c>
      <c r="AI39" s="29" t="s">
        <v>424</v>
      </c>
      <c r="AJ39" s="22" t="s">
        <v>118</v>
      </c>
      <c r="AK39" s="22" t="s">
        <v>90</v>
      </c>
      <c r="AL39" s="22"/>
      <c r="AM39" s="30" t="s">
        <v>138</v>
      </c>
      <c r="AN39" s="30" t="s">
        <v>139</v>
      </c>
      <c r="AO39" s="30" t="s">
        <v>140</v>
      </c>
      <c r="AP39" s="30" t="s">
        <v>175</v>
      </c>
      <c r="AQ39" s="30" t="s">
        <v>425</v>
      </c>
      <c r="AR39" s="30" t="s">
        <v>143</v>
      </c>
    </row>
    <row r="40" spans="1:44" ht="120">
      <c r="A40" s="22"/>
      <c r="B40" s="22" t="s">
        <v>69</v>
      </c>
      <c r="C40" s="22" t="s">
        <v>350</v>
      </c>
      <c r="D40" s="22" t="s">
        <v>426</v>
      </c>
      <c r="E40" s="22"/>
      <c r="F40" s="22" t="s">
        <v>427</v>
      </c>
      <c r="G40" s="22" t="s">
        <v>121</v>
      </c>
      <c r="H40" s="22">
        <v>382085802</v>
      </c>
      <c r="I40" s="31">
        <v>31025</v>
      </c>
      <c r="J40" s="22">
        <v>1104135607</v>
      </c>
      <c r="K40" s="22">
        <v>12597056</v>
      </c>
      <c r="L40" s="22" t="s">
        <v>156</v>
      </c>
      <c r="M40" s="45">
        <v>44726</v>
      </c>
      <c r="N40" s="22" t="s">
        <v>122</v>
      </c>
      <c r="O40" s="22" t="s">
        <v>105</v>
      </c>
      <c r="P40" s="22">
        <v>6801091279</v>
      </c>
      <c r="Q40" s="22" t="s">
        <v>428</v>
      </c>
      <c r="R40" s="31" t="s">
        <v>387</v>
      </c>
      <c r="S40" s="22" t="s">
        <v>2</v>
      </c>
      <c r="T40" s="22" t="s">
        <v>2</v>
      </c>
      <c r="U40" s="22" t="s">
        <v>2</v>
      </c>
      <c r="V40" s="22" t="s">
        <v>2</v>
      </c>
      <c r="W40" s="22" t="s">
        <v>2</v>
      </c>
      <c r="X40" s="22" t="s">
        <v>2</v>
      </c>
      <c r="Y40" s="22" t="s">
        <v>2</v>
      </c>
      <c r="Z40" s="22" t="s">
        <v>2</v>
      </c>
      <c r="AA40" s="22" t="s">
        <v>2</v>
      </c>
      <c r="AB40" s="22" t="s">
        <v>2</v>
      </c>
      <c r="AC40" s="22" t="s">
        <v>2</v>
      </c>
      <c r="AD40" s="44">
        <v>44665</v>
      </c>
      <c r="AE40" s="44">
        <v>45030</v>
      </c>
      <c r="AF40" s="22">
        <v>613076216</v>
      </c>
      <c r="AG40" s="29" t="s">
        <v>78</v>
      </c>
      <c r="AH40" s="29" t="s">
        <v>78</v>
      </c>
      <c r="AI40" s="22" t="s">
        <v>429</v>
      </c>
      <c r="AJ40" s="22" t="s">
        <v>118</v>
      </c>
      <c r="AK40" s="22" t="s">
        <v>90</v>
      </c>
      <c r="AL40" s="22"/>
      <c r="AM40" s="30" t="s">
        <v>138</v>
      </c>
      <c r="AN40" s="30" t="s">
        <v>139</v>
      </c>
      <c r="AO40" s="30" t="s">
        <v>140</v>
      </c>
      <c r="AP40" s="30" t="s">
        <v>430</v>
      </c>
      <c r="AQ40" s="30" t="s">
        <v>431</v>
      </c>
      <c r="AR40" s="30" t="s">
        <v>143</v>
      </c>
    </row>
    <row r="41" spans="1:44" ht="120">
      <c r="A41" s="22"/>
      <c r="B41" s="22" t="s">
        <v>69</v>
      </c>
      <c r="C41" s="22" t="s">
        <v>350</v>
      </c>
      <c r="D41" s="22" t="s">
        <v>432</v>
      </c>
      <c r="E41" s="22"/>
      <c r="F41" s="22" t="s">
        <v>433</v>
      </c>
      <c r="G41" s="22" t="s">
        <v>121</v>
      </c>
      <c r="H41" s="22">
        <v>385135724</v>
      </c>
      <c r="I41" s="31">
        <v>33693</v>
      </c>
      <c r="J41" s="22">
        <v>1124543400</v>
      </c>
      <c r="K41" s="22">
        <v>15577957</v>
      </c>
      <c r="L41" s="22" t="s">
        <v>156</v>
      </c>
      <c r="M41" s="45">
        <v>44915</v>
      </c>
      <c r="N41" s="22" t="s">
        <v>122</v>
      </c>
      <c r="O41" s="22" t="s">
        <v>105</v>
      </c>
      <c r="P41" s="22">
        <v>6801114985</v>
      </c>
      <c r="Q41" s="22" t="s">
        <v>434</v>
      </c>
      <c r="R41" s="31" t="s">
        <v>435</v>
      </c>
      <c r="S41" s="22" t="s">
        <v>2</v>
      </c>
      <c r="T41" s="22" t="s">
        <v>2</v>
      </c>
      <c r="U41" s="22" t="s">
        <v>2</v>
      </c>
      <c r="V41" s="22" t="s">
        <v>2</v>
      </c>
      <c r="W41" s="22" t="s">
        <v>2</v>
      </c>
      <c r="X41" s="22" t="s">
        <v>2</v>
      </c>
      <c r="Y41" s="22" t="s">
        <v>2</v>
      </c>
      <c r="Z41" s="22" t="s">
        <v>2</v>
      </c>
      <c r="AA41" s="22" t="s">
        <v>2</v>
      </c>
      <c r="AB41" s="22" t="s">
        <v>2</v>
      </c>
      <c r="AC41" s="22" t="s">
        <v>2</v>
      </c>
      <c r="AD41" s="44">
        <v>44774</v>
      </c>
      <c r="AE41" s="44">
        <v>45200</v>
      </c>
      <c r="AF41" s="22" t="s">
        <v>356</v>
      </c>
      <c r="AG41" s="29" t="s">
        <v>78</v>
      </c>
      <c r="AH41" s="29" t="s">
        <v>78</v>
      </c>
      <c r="AI41" s="29" t="s">
        <v>436</v>
      </c>
      <c r="AJ41" s="22" t="s">
        <v>118</v>
      </c>
      <c r="AK41" s="67" t="s">
        <v>415</v>
      </c>
      <c r="AL41" s="44">
        <v>46996</v>
      </c>
      <c r="AM41" s="30" t="s">
        <v>437</v>
      </c>
      <c r="AN41" s="30" t="s">
        <v>139</v>
      </c>
      <c r="AO41" s="30" t="s">
        <v>140</v>
      </c>
      <c r="AP41" s="30" t="s">
        <v>226</v>
      </c>
      <c r="AQ41" s="30" t="s">
        <v>438</v>
      </c>
      <c r="AR41" s="30" t="s">
        <v>143</v>
      </c>
    </row>
    <row r="42" spans="1:44" ht="75">
      <c r="A42" s="22"/>
      <c r="B42" s="22" t="s">
        <v>69</v>
      </c>
      <c r="C42" s="22" t="s">
        <v>350</v>
      </c>
      <c r="D42" s="25" t="s">
        <v>439</v>
      </c>
      <c r="E42" s="25"/>
      <c r="F42" s="25" t="s">
        <v>440</v>
      </c>
      <c r="G42" s="25" t="s">
        <v>84</v>
      </c>
      <c r="H42" s="25"/>
      <c r="I42" s="25"/>
      <c r="J42" s="25">
        <v>1164030136</v>
      </c>
      <c r="K42" s="25"/>
      <c r="L42" s="22" t="s">
        <v>75</v>
      </c>
      <c r="M42" s="22"/>
      <c r="N42" s="22" t="s">
        <v>282</v>
      </c>
      <c r="O42" s="22" t="s">
        <v>283</v>
      </c>
      <c r="P42" s="59">
        <v>6451019613</v>
      </c>
      <c r="Q42" s="59" t="s">
        <v>441</v>
      </c>
      <c r="R42" s="80" t="s">
        <v>442</v>
      </c>
      <c r="S42" s="22" t="s">
        <v>2</v>
      </c>
      <c r="T42" s="22" t="s">
        <v>2</v>
      </c>
      <c r="U42" s="22" t="s">
        <v>2</v>
      </c>
      <c r="V42" s="22" t="s">
        <v>2</v>
      </c>
      <c r="W42" s="22" t="s">
        <v>2</v>
      </c>
      <c r="X42" s="22" t="s">
        <v>2</v>
      </c>
      <c r="Y42" s="22" t="s">
        <v>2</v>
      </c>
      <c r="Z42" s="22" t="s">
        <v>2</v>
      </c>
      <c r="AA42" s="22" t="s">
        <v>2</v>
      </c>
      <c r="AB42" s="22" t="s">
        <v>2</v>
      </c>
      <c r="AC42" s="22" t="s">
        <v>2</v>
      </c>
      <c r="AD42" s="22"/>
      <c r="AE42" s="22"/>
      <c r="AF42" s="22"/>
      <c r="AG42" s="29" t="s">
        <v>78</v>
      </c>
      <c r="AH42" s="29" t="s">
        <v>78</v>
      </c>
      <c r="AI42" s="30" t="s">
        <v>20</v>
      </c>
      <c r="AJ42" s="22" t="s">
        <v>397</v>
      </c>
      <c r="AK42" s="22" t="s">
        <v>90</v>
      </c>
      <c r="AL42" s="22"/>
      <c r="AM42" s="32" t="s">
        <v>20</v>
      </c>
      <c r="AN42" s="30" t="s">
        <v>20</v>
      </c>
      <c r="AO42" s="33" t="s">
        <v>20</v>
      </c>
      <c r="AP42" s="30" t="s">
        <v>20</v>
      </c>
      <c r="AQ42" s="30" t="s">
        <v>20</v>
      </c>
      <c r="AR42" s="30" t="s">
        <v>20</v>
      </c>
    </row>
    <row r="43" spans="1:44" ht="120">
      <c r="A43" s="22"/>
      <c r="B43" s="22" t="s">
        <v>69</v>
      </c>
      <c r="C43" s="22" t="s">
        <v>350</v>
      </c>
      <c r="D43" s="22" t="s">
        <v>443</v>
      </c>
      <c r="E43" s="22"/>
      <c r="F43" s="22" t="s">
        <v>444</v>
      </c>
      <c r="G43" s="22" t="s">
        <v>121</v>
      </c>
      <c r="H43" s="22">
        <v>369982176</v>
      </c>
      <c r="I43" s="44">
        <v>31544</v>
      </c>
      <c r="J43" s="22">
        <v>1104569508</v>
      </c>
      <c r="K43" s="22">
        <v>15557024</v>
      </c>
      <c r="L43" s="22" t="s">
        <v>156</v>
      </c>
      <c r="M43" s="82">
        <v>45050</v>
      </c>
      <c r="N43" s="22" t="s">
        <v>122</v>
      </c>
      <c r="O43" s="22" t="s">
        <v>105</v>
      </c>
      <c r="P43" s="22">
        <v>6801114724</v>
      </c>
      <c r="Q43" s="22" t="s">
        <v>445</v>
      </c>
      <c r="R43" s="31" t="s">
        <v>446</v>
      </c>
      <c r="S43" s="22" t="s">
        <v>2</v>
      </c>
      <c r="T43" s="22" t="s">
        <v>2</v>
      </c>
      <c r="U43" s="22" t="s">
        <v>2</v>
      </c>
      <c r="V43" s="22" t="s">
        <v>2</v>
      </c>
      <c r="W43" s="22" t="s">
        <v>2</v>
      </c>
      <c r="X43" s="22" t="s">
        <v>2</v>
      </c>
      <c r="Y43" s="22" t="s">
        <v>2</v>
      </c>
      <c r="Z43" s="22" t="s">
        <v>2</v>
      </c>
      <c r="AA43" s="22" t="s">
        <v>2</v>
      </c>
      <c r="AB43" s="22" t="s">
        <v>2</v>
      </c>
      <c r="AC43" s="22" t="s">
        <v>2</v>
      </c>
      <c r="AD43" s="44">
        <v>44774</v>
      </c>
      <c r="AE43" s="44">
        <v>45200</v>
      </c>
      <c r="AF43" s="22" t="s">
        <v>356</v>
      </c>
      <c r="AG43" s="29" t="s">
        <v>78</v>
      </c>
      <c r="AH43" s="29" t="s">
        <v>78</v>
      </c>
      <c r="AI43" s="29" t="s">
        <v>447</v>
      </c>
      <c r="AJ43" s="22" t="s">
        <v>118</v>
      </c>
      <c r="AK43" s="30" t="s">
        <v>448</v>
      </c>
      <c r="AL43" s="46">
        <v>46721</v>
      </c>
      <c r="AM43" s="30" t="s">
        <v>138</v>
      </c>
      <c r="AN43" s="30" t="s">
        <v>139</v>
      </c>
      <c r="AO43" s="30" t="s">
        <v>449</v>
      </c>
      <c r="AP43" s="30" t="s">
        <v>226</v>
      </c>
      <c r="AQ43" s="30" t="s">
        <v>450</v>
      </c>
      <c r="AR43" s="30" t="s">
        <v>143</v>
      </c>
    </row>
    <row r="44" spans="1:44" ht="69" customHeight="1">
      <c r="A44" s="22"/>
      <c r="B44" s="22" t="s">
        <v>69</v>
      </c>
      <c r="C44" s="22" t="s">
        <v>350</v>
      </c>
      <c r="D44" s="25" t="s">
        <v>451</v>
      </c>
      <c r="E44" s="23" t="s">
        <v>452</v>
      </c>
      <c r="F44" s="25" t="s">
        <v>453</v>
      </c>
      <c r="G44" s="25" t="s">
        <v>259</v>
      </c>
      <c r="H44" s="25"/>
      <c r="I44" s="25"/>
      <c r="J44" s="25">
        <v>1053039438</v>
      </c>
      <c r="K44" s="25"/>
      <c r="L44" s="22" t="s">
        <v>75</v>
      </c>
      <c r="M44" s="22"/>
      <c r="N44" s="22" t="s">
        <v>180</v>
      </c>
      <c r="O44" s="22" t="s">
        <v>105</v>
      </c>
      <c r="P44" s="22" t="s">
        <v>454</v>
      </c>
      <c r="Q44" s="22" t="s">
        <v>455</v>
      </c>
      <c r="R44" s="22" t="s">
        <v>456</v>
      </c>
      <c r="S44" s="22" t="s">
        <v>2</v>
      </c>
      <c r="T44" s="22" t="s">
        <v>2</v>
      </c>
      <c r="U44" s="22" t="s">
        <v>2</v>
      </c>
      <c r="V44" s="22" t="s">
        <v>2</v>
      </c>
      <c r="W44" s="22" t="s">
        <v>2</v>
      </c>
      <c r="X44" s="22" t="s">
        <v>2</v>
      </c>
      <c r="Y44" s="22" t="s">
        <v>2</v>
      </c>
      <c r="Z44" s="22" t="s">
        <v>2</v>
      </c>
      <c r="AA44" s="22" t="s">
        <v>2</v>
      </c>
      <c r="AB44" s="22" t="s">
        <v>2</v>
      </c>
      <c r="AC44" s="22" t="s">
        <v>2</v>
      </c>
      <c r="AD44" s="22"/>
      <c r="AE44" s="22"/>
      <c r="AF44" s="22"/>
      <c r="AG44" s="29" t="s">
        <v>78</v>
      </c>
      <c r="AH44" s="29" t="s">
        <v>78</v>
      </c>
      <c r="AI44" s="30" t="s">
        <v>20</v>
      </c>
      <c r="AJ44" s="22" t="s">
        <v>397</v>
      </c>
      <c r="AK44" s="67" t="s">
        <v>415</v>
      </c>
      <c r="AL44" s="44">
        <v>46660</v>
      </c>
      <c r="AM44" s="32" t="s">
        <v>20</v>
      </c>
      <c r="AN44" s="30" t="s">
        <v>20</v>
      </c>
      <c r="AO44" s="33" t="s">
        <v>20</v>
      </c>
      <c r="AP44" s="30" t="s">
        <v>20</v>
      </c>
      <c r="AQ44" s="30" t="s">
        <v>20</v>
      </c>
      <c r="AR44" s="30" t="s">
        <v>20</v>
      </c>
    </row>
    <row r="45" spans="1:44" ht="120">
      <c r="A45" s="22"/>
      <c r="B45" s="22" t="s">
        <v>69</v>
      </c>
      <c r="C45" s="22" t="s">
        <v>350</v>
      </c>
      <c r="D45" s="25" t="s">
        <v>457</v>
      </c>
      <c r="E45" s="23" t="s">
        <v>458</v>
      </c>
      <c r="F45" s="25" t="s">
        <v>459</v>
      </c>
      <c r="G45" s="25" t="s">
        <v>237</v>
      </c>
      <c r="H45" s="25"/>
      <c r="I45" s="25"/>
      <c r="J45" s="25">
        <v>1598958043</v>
      </c>
      <c r="K45" s="25"/>
      <c r="L45" s="23" t="s">
        <v>75</v>
      </c>
      <c r="M45" s="23"/>
      <c r="N45" s="23" t="s">
        <v>460</v>
      </c>
      <c r="O45" s="23" t="s">
        <v>461</v>
      </c>
      <c r="P45" s="23">
        <v>4704201515</v>
      </c>
      <c r="Q45" s="23" t="s">
        <v>462</v>
      </c>
      <c r="R45" s="38" t="s">
        <v>463</v>
      </c>
      <c r="S45" s="22" t="s">
        <v>2</v>
      </c>
      <c r="T45" s="22" t="s">
        <v>2</v>
      </c>
      <c r="U45" s="23">
        <v>4704201515</v>
      </c>
      <c r="V45" s="70">
        <v>34928</v>
      </c>
      <c r="W45" s="70">
        <v>45521</v>
      </c>
      <c r="X45" s="23">
        <v>4704201515</v>
      </c>
      <c r="Y45" s="70">
        <v>34928</v>
      </c>
      <c r="Z45" s="70">
        <v>45521</v>
      </c>
      <c r="AA45" s="25"/>
      <c r="AB45" s="25"/>
      <c r="AC45" s="25"/>
      <c r="AD45" s="25"/>
      <c r="AE45" s="25"/>
      <c r="AF45" s="25"/>
      <c r="AG45" s="29" t="s">
        <v>78</v>
      </c>
      <c r="AH45" s="29" t="s">
        <v>78</v>
      </c>
      <c r="AI45" s="22" t="s">
        <v>464</v>
      </c>
      <c r="AJ45" s="22" t="s">
        <v>118</v>
      </c>
      <c r="AK45" s="81" t="s">
        <v>465</v>
      </c>
      <c r="AL45" s="22"/>
      <c r="AM45" s="32" t="s">
        <v>273</v>
      </c>
      <c r="AN45" s="30" t="s">
        <v>274</v>
      </c>
      <c r="AO45" s="30" t="s">
        <v>449</v>
      </c>
      <c r="AP45" s="30" t="s">
        <v>374</v>
      </c>
      <c r="AQ45" s="30" t="s">
        <v>374</v>
      </c>
      <c r="AR45" s="30" t="s">
        <v>143</v>
      </c>
    </row>
    <row r="46" spans="1:44" ht="135">
      <c r="A46" s="22"/>
      <c r="B46" s="22" t="s">
        <v>69</v>
      </c>
      <c r="C46" s="22" t="s">
        <v>350</v>
      </c>
      <c r="D46" s="22" t="s">
        <v>466</v>
      </c>
      <c r="E46" s="22" t="s">
        <v>467</v>
      </c>
      <c r="F46" s="22" t="s">
        <v>468</v>
      </c>
      <c r="G46" s="22" t="s">
        <v>121</v>
      </c>
      <c r="H46" s="22">
        <v>364062013</v>
      </c>
      <c r="I46" s="31">
        <v>31883</v>
      </c>
      <c r="J46" s="22">
        <v>1023364635</v>
      </c>
      <c r="K46" s="22">
        <v>13778006</v>
      </c>
      <c r="L46" s="22" t="s">
        <v>156</v>
      </c>
      <c r="M46" s="45">
        <v>44869</v>
      </c>
      <c r="N46" s="22" t="s">
        <v>122</v>
      </c>
      <c r="O46" s="22" t="s">
        <v>105</v>
      </c>
      <c r="P46" s="22" t="s">
        <v>469</v>
      </c>
      <c r="Q46" s="22" t="s">
        <v>470</v>
      </c>
      <c r="R46" s="31" t="s">
        <v>471</v>
      </c>
      <c r="S46" s="22" t="s">
        <v>2</v>
      </c>
      <c r="T46" s="22" t="s">
        <v>2</v>
      </c>
      <c r="U46" s="22" t="s">
        <v>2</v>
      </c>
      <c r="V46" s="22" t="s">
        <v>2</v>
      </c>
      <c r="W46" s="22" t="s">
        <v>2</v>
      </c>
      <c r="X46" s="22" t="s">
        <v>2</v>
      </c>
      <c r="Y46" s="22" t="s">
        <v>2</v>
      </c>
      <c r="Z46" s="22" t="s">
        <v>2</v>
      </c>
      <c r="AA46" s="22" t="s">
        <v>2</v>
      </c>
      <c r="AB46" s="22" t="s">
        <v>2</v>
      </c>
      <c r="AC46" s="22" t="s">
        <v>2</v>
      </c>
      <c r="AD46" s="44">
        <v>44774</v>
      </c>
      <c r="AE46" s="44">
        <v>45200</v>
      </c>
      <c r="AF46" s="22" t="s">
        <v>388</v>
      </c>
      <c r="AG46" s="29" t="s">
        <v>78</v>
      </c>
      <c r="AH46" s="29" t="s">
        <v>78</v>
      </c>
      <c r="AI46" s="29" t="s">
        <v>472</v>
      </c>
      <c r="AJ46" s="22" t="s">
        <v>118</v>
      </c>
      <c r="AK46" s="22" t="s">
        <v>90</v>
      </c>
      <c r="AL46" s="30"/>
      <c r="AM46" s="30" t="s">
        <v>138</v>
      </c>
      <c r="AN46" s="30" t="s">
        <v>473</v>
      </c>
      <c r="AO46" s="30" t="s">
        <v>474</v>
      </c>
      <c r="AP46" s="30" t="s">
        <v>175</v>
      </c>
      <c r="AQ46" s="30" t="s">
        <v>475</v>
      </c>
      <c r="AR46" s="30" t="s">
        <v>143</v>
      </c>
    </row>
    <row r="47" spans="1:44" ht="105">
      <c r="A47" s="22"/>
      <c r="B47" s="22" t="s">
        <v>69</v>
      </c>
      <c r="C47" s="22" t="s">
        <v>350</v>
      </c>
      <c r="D47" s="23" t="s">
        <v>476</v>
      </c>
      <c r="E47" s="25"/>
      <c r="F47" s="25" t="s">
        <v>477</v>
      </c>
      <c r="G47" s="25" t="s">
        <v>121</v>
      </c>
      <c r="H47" s="25">
        <v>334782587</v>
      </c>
      <c r="I47" s="37">
        <v>27655</v>
      </c>
      <c r="J47" s="23">
        <v>1720706336</v>
      </c>
      <c r="K47" s="23">
        <v>15693779</v>
      </c>
      <c r="L47" s="22" t="s">
        <v>156</v>
      </c>
      <c r="M47" s="45">
        <v>44924</v>
      </c>
      <c r="N47" s="23" t="s">
        <v>122</v>
      </c>
      <c r="O47" s="23" t="s">
        <v>105</v>
      </c>
      <c r="P47" s="23">
        <v>6801112426</v>
      </c>
      <c r="Q47" s="23" t="s">
        <v>478</v>
      </c>
      <c r="R47" s="38" t="s">
        <v>479</v>
      </c>
      <c r="S47" s="22" t="s">
        <v>2</v>
      </c>
      <c r="T47" s="22" t="s">
        <v>2</v>
      </c>
      <c r="U47" s="22" t="s">
        <v>2</v>
      </c>
      <c r="V47" s="22" t="s">
        <v>2</v>
      </c>
      <c r="W47" s="22" t="s">
        <v>2</v>
      </c>
      <c r="X47" s="22" t="s">
        <v>2</v>
      </c>
      <c r="Y47" s="22" t="s">
        <v>2</v>
      </c>
      <c r="Z47" s="22" t="s">
        <v>2</v>
      </c>
      <c r="AA47" s="22" t="s">
        <v>2</v>
      </c>
      <c r="AB47" s="22" t="s">
        <v>2</v>
      </c>
      <c r="AC47" s="22" t="s">
        <v>2</v>
      </c>
      <c r="AD47" s="44">
        <v>44774</v>
      </c>
      <c r="AE47" s="44">
        <v>45200</v>
      </c>
      <c r="AF47" s="22" t="s">
        <v>388</v>
      </c>
      <c r="AG47" s="29" t="s">
        <v>78</v>
      </c>
      <c r="AH47" s="29" t="s">
        <v>78</v>
      </c>
      <c r="AI47" s="29" t="s">
        <v>480</v>
      </c>
      <c r="AJ47" s="22" t="s">
        <v>118</v>
      </c>
      <c r="AK47" s="67" t="s">
        <v>415</v>
      </c>
      <c r="AL47" s="44">
        <v>46660</v>
      </c>
      <c r="AM47" s="32" t="s">
        <v>273</v>
      </c>
      <c r="AN47" s="30" t="s">
        <v>274</v>
      </c>
      <c r="AO47" s="33" t="s">
        <v>275</v>
      </c>
      <c r="AP47" s="30" t="s">
        <v>481</v>
      </c>
      <c r="AQ47" s="33" t="s">
        <v>482</v>
      </c>
      <c r="AR47" s="30" t="s">
        <v>143</v>
      </c>
    </row>
    <row r="48" spans="1:44" ht="60">
      <c r="A48" s="22"/>
      <c r="B48" s="22" t="s">
        <v>69</v>
      </c>
      <c r="C48" s="22" t="s">
        <v>350</v>
      </c>
      <c r="D48" s="22" t="s">
        <v>483</v>
      </c>
      <c r="E48" s="22"/>
      <c r="F48" s="22" t="s">
        <v>484</v>
      </c>
      <c r="G48" s="22" t="s">
        <v>259</v>
      </c>
      <c r="H48" s="22" t="s">
        <v>485</v>
      </c>
      <c r="I48" s="44">
        <v>30516</v>
      </c>
      <c r="J48" s="22">
        <v>1215447123</v>
      </c>
      <c r="K48" s="22">
        <v>15595813</v>
      </c>
      <c r="L48" s="22" t="s">
        <v>156</v>
      </c>
      <c r="M48" s="45">
        <v>44893</v>
      </c>
      <c r="N48" s="22" t="s">
        <v>122</v>
      </c>
      <c r="O48" s="22" t="s">
        <v>105</v>
      </c>
      <c r="P48" s="22">
        <v>6851114972</v>
      </c>
      <c r="Q48" s="22" t="s">
        <v>486</v>
      </c>
      <c r="R48" s="31" t="s">
        <v>487</v>
      </c>
      <c r="S48" s="22" t="s">
        <v>2</v>
      </c>
      <c r="T48" s="22" t="s">
        <v>2</v>
      </c>
      <c r="U48" s="22" t="s">
        <v>2</v>
      </c>
      <c r="V48" s="22" t="s">
        <v>2</v>
      </c>
      <c r="W48" s="22" t="s">
        <v>2</v>
      </c>
      <c r="X48" s="22" t="s">
        <v>2</v>
      </c>
      <c r="Y48" s="22" t="s">
        <v>2</v>
      </c>
      <c r="Z48" s="22" t="s">
        <v>2</v>
      </c>
      <c r="AA48" s="22" t="s">
        <v>2</v>
      </c>
      <c r="AB48" s="22" t="s">
        <v>2</v>
      </c>
      <c r="AC48" s="22" t="s">
        <v>2</v>
      </c>
      <c r="AD48" s="44">
        <v>44774</v>
      </c>
      <c r="AE48" s="44">
        <v>45139</v>
      </c>
      <c r="AF48" s="22" t="s">
        <v>488</v>
      </c>
      <c r="AG48" s="29" t="s">
        <v>78</v>
      </c>
      <c r="AH48" s="30" t="s">
        <v>78</v>
      </c>
      <c r="AI48" s="30" t="s">
        <v>20</v>
      </c>
      <c r="AJ48" s="22" t="s">
        <v>397</v>
      </c>
      <c r="AK48" s="30" t="s">
        <v>151</v>
      </c>
      <c r="AL48" s="46">
        <v>46691</v>
      </c>
      <c r="AM48" s="30" t="s">
        <v>20</v>
      </c>
      <c r="AN48" s="30" t="s">
        <v>20</v>
      </c>
      <c r="AO48" s="30" t="s">
        <v>20</v>
      </c>
      <c r="AP48" s="30" t="s">
        <v>20</v>
      </c>
      <c r="AQ48" s="30" t="s">
        <v>153</v>
      </c>
      <c r="AR48" s="30" t="s">
        <v>20</v>
      </c>
    </row>
    <row r="49" spans="1:44" ht="30">
      <c r="A49" s="22"/>
      <c r="B49" s="22" t="s">
        <v>69</v>
      </c>
      <c r="C49" s="22" t="s">
        <v>350</v>
      </c>
      <c r="D49" s="22" t="s">
        <v>489</v>
      </c>
      <c r="E49" s="22"/>
      <c r="F49" s="22" t="s">
        <v>490</v>
      </c>
      <c r="G49" s="22" t="s">
        <v>259</v>
      </c>
      <c r="H49" s="22" t="s">
        <v>491</v>
      </c>
      <c r="I49" s="31">
        <v>35031</v>
      </c>
      <c r="J49" s="22">
        <v>1063026565</v>
      </c>
      <c r="K49" s="22">
        <v>14961211</v>
      </c>
      <c r="L49" s="22"/>
      <c r="M49" s="22"/>
      <c r="N49" s="22" t="s">
        <v>104</v>
      </c>
      <c r="O49" s="22" t="s">
        <v>364</v>
      </c>
      <c r="P49" s="59">
        <v>6851108152</v>
      </c>
      <c r="Q49" s="59" t="s">
        <v>492</v>
      </c>
      <c r="R49" s="80" t="s">
        <v>493</v>
      </c>
      <c r="S49" s="22" t="s">
        <v>2</v>
      </c>
      <c r="T49" s="22" t="s">
        <v>2</v>
      </c>
      <c r="U49" s="22" t="s">
        <v>2</v>
      </c>
      <c r="V49" s="22" t="s">
        <v>2</v>
      </c>
      <c r="W49" s="22" t="s">
        <v>2</v>
      </c>
      <c r="X49" s="22" t="s">
        <v>2</v>
      </c>
      <c r="Y49" s="22" t="s">
        <v>2</v>
      </c>
      <c r="Z49" s="22" t="s">
        <v>2</v>
      </c>
      <c r="AA49" s="22" t="s">
        <v>2</v>
      </c>
      <c r="AB49" s="22" t="s">
        <v>2</v>
      </c>
      <c r="AC49" s="22" t="s">
        <v>2</v>
      </c>
      <c r="AD49" s="22"/>
      <c r="AE49" s="22"/>
      <c r="AF49" s="22"/>
      <c r="AG49" s="29" t="s">
        <v>78</v>
      </c>
      <c r="AH49" s="30" t="s">
        <v>78</v>
      </c>
      <c r="AI49" s="30" t="s">
        <v>20</v>
      </c>
      <c r="AJ49" s="22" t="s">
        <v>397</v>
      </c>
      <c r="AK49" s="22" t="s">
        <v>90</v>
      </c>
      <c r="AL49" s="22"/>
      <c r="AM49" s="30" t="s">
        <v>20</v>
      </c>
      <c r="AN49" s="30" t="s">
        <v>20</v>
      </c>
      <c r="AO49" s="30" t="s">
        <v>20</v>
      </c>
      <c r="AP49" s="30" t="s">
        <v>20</v>
      </c>
      <c r="AQ49" s="30" t="s">
        <v>153</v>
      </c>
      <c r="AR49" s="30" t="s">
        <v>20</v>
      </c>
    </row>
    <row r="50" spans="1:44" ht="87" customHeight="1">
      <c r="A50" s="22"/>
      <c r="B50" s="22" t="s">
        <v>69</v>
      </c>
      <c r="C50" s="22" t="s">
        <v>350</v>
      </c>
      <c r="D50" s="22" t="s">
        <v>494</v>
      </c>
      <c r="E50" s="22" t="s">
        <v>495</v>
      </c>
      <c r="F50" s="22" t="s">
        <v>496</v>
      </c>
      <c r="G50" s="22" t="s">
        <v>121</v>
      </c>
      <c r="H50" s="22" t="s">
        <v>497</v>
      </c>
      <c r="I50" s="44">
        <v>28715</v>
      </c>
      <c r="J50" s="22">
        <v>1720403165</v>
      </c>
      <c r="K50" s="22">
        <v>15651966</v>
      </c>
      <c r="L50" s="22" t="s">
        <v>156</v>
      </c>
      <c r="M50" s="82">
        <v>44982</v>
      </c>
      <c r="N50" s="22" t="s">
        <v>76</v>
      </c>
      <c r="O50" s="22" t="s">
        <v>333</v>
      </c>
      <c r="P50" s="22">
        <v>6801105993</v>
      </c>
      <c r="Q50" s="22" t="s">
        <v>498</v>
      </c>
      <c r="R50" s="31" t="s">
        <v>499</v>
      </c>
      <c r="S50" s="22" t="s">
        <v>2</v>
      </c>
      <c r="T50" s="22" t="s">
        <v>2</v>
      </c>
      <c r="U50" s="22" t="s">
        <v>2</v>
      </c>
      <c r="V50" s="22" t="s">
        <v>2</v>
      </c>
      <c r="W50" s="22" t="s">
        <v>2</v>
      </c>
      <c r="X50" s="22" t="s">
        <v>2</v>
      </c>
      <c r="Y50" s="22" t="s">
        <v>2</v>
      </c>
      <c r="Z50" s="22" t="s">
        <v>2</v>
      </c>
      <c r="AA50" s="22" t="s">
        <v>2</v>
      </c>
      <c r="AB50" s="22" t="s">
        <v>2</v>
      </c>
      <c r="AC50" s="22" t="s">
        <v>2</v>
      </c>
      <c r="AD50" s="44">
        <v>44774</v>
      </c>
      <c r="AE50" s="44">
        <v>45200</v>
      </c>
      <c r="AF50" s="22" t="s">
        <v>388</v>
      </c>
      <c r="AG50" s="29" t="s">
        <v>78</v>
      </c>
      <c r="AH50" s="30" t="s">
        <v>78</v>
      </c>
      <c r="AI50" s="22" t="s">
        <v>500</v>
      </c>
      <c r="AJ50" s="22" t="s">
        <v>118</v>
      </c>
      <c r="AK50" s="30" t="s">
        <v>398</v>
      </c>
      <c r="AL50" s="46">
        <v>46721</v>
      </c>
      <c r="AM50" s="30" t="s">
        <v>138</v>
      </c>
      <c r="AN50" s="30" t="s">
        <v>501</v>
      </c>
      <c r="AO50" s="30" t="s">
        <v>140</v>
      </c>
      <c r="AP50" s="30" t="s">
        <v>226</v>
      </c>
      <c r="AQ50" s="30" t="s">
        <v>502</v>
      </c>
      <c r="AR50" s="30" t="s">
        <v>143</v>
      </c>
    </row>
    <row r="51" spans="1:44" ht="90">
      <c r="A51" s="22"/>
      <c r="B51" s="22" t="s">
        <v>69</v>
      </c>
      <c r="C51" s="22" t="s">
        <v>350</v>
      </c>
      <c r="D51" s="23" t="s">
        <v>503</v>
      </c>
      <c r="E51" s="25"/>
      <c r="F51" s="84" t="s">
        <v>504</v>
      </c>
      <c r="G51" s="25" t="s">
        <v>237</v>
      </c>
      <c r="H51" s="23" t="s">
        <v>505</v>
      </c>
      <c r="I51" s="23"/>
      <c r="J51" s="23">
        <v>1245585710</v>
      </c>
      <c r="K51" s="25"/>
      <c r="L51" s="22" t="s">
        <v>75</v>
      </c>
      <c r="M51" s="22"/>
      <c r="N51" s="22" t="s">
        <v>238</v>
      </c>
      <c r="O51" s="22" t="s">
        <v>239</v>
      </c>
      <c r="P51" s="22">
        <v>4704259811</v>
      </c>
      <c r="Q51" s="22" t="s">
        <v>506</v>
      </c>
      <c r="R51" s="31" t="s">
        <v>507</v>
      </c>
      <c r="S51" s="22" t="s">
        <v>2</v>
      </c>
      <c r="T51" s="22" t="s">
        <v>2</v>
      </c>
      <c r="U51" s="23">
        <v>4704259811</v>
      </c>
      <c r="V51" s="70">
        <v>39266</v>
      </c>
      <c r="W51" s="70">
        <v>45476</v>
      </c>
      <c r="X51" s="23">
        <v>4704259811</v>
      </c>
      <c r="Y51" s="70">
        <v>39266</v>
      </c>
      <c r="Z51" s="70">
        <v>45476</v>
      </c>
      <c r="AA51" s="25"/>
      <c r="AB51" s="25"/>
      <c r="AC51" s="25"/>
      <c r="AD51" s="25"/>
      <c r="AE51" s="25"/>
      <c r="AF51" s="25"/>
      <c r="AG51" s="29" t="s">
        <v>78</v>
      </c>
      <c r="AH51" s="30" t="s">
        <v>78</v>
      </c>
      <c r="AI51" s="30" t="s">
        <v>508</v>
      </c>
      <c r="AJ51" s="22" t="s">
        <v>118</v>
      </c>
      <c r="AK51" s="67" t="s">
        <v>415</v>
      </c>
      <c r="AL51" s="44">
        <v>45169</v>
      </c>
      <c r="AM51" s="32" t="s">
        <v>273</v>
      </c>
      <c r="AN51" s="30" t="s">
        <v>274</v>
      </c>
      <c r="AO51" s="33" t="s">
        <v>275</v>
      </c>
      <c r="AP51" s="30" t="s">
        <v>509</v>
      </c>
      <c r="AQ51" s="30" t="s">
        <v>374</v>
      </c>
      <c r="AR51" s="30" t="s">
        <v>143</v>
      </c>
    </row>
    <row r="52" spans="1:44" ht="120">
      <c r="A52" s="22"/>
      <c r="B52" s="22" t="s">
        <v>69</v>
      </c>
      <c r="C52" s="22" t="s">
        <v>350</v>
      </c>
      <c r="D52" s="22" t="s">
        <v>375</v>
      </c>
      <c r="E52" s="22" t="s">
        <v>81</v>
      </c>
      <c r="F52" s="22" t="s">
        <v>510</v>
      </c>
      <c r="G52" s="22" t="s">
        <v>121</v>
      </c>
      <c r="H52" s="22">
        <v>373174923</v>
      </c>
      <c r="I52" s="31">
        <v>34407</v>
      </c>
      <c r="J52" s="22">
        <v>1013488055</v>
      </c>
      <c r="K52" s="22">
        <v>15013371</v>
      </c>
      <c r="L52" s="22" t="s">
        <v>156</v>
      </c>
      <c r="M52" s="83">
        <v>44992</v>
      </c>
      <c r="N52" s="22" t="s">
        <v>104</v>
      </c>
      <c r="O52" s="22" t="s">
        <v>364</v>
      </c>
      <c r="P52" s="22">
        <v>6801108822</v>
      </c>
      <c r="Q52" s="22" t="s">
        <v>511</v>
      </c>
      <c r="R52" s="31" t="s">
        <v>512</v>
      </c>
      <c r="S52" s="22" t="s">
        <v>2</v>
      </c>
      <c r="T52" s="22" t="s">
        <v>2</v>
      </c>
      <c r="U52" s="22" t="s">
        <v>2</v>
      </c>
      <c r="V52" s="22" t="s">
        <v>2</v>
      </c>
      <c r="W52" s="22" t="s">
        <v>2</v>
      </c>
      <c r="X52" s="22" t="s">
        <v>2</v>
      </c>
      <c r="Y52" s="22" t="s">
        <v>2</v>
      </c>
      <c r="Z52" s="22" t="s">
        <v>2</v>
      </c>
      <c r="AA52" s="22" t="s">
        <v>2</v>
      </c>
      <c r="AB52" s="22" t="s">
        <v>2</v>
      </c>
      <c r="AC52" s="22" t="s">
        <v>2</v>
      </c>
      <c r="AD52" s="44">
        <v>44774</v>
      </c>
      <c r="AE52" s="44">
        <v>45200</v>
      </c>
      <c r="AF52" s="22" t="s">
        <v>388</v>
      </c>
      <c r="AG52" s="29" t="s">
        <v>78</v>
      </c>
      <c r="AH52" s="30" t="s">
        <v>78</v>
      </c>
      <c r="AI52" s="29" t="s">
        <v>513</v>
      </c>
      <c r="AJ52" s="22" t="s">
        <v>118</v>
      </c>
      <c r="AK52" s="22" t="s">
        <v>90</v>
      </c>
      <c r="AL52" s="22"/>
      <c r="AM52" s="30" t="s">
        <v>138</v>
      </c>
      <c r="AN52" s="30" t="s">
        <v>139</v>
      </c>
      <c r="AO52" s="30" t="s">
        <v>140</v>
      </c>
      <c r="AP52" s="30" t="s">
        <v>200</v>
      </c>
      <c r="AQ52" s="30" t="s">
        <v>514</v>
      </c>
      <c r="AR52" s="30" t="s">
        <v>143</v>
      </c>
    </row>
    <row r="53" spans="1:44" ht="90">
      <c r="A53" s="22"/>
      <c r="B53" s="22" t="s">
        <v>69</v>
      </c>
      <c r="C53" s="22" t="s">
        <v>350</v>
      </c>
      <c r="D53" s="25" t="s">
        <v>515</v>
      </c>
      <c r="E53" s="25"/>
      <c r="F53" s="23" t="s">
        <v>516</v>
      </c>
      <c r="G53" s="25" t="s">
        <v>237</v>
      </c>
      <c r="H53" s="85">
        <v>363021964</v>
      </c>
      <c r="I53" s="85" t="s">
        <v>517</v>
      </c>
      <c r="J53" s="23">
        <v>1962500397</v>
      </c>
      <c r="K53" s="86">
        <v>12028488</v>
      </c>
      <c r="L53" s="23" t="s">
        <v>75</v>
      </c>
      <c r="M53" s="23"/>
      <c r="N53" s="23" t="s">
        <v>518</v>
      </c>
      <c r="O53" s="23" t="s">
        <v>519</v>
      </c>
      <c r="P53" s="23">
        <v>4704190573</v>
      </c>
      <c r="Q53" s="23" t="s">
        <v>520</v>
      </c>
      <c r="R53" s="38" t="s">
        <v>521</v>
      </c>
      <c r="S53" s="22" t="s">
        <v>2</v>
      </c>
      <c r="T53" s="22" t="s">
        <v>2</v>
      </c>
      <c r="U53" s="23">
        <v>4704190573</v>
      </c>
      <c r="V53" s="70">
        <v>34239</v>
      </c>
      <c r="W53" s="70">
        <v>45562</v>
      </c>
      <c r="X53" s="23">
        <v>4704190573</v>
      </c>
      <c r="Y53" s="70">
        <v>34239</v>
      </c>
      <c r="Z53" s="70">
        <v>45562</v>
      </c>
      <c r="AA53" s="25"/>
      <c r="AB53" s="25"/>
      <c r="AC53" s="25"/>
      <c r="AD53" s="26">
        <v>44834</v>
      </c>
      <c r="AE53" s="70">
        <v>45199</v>
      </c>
      <c r="AF53" s="25">
        <v>202213184</v>
      </c>
      <c r="AG53" s="29" t="s">
        <v>78</v>
      </c>
      <c r="AH53" s="29" t="s">
        <v>78</v>
      </c>
      <c r="AI53" s="29" t="s">
        <v>522</v>
      </c>
      <c r="AJ53" s="22" t="s">
        <v>118</v>
      </c>
      <c r="AK53" s="22" t="s">
        <v>90</v>
      </c>
      <c r="AL53" s="22"/>
      <c r="AM53" s="32" t="s">
        <v>273</v>
      </c>
      <c r="AN53" s="30" t="s">
        <v>523</v>
      </c>
      <c r="AO53" s="33" t="s">
        <v>275</v>
      </c>
      <c r="AP53" s="30" t="s">
        <v>524</v>
      </c>
      <c r="AQ53" s="30" t="s">
        <v>525</v>
      </c>
      <c r="AR53" s="30" t="s">
        <v>143</v>
      </c>
    </row>
    <row r="54" spans="1:44" ht="75">
      <c r="A54" s="22"/>
      <c r="B54" s="22" t="s">
        <v>69</v>
      </c>
      <c r="C54" s="22" t="s">
        <v>350</v>
      </c>
      <c r="D54" s="25" t="s">
        <v>526</v>
      </c>
      <c r="E54" s="25"/>
      <c r="F54" s="25" t="s">
        <v>527</v>
      </c>
      <c r="G54" s="25" t="s">
        <v>121</v>
      </c>
      <c r="H54" s="25">
        <v>367114079</v>
      </c>
      <c r="I54" s="26">
        <v>32649</v>
      </c>
      <c r="J54" s="25">
        <v>1619325792</v>
      </c>
      <c r="K54" s="23">
        <v>15737435</v>
      </c>
      <c r="L54" s="22" t="s">
        <v>156</v>
      </c>
      <c r="M54" s="82">
        <v>45028</v>
      </c>
      <c r="N54" s="23" t="s">
        <v>180</v>
      </c>
      <c r="O54" s="23" t="s">
        <v>105</v>
      </c>
      <c r="P54" s="23">
        <v>6801114174</v>
      </c>
      <c r="Q54" s="23" t="s">
        <v>528</v>
      </c>
      <c r="R54" s="46" t="s">
        <v>529</v>
      </c>
      <c r="S54" s="22" t="s">
        <v>2</v>
      </c>
      <c r="T54" s="22" t="s">
        <v>2</v>
      </c>
      <c r="U54" s="22" t="s">
        <v>2</v>
      </c>
      <c r="V54" s="22" t="s">
        <v>2</v>
      </c>
      <c r="W54" s="22" t="s">
        <v>2</v>
      </c>
      <c r="X54" s="22" t="s">
        <v>2</v>
      </c>
      <c r="Y54" s="22" t="s">
        <v>2</v>
      </c>
      <c r="Z54" s="22" t="s">
        <v>2</v>
      </c>
      <c r="AA54" s="22" t="s">
        <v>2</v>
      </c>
      <c r="AB54" s="22" t="s">
        <v>2</v>
      </c>
      <c r="AC54" s="22" t="s">
        <v>2</v>
      </c>
      <c r="AD54" s="44">
        <v>44774</v>
      </c>
      <c r="AE54" s="44">
        <v>45200</v>
      </c>
      <c r="AF54" s="22" t="s">
        <v>388</v>
      </c>
      <c r="AG54" s="29" t="s">
        <v>78</v>
      </c>
      <c r="AH54" s="29" t="s">
        <v>78</v>
      </c>
      <c r="AI54" s="22" t="s">
        <v>530</v>
      </c>
      <c r="AJ54" s="22" t="s">
        <v>124</v>
      </c>
      <c r="AK54" s="87" t="s">
        <v>531</v>
      </c>
      <c r="AL54" s="22"/>
      <c r="AM54" s="32" t="s">
        <v>273</v>
      </c>
      <c r="AN54" s="30" t="s">
        <v>274</v>
      </c>
      <c r="AO54" s="33" t="s">
        <v>275</v>
      </c>
      <c r="AP54" s="30" t="s">
        <v>532</v>
      </c>
      <c r="AQ54" s="1" t="s">
        <v>533</v>
      </c>
      <c r="AR54" s="30" t="s">
        <v>143</v>
      </c>
    </row>
    <row r="55" spans="1:44" ht="120">
      <c r="A55" s="22"/>
      <c r="B55" s="22" t="s">
        <v>69</v>
      </c>
      <c r="C55" s="22" t="s">
        <v>350</v>
      </c>
      <c r="D55" s="22" t="s">
        <v>534</v>
      </c>
      <c r="E55" s="22"/>
      <c r="F55" s="22" t="s">
        <v>535</v>
      </c>
      <c r="G55" s="22" t="s">
        <v>237</v>
      </c>
      <c r="H55" s="22" t="s">
        <v>536</v>
      </c>
      <c r="I55" s="31">
        <v>25007</v>
      </c>
      <c r="J55" s="22">
        <v>1386088763</v>
      </c>
      <c r="K55" s="22">
        <v>14371436</v>
      </c>
      <c r="L55" s="22" t="s">
        <v>156</v>
      </c>
      <c r="M55" s="31">
        <v>45050</v>
      </c>
      <c r="N55" s="22" t="s">
        <v>297</v>
      </c>
      <c r="O55" s="22" t="s">
        <v>239</v>
      </c>
      <c r="P55" s="22" t="s">
        <v>537</v>
      </c>
      <c r="Q55" s="25" t="s">
        <v>538</v>
      </c>
      <c r="R55" s="37" t="s">
        <v>539</v>
      </c>
      <c r="S55" s="22" t="s">
        <v>2</v>
      </c>
      <c r="T55" s="22" t="s">
        <v>2</v>
      </c>
      <c r="U55" s="22"/>
      <c r="V55" s="22"/>
      <c r="W55" s="22"/>
      <c r="X55" s="22"/>
      <c r="Y55" s="22"/>
      <c r="Z55" s="22"/>
      <c r="AA55" s="22" t="s">
        <v>540</v>
      </c>
      <c r="AB55" s="88">
        <v>43405</v>
      </c>
      <c r="AC55" s="57">
        <v>45443</v>
      </c>
      <c r="AD55" s="89">
        <v>44774</v>
      </c>
      <c r="AE55" s="26">
        <v>45200</v>
      </c>
      <c r="AF55" s="25" t="s">
        <v>388</v>
      </c>
      <c r="AG55" s="30" t="s">
        <v>78</v>
      </c>
      <c r="AH55" s="30" t="s">
        <v>78</v>
      </c>
      <c r="AI55" s="22" t="s">
        <v>541</v>
      </c>
      <c r="AJ55" s="22" t="s">
        <v>118</v>
      </c>
      <c r="AK55" s="81" t="s">
        <v>465</v>
      </c>
      <c r="AL55" s="22"/>
      <c r="AM55" s="30" t="s">
        <v>138</v>
      </c>
      <c r="AN55" s="30" t="s">
        <v>542</v>
      </c>
      <c r="AO55" s="30" t="s">
        <v>140</v>
      </c>
      <c r="AP55" s="30" t="s">
        <v>543</v>
      </c>
      <c r="AQ55" s="30" t="s">
        <v>544</v>
      </c>
      <c r="AR55" s="30" t="s">
        <v>143</v>
      </c>
    </row>
    <row r="56" spans="1:44" ht="79.5" customHeight="1">
      <c r="A56" s="22"/>
      <c r="B56" s="22" t="s">
        <v>69</v>
      </c>
      <c r="C56" s="22" t="s">
        <v>350</v>
      </c>
      <c r="D56" s="22" t="s">
        <v>545</v>
      </c>
      <c r="E56" s="22" t="s">
        <v>546</v>
      </c>
      <c r="F56" s="22" t="s">
        <v>547</v>
      </c>
      <c r="G56" s="22" t="s">
        <v>129</v>
      </c>
      <c r="H56" s="25" t="s">
        <v>548</v>
      </c>
      <c r="I56" s="37">
        <v>25461</v>
      </c>
      <c r="J56" s="22">
        <v>1346258795</v>
      </c>
      <c r="K56" s="22">
        <v>11933583</v>
      </c>
      <c r="L56" s="22" t="s">
        <v>156</v>
      </c>
      <c r="M56" s="31">
        <v>45051</v>
      </c>
      <c r="N56" s="22" t="s">
        <v>130</v>
      </c>
      <c r="O56" s="22" t="s">
        <v>131</v>
      </c>
      <c r="P56" s="22" t="s">
        <v>549</v>
      </c>
      <c r="Q56" s="22" t="s">
        <v>550</v>
      </c>
      <c r="R56" s="22" t="s">
        <v>551</v>
      </c>
      <c r="S56" s="22" t="s">
        <v>2</v>
      </c>
      <c r="T56" s="22" t="s">
        <v>2</v>
      </c>
      <c r="U56" s="22" t="s">
        <v>2</v>
      </c>
      <c r="V56" s="22" t="s">
        <v>2</v>
      </c>
      <c r="W56" s="22" t="s">
        <v>2</v>
      </c>
      <c r="X56" s="22" t="s">
        <v>2</v>
      </c>
      <c r="Y56" s="22" t="s">
        <v>2</v>
      </c>
      <c r="Z56" s="22" t="s">
        <v>2</v>
      </c>
      <c r="AA56" s="29" t="s">
        <v>552</v>
      </c>
      <c r="AB56" s="22"/>
      <c r="AC56" s="57">
        <v>45351</v>
      </c>
      <c r="AD56" s="89">
        <v>44774</v>
      </c>
      <c r="AE56" s="26">
        <v>45200</v>
      </c>
      <c r="AF56" s="25" t="s">
        <v>388</v>
      </c>
      <c r="AG56" s="30" t="s">
        <v>78</v>
      </c>
      <c r="AH56" s="30" t="s">
        <v>78</v>
      </c>
      <c r="AI56" s="29" t="s">
        <v>553</v>
      </c>
      <c r="AJ56" s="22" t="s">
        <v>118</v>
      </c>
      <c r="AK56" s="81" t="s">
        <v>465</v>
      </c>
      <c r="AL56" s="22"/>
      <c r="AM56" s="32" t="s">
        <v>273</v>
      </c>
      <c r="AN56" s="30" t="s">
        <v>554</v>
      </c>
      <c r="AO56" s="30" t="s">
        <v>174</v>
      </c>
      <c r="AP56" s="30" t="s">
        <v>217</v>
      </c>
      <c r="AQ56" s="30" t="s">
        <v>555</v>
      </c>
      <c r="AR56" s="30" t="s">
        <v>143</v>
      </c>
    </row>
    <row r="57" spans="1:44" ht="79.5" customHeight="1">
      <c r="A57" s="90"/>
      <c r="B57" s="91" t="s">
        <v>69</v>
      </c>
      <c r="C57" s="22" t="s">
        <v>350</v>
      </c>
      <c r="D57" s="92" t="s">
        <v>556</v>
      </c>
      <c r="E57" s="92"/>
      <c r="F57" s="92" t="s">
        <v>557</v>
      </c>
      <c r="G57" s="92" t="s">
        <v>103</v>
      </c>
      <c r="H57" s="92">
        <v>373133040</v>
      </c>
      <c r="I57" s="93">
        <v>33499</v>
      </c>
      <c r="J57" s="92">
        <v>1023474277</v>
      </c>
      <c r="K57" s="92">
        <v>15836406</v>
      </c>
      <c r="L57" s="91" t="s">
        <v>156</v>
      </c>
      <c r="M57" s="94">
        <v>44942</v>
      </c>
      <c r="N57" s="91" t="s">
        <v>104</v>
      </c>
      <c r="O57" s="91" t="s">
        <v>364</v>
      </c>
      <c r="P57" s="91" t="s">
        <v>558</v>
      </c>
      <c r="Q57" s="91" t="s">
        <v>559</v>
      </c>
      <c r="R57" s="95" t="s">
        <v>560</v>
      </c>
      <c r="S57" s="91" t="s">
        <v>2</v>
      </c>
      <c r="T57" s="91" t="s">
        <v>2</v>
      </c>
      <c r="U57" s="91" t="s">
        <v>2</v>
      </c>
      <c r="V57" s="91" t="s">
        <v>2</v>
      </c>
      <c r="W57" s="91" t="s">
        <v>2</v>
      </c>
      <c r="X57" s="91" t="s">
        <v>2</v>
      </c>
      <c r="Y57" s="91" t="s">
        <v>2</v>
      </c>
      <c r="Z57" s="91" t="s">
        <v>2</v>
      </c>
      <c r="AA57" s="91" t="s">
        <v>2</v>
      </c>
      <c r="AB57" s="91" t="s">
        <v>2</v>
      </c>
      <c r="AC57" s="96" t="s">
        <v>2</v>
      </c>
      <c r="AD57" s="94">
        <v>44774</v>
      </c>
      <c r="AE57" s="94">
        <v>45139</v>
      </c>
      <c r="AF57" s="91">
        <v>56050004</v>
      </c>
      <c r="AG57" s="97" t="s">
        <v>78</v>
      </c>
      <c r="AH57" s="97" t="s">
        <v>78</v>
      </c>
      <c r="AI57" s="98" t="s">
        <v>0</v>
      </c>
      <c r="AJ57" s="99" t="s">
        <v>397</v>
      </c>
      <c r="AK57" s="100" t="s">
        <v>90</v>
      </c>
      <c r="AL57" s="90"/>
      <c r="AM57" s="101" t="s">
        <v>273</v>
      </c>
      <c r="AN57" s="102" t="s">
        <v>561</v>
      </c>
      <c r="AO57" s="102" t="s">
        <v>275</v>
      </c>
      <c r="AP57" s="101" t="s">
        <v>562</v>
      </c>
      <c r="AQ57" s="102" t="s">
        <v>563</v>
      </c>
      <c r="AR57" s="101" t="s">
        <v>143</v>
      </c>
    </row>
    <row r="58" spans="1:44" ht="30">
      <c r="A58" s="22"/>
      <c r="B58" s="22" t="s">
        <v>69</v>
      </c>
      <c r="C58" s="22" t="s">
        <v>350</v>
      </c>
      <c r="D58" s="25" t="s">
        <v>564</v>
      </c>
      <c r="E58" s="23" t="s">
        <v>0</v>
      </c>
      <c r="F58" s="23" t="s">
        <v>565</v>
      </c>
      <c r="G58" s="23" t="s">
        <v>566</v>
      </c>
      <c r="H58" s="23" t="s">
        <v>536</v>
      </c>
      <c r="I58" s="23"/>
      <c r="J58" s="23"/>
      <c r="K58" s="25"/>
      <c r="L58" s="23" t="s">
        <v>75</v>
      </c>
      <c r="M58" s="25"/>
      <c r="N58" s="25"/>
      <c r="O58" s="25"/>
      <c r="P58" s="23" t="s">
        <v>567</v>
      </c>
      <c r="Q58" s="23" t="s">
        <v>568</v>
      </c>
      <c r="R58" s="38" t="s">
        <v>569</v>
      </c>
      <c r="S58" s="22" t="s">
        <v>2</v>
      </c>
      <c r="T58" s="22" t="s">
        <v>2</v>
      </c>
      <c r="U58" s="22" t="s">
        <v>2</v>
      </c>
      <c r="V58" s="22" t="s">
        <v>2</v>
      </c>
      <c r="W58" s="22" t="s">
        <v>2</v>
      </c>
      <c r="X58" s="22" t="s">
        <v>2</v>
      </c>
      <c r="Y58" s="22" t="s">
        <v>2</v>
      </c>
      <c r="Z58" s="22" t="s">
        <v>2</v>
      </c>
      <c r="AA58" s="22" t="s">
        <v>2</v>
      </c>
      <c r="AB58" s="22" t="s">
        <v>2</v>
      </c>
      <c r="AC58" s="22" t="s">
        <v>2</v>
      </c>
      <c r="AD58" s="22"/>
      <c r="AE58" s="22"/>
      <c r="AF58" s="22"/>
      <c r="AG58" s="29" t="s">
        <v>78</v>
      </c>
      <c r="AH58" s="29" t="s">
        <v>78</v>
      </c>
      <c r="AI58" s="30" t="s">
        <v>20</v>
      </c>
      <c r="AJ58" s="99" t="s">
        <v>397</v>
      </c>
      <c r="AK58" s="22" t="s">
        <v>90</v>
      </c>
      <c r="AL58" s="22"/>
      <c r="AM58" s="30" t="s">
        <v>20</v>
      </c>
      <c r="AN58" s="30" t="s">
        <v>20</v>
      </c>
      <c r="AO58" s="30" t="s">
        <v>20</v>
      </c>
      <c r="AP58" s="30" t="s">
        <v>20</v>
      </c>
      <c r="AQ58" s="30" t="s">
        <v>20</v>
      </c>
      <c r="AR58" s="30" t="s">
        <v>20</v>
      </c>
    </row>
    <row r="59" spans="1:44" ht="120">
      <c r="A59" s="22" t="s">
        <v>69</v>
      </c>
      <c r="B59" s="22" t="s">
        <v>69</v>
      </c>
      <c r="C59" s="25" t="s">
        <v>24</v>
      </c>
      <c r="D59" s="22" t="s">
        <v>570</v>
      </c>
      <c r="E59" s="22" t="s">
        <v>571</v>
      </c>
      <c r="F59" s="22" t="s">
        <v>572</v>
      </c>
      <c r="G59" s="25" t="s">
        <v>573</v>
      </c>
      <c r="H59" s="25" t="s">
        <v>574</v>
      </c>
      <c r="I59" s="31">
        <v>24075</v>
      </c>
      <c r="J59" s="23">
        <v>1780816520</v>
      </c>
      <c r="K59" s="25">
        <v>12011047</v>
      </c>
      <c r="L59" s="22" t="s">
        <v>156</v>
      </c>
      <c r="M59" s="70">
        <v>45098</v>
      </c>
      <c r="N59" s="23" t="s">
        <v>575</v>
      </c>
      <c r="O59" s="22" t="s">
        <v>576</v>
      </c>
      <c r="P59" s="22">
        <v>4704225887</v>
      </c>
      <c r="Q59" s="22" t="s">
        <v>577</v>
      </c>
      <c r="R59" s="22" t="s">
        <v>578</v>
      </c>
      <c r="S59" s="22" t="s">
        <v>2</v>
      </c>
      <c r="T59" s="22" t="s">
        <v>2</v>
      </c>
      <c r="U59" s="22" t="s">
        <v>2</v>
      </c>
      <c r="V59" s="25" t="s">
        <v>2</v>
      </c>
      <c r="W59" s="25" t="s">
        <v>2</v>
      </c>
      <c r="X59" s="22">
        <v>4704225887</v>
      </c>
      <c r="Y59" s="44">
        <v>36719</v>
      </c>
      <c r="Z59" s="44">
        <v>45850</v>
      </c>
      <c r="AA59" s="30" t="s">
        <v>579</v>
      </c>
      <c r="AB59" s="22"/>
      <c r="AC59" s="103">
        <v>45412</v>
      </c>
      <c r="AD59" s="89">
        <v>44743</v>
      </c>
      <c r="AE59" s="26">
        <v>45108</v>
      </c>
      <c r="AF59" s="25" t="s">
        <v>580</v>
      </c>
      <c r="AG59" s="30" t="s">
        <v>78</v>
      </c>
      <c r="AH59" s="30" t="s">
        <v>78</v>
      </c>
      <c r="AI59" s="29" t="s">
        <v>581</v>
      </c>
      <c r="AJ59" s="22" t="s">
        <v>118</v>
      </c>
      <c r="AK59" s="104" t="s">
        <v>582</v>
      </c>
      <c r="AL59" s="105">
        <v>46142</v>
      </c>
      <c r="AM59" s="30" t="s">
        <v>138</v>
      </c>
      <c r="AN59" s="30" t="s">
        <v>139</v>
      </c>
      <c r="AO59" s="30" t="s">
        <v>140</v>
      </c>
      <c r="AP59" s="30" t="s">
        <v>583</v>
      </c>
      <c r="AQ59" s="30" t="s">
        <v>584</v>
      </c>
      <c r="AR59" s="30" t="s">
        <v>143</v>
      </c>
    </row>
    <row r="60" spans="1:44" ht="75">
      <c r="A60" s="22" t="s">
        <v>69</v>
      </c>
      <c r="B60" s="22" t="s">
        <v>69</v>
      </c>
      <c r="C60" s="25" t="s">
        <v>24</v>
      </c>
      <c r="D60" s="25" t="s">
        <v>585</v>
      </c>
      <c r="E60" s="23" t="s">
        <v>586</v>
      </c>
      <c r="F60" s="23" t="s">
        <v>587</v>
      </c>
      <c r="G60" s="25" t="s">
        <v>573</v>
      </c>
      <c r="H60" s="23">
        <v>375135256</v>
      </c>
      <c r="I60" s="70">
        <v>33316</v>
      </c>
      <c r="J60" s="23">
        <v>1164998431</v>
      </c>
      <c r="K60" s="66">
        <v>14372570</v>
      </c>
      <c r="L60" s="22" t="s">
        <v>156</v>
      </c>
      <c r="M60" s="106">
        <v>45077</v>
      </c>
      <c r="N60" s="66" t="s">
        <v>238</v>
      </c>
      <c r="O60" s="23" t="s">
        <v>588</v>
      </c>
      <c r="P60" s="23">
        <v>4704310770</v>
      </c>
      <c r="Q60" s="23" t="s">
        <v>589</v>
      </c>
      <c r="R60" s="38" t="s">
        <v>590</v>
      </c>
      <c r="S60" s="22" t="s">
        <v>2</v>
      </c>
      <c r="T60" s="22" t="s">
        <v>2</v>
      </c>
      <c r="U60" s="22"/>
      <c r="V60" s="25"/>
      <c r="W60" s="25"/>
      <c r="X60" s="23">
        <v>4704310770</v>
      </c>
      <c r="Y60" s="70">
        <v>42033</v>
      </c>
      <c r="Z60" s="70">
        <v>45686</v>
      </c>
      <c r="AA60" s="22" t="s">
        <v>591</v>
      </c>
      <c r="AB60" s="22"/>
      <c r="AC60" s="57">
        <v>45443</v>
      </c>
      <c r="AD60" s="89">
        <v>44743</v>
      </c>
      <c r="AE60" s="26">
        <v>45108</v>
      </c>
      <c r="AF60" s="25" t="s">
        <v>580</v>
      </c>
      <c r="AG60" s="29" t="s">
        <v>78</v>
      </c>
      <c r="AH60" s="29" t="s">
        <v>78</v>
      </c>
      <c r="AI60" s="29" t="s">
        <v>592</v>
      </c>
      <c r="AJ60" s="22" t="s">
        <v>118</v>
      </c>
      <c r="AK60" s="32" t="s">
        <v>593</v>
      </c>
      <c r="AL60" s="107">
        <v>45291</v>
      </c>
      <c r="AM60" s="32" t="s">
        <v>273</v>
      </c>
      <c r="AN60" s="33" t="s">
        <v>561</v>
      </c>
      <c r="AO60" s="33" t="s">
        <v>275</v>
      </c>
      <c r="AP60" s="30" t="s">
        <v>594</v>
      </c>
      <c r="AQ60" s="30" t="s">
        <v>20</v>
      </c>
      <c r="AR60" s="30" t="s">
        <v>143</v>
      </c>
    </row>
    <row r="61" spans="1:44" ht="85.5" customHeight="1">
      <c r="A61" s="22" t="s">
        <v>69</v>
      </c>
      <c r="B61" s="22" t="s">
        <v>69</v>
      </c>
      <c r="C61" s="25" t="s">
        <v>24</v>
      </c>
      <c r="D61" s="22" t="s">
        <v>595</v>
      </c>
      <c r="E61" s="22" t="s">
        <v>392</v>
      </c>
      <c r="F61" s="22" t="s">
        <v>596</v>
      </c>
      <c r="G61" s="22" t="s">
        <v>573</v>
      </c>
      <c r="H61" s="22">
        <v>363982624</v>
      </c>
      <c r="I61" s="31">
        <v>28957</v>
      </c>
      <c r="J61" s="22">
        <v>1720220312</v>
      </c>
      <c r="K61" s="22">
        <v>11994720</v>
      </c>
      <c r="L61" s="22" t="s">
        <v>156</v>
      </c>
      <c r="M61" s="44">
        <v>45077</v>
      </c>
      <c r="N61" s="22" t="s">
        <v>575</v>
      </c>
      <c r="O61" s="22" t="s">
        <v>576</v>
      </c>
      <c r="P61" s="22">
        <v>4704234613</v>
      </c>
      <c r="Q61" s="22" t="s">
        <v>597</v>
      </c>
      <c r="R61" s="31" t="s">
        <v>598</v>
      </c>
      <c r="S61" s="22" t="s">
        <v>2</v>
      </c>
      <c r="T61" s="22" t="s">
        <v>2</v>
      </c>
      <c r="U61" s="22">
        <v>4704234613</v>
      </c>
      <c r="V61" s="44">
        <v>37452</v>
      </c>
      <c r="W61" s="44">
        <v>45853</v>
      </c>
      <c r="X61" s="22">
        <v>4704234613</v>
      </c>
      <c r="Y61" s="44">
        <v>37452</v>
      </c>
      <c r="Z61" s="44">
        <v>45853</v>
      </c>
      <c r="AA61" s="30" t="s">
        <v>599</v>
      </c>
      <c r="AB61" s="31">
        <v>44211</v>
      </c>
      <c r="AC61" s="57">
        <v>45351</v>
      </c>
      <c r="AD61" s="89">
        <v>44907</v>
      </c>
      <c r="AE61" s="89">
        <v>45282</v>
      </c>
      <c r="AF61" s="25" t="s">
        <v>600</v>
      </c>
      <c r="AG61" s="30" t="s">
        <v>78</v>
      </c>
      <c r="AH61" s="30" t="s">
        <v>78</v>
      </c>
      <c r="AI61" s="29" t="s">
        <v>601</v>
      </c>
      <c r="AJ61" s="22" t="s">
        <v>118</v>
      </c>
      <c r="AK61" s="30" t="s">
        <v>602</v>
      </c>
      <c r="AL61" s="108">
        <v>45382</v>
      </c>
      <c r="AM61" s="30" t="s">
        <v>138</v>
      </c>
      <c r="AN61" s="30" t="s">
        <v>139</v>
      </c>
      <c r="AO61" s="30" t="s">
        <v>140</v>
      </c>
      <c r="AP61" s="30" t="s">
        <v>603</v>
      </c>
      <c r="AQ61" s="30" t="s">
        <v>604</v>
      </c>
      <c r="AR61" s="30" t="s">
        <v>143</v>
      </c>
    </row>
    <row r="62" spans="1:44" ht="120">
      <c r="A62" s="22" t="s">
        <v>69</v>
      </c>
      <c r="B62" s="22" t="s">
        <v>69</v>
      </c>
      <c r="C62" s="25" t="s">
        <v>24</v>
      </c>
      <c r="D62" s="22" t="s">
        <v>605</v>
      </c>
      <c r="E62" s="22" t="s">
        <v>606</v>
      </c>
      <c r="F62" s="22" t="s">
        <v>607</v>
      </c>
      <c r="G62" s="22" t="s">
        <v>129</v>
      </c>
      <c r="H62" s="25">
        <v>384766521</v>
      </c>
      <c r="I62" s="37">
        <v>26675</v>
      </c>
      <c r="J62" s="22">
        <v>1942382502</v>
      </c>
      <c r="K62" s="22">
        <v>11838061</v>
      </c>
      <c r="L62" s="22" t="s">
        <v>156</v>
      </c>
      <c r="M62" s="31">
        <v>45054</v>
      </c>
      <c r="N62" s="22" t="s">
        <v>130</v>
      </c>
      <c r="O62" s="22" t="s">
        <v>131</v>
      </c>
      <c r="P62" s="22" t="s">
        <v>608</v>
      </c>
      <c r="Q62" s="22" t="s">
        <v>609</v>
      </c>
      <c r="R62" s="22" t="s">
        <v>610</v>
      </c>
      <c r="S62" s="22" t="s">
        <v>2</v>
      </c>
      <c r="T62" s="22" t="s">
        <v>2</v>
      </c>
      <c r="U62" s="22" t="s">
        <v>2</v>
      </c>
      <c r="V62" s="22" t="s">
        <v>2</v>
      </c>
      <c r="W62" s="22" t="s">
        <v>2</v>
      </c>
      <c r="X62" s="22" t="s">
        <v>2</v>
      </c>
      <c r="Y62" s="22" t="s">
        <v>2</v>
      </c>
      <c r="Z62" s="22" t="s">
        <v>2</v>
      </c>
      <c r="AA62" s="29" t="s">
        <v>611</v>
      </c>
      <c r="AB62" s="64">
        <v>40026</v>
      </c>
      <c r="AC62" s="57">
        <v>45565</v>
      </c>
      <c r="AD62" s="26">
        <v>44743</v>
      </c>
      <c r="AE62" s="26">
        <v>45108</v>
      </c>
      <c r="AF62" s="25" t="s">
        <v>580</v>
      </c>
      <c r="AG62" s="30" t="s">
        <v>78</v>
      </c>
      <c r="AH62" s="30" t="s">
        <v>78</v>
      </c>
      <c r="AI62" s="29" t="s">
        <v>612</v>
      </c>
      <c r="AJ62" s="22" t="s">
        <v>118</v>
      </c>
      <c r="AK62" s="30" t="s">
        <v>613</v>
      </c>
      <c r="AL62" s="46">
        <v>46934</v>
      </c>
      <c r="AM62" s="30" t="s">
        <v>138</v>
      </c>
      <c r="AN62" s="30" t="s">
        <v>614</v>
      </c>
      <c r="AO62" s="30" t="s">
        <v>140</v>
      </c>
      <c r="AP62" s="30" t="s">
        <v>175</v>
      </c>
      <c r="AQ62" s="30" t="s">
        <v>615</v>
      </c>
      <c r="AR62" s="30" t="s">
        <v>143</v>
      </c>
    </row>
    <row r="63" spans="1:44" ht="135">
      <c r="A63" s="22" t="s">
        <v>69</v>
      </c>
      <c r="B63" s="22" t="s">
        <v>69</v>
      </c>
      <c r="C63" s="25" t="s">
        <v>24</v>
      </c>
      <c r="D63" s="22" t="s">
        <v>616</v>
      </c>
      <c r="E63" s="22" t="s">
        <v>617</v>
      </c>
      <c r="F63" s="22" t="s">
        <v>618</v>
      </c>
      <c r="G63" s="22" t="s">
        <v>121</v>
      </c>
      <c r="H63" s="25">
        <v>594124713</v>
      </c>
      <c r="I63" s="31">
        <v>27601</v>
      </c>
      <c r="J63" s="22">
        <v>1912032772</v>
      </c>
      <c r="K63" s="23">
        <v>11458220</v>
      </c>
      <c r="L63" s="22" t="s">
        <v>156</v>
      </c>
      <c r="M63" s="70">
        <v>45055</v>
      </c>
      <c r="N63" s="23" t="s">
        <v>122</v>
      </c>
      <c r="O63" s="22" t="s">
        <v>105</v>
      </c>
      <c r="P63" s="22">
        <v>6801077714</v>
      </c>
      <c r="Q63" s="22" t="s">
        <v>619</v>
      </c>
      <c r="R63" s="31" t="s">
        <v>423</v>
      </c>
      <c r="S63" s="22" t="s">
        <v>2</v>
      </c>
      <c r="T63" s="22" t="s">
        <v>2</v>
      </c>
      <c r="U63" s="22" t="s">
        <v>2</v>
      </c>
      <c r="V63" s="22" t="s">
        <v>2</v>
      </c>
      <c r="W63" s="22" t="s">
        <v>2</v>
      </c>
      <c r="X63" s="22" t="s">
        <v>2</v>
      </c>
      <c r="Y63" s="22" t="s">
        <v>2</v>
      </c>
      <c r="Z63" s="22" t="s">
        <v>2</v>
      </c>
      <c r="AA63" s="22" t="s">
        <v>2</v>
      </c>
      <c r="AB63" s="22" t="s">
        <v>2</v>
      </c>
      <c r="AC63" s="22" t="s">
        <v>2</v>
      </c>
      <c r="AD63" s="26">
        <v>44743</v>
      </c>
      <c r="AE63" s="26">
        <v>45108</v>
      </c>
      <c r="AF63" s="25" t="s">
        <v>580</v>
      </c>
      <c r="AG63" s="30" t="s">
        <v>78</v>
      </c>
      <c r="AH63" s="30" t="s">
        <v>78</v>
      </c>
      <c r="AI63" s="29" t="s">
        <v>620</v>
      </c>
      <c r="AJ63" s="22" t="s">
        <v>118</v>
      </c>
      <c r="AK63" s="30" t="s">
        <v>582</v>
      </c>
      <c r="AL63" s="46">
        <v>45473</v>
      </c>
      <c r="AM63" s="30" t="s">
        <v>138</v>
      </c>
      <c r="AN63" s="30" t="s">
        <v>139</v>
      </c>
      <c r="AO63" s="30" t="s">
        <v>621</v>
      </c>
      <c r="AP63" s="30" t="s">
        <v>622</v>
      </c>
      <c r="AQ63" s="30" t="s">
        <v>623</v>
      </c>
      <c r="AR63" s="30" t="s">
        <v>143</v>
      </c>
    </row>
    <row r="64" spans="1:44" ht="75">
      <c r="A64" s="22" t="s">
        <v>69</v>
      </c>
      <c r="B64" s="22" t="s">
        <v>69</v>
      </c>
      <c r="C64" s="25" t="s">
        <v>24</v>
      </c>
      <c r="D64" s="22" t="s">
        <v>624</v>
      </c>
      <c r="E64" s="22" t="s">
        <v>625</v>
      </c>
      <c r="F64" s="22" t="s">
        <v>626</v>
      </c>
      <c r="G64" s="22" t="s">
        <v>259</v>
      </c>
      <c r="H64" s="22" t="s">
        <v>627</v>
      </c>
      <c r="I64" s="31">
        <v>21926</v>
      </c>
      <c r="J64" s="22">
        <v>1649798943</v>
      </c>
      <c r="K64" s="22">
        <v>14356354</v>
      </c>
      <c r="L64" s="22" t="s">
        <v>75</v>
      </c>
      <c r="M64" s="44">
        <v>45141</v>
      </c>
      <c r="N64" s="22" t="s">
        <v>402</v>
      </c>
      <c r="O64" s="22" t="s">
        <v>364</v>
      </c>
      <c r="P64" s="22" t="s">
        <v>628</v>
      </c>
      <c r="Q64" s="22" t="s">
        <v>629</v>
      </c>
      <c r="R64" s="31" t="s">
        <v>630</v>
      </c>
      <c r="S64" s="22" t="s">
        <v>2</v>
      </c>
      <c r="T64" s="22" t="s">
        <v>2</v>
      </c>
      <c r="U64" s="22" t="s">
        <v>2</v>
      </c>
      <c r="V64" s="22" t="s">
        <v>2</v>
      </c>
      <c r="W64" s="22" t="s">
        <v>2</v>
      </c>
      <c r="X64" s="22" t="s">
        <v>2</v>
      </c>
      <c r="Y64" s="22" t="s">
        <v>2</v>
      </c>
      <c r="Z64" s="22" t="s">
        <v>2</v>
      </c>
      <c r="AA64" s="22" t="s">
        <v>2</v>
      </c>
      <c r="AB64" s="22" t="s">
        <v>2</v>
      </c>
      <c r="AC64" s="22" t="s">
        <v>2</v>
      </c>
      <c r="AD64" s="22"/>
      <c r="AE64" s="22"/>
      <c r="AF64" s="22"/>
      <c r="AG64" s="30" t="s">
        <v>78</v>
      </c>
      <c r="AH64" s="30" t="s">
        <v>78</v>
      </c>
      <c r="AI64" s="30" t="s">
        <v>20</v>
      </c>
      <c r="AJ64" s="22" t="s">
        <v>397</v>
      </c>
      <c r="AK64" s="30" t="s">
        <v>631</v>
      </c>
      <c r="AL64" s="58">
        <v>46843</v>
      </c>
      <c r="AM64" s="30" t="s">
        <v>152</v>
      </c>
      <c r="AN64" s="30" t="s">
        <v>20</v>
      </c>
      <c r="AO64" s="30" t="s">
        <v>20</v>
      </c>
      <c r="AP64" s="30" t="s">
        <v>20</v>
      </c>
      <c r="AQ64" s="30" t="s">
        <v>20</v>
      </c>
      <c r="AR64" s="30" t="s">
        <v>20</v>
      </c>
    </row>
    <row r="65" spans="1:44" ht="120">
      <c r="A65" s="22" t="s">
        <v>69</v>
      </c>
      <c r="B65" s="22" t="s">
        <v>69</v>
      </c>
      <c r="C65" s="25" t="s">
        <v>24</v>
      </c>
      <c r="D65" s="22" t="s">
        <v>632</v>
      </c>
      <c r="E65" s="22" t="s">
        <v>633</v>
      </c>
      <c r="F65" s="22" t="s">
        <v>634</v>
      </c>
      <c r="G65" s="22" t="s">
        <v>121</v>
      </c>
      <c r="H65" s="22">
        <v>385029765</v>
      </c>
      <c r="I65" s="31">
        <v>31929</v>
      </c>
      <c r="J65" s="22">
        <v>1619465499</v>
      </c>
      <c r="K65" s="22">
        <v>15415186</v>
      </c>
      <c r="L65" s="22" t="s">
        <v>156</v>
      </c>
      <c r="M65" s="44">
        <v>45043</v>
      </c>
      <c r="N65" s="22" t="s">
        <v>180</v>
      </c>
      <c r="O65" s="22" t="s">
        <v>105</v>
      </c>
      <c r="P65" s="22" t="s">
        <v>635</v>
      </c>
      <c r="Q65" s="22" t="s">
        <v>636</v>
      </c>
      <c r="R65" s="31" t="s">
        <v>637</v>
      </c>
      <c r="S65" s="22" t="s">
        <v>2</v>
      </c>
      <c r="T65" s="22" t="s">
        <v>2</v>
      </c>
      <c r="U65" s="22" t="s">
        <v>2</v>
      </c>
      <c r="V65" s="22" t="s">
        <v>2</v>
      </c>
      <c r="W65" s="22" t="s">
        <v>2</v>
      </c>
      <c r="X65" s="22" t="s">
        <v>2</v>
      </c>
      <c r="Y65" s="22" t="s">
        <v>2</v>
      </c>
      <c r="Z65" s="22" t="s">
        <v>2</v>
      </c>
      <c r="AA65" s="22" t="s">
        <v>2</v>
      </c>
      <c r="AB65" s="22" t="s">
        <v>2</v>
      </c>
      <c r="AC65" s="22" t="s">
        <v>2</v>
      </c>
      <c r="AD65" s="26">
        <v>44743</v>
      </c>
      <c r="AE65" s="26">
        <v>45108</v>
      </c>
      <c r="AF65" s="25" t="s">
        <v>580</v>
      </c>
      <c r="AG65" s="30" t="s">
        <v>78</v>
      </c>
      <c r="AH65" s="30" t="s">
        <v>78</v>
      </c>
      <c r="AI65" s="29" t="s">
        <v>638</v>
      </c>
      <c r="AJ65" s="22" t="s">
        <v>118</v>
      </c>
      <c r="AK65" s="30" t="s">
        <v>613</v>
      </c>
      <c r="AL65" s="46">
        <v>45412</v>
      </c>
      <c r="AM65" s="30" t="s">
        <v>138</v>
      </c>
      <c r="AN65" s="30" t="s">
        <v>139</v>
      </c>
      <c r="AO65" s="30" t="s">
        <v>140</v>
      </c>
      <c r="AP65" s="30" t="s">
        <v>639</v>
      </c>
      <c r="AQ65" s="30" t="s">
        <v>640</v>
      </c>
      <c r="AR65" s="30" t="s">
        <v>143</v>
      </c>
    </row>
    <row r="66" spans="1:44" ht="120">
      <c r="A66" s="22" t="s">
        <v>69</v>
      </c>
      <c r="B66" s="22" t="s">
        <v>69</v>
      </c>
      <c r="C66" s="25" t="s">
        <v>24</v>
      </c>
      <c r="D66" s="22" t="s">
        <v>641</v>
      </c>
      <c r="E66" s="22" t="s">
        <v>571</v>
      </c>
      <c r="F66" s="22" t="s">
        <v>642</v>
      </c>
      <c r="G66" s="22" t="s">
        <v>129</v>
      </c>
      <c r="H66" s="23">
        <v>382233494</v>
      </c>
      <c r="I66" s="37">
        <v>25130</v>
      </c>
      <c r="J66" s="22">
        <v>1972706133</v>
      </c>
      <c r="K66" s="22">
        <v>11984553</v>
      </c>
      <c r="L66" s="22" t="s">
        <v>156</v>
      </c>
      <c r="M66" s="106">
        <v>45077</v>
      </c>
      <c r="N66" s="22" t="s">
        <v>130</v>
      </c>
      <c r="O66" s="22" t="s">
        <v>643</v>
      </c>
      <c r="P66" s="22" t="s">
        <v>644</v>
      </c>
      <c r="Q66" s="22" t="s">
        <v>645</v>
      </c>
      <c r="R66" s="22" t="s">
        <v>646</v>
      </c>
      <c r="S66" s="22" t="s">
        <v>2</v>
      </c>
      <c r="T66" s="22" t="s">
        <v>2</v>
      </c>
      <c r="U66" s="22"/>
      <c r="V66" s="22"/>
      <c r="W66" s="22"/>
      <c r="X66" s="22"/>
      <c r="Y66" s="22"/>
      <c r="Z66" s="22"/>
      <c r="AA66" s="29" t="s">
        <v>647</v>
      </c>
      <c r="AB66" s="64">
        <v>43101</v>
      </c>
      <c r="AC66" s="57">
        <v>45351</v>
      </c>
      <c r="AD66" s="89">
        <v>44850</v>
      </c>
      <c r="AE66" s="89">
        <v>45215</v>
      </c>
      <c r="AF66" s="25">
        <v>1956400</v>
      </c>
      <c r="AG66" s="30" t="s">
        <v>78</v>
      </c>
      <c r="AH66" s="30" t="s">
        <v>78</v>
      </c>
      <c r="AI66" s="29" t="s">
        <v>648</v>
      </c>
      <c r="AJ66" s="22" t="s">
        <v>118</v>
      </c>
      <c r="AK66" s="30" t="s">
        <v>649</v>
      </c>
      <c r="AL66" s="46">
        <v>46142</v>
      </c>
      <c r="AM66" s="30" t="s">
        <v>138</v>
      </c>
      <c r="AN66" s="30" t="s">
        <v>650</v>
      </c>
      <c r="AO66" s="30" t="s">
        <v>140</v>
      </c>
      <c r="AP66" s="30" t="s">
        <v>583</v>
      </c>
      <c r="AQ66" s="30" t="s">
        <v>651</v>
      </c>
      <c r="AR66" s="30" t="s">
        <v>143</v>
      </c>
    </row>
    <row r="67" spans="1:44" ht="120">
      <c r="A67" s="22" t="s">
        <v>69</v>
      </c>
      <c r="B67" s="22" t="s">
        <v>69</v>
      </c>
      <c r="C67" s="25" t="s">
        <v>24</v>
      </c>
      <c r="D67" s="22" t="s">
        <v>652</v>
      </c>
      <c r="E67" s="22"/>
      <c r="F67" s="22" t="s">
        <v>653</v>
      </c>
      <c r="G67" s="22" t="s">
        <v>121</v>
      </c>
      <c r="H67" s="22">
        <v>369946085</v>
      </c>
      <c r="I67" s="31">
        <v>30778</v>
      </c>
      <c r="J67" s="28">
        <v>1871877092</v>
      </c>
      <c r="K67" s="22">
        <v>12719206</v>
      </c>
      <c r="L67" s="22" t="s">
        <v>156</v>
      </c>
      <c r="M67" s="109">
        <v>45101</v>
      </c>
      <c r="N67" s="28" t="s">
        <v>122</v>
      </c>
      <c r="O67" s="28" t="s">
        <v>105</v>
      </c>
      <c r="P67" s="22">
        <v>6801091311</v>
      </c>
      <c r="Q67" s="22" t="s">
        <v>654</v>
      </c>
      <c r="R67" s="31" t="s">
        <v>423</v>
      </c>
      <c r="S67" s="22" t="s">
        <v>2</v>
      </c>
      <c r="T67" s="22" t="s">
        <v>2</v>
      </c>
      <c r="U67" s="22" t="s">
        <v>2</v>
      </c>
      <c r="V67" s="22" t="s">
        <v>2</v>
      </c>
      <c r="W67" s="22" t="s">
        <v>2</v>
      </c>
      <c r="X67" s="22" t="s">
        <v>2</v>
      </c>
      <c r="Y67" s="22" t="s">
        <v>2</v>
      </c>
      <c r="Z67" s="22" t="s">
        <v>2</v>
      </c>
      <c r="AA67" s="22" t="s">
        <v>2</v>
      </c>
      <c r="AB67" s="22" t="s">
        <v>2</v>
      </c>
      <c r="AC67" s="22" t="s">
        <v>2</v>
      </c>
      <c r="AD67" s="26">
        <v>44743</v>
      </c>
      <c r="AE67" s="26">
        <v>45108</v>
      </c>
      <c r="AF67" s="25" t="s">
        <v>580</v>
      </c>
      <c r="AG67" s="30" t="s">
        <v>78</v>
      </c>
      <c r="AH67" s="30" t="s">
        <v>78</v>
      </c>
      <c r="AI67" s="29" t="s">
        <v>655</v>
      </c>
      <c r="AJ67" s="22" t="s">
        <v>118</v>
      </c>
      <c r="AK67" s="30" t="s">
        <v>613</v>
      </c>
      <c r="AL67" s="46">
        <v>46873</v>
      </c>
      <c r="AM67" s="30" t="s">
        <v>138</v>
      </c>
      <c r="AN67" s="30" t="s">
        <v>139</v>
      </c>
      <c r="AO67" s="30" t="s">
        <v>140</v>
      </c>
      <c r="AP67" s="30" t="s">
        <v>603</v>
      </c>
      <c r="AQ67" s="30" t="s">
        <v>656</v>
      </c>
      <c r="AR67" s="30" t="s">
        <v>143</v>
      </c>
    </row>
    <row r="68" spans="1:44" ht="75">
      <c r="A68" s="22" t="s">
        <v>69</v>
      </c>
      <c r="B68" s="22" t="s">
        <v>69</v>
      </c>
      <c r="C68" s="25" t="s">
        <v>24</v>
      </c>
      <c r="D68" s="25" t="s">
        <v>657</v>
      </c>
      <c r="E68" s="25"/>
      <c r="F68" s="25" t="s">
        <v>658</v>
      </c>
      <c r="G68" s="25" t="s">
        <v>84</v>
      </c>
      <c r="H68" s="23"/>
      <c r="I68" s="23"/>
      <c r="J68" s="23">
        <v>1780336149</v>
      </c>
      <c r="K68" s="25">
        <v>15662710</v>
      </c>
      <c r="L68" s="23" t="s">
        <v>75</v>
      </c>
      <c r="M68" s="38">
        <v>45076</v>
      </c>
      <c r="N68" s="23" t="s">
        <v>147</v>
      </c>
      <c r="O68" s="23" t="s">
        <v>148</v>
      </c>
      <c r="P68" s="23">
        <v>6451022042</v>
      </c>
      <c r="Q68" s="23" t="s">
        <v>659</v>
      </c>
      <c r="R68" s="38" t="s">
        <v>660</v>
      </c>
      <c r="S68" s="22" t="s">
        <v>2</v>
      </c>
      <c r="T68" s="22" t="s">
        <v>2</v>
      </c>
      <c r="U68" s="22" t="s">
        <v>2</v>
      </c>
      <c r="V68" s="22" t="s">
        <v>2</v>
      </c>
      <c r="W68" s="22" t="s">
        <v>2</v>
      </c>
      <c r="X68" s="22" t="s">
        <v>2</v>
      </c>
      <c r="Y68" s="22" t="s">
        <v>2</v>
      </c>
      <c r="Z68" s="22" t="s">
        <v>2</v>
      </c>
      <c r="AA68" s="22" t="s">
        <v>2</v>
      </c>
      <c r="AB68" s="22" t="s">
        <v>2</v>
      </c>
      <c r="AC68" s="22" t="s">
        <v>2</v>
      </c>
      <c r="AD68" s="22"/>
      <c r="AE68" s="22"/>
      <c r="AF68" s="22"/>
      <c r="AG68" s="29" t="s">
        <v>78</v>
      </c>
      <c r="AH68" s="29" t="s">
        <v>78</v>
      </c>
      <c r="AI68" s="30" t="s">
        <v>20</v>
      </c>
      <c r="AJ68" s="30" t="s">
        <v>397</v>
      </c>
      <c r="AK68" s="30" t="s">
        <v>328</v>
      </c>
      <c r="AL68" s="44">
        <v>46418</v>
      </c>
      <c r="AM68" s="32" t="s">
        <v>20</v>
      </c>
      <c r="AN68" s="33" t="s">
        <v>20</v>
      </c>
      <c r="AO68" s="33" t="s">
        <v>20</v>
      </c>
      <c r="AP68" s="30" t="s">
        <v>20</v>
      </c>
      <c r="AQ68" s="30" t="s">
        <v>20</v>
      </c>
      <c r="AR68" s="30" t="s">
        <v>20</v>
      </c>
    </row>
    <row r="69" spans="1:44" ht="75">
      <c r="A69" s="22" t="s">
        <v>69</v>
      </c>
      <c r="B69" s="22" t="s">
        <v>69</v>
      </c>
      <c r="C69" s="25" t="s">
        <v>24</v>
      </c>
      <c r="D69" s="23" t="s">
        <v>661</v>
      </c>
      <c r="E69" s="25"/>
      <c r="F69" s="25" t="s">
        <v>662</v>
      </c>
      <c r="G69" s="25" t="s">
        <v>663</v>
      </c>
      <c r="H69" s="23">
        <v>274962169</v>
      </c>
      <c r="I69" s="70">
        <v>33991</v>
      </c>
      <c r="J69" s="23">
        <v>1922525146</v>
      </c>
      <c r="K69" s="23">
        <v>14102707</v>
      </c>
      <c r="L69" s="22" t="s">
        <v>664</v>
      </c>
      <c r="M69" s="110">
        <v>45077</v>
      </c>
      <c r="N69" s="23" t="s">
        <v>665</v>
      </c>
      <c r="O69" s="23" t="s">
        <v>666</v>
      </c>
      <c r="P69" s="23">
        <v>5601008339</v>
      </c>
      <c r="Q69" s="23" t="s">
        <v>667</v>
      </c>
      <c r="R69" s="38" t="s">
        <v>668</v>
      </c>
      <c r="S69" s="23" t="s">
        <v>669</v>
      </c>
      <c r="T69" s="23">
        <v>1147877</v>
      </c>
      <c r="U69" s="22" t="s">
        <v>2</v>
      </c>
      <c r="V69" s="22" t="s">
        <v>2</v>
      </c>
      <c r="W69" s="22" t="s">
        <v>2</v>
      </c>
      <c r="X69" s="22" t="s">
        <v>2</v>
      </c>
      <c r="Y69" s="22" t="s">
        <v>2</v>
      </c>
      <c r="Z69" s="22" t="s">
        <v>2</v>
      </c>
      <c r="AA69" s="23" t="s">
        <v>670</v>
      </c>
      <c r="AB69" s="111">
        <v>42979</v>
      </c>
      <c r="AC69" s="57">
        <v>46112</v>
      </c>
      <c r="AD69" s="112">
        <v>44805</v>
      </c>
      <c r="AE69" s="26">
        <v>45108</v>
      </c>
      <c r="AF69" s="25" t="s">
        <v>580</v>
      </c>
      <c r="AG69" s="29" t="s">
        <v>78</v>
      </c>
      <c r="AH69" s="29" t="s">
        <v>78</v>
      </c>
      <c r="AI69" s="22" t="s">
        <v>671</v>
      </c>
      <c r="AJ69" s="22" t="s">
        <v>118</v>
      </c>
      <c r="AK69" s="30" t="s">
        <v>672</v>
      </c>
      <c r="AL69" s="107">
        <v>45443</v>
      </c>
      <c r="AM69" s="32" t="s">
        <v>273</v>
      </c>
      <c r="AN69" s="33" t="s">
        <v>561</v>
      </c>
      <c r="AO69" s="33" t="s">
        <v>275</v>
      </c>
      <c r="AP69" s="30" t="s">
        <v>673</v>
      </c>
      <c r="AQ69" s="30" t="s">
        <v>674</v>
      </c>
      <c r="AR69" s="30" t="s">
        <v>143</v>
      </c>
    </row>
    <row r="70" spans="1:44" ht="90">
      <c r="A70" s="22" t="s">
        <v>69</v>
      </c>
      <c r="B70" s="22" t="s">
        <v>69</v>
      </c>
      <c r="C70" s="25" t="s">
        <v>24</v>
      </c>
      <c r="D70" s="113" t="s">
        <v>675</v>
      </c>
      <c r="E70" s="114" t="s">
        <v>676</v>
      </c>
      <c r="F70" s="114" t="s">
        <v>229</v>
      </c>
      <c r="G70" s="23" t="s">
        <v>129</v>
      </c>
      <c r="H70" s="66" t="s">
        <v>677</v>
      </c>
      <c r="I70" s="66"/>
      <c r="J70" s="66">
        <v>1306945035</v>
      </c>
      <c r="K70" s="23">
        <v>12010014</v>
      </c>
      <c r="L70" s="22" t="s">
        <v>156</v>
      </c>
      <c r="M70" s="70">
        <v>45076</v>
      </c>
      <c r="N70" s="23" t="s">
        <v>130</v>
      </c>
      <c r="O70" s="23" t="s">
        <v>678</v>
      </c>
      <c r="P70" s="23" t="s">
        <v>679</v>
      </c>
      <c r="Q70" s="23" t="s">
        <v>680</v>
      </c>
      <c r="R70" s="23" t="s">
        <v>681</v>
      </c>
      <c r="S70" s="22" t="s">
        <v>2</v>
      </c>
      <c r="T70" s="22" t="s">
        <v>2</v>
      </c>
      <c r="U70" s="22" t="s">
        <v>2</v>
      </c>
      <c r="V70" s="22" t="s">
        <v>2</v>
      </c>
      <c r="W70" s="22" t="s">
        <v>2</v>
      </c>
      <c r="X70" s="22" t="s">
        <v>2</v>
      </c>
      <c r="Y70" s="22" t="s">
        <v>2</v>
      </c>
      <c r="Z70" s="22" t="s">
        <v>2</v>
      </c>
      <c r="AA70" s="22" t="s">
        <v>682</v>
      </c>
      <c r="AB70" s="88">
        <v>43739</v>
      </c>
      <c r="AC70" s="57">
        <v>45991</v>
      </c>
      <c r="AD70" s="115">
        <v>44743</v>
      </c>
      <c r="AE70" s="26">
        <v>45108</v>
      </c>
      <c r="AF70" s="25" t="s">
        <v>580</v>
      </c>
      <c r="AG70" s="29" t="s">
        <v>78</v>
      </c>
      <c r="AH70" s="29" t="s">
        <v>78</v>
      </c>
      <c r="AI70" s="29" t="s">
        <v>683</v>
      </c>
      <c r="AJ70" s="22" t="s">
        <v>118</v>
      </c>
      <c r="AK70" s="30" t="s">
        <v>684</v>
      </c>
      <c r="AL70" s="44">
        <v>45535</v>
      </c>
      <c r="AM70" s="30" t="s">
        <v>374</v>
      </c>
      <c r="AN70" s="30" t="s">
        <v>274</v>
      </c>
      <c r="AO70" s="33" t="s">
        <v>275</v>
      </c>
      <c r="AP70" s="30" t="s">
        <v>685</v>
      </c>
      <c r="AQ70" s="30" t="s">
        <v>374</v>
      </c>
      <c r="AR70" s="30" t="s">
        <v>143</v>
      </c>
    </row>
    <row r="71" spans="1:44" ht="120">
      <c r="A71" s="22" t="s">
        <v>69</v>
      </c>
      <c r="B71" s="22" t="s">
        <v>69</v>
      </c>
      <c r="C71" s="25" t="s">
        <v>24</v>
      </c>
      <c r="D71" s="22" t="s">
        <v>686</v>
      </c>
      <c r="E71" s="22"/>
      <c r="F71" s="22" t="s">
        <v>687</v>
      </c>
      <c r="G71" s="22" t="s">
        <v>688</v>
      </c>
      <c r="H71" s="22">
        <v>369805963</v>
      </c>
      <c r="I71" s="31">
        <v>22761</v>
      </c>
      <c r="J71" s="22">
        <v>1922048099</v>
      </c>
      <c r="K71" s="22">
        <v>11747216</v>
      </c>
      <c r="L71" s="22" t="s">
        <v>156</v>
      </c>
      <c r="M71" s="31">
        <v>45077</v>
      </c>
      <c r="N71" s="22" t="s">
        <v>689</v>
      </c>
      <c r="O71" s="22" t="s">
        <v>115</v>
      </c>
      <c r="P71" s="22">
        <v>6401006264</v>
      </c>
      <c r="Q71" s="22" t="s">
        <v>690</v>
      </c>
      <c r="R71" s="31" t="s">
        <v>691</v>
      </c>
      <c r="S71" s="22" t="s">
        <v>2</v>
      </c>
      <c r="T71" s="22" t="s">
        <v>2</v>
      </c>
      <c r="U71" s="22" t="s">
        <v>2</v>
      </c>
      <c r="V71" s="22" t="s">
        <v>2</v>
      </c>
      <c r="W71" s="22" t="s">
        <v>2</v>
      </c>
      <c r="X71" s="22" t="s">
        <v>2</v>
      </c>
      <c r="Y71" s="22" t="s">
        <v>2</v>
      </c>
      <c r="Z71" s="22" t="s">
        <v>2</v>
      </c>
      <c r="AA71" s="22" t="s">
        <v>2</v>
      </c>
      <c r="AB71" s="22" t="s">
        <v>2</v>
      </c>
      <c r="AC71" s="22" t="s">
        <v>2</v>
      </c>
      <c r="AD71" s="112">
        <v>44864</v>
      </c>
      <c r="AE71" s="112">
        <v>45229</v>
      </c>
      <c r="AF71" s="25">
        <v>11728</v>
      </c>
      <c r="AG71" s="30" t="s">
        <v>78</v>
      </c>
      <c r="AH71" s="30" t="s">
        <v>78</v>
      </c>
      <c r="AI71" s="30" t="s">
        <v>20</v>
      </c>
      <c r="AJ71" s="22" t="s">
        <v>118</v>
      </c>
      <c r="AK71" s="30" t="s">
        <v>582</v>
      </c>
      <c r="AL71" s="46">
        <v>45107</v>
      </c>
      <c r="AM71" s="30" t="s">
        <v>138</v>
      </c>
      <c r="AN71" s="30" t="s">
        <v>139</v>
      </c>
      <c r="AO71" s="30" t="s">
        <v>449</v>
      </c>
      <c r="AP71" s="30" t="s">
        <v>175</v>
      </c>
      <c r="AQ71" s="30" t="s">
        <v>692</v>
      </c>
      <c r="AR71" s="30" t="s">
        <v>143</v>
      </c>
    </row>
    <row r="72" spans="1:44" ht="75">
      <c r="A72" s="34"/>
      <c r="B72" s="35" t="s">
        <v>292</v>
      </c>
      <c r="C72" s="35" t="s">
        <v>24</v>
      </c>
      <c r="D72" s="116" t="s">
        <v>556</v>
      </c>
      <c r="E72" s="116" t="s">
        <v>82</v>
      </c>
      <c r="F72" s="35" t="s">
        <v>693</v>
      </c>
      <c r="G72" s="116" t="s">
        <v>237</v>
      </c>
      <c r="H72" s="116" t="s">
        <v>694</v>
      </c>
      <c r="I72" s="117">
        <v>23588</v>
      </c>
      <c r="J72" s="35">
        <v>1841473998</v>
      </c>
      <c r="K72" s="118">
        <v>11990546</v>
      </c>
      <c r="L72" s="119" t="s">
        <v>75</v>
      </c>
      <c r="M72" s="119">
        <v>45076</v>
      </c>
      <c r="N72" s="25" t="s">
        <v>695</v>
      </c>
      <c r="O72" s="118" t="s">
        <v>576</v>
      </c>
      <c r="P72" s="25">
        <v>4704160263</v>
      </c>
      <c r="Q72" s="118" t="s">
        <v>696</v>
      </c>
      <c r="R72" s="118" t="s">
        <v>697</v>
      </c>
      <c r="S72" s="25" t="s">
        <v>2</v>
      </c>
      <c r="T72" s="25" t="s">
        <v>2</v>
      </c>
      <c r="U72" s="120">
        <v>4704160263</v>
      </c>
      <c r="V72" s="120">
        <v>31671</v>
      </c>
      <c r="W72" s="120">
        <v>45185</v>
      </c>
      <c r="X72" s="120">
        <v>4704160263</v>
      </c>
      <c r="Y72" s="120">
        <v>31671</v>
      </c>
      <c r="Z72" s="120">
        <v>45185</v>
      </c>
      <c r="AA72" s="120"/>
      <c r="AB72" s="120"/>
      <c r="AC72" s="121"/>
      <c r="AD72" s="121"/>
      <c r="AE72" s="121"/>
      <c r="AF72" s="121"/>
      <c r="AG72" s="29" t="s">
        <v>78</v>
      </c>
      <c r="AH72" s="29" t="s">
        <v>78</v>
      </c>
      <c r="AI72" s="29" t="s">
        <v>464</v>
      </c>
      <c r="AJ72" s="25" t="s">
        <v>698</v>
      </c>
      <c r="AK72" s="30" t="s">
        <v>328</v>
      </c>
      <c r="AL72" s="38">
        <v>45838</v>
      </c>
      <c r="AM72" s="25" t="s">
        <v>304</v>
      </c>
      <c r="AN72" s="30" t="s">
        <v>98</v>
      </c>
      <c r="AO72" s="30" t="s">
        <v>99</v>
      </c>
      <c r="AP72" s="30" t="s">
        <v>99</v>
      </c>
      <c r="AQ72" s="25" t="s">
        <v>699</v>
      </c>
      <c r="AR72" s="25" t="s">
        <v>306</v>
      </c>
    </row>
    <row r="73" spans="1:44" ht="75">
      <c r="A73" s="34"/>
      <c r="B73" s="35" t="s">
        <v>292</v>
      </c>
      <c r="C73" s="35" t="s">
        <v>24</v>
      </c>
      <c r="D73" s="116" t="s">
        <v>700</v>
      </c>
      <c r="E73" s="122"/>
      <c r="F73" s="35" t="s">
        <v>701</v>
      </c>
      <c r="G73" s="123" t="s">
        <v>259</v>
      </c>
      <c r="H73" s="124" t="s">
        <v>702</v>
      </c>
      <c r="I73" s="117">
        <v>26079</v>
      </c>
      <c r="J73" s="125">
        <v>1902494503</v>
      </c>
      <c r="K73" s="126">
        <v>15913073</v>
      </c>
      <c r="L73" s="119" t="s">
        <v>75</v>
      </c>
      <c r="M73" s="127">
        <v>45055</v>
      </c>
      <c r="N73" s="128" t="s">
        <v>402</v>
      </c>
      <c r="O73" s="128" t="s">
        <v>364</v>
      </c>
      <c r="P73" s="25" t="s">
        <v>703</v>
      </c>
      <c r="Q73" s="129" t="s">
        <v>704</v>
      </c>
      <c r="R73" s="129" t="s">
        <v>705</v>
      </c>
      <c r="S73" s="25" t="s">
        <v>2</v>
      </c>
      <c r="T73" s="25" t="s">
        <v>2</v>
      </c>
      <c r="U73" s="25" t="s">
        <v>2</v>
      </c>
      <c r="V73" s="25" t="s">
        <v>2</v>
      </c>
      <c r="W73" s="25" t="s">
        <v>2</v>
      </c>
      <c r="X73" s="25" t="s">
        <v>2</v>
      </c>
      <c r="Y73" s="25" t="s">
        <v>2</v>
      </c>
      <c r="Z73" s="26" t="s">
        <v>2</v>
      </c>
      <c r="AA73" s="26" t="s">
        <v>2</v>
      </c>
      <c r="AB73" s="26" t="s">
        <v>2</v>
      </c>
      <c r="AC73" s="26" t="s">
        <v>2</v>
      </c>
      <c r="AD73" s="121"/>
      <c r="AE73" s="121"/>
      <c r="AF73" s="121"/>
      <c r="AG73" s="29" t="s">
        <v>78</v>
      </c>
      <c r="AH73" s="29" t="s">
        <v>78</v>
      </c>
      <c r="AI73" s="130" t="s">
        <v>20</v>
      </c>
      <c r="AJ73" s="30" t="s">
        <v>397</v>
      </c>
      <c r="AK73" s="30" t="s">
        <v>706</v>
      </c>
      <c r="AL73" s="131">
        <v>46873</v>
      </c>
      <c r="AM73" s="130" t="s">
        <v>20</v>
      </c>
      <c r="AN73" s="130" t="s">
        <v>20</v>
      </c>
      <c r="AO73" s="130" t="s">
        <v>20</v>
      </c>
      <c r="AP73" s="130" t="s">
        <v>20</v>
      </c>
      <c r="AQ73" s="130" t="s">
        <v>707</v>
      </c>
      <c r="AR73" s="130" t="s">
        <v>707</v>
      </c>
    </row>
    <row r="74" spans="1:44" ht="75">
      <c r="A74" s="34"/>
      <c r="B74" s="35" t="s">
        <v>292</v>
      </c>
      <c r="C74" s="35" t="s">
        <v>24</v>
      </c>
      <c r="D74" s="116" t="s">
        <v>515</v>
      </c>
      <c r="E74" s="116"/>
      <c r="F74" s="35" t="s">
        <v>708</v>
      </c>
      <c r="G74" s="123" t="s">
        <v>121</v>
      </c>
      <c r="H74" s="116">
        <v>378584099</v>
      </c>
      <c r="I74" s="117">
        <v>21850</v>
      </c>
      <c r="J74" s="125">
        <v>1639295934</v>
      </c>
      <c r="K74" s="126">
        <v>15177038</v>
      </c>
      <c r="L74" s="119" t="s">
        <v>75</v>
      </c>
      <c r="M74" s="127">
        <v>45076</v>
      </c>
      <c r="N74" s="25" t="s">
        <v>180</v>
      </c>
      <c r="O74" s="25" t="s">
        <v>105</v>
      </c>
      <c r="P74" s="132" t="s">
        <v>709</v>
      </c>
      <c r="Q74" s="129" t="s">
        <v>710</v>
      </c>
      <c r="R74" s="129" t="s">
        <v>387</v>
      </c>
      <c r="S74" s="25" t="s">
        <v>2</v>
      </c>
      <c r="T74" s="25" t="s">
        <v>2</v>
      </c>
      <c r="U74" s="25" t="s">
        <v>2</v>
      </c>
      <c r="V74" s="25" t="s">
        <v>2</v>
      </c>
      <c r="W74" s="25" t="s">
        <v>2</v>
      </c>
      <c r="X74" s="25" t="s">
        <v>2</v>
      </c>
      <c r="Y74" s="25" t="s">
        <v>2</v>
      </c>
      <c r="Z74" s="26" t="s">
        <v>2</v>
      </c>
      <c r="AA74" s="26" t="s">
        <v>2</v>
      </c>
      <c r="AB74" s="26" t="s">
        <v>2</v>
      </c>
      <c r="AC74" s="26" t="s">
        <v>2</v>
      </c>
      <c r="AD74" s="121"/>
      <c r="AE74" s="121"/>
      <c r="AF74" s="121"/>
      <c r="AG74" s="29" t="s">
        <v>78</v>
      </c>
      <c r="AH74" s="29" t="s">
        <v>78</v>
      </c>
      <c r="AI74" s="29" t="s">
        <v>711</v>
      </c>
      <c r="AJ74" s="25" t="s">
        <v>118</v>
      </c>
      <c r="AK74" s="30" t="s">
        <v>706</v>
      </c>
      <c r="AL74" s="131">
        <v>46203</v>
      </c>
      <c r="AM74" s="25" t="s">
        <v>304</v>
      </c>
      <c r="AN74" s="30" t="s">
        <v>98</v>
      </c>
      <c r="AO74" s="30" t="s">
        <v>99</v>
      </c>
      <c r="AP74" s="30" t="s">
        <v>99</v>
      </c>
      <c r="AQ74" s="25" t="s">
        <v>712</v>
      </c>
      <c r="AR74" s="25" t="s">
        <v>306</v>
      </c>
    </row>
    <row r="75" spans="1:44" ht="75">
      <c r="A75" s="34"/>
      <c r="B75" s="35" t="s">
        <v>292</v>
      </c>
      <c r="C75" s="35" t="s">
        <v>24</v>
      </c>
      <c r="D75" s="116" t="s">
        <v>713</v>
      </c>
      <c r="E75" s="116" t="s">
        <v>714</v>
      </c>
      <c r="F75" s="35" t="s">
        <v>715</v>
      </c>
      <c r="G75" s="123" t="s">
        <v>94</v>
      </c>
      <c r="H75" s="116">
        <v>372686966</v>
      </c>
      <c r="I75" s="117">
        <v>17239</v>
      </c>
      <c r="J75" s="123">
        <v>1790941151</v>
      </c>
      <c r="K75" s="133">
        <v>11886620</v>
      </c>
      <c r="L75" s="119" t="s">
        <v>75</v>
      </c>
      <c r="M75" s="134">
        <v>45077</v>
      </c>
      <c r="N75" s="128" t="s">
        <v>716</v>
      </c>
      <c r="O75" s="128" t="s">
        <v>87</v>
      </c>
      <c r="P75" s="132" t="s">
        <v>717</v>
      </c>
      <c r="Q75" s="135" t="s">
        <v>718</v>
      </c>
      <c r="R75" s="135" t="s">
        <v>719</v>
      </c>
      <c r="S75" s="25" t="s">
        <v>2</v>
      </c>
      <c r="T75" s="25" t="s">
        <v>2</v>
      </c>
      <c r="U75" s="25" t="s">
        <v>2</v>
      </c>
      <c r="V75" s="25" t="s">
        <v>2</v>
      </c>
      <c r="W75" s="25" t="s">
        <v>2</v>
      </c>
      <c r="X75" s="25" t="s">
        <v>2</v>
      </c>
      <c r="Y75" s="25" t="s">
        <v>2</v>
      </c>
      <c r="Z75" s="26" t="s">
        <v>2</v>
      </c>
      <c r="AA75" s="26" t="s">
        <v>2</v>
      </c>
      <c r="AB75" s="26" t="s">
        <v>2</v>
      </c>
      <c r="AC75" s="26" t="s">
        <v>2</v>
      </c>
      <c r="AD75" s="121"/>
      <c r="AE75" s="121"/>
      <c r="AF75" s="121"/>
      <c r="AG75" s="29" t="s">
        <v>78</v>
      </c>
      <c r="AH75" s="29" t="s">
        <v>78</v>
      </c>
      <c r="AI75" s="130" t="s">
        <v>20</v>
      </c>
      <c r="AJ75" s="30" t="s">
        <v>397</v>
      </c>
      <c r="AK75" s="30" t="s">
        <v>706</v>
      </c>
      <c r="AL75" s="136">
        <v>46873</v>
      </c>
      <c r="AM75" s="25" t="s">
        <v>304</v>
      </c>
      <c r="AN75" s="30" t="s">
        <v>98</v>
      </c>
      <c r="AO75" s="30" t="s">
        <v>99</v>
      </c>
      <c r="AP75" s="30" t="s">
        <v>99</v>
      </c>
      <c r="AQ75" s="25" t="s">
        <v>720</v>
      </c>
      <c r="AR75" s="25" t="s">
        <v>306</v>
      </c>
    </row>
    <row r="76" spans="1:44" ht="75">
      <c r="A76" s="34"/>
      <c r="B76" s="35" t="s">
        <v>292</v>
      </c>
      <c r="C76" s="35" t="s">
        <v>24</v>
      </c>
      <c r="D76" s="116" t="s">
        <v>721</v>
      </c>
      <c r="E76" s="116" t="s">
        <v>188</v>
      </c>
      <c r="F76" s="35" t="s">
        <v>722</v>
      </c>
      <c r="G76" s="137" t="s">
        <v>237</v>
      </c>
      <c r="H76" s="116" t="s">
        <v>723</v>
      </c>
      <c r="I76" s="117">
        <v>32487</v>
      </c>
      <c r="J76" s="35">
        <v>1740846013</v>
      </c>
      <c r="K76" s="25">
        <v>14472207</v>
      </c>
      <c r="L76" s="119" t="s">
        <v>75</v>
      </c>
      <c r="M76" s="38">
        <v>45064</v>
      </c>
      <c r="N76" s="25" t="s">
        <v>695</v>
      </c>
      <c r="O76" s="25" t="s">
        <v>576</v>
      </c>
      <c r="P76" s="25">
        <v>4704313151</v>
      </c>
      <c r="Q76" s="25" t="s">
        <v>724</v>
      </c>
      <c r="R76" s="25" t="s">
        <v>725</v>
      </c>
      <c r="S76" s="25" t="s">
        <v>2</v>
      </c>
      <c r="T76" s="25" t="s">
        <v>2</v>
      </c>
      <c r="U76" s="26">
        <v>4704313151</v>
      </c>
      <c r="V76" s="26">
        <v>42159</v>
      </c>
      <c r="W76" s="26">
        <v>45447</v>
      </c>
      <c r="X76" s="26">
        <v>4704313151</v>
      </c>
      <c r="Y76" s="26">
        <v>42159</v>
      </c>
      <c r="Z76" s="26">
        <v>45447</v>
      </c>
      <c r="AA76" s="121"/>
      <c r="AB76" s="121"/>
      <c r="AC76" s="121"/>
      <c r="AD76" s="121"/>
      <c r="AE76" s="121"/>
      <c r="AF76" s="121"/>
      <c r="AG76" s="29" t="s">
        <v>78</v>
      </c>
      <c r="AH76" s="29" t="s">
        <v>78</v>
      </c>
      <c r="AI76" s="29" t="s">
        <v>726</v>
      </c>
      <c r="AJ76" s="25" t="s">
        <v>118</v>
      </c>
      <c r="AK76" s="81" t="s">
        <v>357</v>
      </c>
      <c r="AL76" s="37"/>
      <c r="AM76" s="25" t="s">
        <v>304</v>
      </c>
      <c r="AN76" s="30" t="s">
        <v>98</v>
      </c>
      <c r="AO76" s="30" t="s">
        <v>99</v>
      </c>
      <c r="AP76" s="30" t="s">
        <v>99</v>
      </c>
      <c r="AQ76" s="25" t="s">
        <v>727</v>
      </c>
      <c r="AR76" s="25" t="s">
        <v>306</v>
      </c>
    </row>
    <row r="77" spans="1:44" ht="75">
      <c r="A77" s="34"/>
      <c r="B77" s="35" t="s">
        <v>292</v>
      </c>
      <c r="C77" s="35" t="s">
        <v>24</v>
      </c>
      <c r="D77" s="116" t="s">
        <v>728</v>
      </c>
      <c r="E77" s="116" t="s">
        <v>571</v>
      </c>
      <c r="F77" s="35" t="s">
        <v>729</v>
      </c>
      <c r="G77" s="123" t="s">
        <v>129</v>
      </c>
      <c r="H77" s="116" t="s">
        <v>730</v>
      </c>
      <c r="I77" s="117">
        <v>31119</v>
      </c>
      <c r="J77" s="123">
        <v>1972008381</v>
      </c>
      <c r="K77" s="133">
        <v>14927588</v>
      </c>
      <c r="L77" s="119" t="s">
        <v>75</v>
      </c>
      <c r="M77" s="134">
        <v>45049</v>
      </c>
      <c r="N77" s="25" t="s">
        <v>130</v>
      </c>
      <c r="O77" s="25" t="s">
        <v>131</v>
      </c>
      <c r="P77" s="132" t="s">
        <v>731</v>
      </c>
      <c r="Q77" s="135" t="s">
        <v>732</v>
      </c>
      <c r="R77" s="135" t="s">
        <v>733</v>
      </c>
      <c r="S77" s="25" t="s">
        <v>2</v>
      </c>
      <c r="T77" s="25" t="s">
        <v>2</v>
      </c>
      <c r="U77" s="25" t="s">
        <v>2</v>
      </c>
      <c r="V77" s="25" t="s">
        <v>2</v>
      </c>
      <c r="W77" s="25" t="s">
        <v>2</v>
      </c>
      <c r="X77" s="25" t="s">
        <v>2</v>
      </c>
      <c r="Y77" s="25" t="s">
        <v>2</v>
      </c>
      <c r="Z77" s="26" t="s">
        <v>2</v>
      </c>
      <c r="AA77" s="121"/>
      <c r="AB77" s="121"/>
      <c r="AC77" s="121"/>
      <c r="AD77" s="121"/>
      <c r="AE77" s="121"/>
      <c r="AF77" s="121"/>
      <c r="AG77" s="29" t="s">
        <v>78</v>
      </c>
      <c r="AH77" s="29" t="s">
        <v>78</v>
      </c>
      <c r="AI77" s="29" t="s">
        <v>734</v>
      </c>
      <c r="AJ77" s="25" t="s">
        <v>118</v>
      </c>
      <c r="AK77" s="30" t="s">
        <v>706</v>
      </c>
      <c r="AL77" s="37">
        <v>46783</v>
      </c>
      <c r="AM77" s="25" t="s">
        <v>304</v>
      </c>
      <c r="AN77" s="30" t="s">
        <v>98</v>
      </c>
      <c r="AO77" s="30" t="s">
        <v>99</v>
      </c>
      <c r="AP77" s="30" t="s">
        <v>99</v>
      </c>
      <c r="AQ77" s="25" t="s">
        <v>735</v>
      </c>
      <c r="AR77" s="22" t="s">
        <v>306</v>
      </c>
    </row>
    <row r="78" spans="1:44" ht="75">
      <c r="A78" s="34"/>
      <c r="B78" s="35" t="s">
        <v>292</v>
      </c>
      <c r="C78" s="35" t="s">
        <v>24</v>
      </c>
      <c r="D78" s="116" t="s">
        <v>736</v>
      </c>
      <c r="E78" s="116" t="s">
        <v>737</v>
      </c>
      <c r="F78" s="35" t="s">
        <v>738</v>
      </c>
      <c r="G78" s="123" t="s">
        <v>739</v>
      </c>
      <c r="H78" s="116"/>
      <c r="I78" s="117"/>
      <c r="J78" s="123">
        <v>1952972531</v>
      </c>
      <c r="K78" s="7">
        <v>15926022</v>
      </c>
      <c r="L78" s="25" t="s">
        <v>75</v>
      </c>
      <c r="M78" s="138">
        <v>45076</v>
      </c>
      <c r="N78" s="25" t="s">
        <v>740</v>
      </c>
      <c r="O78" s="25" t="s">
        <v>741</v>
      </c>
      <c r="P78" s="132">
        <v>6451022663</v>
      </c>
      <c r="Q78" s="135" t="s">
        <v>742</v>
      </c>
      <c r="R78" s="135" t="s">
        <v>743</v>
      </c>
      <c r="S78" s="76" t="s">
        <v>2</v>
      </c>
      <c r="T78" s="76" t="s">
        <v>2</v>
      </c>
      <c r="U78" s="76" t="s">
        <v>2</v>
      </c>
      <c r="V78" s="76" t="s">
        <v>2</v>
      </c>
      <c r="W78" s="76" t="s">
        <v>2</v>
      </c>
      <c r="X78" s="76" t="s">
        <v>2</v>
      </c>
      <c r="Y78" s="76" t="s">
        <v>2</v>
      </c>
      <c r="Z78" s="76" t="s">
        <v>2</v>
      </c>
      <c r="AA78" s="76" t="s">
        <v>2</v>
      </c>
      <c r="AB78" s="76" t="s">
        <v>2</v>
      </c>
      <c r="AC78" s="76" t="s">
        <v>2</v>
      </c>
      <c r="AD78" s="121"/>
      <c r="AE78" s="121"/>
      <c r="AF78" s="121"/>
      <c r="AG78" s="29" t="s">
        <v>78</v>
      </c>
      <c r="AH78" s="29" t="s">
        <v>78</v>
      </c>
      <c r="AI78" s="30" t="s">
        <v>20</v>
      </c>
      <c r="AJ78" s="139" t="s">
        <v>397</v>
      </c>
      <c r="AK78" s="30" t="s">
        <v>744</v>
      </c>
      <c r="AL78" s="37">
        <v>46783</v>
      </c>
      <c r="AM78" s="30" t="s">
        <v>20</v>
      </c>
      <c r="AN78" s="30" t="s">
        <v>20</v>
      </c>
      <c r="AO78" s="30" t="s">
        <v>20</v>
      </c>
      <c r="AP78" s="30" t="s">
        <v>20</v>
      </c>
      <c r="AQ78" s="30" t="s">
        <v>20</v>
      </c>
      <c r="AR78" s="30" t="s">
        <v>20</v>
      </c>
    </row>
    <row r="79" spans="1:44" ht="102">
      <c r="A79" s="34"/>
      <c r="B79" s="35" t="s">
        <v>292</v>
      </c>
      <c r="C79" s="35" t="s">
        <v>24</v>
      </c>
      <c r="D79" s="116" t="s">
        <v>745</v>
      </c>
      <c r="E79" s="116" t="s">
        <v>0</v>
      </c>
      <c r="F79" s="35" t="s">
        <v>746</v>
      </c>
      <c r="G79" s="123" t="s">
        <v>121</v>
      </c>
      <c r="H79" s="140"/>
      <c r="I79" s="141">
        <v>30969</v>
      </c>
      <c r="J79" s="123">
        <v>1902272974</v>
      </c>
      <c r="K79" s="133">
        <v>15145706</v>
      </c>
      <c r="L79" s="25" t="s">
        <v>75</v>
      </c>
      <c r="M79" s="134">
        <v>45048</v>
      </c>
      <c r="N79" s="25" t="s">
        <v>122</v>
      </c>
      <c r="O79" s="25" t="s">
        <v>105</v>
      </c>
      <c r="P79" s="59">
        <v>6852088370</v>
      </c>
      <c r="Q79" s="142" t="s">
        <v>747</v>
      </c>
      <c r="R79" s="142" t="s">
        <v>748</v>
      </c>
      <c r="S79" s="76" t="s">
        <v>2</v>
      </c>
      <c r="T79" s="76" t="s">
        <v>2</v>
      </c>
      <c r="U79" s="76" t="s">
        <v>2</v>
      </c>
      <c r="V79" s="76" t="s">
        <v>2</v>
      </c>
      <c r="W79" s="76" t="s">
        <v>2</v>
      </c>
      <c r="X79" s="76" t="s">
        <v>2</v>
      </c>
      <c r="Y79" s="76" t="s">
        <v>2</v>
      </c>
      <c r="Z79" s="76" t="s">
        <v>2</v>
      </c>
      <c r="AA79" s="76" t="s">
        <v>2</v>
      </c>
      <c r="AB79" s="76" t="s">
        <v>2</v>
      </c>
      <c r="AC79" s="76" t="s">
        <v>2</v>
      </c>
      <c r="AD79" s="121"/>
      <c r="AE79" s="121"/>
      <c r="AF79" s="121"/>
      <c r="AG79" s="29" t="s">
        <v>78</v>
      </c>
      <c r="AH79" s="29" t="s">
        <v>78</v>
      </c>
      <c r="AI79" s="29" t="s">
        <v>749</v>
      </c>
      <c r="AJ79" s="25" t="s">
        <v>118</v>
      </c>
      <c r="AK79" s="25" t="s">
        <v>750</v>
      </c>
      <c r="AL79" s="37"/>
      <c r="AM79" s="25" t="s">
        <v>108</v>
      </c>
      <c r="AN79" s="25" t="s">
        <v>108</v>
      </c>
      <c r="AO79" s="25" t="s">
        <v>108</v>
      </c>
      <c r="AP79" s="25" t="s">
        <v>108</v>
      </c>
      <c r="AQ79" s="25" t="s">
        <v>108</v>
      </c>
      <c r="AR79" s="25" t="s">
        <v>108</v>
      </c>
    </row>
    <row r="80" spans="1:44" ht="120">
      <c r="A80" s="22" t="s">
        <v>69</v>
      </c>
      <c r="B80" s="22" t="s">
        <v>69</v>
      </c>
      <c r="C80" s="22" t="s">
        <v>751</v>
      </c>
      <c r="D80" s="22" t="s">
        <v>752</v>
      </c>
      <c r="E80" s="22" t="s">
        <v>0</v>
      </c>
      <c r="F80" s="22" t="s">
        <v>753</v>
      </c>
      <c r="G80" s="14" t="s">
        <v>94</v>
      </c>
      <c r="H80" s="22">
        <v>384947369</v>
      </c>
      <c r="I80" s="31">
        <v>29558</v>
      </c>
      <c r="J80" s="22">
        <v>1528266913</v>
      </c>
      <c r="K80" s="22">
        <v>15704357</v>
      </c>
      <c r="L80" s="22" t="s">
        <v>156</v>
      </c>
      <c r="M80" s="44">
        <v>45059</v>
      </c>
      <c r="N80" s="22" t="s">
        <v>95</v>
      </c>
      <c r="O80" s="22" t="s">
        <v>96</v>
      </c>
      <c r="P80" s="22">
        <v>6401010490</v>
      </c>
      <c r="Q80" s="22" t="s">
        <v>754</v>
      </c>
      <c r="R80" s="31" t="s">
        <v>755</v>
      </c>
      <c r="S80" s="22" t="s">
        <v>2</v>
      </c>
      <c r="T80" s="22" t="s">
        <v>2</v>
      </c>
      <c r="U80" s="22" t="s">
        <v>2</v>
      </c>
      <c r="V80" s="22" t="s">
        <v>2</v>
      </c>
      <c r="W80" s="22" t="s">
        <v>2</v>
      </c>
      <c r="X80" s="22" t="s">
        <v>2</v>
      </c>
      <c r="Y80" s="22" t="s">
        <v>2</v>
      </c>
      <c r="Z80" s="22" t="s">
        <v>2</v>
      </c>
      <c r="AA80" s="22" t="s">
        <v>2</v>
      </c>
      <c r="AB80" s="22" t="s">
        <v>2</v>
      </c>
      <c r="AC80" s="22" t="s">
        <v>2</v>
      </c>
      <c r="AD80" s="26">
        <v>44834</v>
      </c>
      <c r="AE80" s="26">
        <v>45199</v>
      </c>
      <c r="AF80" s="25" t="s">
        <v>756</v>
      </c>
      <c r="AG80" s="30" t="s">
        <v>78</v>
      </c>
      <c r="AH80" s="30" t="s">
        <v>78</v>
      </c>
      <c r="AI80" s="30" t="s">
        <v>20</v>
      </c>
      <c r="AJ80" s="30" t="s">
        <v>397</v>
      </c>
      <c r="AK80" s="30" t="s">
        <v>448</v>
      </c>
      <c r="AL80" s="46">
        <v>46721</v>
      </c>
      <c r="AM80" s="30" t="s">
        <v>138</v>
      </c>
      <c r="AN80" s="30" t="s">
        <v>139</v>
      </c>
      <c r="AO80" s="30" t="s">
        <v>449</v>
      </c>
      <c r="AP80" s="30" t="s">
        <v>757</v>
      </c>
      <c r="AQ80" s="30" t="s">
        <v>758</v>
      </c>
      <c r="AR80" s="30" t="s">
        <v>143</v>
      </c>
    </row>
    <row r="81" spans="1:44" ht="45">
      <c r="A81" s="34" t="s">
        <v>759</v>
      </c>
      <c r="B81" s="34" t="s">
        <v>69</v>
      </c>
      <c r="C81" s="34" t="s">
        <v>751</v>
      </c>
      <c r="D81" s="34" t="s">
        <v>760</v>
      </c>
      <c r="E81" s="34" t="s">
        <v>188</v>
      </c>
      <c r="F81" s="34" t="s">
        <v>761</v>
      </c>
      <c r="G81" s="34" t="s">
        <v>762</v>
      </c>
      <c r="H81" s="34"/>
      <c r="I81" s="39"/>
      <c r="J81" s="34">
        <v>1851751705</v>
      </c>
      <c r="K81" s="22"/>
      <c r="L81" s="22"/>
      <c r="M81" s="44"/>
      <c r="N81" s="22" t="s">
        <v>763</v>
      </c>
      <c r="O81" s="22" t="s">
        <v>764</v>
      </c>
      <c r="P81" s="22">
        <v>6451022247</v>
      </c>
      <c r="Q81" s="143">
        <v>44741</v>
      </c>
      <c r="R81" s="80">
        <v>45106</v>
      </c>
      <c r="S81" s="22" t="s">
        <v>2</v>
      </c>
      <c r="T81" s="22" t="s">
        <v>2</v>
      </c>
      <c r="U81" s="22" t="s">
        <v>2</v>
      </c>
      <c r="V81" s="22" t="s">
        <v>2</v>
      </c>
      <c r="W81" s="22" t="s">
        <v>2</v>
      </c>
      <c r="X81" s="22" t="s">
        <v>2</v>
      </c>
      <c r="Y81" s="22" t="s">
        <v>2</v>
      </c>
      <c r="Z81" s="22" t="s">
        <v>2</v>
      </c>
      <c r="AA81" s="22" t="s">
        <v>2</v>
      </c>
      <c r="AB81" s="22" t="s">
        <v>2</v>
      </c>
      <c r="AC81" s="22" t="s">
        <v>2</v>
      </c>
      <c r="AD81" s="44"/>
      <c r="AE81" s="44"/>
      <c r="AF81" s="22"/>
      <c r="AG81" s="29" t="s">
        <v>78</v>
      </c>
      <c r="AH81" s="29" t="s">
        <v>78</v>
      </c>
      <c r="AI81" s="30" t="s">
        <v>20</v>
      </c>
      <c r="AJ81" s="30" t="s">
        <v>397</v>
      </c>
      <c r="AK81" s="22" t="s">
        <v>90</v>
      </c>
      <c r="AL81" s="105"/>
      <c r="AM81" s="30" t="s">
        <v>20</v>
      </c>
      <c r="AN81" s="30" t="s">
        <v>20</v>
      </c>
      <c r="AO81" s="30" t="s">
        <v>20</v>
      </c>
      <c r="AP81" s="30" t="s">
        <v>20</v>
      </c>
      <c r="AQ81" s="30" t="s">
        <v>20</v>
      </c>
      <c r="AR81" s="30" t="s">
        <v>20</v>
      </c>
    </row>
    <row r="82" spans="1:44" ht="120">
      <c r="A82" s="22" t="s">
        <v>69</v>
      </c>
      <c r="B82" s="22" t="s">
        <v>69</v>
      </c>
      <c r="C82" s="22" t="s">
        <v>751</v>
      </c>
      <c r="D82" s="22" t="s">
        <v>466</v>
      </c>
      <c r="E82" s="22" t="s">
        <v>82</v>
      </c>
      <c r="F82" s="22" t="s">
        <v>765</v>
      </c>
      <c r="G82" s="22" t="s">
        <v>94</v>
      </c>
      <c r="H82" s="22">
        <v>372927618</v>
      </c>
      <c r="I82" s="31">
        <v>30301</v>
      </c>
      <c r="J82" s="22">
        <v>1407154404</v>
      </c>
      <c r="K82" s="22">
        <v>13903069</v>
      </c>
      <c r="L82" s="22" t="s">
        <v>156</v>
      </c>
      <c r="M82" s="31">
        <v>44974</v>
      </c>
      <c r="N82" s="22" t="s">
        <v>716</v>
      </c>
      <c r="O82" s="22" t="s">
        <v>87</v>
      </c>
      <c r="P82" s="22">
        <v>6401011043</v>
      </c>
      <c r="Q82" s="25" t="s">
        <v>766</v>
      </c>
      <c r="R82" s="37" t="s">
        <v>767</v>
      </c>
      <c r="S82" s="22" t="s">
        <v>2</v>
      </c>
      <c r="T82" s="22" t="s">
        <v>2</v>
      </c>
      <c r="U82" s="22" t="s">
        <v>2</v>
      </c>
      <c r="V82" s="22" t="s">
        <v>2</v>
      </c>
      <c r="W82" s="22" t="s">
        <v>2</v>
      </c>
      <c r="X82" s="22" t="s">
        <v>2</v>
      </c>
      <c r="Y82" s="22" t="s">
        <v>2</v>
      </c>
      <c r="Z82" s="22" t="s">
        <v>2</v>
      </c>
      <c r="AA82" s="22" t="s">
        <v>2</v>
      </c>
      <c r="AB82" s="22" t="s">
        <v>2</v>
      </c>
      <c r="AC82" s="22" t="s">
        <v>2</v>
      </c>
      <c r="AD82" s="26">
        <v>44630</v>
      </c>
      <c r="AE82" s="26">
        <v>45139</v>
      </c>
      <c r="AF82" s="25" t="s">
        <v>768</v>
      </c>
      <c r="AG82" s="30" t="s">
        <v>78</v>
      </c>
      <c r="AH82" s="30" t="s">
        <v>78</v>
      </c>
      <c r="AI82" s="30" t="s">
        <v>20</v>
      </c>
      <c r="AJ82" s="30" t="s">
        <v>397</v>
      </c>
      <c r="AK82" s="22" t="s">
        <v>90</v>
      </c>
      <c r="AL82" s="22"/>
      <c r="AM82" s="30" t="s">
        <v>138</v>
      </c>
      <c r="AN82" s="30" t="s">
        <v>139</v>
      </c>
      <c r="AO82" s="30" t="s">
        <v>449</v>
      </c>
      <c r="AP82" s="30" t="s">
        <v>769</v>
      </c>
      <c r="AQ82" s="30" t="s">
        <v>770</v>
      </c>
      <c r="AR82" s="30" t="s">
        <v>143</v>
      </c>
    </row>
    <row r="83" spans="1:44" ht="30">
      <c r="A83" s="22" t="s">
        <v>69</v>
      </c>
      <c r="B83" s="22" t="s">
        <v>69</v>
      </c>
      <c r="C83" s="22" t="s">
        <v>751</v>
      </c>
      <c r="D83" s="22" t="s">
        <v>771</v>
      </c>
      <c r="E83" s="22" t="s">
        <v>772</v>
      </c>
      <c r="F83" s="22" t="s">
        <v>773</v>
      </c>
      <c r="G83" s="22" t="s">
        <v>113</v>
      </c>
      <c r="H83" s="22">
        <v>376989977</v>
      </c>
      <c r="I83" s="31">
        <v>31329</v>
      </c>
      <c r="J83" s="22">
        <v>1346503372</v>
      </c>
      <c r="K83" s="22">
        <v>15394170</v>
      </c>
      <c r="L83" s="22" t="s">
        <v>156</v>
      </c>
      <c r="M83" s="44">
        <v>45059</v>
      </c>
      <c r="N83" s="22" t="s">
        <v>774</v>
      </c>
      <c r="O83" s="22" t="s">
        <v>339</v>
      </c>
      <c r="P83" s="22">
        <v>6361004283</v>
      </c>
      <c r="Q83" s="22" t="s">
        <v>775</v>
      </c>
      <c r="R83" s="31" t="s">
        <v>776</v>
      </c>
      <c r="S83" s="22" t="s">
        <v>2</v>
      </c>
      <c r="T83" s="22" t="s">
        <v>2</v>
      </c>
      <c r="U83" s="22" t="s">
        <v>2</v>
      </c>
      <c r="V83" s="22" t="s">
        <v>2</v>
      </c>
      <c r="W83" s="22" t="s">
        <v>2</v>
      </c>
      <c r="X83" s="22" t="s">
        <v>2</v>
      </c>
      <c r="Y83" s="22" t="s">
        <v>2</v>
      </c>
      <c r="Z83" s="22" t="s">
        <v>2</v>
      </c>
      <c r="AA83" s="22" t="s">
        <v>2</v>
      </c>
      <c r="AB83" s="22" t="s">
        <v>2</v>
      </c>
      <c r="AC83" s="22" t="s">
        <v>2</v>
      </c>
      <c r="AD83" s="26">
        <v>44652</v>
      </c>
      <c r="AE83" s="45">
        <v>45017</v>
      </c>
      <c r="AF83" s="25" t="s">
        <v>777</v>
      </c>
      <c r="AG83" s="30" t="s">
        <v>78</v>
      </c>
      <c r="AH83" s="30" t="s">
        <v>78</v>
      </c>
      <c r="AI83" s="30" t="s">
        <v>20</v>
      </c>
      <c r="AJ83" s="30" t="s">
        <v>397</v>
      </c>
      <c r="AK83" s="22" t="s">
        <v>90</v>
      </c>
      <c r="AL83" s="22"/>
      <c r="AM83" s="30" t="s">
        <v>20</v>
      </c>
      <c r="AN83" s="30" t="s">
        <v>20</v>
      </c>
      <c r="AO83" s="30" t="s">
        <v>20</v>
      </c>
      <c r="AP83" s="30" t="s">
        <v>20</v>
      </c>
      <c r="AQ83" s="30" t="s">
        <v>20</v>
      </c>
      <c r="AR83" s="30" t="s">
        <v>20</v>
      </c>
    </row>
    <row r="84" spans="1:44" ht="120">
      <c r="A84" s="22" t="s">
        <v>69</v>
      </c>
      <c r="B84" s="22" t="s">
        <v>69</v>
      </c>
      <c r="C84" s="22" t="s">
        <v>751</v>
      </c>
      <c r="D84" s="22" t="s">
        <v>632</v>
      </c>
      <c r="E84" s="22" t="s">
        <v>82</v>
      </c>
      <c r="F84" s="22" t="s">
        <v>778</v>
      </c>
      <c r="G84" s="22" t="s">
        <v>121</v>
      </c>
      <c r="H84" s="22">
        <v>375119955</v>
      </c>
      <c r="I84" s="31">
        <v>32995</v>
      </c>
      <c r="J84" s="22">
        <v>1912333808</v>
      </c>
      <c r="K84" s="22">
        <v>15712339</v>
      </c>
      <c r="L84" s="22" t="s">
        <v>156</v>
      </c>
      <c r="M84" s="44">
        <v>44937</v>
      </c>
      <c r="N84" s="22" t="s">
        <v>104</v>
      </c>
      <c r="O84" s="22" t="s">
        <v>364</v>
      </c>
      <c r="P84" s="22">
        <v>6801096099</v>
      </c>
      <c r="Q84" s="22" t="s">
        <v>779</v>
      </c>
      <c r="R84" s="31" t="s">
        <v>780</v>
      </c>
      <c r="S84" s="22" t="s">
        <v>2</v>
      </c>
      <c r="T84" s="22" t="s">
        <v>2</v>
      </c>
      <c r="U84" s="22" t="s">
        <v>2</v>
      </c>
      <c r="V84" s="22" t="s">
        <v>2</v>
      </c>
      <c r="W84" s="22" t="s">
        <v>2</v>
      </c>
      <c r="X84" s="22" t="s">
        <v>2</v>
      </c>
      <c r="Y84" s="22" t="s">
        <v>2</v>
      </c>
      <c r="Z84" s="22" t="s">
        <v>2</v>
      </c>
      <c r="AA84" s="22" t="s">
        <v>2</v>
      </c>
      <c r="AB84" s="22" t="s">
        <v>2</v>
      </c>
      <c r="AC84" s="22" t="s">
        <v>2</v>
      </c>
      <c r="AD84" s="26">
        <v>44469</v>
      </c>
      <c r="AE84" s="45">
        <v>44834</v>
      </c>
      <c r="AF84" s="25" t="s">
        <v>781</v>
      </c>
      <c r="AG84" s="30" t="s">
        <v>78</v>
      </c>
      <c r="AH84" s="30" t="s">
        <v>78</v>
      </c>
      <c r="AI84" s="29" t="s">
        <v>782</v>
      </c>
      <c r="AJ84" s="22" t="s">
        <v>118</v>
      </c>
      <c r="AK84" s="22" t="s">
        <v>90</v>
      </c>
      <c r="AL84" s="22"/>
      <c r="AM84" s="30" t="s">
        <v>138</v>
      </c>
      <c r="AN84" s="30" t="s">
        <v>783</v>
      </c>
      <c r="AO84" s="30" t="s">
        <v>449</v>
      </c>
      <c r="AP84" s="30" t="s">
        <v>784</v>
      </c>
      <c r="AQ84" s="30" t="s">
        <v>785</v>
      </c>
      <c r="AR84" s="30" t="s">
        <v>143</v>
      </c>
    </row>
    <row r="85" spans="1:44" ht="105">
      <c r="A85" s="22" t="s">
        <v>69</v>
      </c>
      <c r="B85" s="22" t="s">
        <v>69</v>
      </c>
      <c r="C85" s="22" t="s">
        <v>751</v>
      </c>
      <c r="D85" s="22" t="s">
        <v>515</v>
      </c>
      <c r="E85" s="22" t="s">
        <v>81</v>
      </c>
      <c r="F85" s="22" t="s">
        <v>786</v>
      </c>
      <c r="G85" s="22" t="s">
        <v>94</v>
      </c>
      <c r="H85" s="22">
        <v>362746218</v>
      </c>
      <c r="I85" s="31">
        <v>23098</v>
      </c>
      <c r="J85" s="22">
        <v>1376969972</v>
      </c>
      <c r="K85" s="22">
        <v>15712070</v>
      </c>
      <c r="L85" s="22" t="s">
        <v>156</v>
      </c>
      <c r="M85" s="120">
        <v>45050</v>
      </c>
      <c r="N85" s="118" t="s">
        <v>763</v>
      </c>
      <c r="O85" s="22" t="s">
        <v>96</v>
      </c>
      <c r="P85" s="22">
        <v>6401012446</v>
      </c>
      <c r="Q85" s="22" t="s">
        <v>787</v>
      </c>
      <c r="R85" s="31" t="s">
        <v>788</v>
      </c>
      <c r="S85" s="22" t="s">
        <v>2</v>
      </c>
      <c r="T85" s="22" t="s">
        <v>2</v>
      </c>
      <c r="U85" s="22" t="s">
        <v>2</v>
      </c>
      <c r="V85" s="22" t="s">
        <v>2</v>
      </c>
      <c r="W85" s="22" t="s">
        <v>2</v>
      </c>
      <c r="X85" s="22" t="s">
        <v>2</v>
      </c>
      <c r="Y85" s="22" t="s">
        <v>2</v>
      </c>
      <c r="Z85" s="22" t="s">
        <v>2</v>
      </c>
      <c r="AA85" s="22" t="s">
        <v>2</v>
      </c>
      <c r="AB85" s="22" t="s">
        <v>2</v>
      </c>
      <c r="AC85" s="22" t="s">
        <v>2</v>
      </c>
      <c r="AD85" s="26">
        <v>44833</v>
      </c>
      <c r="AE85" s="26">
        <v>45199</v>
      </c>
      <c r="AF85" s="25" t="s">
        <v>781</v>
      </c>
      <c r="AG85" s="30" t="s">
        <v>78</v>
      </c>
      <c r="AH85" s="30" t="s">
        <v>78</v>
      </c>
      <c r="AI85" s="30" t="s">
        <v>20</v>
      </c>
      <c r="AJ85" s="30" t="s">
        <v>397</v>
      </c>
      <c r="AK85" s="22" t="s">
        <v>90</v>
      </c>
      <c r="AL85" s="22"/>
      <c r="AM85" s="30" t="s">
        <v>138</v>
      </c>
      <c r="AN85" s="30" t="s">
        <v>789</v>
      </c>
      <c r="AO85" s="30" t="s">
        <v>790</v>
      </c>
      <c r="AP85" s="30" t="s">
        <v>449</v>
      </c>
      <c r="AQ85" s="30" t="s">
        <v>791</v>
      </c>
      <c r="AR85" s="30" t="s">
        <v>143</v>
      </c>
    </row>
    <row r="86" spans="1:44" ht="31.5">
      <c r="A86" s="22" t="s">
        <v>69</v>
      </c>
      <c r="B86" s="22" t="s">
        <v>69</v>
      </c>
      <c r="C86" s="22" t="s">
        <v>751</v>
      </c>
      <c r="D86" s="22" t="s">
        <v>792</v>
      </c>
      <c r="E86" s="22" t="s">
        <v>793</v>
      </c>
      <c r="F86" s="22" t="s">
        <v>794</v>
      </c>
      <c r="G86" s="22" t="s">
        <v>795</v>
      </c>
      <c r="H86" s="22">
        <v>367115448</v>
      </c>
      <c r="I86" s="31">
        <v>32858</v>
      </c>
      <c r="J86" s="28">
        <v>1811581515</v>
      </c>
      <c r="K86" s="22">
        <v>15723868</v>
      </c>
      <c r="L86" s="22" t="s">
        <v>156</v>
      </c>
      <c r="M86" s="144">
        <v>44945</v>
      </c>
      <c r="N86" s="28" t="s">
        <v>774</v>
      </c>
      <c r="O86" s="28" t="s">
        <v>339</v>
      </c>
      <c r="P86" s="22">
        <v>6362006858</v>
      </c>
      <c r="Q86" s="22" t="s">
        <v>796</v>
      </c>
      <c r="R86" s="31" t="s">
        <v>797</v>
      </c>
      <c r="S86" s="22" t="s">
        <v>2</v>
      </c>
      <c r="T86" s="22" t="s">
        <v>2</v>
      </c>
      <c r="U86" s="22" t="s">
        <v>2</v>
      </c>
      <c r="V86" s="22" t="s">
        <v>2</v>
      </c>
      <c r="W86" s="22" t="s">
        <v>2</v>
      </c>
      <c r="X86" s="22" t="s">
        <v>2</v>
      </c>
      <c r="Y86" s="22" t="s">
        <v>2</v>
      </c>
      <c r="Z86" s="22" t="s">
        <v>2</v>
      </c>
      <c r="AA86" s="22" t="s">
        <v>2</v>
      </c>
      <c r="AB86" s="22" t="s">
        <v>2</v>
      </c>
      <c r="AC86" s="22" t="s">
        <v>2</v>
      </c>
      <c r="AD86" s="26">
        <v>44469</v>
      </c>
      <c r="AE86" s="45">
        <v>44834</v>
      </c>
      <c r="AF86" s="25" t="s">
        <v>781</v>
      </c>
      <c r="AG86" s="30" t="s">
        <v>78</v>
      </c>
      <c r="AH86" s="30" t="s">
        <v>78</v>
      </c>
      <c r="AI86" s="30" t="s">
        <v>20</v>
      </c>
      <c r="AJ86" s="30" t="s">
        <v>397</v>
      </c>
      <c r="AK86" s="22" t="s">
        <v>90</v>
      </c>
      <c r="AL86" s="22"/>
      <c r="AM86" s="30" t="s">
        <v>20</v>
      </c>
      <c r="AN86" s="30" t="s">
        <v>20</v>
      </c>
      <c r="AO86" s="30" t="s">
        <v>20</v>
      </c>
      <c r="AP86" s="30" t="s">
        <v>20</v>
      </c>
      <c r="AQ86" s="30" t="s">
        <v>153</v>
      </c>
      <c r="AR86" s="30" t="s">
        <v>153</v>
      </c>
    </row>
    <row r="87" spans="1:44" ht="30">
      <c r="A87" s="22" t="s">
        <v>69</v>
      </c>
      <c r="B87" s="22" t="s">
        <v>69</v>
      </c>
      <c r="C87" s="22" t="s">
        <v>751</v>
      </c>
      <c r="D87" s="22" t="s">
        <v>798</v>
      </c>
      <c r="E87" s="22" t="s">
        <v>799</v>
      </c>
      <c r="F87" s="22" t="s">
        <v>800</v>
      </c>
      <c r="G87" s="22" t="s">
        <v>259</v>
      </c>
      <c r="H87" s="22">
        <v>370150969</v>
      </c>
      <c r="I87" s="31">
        <v>33913</v>
      </c>
      <c r="J87" s="22">
        <v>1578926085</v>
      </c>
      <c r="K87" s="22">
        <v>14268064</v>
      </c>
      <c r="L87" s="22" t="s">
        <v>156</v>
      </c>
      <c r="M87" s="44">
        <v>43733</v>
      </c>
      <c r="N87" s="22" t="s">
        <v>402</v>
      </c>
      <c r="O87" s="22" t="s">
        <v>364</v>
      </c>
      <c r="P87" s="22">
        <v>6851100193</v>
      </c>
      <c r="Q87" s="22" t="s">
        <v>801</v>
      </c>
      <c r="R87" s="80" t="s">
        <v>802</v>
      </c>
      <c r="S87" s="22" t="s">
        <v>2</v>
      </c>
      <c r="T87" s="22" t="s">
        <v>2</v>
      </c>
      <c r="U87" s="22" t="s">
        <v>2</v>
      </c>
      <c r="V87" s="22" t="s">
        <v>2</v>
      </c>
      <c r="W87" s="22" t="s">
        <v>2</v>
      </c>
      <c r="X87" s="22" t="s">
        <v>2</v>
      </c>
      <c r="Y87" s="22" t="s">
        <v>2</v>
      </c>
      <c r="Z87" s="22" t="s">
        <v>2</v>
      </c>
      <c r="AA87" s="22" t="s">
        <v>2</v>
      </c>
      <c r="AB87" s="22" t="s">
        <v>2</v>
      </c>
      <c r="AC87" s="22" t="s">
        <v>2</v>
      </c>
      <c r="AD87" s="26">
        <v>43282</v>
      </c>
      <c r="AE87" s="45">
        <v>43647</v>
      </c>
      <c r="AF87" s="25" t="s">
        <v>803</v>
      </c>
      <c r="AG87" s="30" t="s">
        <v>78</v>
      </c>
      <c r="AH87" s="30" t="s">
        <v>78</v>
      </c>
      <c r="AI87" s="30" t="s">
        <v>20</v>
      </c>
      <c r="AJ87" s="30" t="s">
        <v>397</v>
      </c>
      <c r="AK87" s="22" t="s">
        <v>90</v>
      </c>
      <c r="AL87" s="22"/>
      <c r="AM87" s="30" t="s">
        <v>20</v>
      </c>
      <c r="AN87" s="30" t="s">
        <v>20</v>
      </c>
      <c r="AO87" s="30" t="s">
        <v>20</v>
      </c>
      <c r="AP87" s="30" t="s">
        <v>20</v>
      </c>
      <c r="AQ87" s="30" t="s">
        <v>153</v>
      </c>
      <c r="AR87" s="30" t="s">
        <v>20</v>
      </c>
    </row>
    <row r="88" spans="1:44" ht="150">
      <c r="A88" s="22" t="s">
        <v>69</v>
      </c>
      <c r="B88" s="22" t="s">
        <v>69</v>
      </c>
      <c r="C88" s="22" t="s">
        <v>751</v>
      </c>
      <c r="D88" s="22" t="s">
        <v>164</v>
      </c>
      <c r="E88" s="22" t="s">
        <v>715</v>
      </c>
      <c r="F88" s="22" t="s">
        <v>804</v>
      </c>
      <c r="G88" s="22" t="s">
        <v>805</v>
      </c>
      <c r="H88" s="22">
        <v>373509583</v>
      </c>
      <c r="I88" s="31">
        <v>21835</v>
      </c>
      <c r="J88" s="22">
        <v>1528161981</v>
      </c>
      <c r="K88" s="22">
        <v>11286145</v>
      </c>
      <c r="L88" s="22" t="s">
        <v>75</v>
      </c>
      <c r="M88" s="22"/>
      <c r="N88" s="22" t="s">
        <v>191</v>
      </c>
      <c r="O88" s="22" t="s">
        <v>806</v>
      </c>
      <c r="P88" s="22" t="s">
        <v>807</v>
      </c>
      <c r="Q88" s="22" t="s">
        <v>808</v>
      </c>
      <c r="R88" s="59" t="s">
        <v>809</v>
      </c>
      <c r="S88" s="22" t="s">
        <v>2</v>
      </c>
      <c r="T88" s="22" t="s">
        <v>2</v>
      </c>
      <c r="U88" s="22" t="s">
        <v>2</v>
      </c>
      <c r="V88" s="22" t="s">
        <v>2</v>
      </c>
      <c r="W88" s="22" t="s">
        <v>2</v>
      </c>
      <c r="X88" s="22" t="s">
        <v>2</v>
      </c>
      <c r="Y88" s="22" t="s">
        <v>2</v>
      </c>
      <c r="Z88" s="22" t="s">
        <v>2</v>
      </c>
      <c r="AA88" s="145" t="s">
        <v>810</v>
      </c>
      <c r="AB88" s="146"/>
      <c r="AC88" s="147">
        <v>45747</v>
      </c>
      <c r="AD88" s="66"/>
      <c r="AE88" s="148"/>
      <c r="AF88" s="148"/>
      <c r="AG88" s="30" t="s">
        <v>78</v>
      </c>
      <c r="AH88" s="30" t="s">
        <v>78</v>
      </c>
      <c r="AI88" s="29" t="s">
        <v>811</v>
      </c>
      <c r="AJ88" s="22" t="s">
        <v>118</v>
      </c>
      <c r="AK88" s="22" t="s">
        <v>90</v>
      </c>
      <c r="AL88" s="22"/>
      <c r="AM88" s="30" t="s">
        <v>138</v>
      </c>
      <c r="AN88" s="30" t="s">
        <v>139</v>
      </c>
      <c r="AO88" s="30" t="s">
        <v>812</v>
      </c>
      <c r="AP88" s="30" t="s">
        <v>603</v>
      </c>
      <c r="AQ88" s="30" t="s">
        <v>813</v>
      </c>
      <c r="AR88" s="30" t="s">
        <v>143</v>
      </c>
    </row>
    <row r="89" spans="1:44" ht="120">
      <c r="A89" s="22" t="s">
        <v>69</v>
      </c>
      <c r="B89" s="22" t="s">
        <v>69</v>
      </c>
      <c r="C89" s="22" t="s">
        <v>751</v>
      </c>
      <c r="D89" s="22" t="s">
        <v>814</v>
      </c>
      <c r="E89" s="22" t="s">
        <v>815</v>
      </c>
      <c r="F89" s="22" t="s">
        <v>816</v>
      </c>
      <c r="G89" s="22" t="s">
        <v>121</v>
      </c>
      <c r="H89" s="22">
        <v>374067221</v>
      </c>
      <c r="I89" s="31">
        <v>32280</v>
      </c>
      <c r="J89" s="22">
        <v>1215288709</v>
      </c>
      <c r="K89" s="22">
        <v>15711844</v>
      </c>
      <c r="L89" s="22" t="s">
        <v>156</v>
      </c>
      <c r="M89" s="44">
        <v>45051</v>
      </c>
      <c r="N89" s="22" t="s">
        <v>122</v>
      </c>
      <c r="O89" s="22" t="s">
        <v>105</v>
      </c>
      <c r="P89" s="22">
        <v>6801103900</v>
      </c>
      <c r="Q89" s="22" t="s">
        <v>817</v>
      </c>
      <c r="R89" s="31" t="s">
        <v>818</v>
      </c>
      <c r="S89" s="22" t="s">
        <v>2</v>
      </c>
      <c r="T89" s="22" t="s">
        <v>2</v>
      </c>
      <c r="U89" s="22" t="s">
        <v>2</v>
      </c>
      <c r="V89" s="22" t="s">
        <v>2</v>
      </c>
      <c r="W89" s="22" t="s">
        <v>2</v>
      </c>
      <c r="X89" s="22" t="s">
        <v>2</v>
      </c>
      <c r="Y89" s="22" t="s">
        <v>2</v>
      </c>
      <c r="Z89" s="22" t="s">
        <v>2</v>
      </c>
      <c r="AA89" s="22" t="s">
        <v>2</v>
      </c>
      <c r="AB89" s="22" t="s">
        <v>2</v>
      </c>
      <c r="AC89" s="22" t="s">
        <v>2</v>
      </c>
      <c r="AD89" s="26">
        <v>44834</v>
      </c>
      <c r="AE89" s="26">
        <v>45199</v>
      </c>
      <c r="AF89" s="25" t="s">
        <v>756</v>
      </c>
      <c r="AG89" s="30" t="s">
        <v>78</v>
      </c>
      <c r="AH89" s="30" t="s">
        <v>78</v>
      </c>
      <c r="AI89" s="29" t="s">
        <v>819</v>
      </c>
      <c r="AJ89" s="22" t="s">
        <v>118</v>
      </c>
      <c r="AK89" s="22" t="s">
        <v>90</v>
      </c>
      <c r="AL89" s="22"/>
      <c r="AM89" s="30" t="s">
        <v>138</v>
      </c>
      <c r="AN89" s="30" t="s">
        <v>139</v>
      </c>
      <c r="AO89" s="30" t="s">
        <v>449</v>
      </c>
      <c r="AP89" s="30" t="s">
        <v>200</v>
      </c>
      <c r="AQ89" s="30" t="s">
        <v>820</v>
      </c>
      <c r="AR89" s="30" t="s">
        <v>143</v>
      </c>
    </row>
    <row r="90" spans="1:44" ht="120">
      <c r="A90" s="22" t="s">
        <v>69</v>
      </c>
      <c r="B90" s="22" t="s">
        <v>69</v>
      </c>
      <c r="C90" s="22" t="s">
        <v>751</v>
      </c>
      <c r="D90" s="22" t="s">
        <v>821</v>
      </c>
      <c r="E90" s="22" t="s">
        <v>822</v>
      </c>
      <c r="F90" s="22" t="s">
        <v>823</v>
      </c>
      <c r="G90" s="22" t="s">
        <v>121</v>
      </c>
      <c r="H90" s="22">
        <v>365025288</v>
      </c>
      <c r="I90" s="31">
        <v>30017</v>
      </c>
      <c r="J90" s="22">
        <v>1629205927</v>
      </c>
      <c r="K90" s="22">
        <v>15711701</v>
      </c>
      <c r="L90" s="22" t="s">
        <v>156</v>
      </c>
      <c r="M90" s="44">
        <v>45059</v>
      </c>
      <c r="N90" s="22" t="s">
        <v>180</v>
      </c>
      <c r="O90" s="22" t="s">
        <v>105</v>
      </c>
      <c r="P90" s="22" t="s">
        <v>824</v>
      </c>
      <c r="Q90" s="22" t="s">
        <v>825</v>
      </c>
      <c r="R90" s="31" t="s">
        <v>826</v>
      </c>
      <c r="S90" s="22" t="s">
        <v>2</v>
      </c>
      <c r="T90" s="22" t="s">
        <v>2</v>
      </c>
      <c r="U90" s="22" t="s">
        <v>2</v>
      </c>
      <c r="V90" s="22" t="s">
        <v>2</v>
      </c>
      <c r="W90" s="22" t="s">
        <v>2</v>
      </c>
      <c r="X90" s="22" t="s">
        <v>2</v>
      </c>
      <c r="Y90" s="22" t="s">
        <v>2</v>
      </c>
      <c r="Z90" s="22" t="s">
        <v>2</v>
      </c>
      <c r="AA90" s="22" t="s">
        <v>2</v>
      </c>
      <c r="AB90" s="22" t="s">
        <v>2</v>
      </c>
      <c r="AC90" s="22" t="s">
        <v>2</v>
      </c>
      <c r="AD90" s="26">
        <v>44834</v>
      </c>
      <c r="AE90" s="26">
        <v>45199</v>
      </c>
      <c r="AF90" s="25" t="s">
        <v>827</v>
      </c>
      <c r="AG90" s="30" t="s">
        <v>78</v>
      </c>
      <c r="AH90" s="30" t="s">
        <v>78</v>
      </c>
      <c r="AI90" s="30" t="s">
        <v>20</v>
      </c>
      <c r="AJ90" s="22" t="s">
        <v>124</v>
      </c>
      <c r="AK90" s="22" t="s">
        <v>90</v>
      </c>
      <c r="AL90" s="22"/>
      <c r="AM90" s="30" t="s">
        <v>138</v>
      </c>
      <c r="AN90" s="30" t="s">
        <v>139</v>
      </c>
      <c r="AO90" s="30" t="s">
        <v>449</v>
      </c>
      <c r="AP90" s="30" t="s">
        <v>784</v>
      </c>
      <c r="AQ90" s="30" t="s">
        <v>828</v>
      </c>
      <c r="AR90" s="30" t="s">
        <v>143</v>
      </c>
    </row>
    <row r="91" spans="1:44" ht="120">
      <c r="A91" s="22" t="s">
        <v>69</v>
      </c>
      <c r="B91" s="22" t="s">
        <v>69</v>
      </c>
      <c r="C91" s="22" t="s">
        <v>751</v>
      </c>
      <c r="D91" s="22" t="s">
        <v>829</v>
      </c>
      <c r="E91" s="22" t="s">
        <v>830</v>
      </c>
      <c r="F91" s="22" t="s">
        <v>831</v>
      </c>
      <c r="G91" s="22" t="s">
        <v>94</v>
      </c>
      <c r="H91" s="22">
        <v>384089660</v>
      </c>
      <c r="I91" s="31">
        <v>32668</v>
      </c>
      <c r="J91" s="22">
        <v>1508260787</v>
      </c>
      <c r="K91" s="22">
        <v>15712220</v>
      </c>
      <c r="L91" s="22" t="s">
        <v>156</v>
      </c>
      <c r="M91" s="44">
        <v>44945</v>
      </c>
      <c r="N91" s="22" t="s">
        <v>832</v>
      </c>
      <c r="O91" s="22" t="s">
        <v>833</v>
      </c>
      <c r="P91" s="22">
        <v>6401014205</v>
      </c>
      <c r="Q91" s="25" t="s">
        <v>834</v>
      </c>
      <c r="R91" s="37" t="s">
        <v>835</v>
      </c>
      <c r="S91" s="22" t="s">
        <v>2</v>
      </c>
      <c r="T91" s="22" t="s">
        <v>2</v>
      </c>
      <c r="U91" s="22" t="s">
        <v>2</v>
      </c>
      <c r="V91" s="22" t="s">
        <v>2</v>
      </c>
      <c r="W91" s="22" t="s">
        <v>2</v>
      </c>
      <c r="X91" s="22" t="s">
        <v>2</v>
      </c>
      <c r="Y91" s="22" t="s">
        <v>2</v>
      </c>
      <c r="Z91" s="22" t="s">
        <v>2</v>
      </c>
      <c r="AA91" s="22" t="s">
        <v>2</v>
      </c>
      <c r="AB91" s="22" t="s">
        <v>2</v>
      </c>
      <c r="AC91" s="22" t="s">
        <v>2</v>
      </c>
      <c r="AD91" s="26">
        <v>44469</v>
      </c>
      <c r="AE91" s="45">
        <v>44834</v>
      </c>
      <c r="AF91" s="25" t="s">
        <v>781</v>
      </c>
      <c r="AG91" s="30" t="s">
        <v>78</v>
      </c>
      <c r="AH91" s="30" t="s">
        <v>78</v>
      </c>
      <c r="AI91" s="30" t="s">
        <v>20</v>
      </c>
      <c r="AJ91" s="22" t="s">
        <v>124</v>
      </c>
      <c r="AK91" s="22" t="s">
        <v>90</v>
      </c>
      <c r="AL91" s="22"/>
      <c r="AM91" s="30" t="s">
        <v>138</v>
      </c>
      <c r="AN91" s="30" t="s">
        <v>783</v>
      </c>
      <c r="AO91" s="30" t="s">
        <v>449</v>
      </c>
      <c r="AP91" s="30" t="s">
        <v>226</v>
      </c>
      <c r="AQ91" s="30" t="s">
        <v>836</v>
      </c>
      <c r="AR91" s="30" t="s">
        <v>143</v>
      </c>
    </row>
    <row r="92" spans="1:44" ht="120">
      <c r="A92" s="22"/>
      <c r="B92" s="22" t="s">
        <v>69</v>
      </c>
      <c r="C92" s="22" t="s">
        <v>31</v>
      </c>
      <c r="D92" s="22" t="s">
        <v>837</v>
      </c>
      <c r="E92" s="22" t="s">
        <v>838</v>
      </c>
      <c r="F92" s="22" t="s">
        <v>839</v>
      </c>
      <c r="G92" s="22" t="s">
        <v>840</v>
      </c>
      <c r="H92" s="22" t="s">
        <v>841</v>
      </c>
      <c r="I92" s="44">
        <v>16336</v>
      </c>
      <c r="J92" s="22">
        <v>1447274097</v>
      </c>
      <c r="K92" s="22">
        <v>11627585</v>
      </c>
      <c r="L92" s="22" t="s">
        <v>156</v>
      </c>
      <c r="M92" s="31">
        <v>45044</v>
      </c>
      <c r="N92" s="22" t="s">
        <v>180</v>
      </c>
      <c r="O92" s="22" t="s">
        <v>105</v>
      </c>
      <c r="P92" s="22" t="s">
        <v>842</v>
      </c>
      <c r="Q92" s="22" t="s">
        <v>843</v>
      </c>
      <c r="R92" s="31" t="s">
        <v>387</v>
      </c>
      <c r="S92" s="22" t="s">
        <v>2</v>
      </c>
      <c r="T92" s="22" t="s">
        <v>2</v>
      </c>
      <c r="U92" s="22" t="s">
        <v>2</v>
      </c>
      <c r="V92" s="22" t="s">
        <v>2</v>
      </c>
      <c r="W92" s="22" t="s">
        <v>2</v>
      </c>
      <c r="X92" s="22" t="s">
        <v>2</v>
      </c>
      <c r="Y92" s="22" t="s">
        <v>2</v>
      </c>
      <c r="Z92" s="22" t="s">
        <v>2</v>
      </c>
      <c r="AA92" s="22" t="s">
        <v>2</v>
      </c>
      <c r="AB92" s="22" t="s">
        <v>2</v>
      </c>
      <c r="AC92" s="22" t="s">
        <v>2</v>
      </c>
      <c r="AD92" s="26">
        <v>44834</v>
      </c>
      <c r="AE92" s="26">
        <v>45199</v>
      </c>
      <c r="AF92" s="25">
        <v>202213184</v>
      </c>
      <c r="AG92" s="30" t="s">
        <v>78</v>
      </c>
      <c r="AH92" s="30" t="s">
        <v>78</v>
      </c>
      <c r="AI92" s="29" t="s">
        <v>844</v>
      </c>
      <c r="AJ92" s="22" t="s">
        <v>118</v>
      </c>
      <c r="AK92" s="30" t="s">
        <v>845</v>
      </c>
      <c r="AL92" s="44">
        <v>46904</v>
      </c>
      <c r="AM92" s="30" t="s">
        <v>138</v>
      </c>
      <c r="AN92" s="30" t="s">
        <v>139</v>
      </c>
      <c r="AO92" s="30" t="s">
        <v>449</v>
      </c>
      <c r="AP92" s="30" t="s">
        <v>175</v>
      </c>
      <c r="AQ92" s="30" t="s">
        <v>846</v>
      </c>
      <c r="AR92" s="30" t="s">
        <v>143</v>
      </c>
    </row>
    <row r="93" spans="1:44" ht="120">
      <c r="A93" s="22"/>
      <c r="B93" s="22" t="s">
        <v>69</v>
      </c>
      <c r="C93" s="22" t="s">
        <v>31</v>
      </c>
      <c r="D93" s="22" t="s">
        <v>822</v>
      </c>
      <c r="E93" s="22"/>
      <c r="F93" s="22" t="s">
        <v>847</v>
      </c>
      <c r="G93" s="22" t="s">
        <v>129</v>
      </c>
      <c r="H93" s="22" t="s">
        <v>848</v>
      </c>
      <c r="I93" s="44">
        <v>23543</v>
      </c>
      <c r="J93" s="22">
        <v>1043350895</v>
      </c>
      <c r="K93" s="22">
        <v>11278145</v>
      </c>
      <c r="L93" s="22" t="s">
        <v>75</v>
      </c>
      <c r="M93" s="22"/>
      <c r="N93" s="22" t="s">
        <v>130</v>
      </c>
      <c r="O93" s="22" t="s">
        <v>131</v>
      </c>
      <c r="P93" s="22" t="s">
        <v>849</v>
      </c>
      <c r="Q93" s="22" t="s">
        <v>850</v>
      </c>
      <c r="R93" s="22" t="s">
        <v>851</v>
      </c>
      <c r="S93" s="22" t="s">
        <v>2</v>
      </c>
      <c r="T93" s="22" t="s">
        <v>2</v>
      </c>
      <c r="U93" s="22" t="s">
        <v>2</v>
      </c>
      <c r="V93" s="22" t="s">
        <v>2</v>
      </c>
      <c r="W93" s="22" t="s">
        <v>2</v>
      </c>
      <c r="X93" s="22" t="s">
        <v>2</v>
      </c>
      <c r="Y93" s="22" t="s">
        <v>2</v>
      </c>
      <c r="Z93" s="22" t="s">
        <v>2</v>
      </c>
      <c r="AA93" s="66" t="s">
        <v>852</v>
      </c>
      <c r="AB93" s="66"/>
      <c r="AC93" s="71">
        <v>45961</v>
      </c>
      <c r="AD93" s="66"/>
      <c r="AE93" s="66"/>
      <c r="AF93" s="66"/>
      <c r="AG93" s="30" t="s">
        <v>78</v>
      </c>
      <c r="AH93" s="30" t="s">
        <v>78</v>
      </c>
      <c r="AI93" s="29" t="s">
        <v>853</v>
      </c>
      <c r="AJ93" s="22" t="s">
        <v>118</v>
      </c>
      <c r="AK93" s="22" t="s">
        <v>90</v>
      </c>
      <c r="AL93" s="22"/>
      <c r="AM93" s="30" t="s">
        <v>138</v>
      </c>
      <c r="AN93" s="30" t="s">
        <v>139</v>
      </c>
      <c r="AO93" s="30" t="s">
        <v>449</v>
      </c>
      <c r="AP93" s="30" t="s">
        <v>543</v>
      </c>
      <c r="AQ93" s="30" t="s">
        <v>854</v>
      </c>
      <c r="AR93" s="30" t="s">
        <v>143</v>
      </c>
    </row>
    <row r="94" spans="1:44" ht="60">
      <c r="A94" s="22"/>
      <c r="B94" s="22" t="s">
        <v>69</v>
      </c>
      <c r="C94" s="22" t="s">
        <v>31</v>
      </c>
      <c r="D94" s="22" t="s">
        <v>855</v>
      </c>
      <c r="E94" s="22" t="s">
        <v>856</v>
      </c>
      <c r="F94" s="22" t="s">
        <v>857</v>
      </c>
      <c r="G94" s="22" t="s">
        <v>858</v>
      </c>
      <c r="H94" s="22" t="s">
        <v>859</v>
      </c>
      <c r="I94" s="44">
        <v>34370</v>
      </c>
      <c r="J94" s="22">
        <v>1235639717</v>
      </c>
      <c r="K94" s="22">
        <v>15563378</v>
      </c>
      <c r="L94" s="22" t="s">
        <v>75</v>
      </c>
      <c r="M94" s="44">
        <v>45122</v>
      </c>
      <c r="N94" s="22" t="s">
        <v>860</v>
      </c>
      <c r="O94" s="22" t="s">
        <v>861</v>
      </c>
      <c r="P94" s="22">
        <v>6451022358</v>
      </c>
      <c r="Q94" s="25" t="s">
        <v>862</v>
      </c>
      <c r="R94" s="37" t="s">
        <v>863</v>
      </c>
      <c r="S94" s="22" t="s">
        <v>2</v>
      </c>
      <c r="T94" s="22" t="s">
        <v>2</v>
      </c>
      <c r="U94" s="22" t="s">
        <v>2</v>
      </c>
      <c r="V94" s="22" t="s">
        <v>2</v>
      </c>
      <c r="W94" s="22" t="s">
        <v>2</v>
      </c>
      <c r="X94" s="22" t="s">
        <v>2</v>
      </c>
      <c r="Y94" s="22" t="s">
        <v>2</v>
      </c>
      <c r="Z94" s="22" t="s">
        <v>2</v>
      </c>
      <c r="AA94" s="22" t="s">
        <v>2</v>
      </c>
      <c r="AB94" s="22" t="s">
        <v>2</v>
      </c>
      <c r="AC94" s="22" t="s">
        <v>2</v>
      </c>
      <c r="AD94" s="26">
        <v>44834</v>
      </c>
      <c r="AE94" s="26">
        <v>45199</v>
      </c>
      <c r="AF94" s="25" t="s">
        <v>864</v>
      </c>
      <c r="AG94" s="30" t="s">
        <v>78</v>
      </c>
      <c r="AH94" s="30" t="s">
        <v>78</v>
      </c>
      <c r="AI94" s="30" t="s">
        <v>20</v>
      </c>
      <c r="AJ94" s="30" t="s">
        <v>397</v>
      </c>
      <c r="AK94" s="30" t="s">
        <v>448</v>
      </c>
      <c r="AL94" s="46">
        <v>46721</v>
      </c>
      <c r="AM94" s="30" t="s">
        <v>20</v>
      </c>
      <c r="AN94" s="30" t="s">
        <v>20</v>
      </c>
      <c r="AO94" s="30" t="s">
        <v>20</v>
      </c>
      <c r="AP94" s="30" t="s">
        <v>20</v>
      </c>
      <c r="AQ94" s="30" t="s">
        <v>153</v>
      </c>
      <c r="AR94" s="30" t="s">
        <v>20</v>
      </c>
    </row>
    <row r="95" spans="1:44" ht="120">
      <c r="A95" s="22"/>
      <c r="B95" s="22" t="s">
        <v>69</v>
      </c>
      <c r="C95" s="22" t="s">
        <v>31</v>
      </c>
      <c r="D95" s="22" t="s">
        <v>865</v>
      </c>
      <c r="E95" s="22" t="s">
        <v>866</v>
      </c>
      <c r="F95" s="22" t="s">
        <v>715</v>
      </c>
      <c r="G95" s="22" t="s">
        <v>867</v>
      </c>
      <c r="H95" s="22" t="s">
        <v>868</v>
      </c>
      <c r="I95" s="44">
        <v>28401</v>
      </c>
      <c r="J95" s="22">
        <v>1699114207</v>
      </c>
      <c r="K95" s="22">
        <v>14989585</v>
      </c>
      <c r="L95" s="22" t="s">
        <v>156</v>
      </c>
      <c r="M95" s="44">
        <v>45094</v>
      </c>
      <c r="N95" s="22" t="s">
        <v>86</v>
      </c>
      <c r="O95" s="22" t="s">
        <v>87</v>
      </c>
      <c r="P95" s="22">
        <v>6401013280</v>
      </c>
      <c r="Q95" s="22" t="s">
        <v>869</v>
      </c>
      <c r="R95" s="31" t="s">
        <v>870</v>
      </c>
      <c r="S95" s="22" t="s">
        <v>2</v>
      </c>
      <c r="T95" s="22" t="s">
        <v>2</v>
      </c>
      <c r="U95" s="22" t="s">
        <v>2</v>
      </c>
      <c r="V95" s="22" t="s">
        <v>2</v>
      </c>
      <c r="W95" s="22" t="s">
        <v>2</v>
      </c>
      <c r="X95" s="22" t="s">
        <v>2</v>
      </c>
      <c r="Y95" s="22" t="s">
        <v>2</v>
      </c>
      <c r="Z95" s="22" t="s">
        <v>2</v>
      </c>
      <c r="AA95" s="22" t="s">
        <v>2</v>
      </c>
      <c r="AB95" s="22" t="s">
        <v>2</v>
      </c>
      <c r="AC95" s="22" t="s">
        <v>2</v>
      </c>
      <c r="AD95" s="26">
        <v>44834</v>
      </c>
      <c r="AE95" s="26">
        <v>45199</v>
      </c>
      <c r="AF95" s="25" t="s">
        <v>871</v>
      </c>
      <c r="AG95" s="30" t="s">
        <v>78</v>
      </c>
      <c r="AH95" s="30" t="s">
        <v>78</v>
      </c>
      <c r="AI95" s="30" t="s">
        <v>20</v>
      </c>
      <c r="AJ95" s="30" t="s">
        <v>397</v>
      </c>
      <c r="AK95" s="22" t="s">
        <v>90</v>
      </c>
      <c r="AL95" s="22"/>
      <c r="AM95" s="30" t="s">
        <v>138</v>
      </c>
      <c r="AN95" s="30" t="s">
        <v>139</v>
      </c>
      <c r="AO95" s="30" t="s">
        <v>449</v>
      </c>
      <c r="AP95" s="30" t="s">
        <v>226</v>
      </c>
      <c r="AQ95" s="30" t="s">
        <v>872</v>
      </c>
      <c r="AR95" s="30" t="s">
        <v>143</v>
      </c>
    </row>
    <row r="96" spans="1:44" ht="120">
      <c r="A96" s="22"/>
      <c r="B96" s="22" t="s">
        <v>69</v>
      </c>
      <c r="C96" s="22" t="s">
        <v>31</v>
      </c>
      <c r="D96" s="22" t="s">
        <v>873</v>
      </c>
      <c r="E96" s="22" t="s">
        <v>874</v>
      </c>
      <c r="F96" s="22" t="s">
        <v>875</v>
      </c>
      <c r="G96" s="22" t="s">
        <v>121</v>
      </c>
      <c r="H96" s="22" t="s">
        <v>876</v>
      </c>
      <c r="I96" s="44">
        <v>32911</v>
      </c>
      <c r="J96" s="22">
        <v>1417312976</v>
      </c>
      <c r="K96" s="22">
        <v>14115286</v>
      </c>
      <c r="L96" s="22" t="s">
        <v>156</v>
      </c>
      <c r="M96" s="44">
        <v>45024</v>
      </c>
      <c r="N96" s="22" t="s">
        <v>180</v>
      </c>
      <c r="O96" s="22" t="s">
        <v>877</v>
      </c>
      <c r="P96" s="22" t="s">
        <v>878</v>
      </c>
      <c r="Q96" s="25" t="s">
        <v>879</v>
      </c>
      <c r="R96" s="37">
        <v>46313</v>
      </c>
      <c r="S96" s="22" t="s">
        <v>2</v>
      </c>
      <c r="T96" s="22" t="s">
        <v>2</v>
      </c>
      <c r="U96" s="22" t="s">
        <v>2</v>
      </c>
      <c r="V96" s="22" t="s">
        <v>2</v>
      </c>
      <c r="W96" s="22" t="s">
        <v>2</v>
      </c>
      <c r="X96" s="22" t="s">
        <v>2</v>
      </c>
      <c r="Y96" s="22" t="s">
        <v>2</v>
      </c>
      <c r="Z96" s="22" t="s">
        <v>2</v>
      </c>
      <c r="AA96" s="22" t="s">
        <v>2</v>
      </c>
      <c r="AB96" s="22" t="s">
        <v>2</v>
      </c>
      <c r="AC96" s="22" t="s">
        <v>2</v>
      </c>
      <c r="AD96" s="26">
        <v>44799</v>
      </c>
      <c r="AE96" s="26">
        <v>45164</v>
      </c>
      <c r="AF96" s="25" t="s">
        <v>871</v>
      </c>
      <c r="AG96" s="30" t="s">
        <v>78</v>
      </c>
      <c r="AH96" s="30" t="s">
        <v>78</v>
      </c>
      <c r="AI96" s="29" t="s">
        <v>880</v>
      </c>
      <c r="AJ96" s="22" t="s">
        <v>118</v>
      </c>
      <c r="AK96" s="22" t="s">
        <v>90</v>
      </c>
      <c r="AL96" s="22"/>
      <c r="AM96" s="30" t="s">
        <v>138</v>
      </c>
      <c r="AN96" s="30" t="s">
        <v>139</v>
      </c>
      <c r="AO96" s="30" t="s">
        <v>449</v>
      </c>
      <c r="AP96" s="30" t="s">
        <v>583</v>
      </c>
      <c r="AQ96" s="30" t="s">
        <v>881</v>
      </c>
      <c r="AR96" s="30" t="s">
        <v>143</v>
      </c>
    </row>
    <row r="97" spans="1:44" ht="30">
      <c r="A97" s="22"/>
      <c r="B97" s="22" t="s">
        <v>69</v>
      </c>
      <c r="C97" s="22" t="s">
        <v>31</v>
      </c>
      <c r="D97" s="22" t="s">
        <v>882</v>
      </c>
      <c r="E97" s="22" t="s">
        <v>814</v>
      </c>
      <c r="F97" s="22" t="s">
        <v>883</v>
      </c>
      <c r="G97" s="22" t="s">
        <v>259</v>
      </c>
      <c r="H97" s="22">
        <v>325928431</v>
      </c>
      <c r="I97" s="44">
        <v>34955</v>
      </c>
      <c r="J97" s="22">
        <v>1992454334</v>
      </c>
      <c r="K97" s="22">
        <v>15540517</v>
      </c>
      <c r="L97" s="22" t="s">
        <v>156</v>
      </c>
      <c r="M97" s="44">
        <v>45094</v>
      </c>
      <c r="N97" s="22" t="s">
        <v>104</v>
      </c>
      <c r="O97" s="22" t="s">
        <v>364</v>
      </c>
      <c r="P97" s="22">
        <v>6851114339</v>
      </c>
      <c r="Q97" s="22" t="s">
        <v>884</v>
      </c>
      <c r="R97" s="31" t="s">
        <v>885</v>
      </c>
      <c r="S97" s="22" t="s">
        <v>2</v>
      </c>
      <c r="T97" s="22" t="s">
        <v>2</v>
      </c>
      <c r="U97" s="22" t="s">
        <v>2</v>
      </c>
      <c r="V97" s="22" t="s">
        <v>2</v>
      </c>
      <c r="W97" s="22" t="s">
        <v>2</v>
      </c>
      <c r="X97" s="22" t="s">
        <v>2</v>
      </c>
      <c r="Y97" s="22" t="s">
        <v>2</v>
      </c>
      <c r="Z97" s="22" t="s">
        <v>2</v>
      </c>
      <c r="AA97" s="22" t="s">
        <v>2</v>
      </c>
      <c r="AB97" s="22" t="s">
        <v>2</v>
      </c>
      <c r="AC97" s="22" t="s">
        <v>2</v>
      </c>
      <c r="AD97" s="26">
        <v>44834</v>
      </c>
      <c r="AE97" s="26">
        <v>45199</v>
      </c>
      <c r="AF97" s="25" t="s">
        <v>871</v>
      </c>
      <c r="AG97" s="30" t="s">
        <v>78</v>
      </c>
      <c r="AH97" s="30" t="s">
        <v>78</v>
      </c>
      <c r="AI97" s="30" t="s">
        <v>20</v>
      </c>
      <c r="AJ97" s="22" t="s">
        <v>397</v>
      </c>
      <c r="AK97" s="22" t="s">
        <v>90</v>
      </c>
      <c r="AL97" s="22"/>
      <c r="AM97" s="30" t="s">
        <v>886</v>
      </c>
      <c r="AN97" s="30" t="s">
        <v>20</v>
      </c>
      <c r="AO97" s="30" t="s">
        <v>20</v>
      </c>
      <c r="AP97" s="30" t="s">
        <v>20</v>
      </c>
      <c r="AQ97" s="30" t="s">
        <v>153</v>
      </c>
      <c r="AR97" s="30" t="s">
        <v>20</v>
      </c>
    </row>
    <row r="98" spans="1:44" ht="45">
      <c r="A98" s="22"/>
      <c r="B98" s="22" t="s">
        <v>69</v>
      </c>
      <c r="C98" s="22" t="s">
        <v>31</v>
      </c>
      <c r="D98" s="22" t="s">
        <v>814</v>
      </c>
      <c r="E98" s="22" t="s">
        <v>82</v>
      </c>
      <c r="F98" s="22" t="s">
        <v>887</v>
      </c>
      <c r="G98" s="22" t="s">
        <v>84</v>
      </c>
      <c r="H98" s="25">
        <v>366800634</v>
      </c>
      <c r="I98" s="44">
        <v>25670</v>
      </c>
      <c r="J98" s="23">
        <v>1972256816</v>
      </c>
      <c r="K98" s="25"/>
      <c r="L98" s="23" t="s">
        <v>75</v>
      </c>
      <c r="M98" s="23"/>
      <c r="N98" s="23" t="s">
        <v>763</v>
      </c>
      <c r="O98" s="22" t="s">
        <v>96</v>
      </c>
      <c r="P98" s="22">
        <v>6451022148</v>
      </c>
      <c r="Q98" s="22" t="s">
        <v>888</v>
      </c>
      <c r="R98" s="31" t="s">
        <v>889</v>
      </c>
      <c r="S98" s="22" t="s">
        <v>2</v>
      </c>
      <c r="T98" s="22" t="s">
        <v>2</v>
      </c>
      <c r="U98" s="22" t="s">
        <v>2</v>
      </c>
      <c r="V98" s="22" t="s">
        <v>2</v>
      </c>
      <c r="W98" s="22" t="s">
        <v>2</v>
      </c>
      <c r="X98" s="22" t="s">
        <v>2</v>
      </c>
      <c r="Y98" s="22" t="s">
        <v>2</v>
      </c>
      <c r="Z98" s="22" t="s">
        <v>2</v>
      </c>
      <c r="AA98" s="30"/>
      <c r="AB98" s="30"/>
      <c r="AC98" s="30"/>
      <c r="AD98" s="30"/>
      <c r="AE98" s="30"/>
      <c r="AF98" s="30"/>
      <c r="AG98" s="30" t="s">
        <v>78</v>
      </c>
      <c r="AH98" s="30" t="s">
        <v>78</v>
      </c>
      <c r="AI98" s="30" t="s">
        <v>20</v>
      </c>
      <c r="AJ98" s="22" t="s">
        <v>397</v>
      </c>
      <c r="AK98" s="22" t="s">
        <v>90</v>
      </c>
      <c r="AL98" s="22"/>
      <c r="AM98" s="30" t="s">
        <v>886</v>
      </c>
      <c r="AN98" s="30" t="s">
        <v>20</v>
      </c>
      <c r="AO98" s="30" t="s">
        <v>20</v>
      </c>
      <c r="AP98" s="30" t="s">
        <v>20</v>
      </c>
      <c r="AQ98" s="30" t="s">
        <v>153</v>
      </c>
      <c r="AR98" s="30" t="s">
        <v>20</v>
      </c>
    </row>
    <row r="99" spans="1:44" ht="81" customHeight="1">
      <c r="A99" s="22"/>
      <c r="B99" s="22" t="s">
        <v>69</v>
      </c>
      <c r="C99" s="22" t="s">
        <v>31</v>
      </c>
      <c r="D99" s="22" t="s">
        <v>616</v>
      </c>
      <c r="E99" s="22" t="s">
        <v>890</v>
      </c>
      <c r="F99" s="22" t="s">
        <v>891</v>
      </c>
      <c r="G99" s="22" t="s">
        <v>892</v>
      </c>
      <c r="H99" s="22">
        <v>377114129</v>
      </c>
      <c r="I99" s="44">
        <v>32224</v>
      </c>
      <c r="J99" s="22">
        <v>1750972519</v>
      </c>
      <c r="K99" s="22">
        <v>15062874</v>
      </c>
      <c r="L99" s="22" t="s">
        <v>75</v>
      </c>
      <c r="M99" s="22"/>
      <c r="N99" s="22" t="s">
        <v>122</v>
      </c>
      <c r="O99" s="22" t="s">
        <v>105</v>
      </c>
      <c r="P99" s="22">
        <v>6801115953</v>
      </c>
      <c r="Q99" s="22" t="s">
        <v>346</v>
      </c>
      <c r="R99" s="31" t="s">
        <v>347</v>
      </c>
      <c r="S99" s="22" t="s">
        <v>2</v>
      </c>
      <c r="T99" s="22" t="s">
        <v>2</v>
      </c>
      <c r="U99" s="22" t="s">
        <v>2</v>
      </c>
      <c r="V99" s="22" t="s">
        <v>2</v>
      </c>
      <c r="W99" s="22" t="s">
        <v>2</v>
      </c>
      <c r="X99" s="22" t="s">
        <v>2</v>
      </c>
      <c r="Y99" s="22" t="s">
        <v>2</v>
      </c>
      <c r="Z99" s="22" t="s">
        <v>2</v>
      </c>
      <c r="AA99" s="22" t="s">
        <v>2</v>
      </c>
      <c r="AB99" s="22" t="s">
        <v>2</v>
      </c>
      <c r="AC99" s="22" t="s">
        <v>2</v>
      </c>
      <c r="AD99" s="22"/>
      <c r="AE99" s="22"/>
      <c r="AF99" s="22"/>
      <c r="AG99" s="30" t="s">
        <v>78</v>
      </c>
      <c r="AH99" s="30" t="s">
        <v>78</v>
      </c>
      <c r="AI99" s="22" t="s">
        <v>893</v>
      </c>
      <c r="AJ99" s="22" t="s">
        <v>124</v>
      </c>
      <c r="AK99" s="22" t="s">
        <v>264</v>
      </c>
      <c r="AL99" s="22"/>
      <c r="AM99" s="30" t="s">
        <v>138</v>
      </c>
      <c r="AN99" s="30" t="s">
        <v>139</v>
      </c>
      <c r="AO99" s="30" t="s">
        <v>790</v>
      </c>
      <c r="AP99" s="30" t="s">
        <v>200</v>
      </c>
      <c r="AQ99" s="30" t="s">
        <v>894</v>
      </c>
      <c r="AR99" s="25" t="s">
        <v>306</v>
      </c>
    </row>
    <row r="100" spans="1:44" ht="120">
      <c r="A100" s="22"/>
      <c r="B100" s="22" t="s">
        <v>69</v>
      </c>
      <c r="C100" s="22" t="s">
        <v>31</v>
      </c>
      <c r="D100" s="22" t="s">
        <v>443</v>
      </c>
      <c r="E100" s="22" t="s">
        <v>564</v>
      </c>
      <c r="F100" s="22" t="s">
        <v>895</v>
      </c>
      <c r="G100" s="22" t="s">
        <v>896</v>
      </c>
      <c r="H100" s="22">
        <v>379159719</v>
      </c>
      <c r="I100" s="44">
        <v>34033</v>
      </c>
      <c r="J100" s="22">
        <v>1245789445</v>
      </c>
      <c r="K100" s="22">
        <v>14957721</v>
      </c>
      <c r="L100" s="22" t="s">
        <v>75</v>
      </c>
      <c r="M100" s="22"/>
      <c r="N100" s="22" t="s">
        <v>122</v>
      </c>
      <c r="O100" s="22" t="s">
        <v>105</v>
      </c>
      <c r="P100" s="22">
        <v>6801108501</v>
      </c>
      <c r="Q100" s="22" t="s">
        <v>897</v>
      </c>
      <c r="R100" s="31" t="s">
        <v>387</v>
      </c>
      <c r="S100" s="22" t="s">
        <v>2</v>
      </c>
      <c r="T100" s="22" t="s">
        <v>2</v>
      </c>
      <c r="U100" s="22" t="s">
        <v>2</v>
      </c>
      <c r="V100" s="22" t="s">
        <v>2</v>
      </c>
      <c r="W100" s="22" t="s">
        <v>2</v>
      </c>
      <c r="X100" s="22" t="s">
        <v>2</v>
      </c>
      <c r="Y100" s="22" t="s">
        <v>2</v>
      </c>
      <c r="Z100" s="22" t="s">
        <v>2</v>
      </c>
      <c r="AA100" s="22" t="s">
        <v>2</v>
      </c>
      <c r="AB100" s="22" t="s">
        <v>2</v>
      </c>
      <c r="AC100" s="22" t="s">
        <v>2</v>
      </c>
      <c r="AD100" s="22"/>
      <c r="AE100" s="22"/>
      <c r="AF100" s="22"/>
      <c r="AG100" s="30" t="s">
        <v>78</v>
      </c>
      <c r="AH100" s="30" t="s">
        <v>78</v>
      </c>
      <c r="AI100" s="29" t="s">
        <v>898</v>
      </c>
      <c r="AJ100" s="22" t="s">
        <v>118</v>
      </c>
      <c r="AK100" s="22" t="s">
        <v>90</v>
      </c>
      <c r="AL100" s="22"/>
      <c r="AM100" s="30" t="s">
        <v>138</v>
      </c>
      <c r="AN100" s="30" t="s">
        <v>139</v>
      </c>
      <c r="AO100" s="30" t="s">
        <v>449</v>
      </c>
      <c r="AP100" s="30" t="s">
        <v>543</v>
      </c>
      <c r="AQ100" s="30" t="s">
        <v>899</v>
      </c>
      <c r="AR100" s="30" t="s">
        <v>143</v>
      </c>
    </row>
    <row r="101" spans="1:44" ht="45">
      <c r="A101" s="34"/>
      <c r="B101" s="34" t="s">
        <v>69</v>
      </c>
      <c r="C101" s="34" t="s">
        <v>31</v>
      </c>
      <c r="D101" s="34" t="s">
        <v>900</v>
      </c>
      <c r="E101" s="34"/>
      <c r="F101" s="149" t="s">
        <v>901</v>
      </c>
      <c r="G101" s="34" t="s">
        <v>902</v>
      </c>
      <c r="H101" s="34"/>
      <c r="I101" s="34"/>
      <c r="J101" s="34">
        <v>1184272791</v>
      </c>
      <c r="K101" s="22">
        <v>15160458</v>
      </c>
      <c r="L101" s="22"/>
      <c r="M101" s="22"/>
      <c r="N101" s="22" t="s">
        <v>716</v>
      </c>
      <c r="O101" s="22" t="s">
        <v>903</v>
      </c>
      <c r="P101" s="22" t="s">
        <v>904</v>
      </c>
      <c r="Q101" s="22" t="s">
        <v>905</v>
      </c>
      <c r="R101" s="31" t="s">
        <v>906</v>
      </c>
      <c r="S101" s="22"/>
      <c r="T101" s="22"/>
      <c r="U101" s="22"/>
      <c r="V101" s="22"/>
      <c r="W101" s="22"/>
      <c r="X101" s="22"/>
      <c r="Y101" s="22"/>
      <c r="Z101" s="22"/>
      <c r="AA101" s="22"/>
      <c r="AB101" s="22"/>
      <c r="AC101" s="22"/>
      <c r="AD101" s="22"/>
      <c r="AE101" s="22"/>
      <c r="AF101" s="22"/>
      <c r="AG101" s="29" t="s">
        <v>78</v>
      </c>
      <c r="AH101" s="29" t="s">
        <v>78</v>
      </c>
      <c r="AI101" s="30" t="s">
        <v>153</v>
      </c>
      <c r="AJ101" s="22" t="s">
        <v>397</v>
      </c>
      <c r="AK101" s="22" t="s">
        <v>90</v>
      </c>
      <c r="AL101" s="22"/>
      <c r="AM101" s="30" t="s">
        <v>153</v>
      </c>
      <c r="AN101" s="30" t="s">
        <v>153</v>
      </c>
      <c r="AO101" s="30" t="s">
        <v>153</v>
      </c>
      <c r="AP101" s="30" t="s">
        <v>153</v>
      </c>
      <c r="AQ101" s="30" t="s">
        <v>153</v>
      </c>
      <c r="AR101" s="30" t="s">
        <v>20</v>
      </c>
    </row>
    <row r="102" spans="1:44" ht="120">
      <c r="A102" s="22"/>
      <c r="B102" s="22" t="s">
        <v>69</v>
      </c>
      <c r="C102" s="22" t="s">
        <v>31</v>
      </c>
      <c r="D102" s="22" t="s">
        <v>907</v>
      </c>
      <c r="E102" s="22" t="s">
        <v>908</v>
      </c>
      <c r="F102" s="22" t="s">
        <v>909</v>
      </c>
      <c r="G102" s="22" t="s">
        <v>910</v>
      </c>
      <c r="H102" s="22" t="s">
        <v>911</v>
      </c>
      <c r="I102" s="44">
        <v>30438</v>
      </c>
      <c r="J102" s="22">
        <v>1558734624</v>
      </c>
      <c r="K102" s="22">
        <v>15857572</v>
      </c>
      <c r="L102" s="22" t="s">
        <v>75</v>
      </c>
      <c r="M102" s="22"/>
      <c r="N102" s="22" t="s">
        <v>180</v>
      </c>
      <c r="O102" s="22" t="s">
        <v>105</v>
      </c>
      <c r="P102" s="22">
        <v>6801098354</v>
      </c>
      <c r="Q102" s="22" t="s">
        <v>912</v>
      </c>
      <c r="R102" s="31" t="s">
        <v>913</v>
      </c>
      <c r="S102" s="22" t="s">
        <v>2</v>
      </c>
      <c r="T102" s="22" t="s">
        <v>2</v>
      </c>
      <c r="U102" s="22" t="s">
        <v>2</v>
      </c>
      <c r="V102" s="22" t="s">
        <v>2</v>
      </c>
      <c r="W102" s="22" t="s">
        <v>2</v>
      </c>
      <c r="X102" s="22" t="s">
        <v>2</v>
      </c>
      <c r="Y102" s="22" t="s">
        <v>2</v>
      </c>
      <c r="Z102" s="22" t="s">
        <v>2</v>
      </c>
      <c r="AA102" s="30"/>
      <c r="AB102" s="30"/>
      <c r="AC102" s="30"/>
      <c r="AD102" s="30"/>
      <c r="AE102" s="30"/>
      <c r="AF102" s="30"/>
      <c r="AG102" s="30" t="s">
        <v>78</v>
      </c>
      <c r="AH102" s="30" t="s">
        <v>78</v>
      </c>
      <c r="AI102" s="29" t="s">
        <v>914</v>
      </c>
      <c r="AJ102" s="22" t="s">
        <v>124</v>
      </c>
      <c r="AK102" s="30" t="s">
        <v>845</v>
      </c>
      <c r="AL102" s="58">
        <v>46843</v>
      </c>
      <c r="AM102" s="30" t="s">
        <v>138</v>
      </c>
      <c r="AN102" s="30" t="s">
        <v>139</v>
      </c>
      <c r="AO102" s="30" t="s">
        <v>449</v>
      </c>
      <c r="AP102" s="33" t="s">
        <v>915</v>
      </c>
      <c r="AQ102" s="30" t="s">
        <v>916</v>
      </c>
      <c r="AR102" s="30" t="s">
        <v>143</v>
      </c>
    </row>
    <row r="103" spans="1:44" ht="105" customHeight="1">
      <c r="A103" s="22"/>
      <c r="B103" s="22" t="s">
        <v>69</v>
      </c>
      <c r="C103" s="22" t="s">
        <v>31</v>
      </c>
      <c r="D103" s="22" t="s">
        <v>917</v>
      </c>
      <c r="E103" s="22" t="s">
        <v>571</v>
      </c>
      <c r="F103" s="22" t="s">
        <v>918</v>
      </c>
      <c r="G103" s="22" t="s">
        <v>919</v>
      </c>
      <c r="H103" s="22">
        <v>378704627</v>
      </c>
      <c r="I103" s="44">
        <v>22725</v>
      </c>
      <c r="J103" s="30">
        <v>1942237425</v>
      </c>
      <c r="K103" s="22">
        <v>11607604</v>
      </c>
      <c r="L103" s="22" t="s">
        <v>75</v>
      </c>
      <c r="M103" s="22"/>
      <c r="N103" s="22" t="s">
        <v>920</v>
      </c>
      <c r="O103" s="22" t="s">
        <v>192</v>
      </c>
      <c r="P103" s="22" t="s">
        <v>921</v>
      </c>
      <c r="Q103" s="25" t="s">
        <v>922</v>
      </c>
      <c r="R103" s="25" t="s">
        <v>923</v>
      </c>
      <c r="S103" s="22" t="s">
        <v>2</v>
      </c>
      <c r="T103" s="22" t="s">
        <v>2</v>
      </c>
      <c r="U103" s="22" t="s">
        <v>2</v>
      </c>
      <c r="V103" s="22" t="s">
        <v>2</v>
      </c>
      <c r="W103" s="22" t="s">
        <v>2</v>
      </c>
      <c r="X103" s="22" t="s">
        <v>2</v>
      </c>
      <c r="Y103" s="22" t="s">
        <v>2</v>
      </c>
      <c r="Z103" s="22" t="s">
        <v>2</v>
      </c>
      <c r="AA103" s="22" t="s">
        <v>924</v>
      </c>
      <c r="AB103" s="31"/>
      <c r="AC103" s="31">
        <v>45412</v>
      </c>
      <c r="AD103" s="30"/>
      <c r="AE103" s="30"/>
      <c r="AF103" s="30"/>
      <c r="AG103" s="30" t="s">
        <v>78</v>
      </c>
      <c r="AH103" s="30" t="s">
        <v>78</v>
      </c>
      <c r="AI103" s="29" t="s">
        <v>925</v>
      </c>
      <c r="AJ103" s="22" t="s">
        <v>118</v>
      </c>
      <c r="AK103" s="22" t="s">
        <v>90</v>
      </c>
      <c r="AL103" s="22"/>
      <c r="AM103" s="30" t="s">
        <v>138</v>
      </c>
      <c r="AN103" s="30" t="s">
        <v>926</v>
      </c>
      <c r="AO103" s="30" t="s">
        <v>449</v>
      </c>
      <c r="AP103" s="30" t="s">
        <v>175</v>
      </c>
      <c r="AQ103" s="30" t="s">
        <v>927</v>
      </c>
      <c r="AR103" s="30" t="s">
        <v>143</v>
      </c>
    </row>
    <row r="104" spans="1:44" ht="120">
      <c r="A104" s="22"/>
      <c r="B104" s="22" t="s">
        <v>69</v>
      </c>
      <c r="C104" s="22" t="s">
        <v>31</v>
      </c>
      <c r="D104" s="22" t="s">
        <v>928</v>
      </c>
      <c r="E104" s="22" t="s">
        <v>929</v>
      </c>
      <c r="F104" s="22" t="s">
        <v>930</v>
      </c>
      <c r="G104" s="22" t="s">
        <v>931</v>
      </c>
      <c r="H104" s="22">
        <v>366921439</v>
      </c>
      <c r="I104" s="44">
        <v>29280</v>
      </c>
      <c r="J104" s="22">
        <v>1124283650</v>
      </c>
      <c r="K104" s="22">
        <v>13962384</v>
      </c>
      <c r="L104" s="22" t="s">
        <v>75</v>
      </c>
      <c r="M104" s="22"/>
      <c r="N104" s="22" t="s">
        <v>122</v>
      </c>
      <c r="O104" s="22" t="s">
        <v>105</v>
      </c>
      <c r="P104" s="22">
        <v>6801086095</v>
      </c>
      <c r="Q104" s="22" t="s">
        <v>932</v>
      </c>
      <c r="R104" s="31" t="s">
        <v>933</v>
      </c>
      <c r="S104" s="22" t="s">
        <v>2</v>
      </c>
      <c r="T104" s="22" t="s">
        <v>2</v>
      </c>
      <c r="U104" s="22" t="s">
        <v>2</v>
      </c>
      <c r="V104" s="22" t="s">
        <v>2</v>
      </c>
      <c r="W104" s="22" t="s">
        <v>2</v>
      </c>
      <c r="X104" s="22" t="s">
        <v>2</v>
      </c>
      <c r="Y104" s="22" t="s">
        <v>2</v>
      </c>
      <c r="Z104" s="22" t="s">
        <v>2</v>
      </c>
      <c r="AA104" s="29"/>
      <c r="AB104" s="29"/>
      <c r="AC104" s="29"/>
      <c r="AD104" s="29"/>
      <c r="AE104" s="29"/>
      <c r="AF104" s="29"/>
      <c r="AG104" s="30" t="s">
        <v>78</v>
      </c>
      <c r="AH104" s="30" t="s">
        <v>78</v>
      </c>
      <c r="AI104" s="29" t="s">
        <v>934</v>
      </c>
      <c r="AJ104" s="22" t="s">
        <v>118</v>
      </c>
      <c r="AK104" s="22" t="s">
        <v>90</v>
      </c>
      <c r="AL104" s="22"/>
      <c r="AM104" s="30" t="s">
        <v>138</v>
      </c>
      <c r="AN104" s="30" t="s">
        <v>139</v>
      </c>
      <c r="AO104" s="30" t="s">
        <v>449</v>
      </c>
      <c r="AP104" s="30" t="s">
        <v>175</v>
      </c>
      <c r="AQ104" s="30" t="s">
        <v>935</v>
      </c>
      <c r="AR104" s="30" t="s">
        <v>143</v>
      </c>
    </row>
    <row r="105" spans="1:44" ht="45">
      <c r="A105" s="22"/>
      <c r="B105" s="22" t="s">
        <v>69</v>
      </c>
      <c r="C105" s="22" t="s">
        <v>31</v>
      </c>
      <c r="D105" s="22" t="s">
        <v>936</v>
      </c>
      <c r="E105" s="22" t="s">
        <v>721</v>
      </c>
      <c r="F105" s="22" t="s">
        <v>715</v>
      </c>
      <c r="G105" s="22" t="s">
        <v>937</v>
      </c>
      <c r="H105" s="25">
        <v>382116427</v>
      </c>
      <c r="I105" s="37">
        <v>33176</v>
      </c>
      <c r="J105" s="22">
        <v>1609442771</v>
      </c>
      <c r="K105" s="22">
        <v>15158364</v>
      </c>
      <c r="L105" s="22" t="s">
        <v>75</v>
      </c>
      <c r="M105" s="22"/>
      <c r="N105" s="22" t="s">
        <v>180</v>
      </c>
      <c r="O105" s="22" t="s">
        <v>105</v>
      </c>
      <c r="P105" s="22">
        <v>6851110418</v>
      </c>
      <c r="Q105" s="22" t="s">
        <v>938</v>
      </c>
      <c r="R105" s="31" t="s">
        <v>939</v>
      </c>
      <c r="S105" s="22" t="s">
        <v>2</v>
      </c>
      <c r="T105" s="22" t="s">
        <v>2</v>
      </c>
      <c r="U105" s="22" t="s">
        <v>2</v>
      </c>
      <c r="V105" s="22" t="s">
        <v>2</v>
      </c>
      <c r="W105" s="22" t="s">
        <v>2</v>
      </c>
      <c r="X105" s="22" t="s">
        <v>2</v>
      </c>
      <c r="Y105" s="22" t="s">
        <v>2</v>
      </c>
      <c r="Z105" s="22" t="s">
        <v>2</v>
      </c>
      <c r="AA105" s="22" t="s">
        <v>2</v>
      </c>
      <c r="AB105" s="22" t="s">
        <v>2</v>
      </c>
      <c r="AC105" s="22" t="s">
        <v>2</v>
      </c>
      <c r="AD105" s="22"/>
      <c r="AE105" s="22"/>
      <c r="AF105" s="22"/>
      <c r="AG105" s="30" t="s">
        <v>78</v>
      </c>
      <c r="AH105" s="30" t="s">
        <v>78</v>
      </c>
      <c r="AI105" s="30" t="s">
        <v>20</v>
      </c>
      <c r="AJ105" s="22" t="s">
        <v>397</v>
      </c>
      <c r="AK105" s="22" t="s">
        <v>90</v>
      </c>
      <c r="AL105" s="22"/>
      <c r="AM105" s="30" t="s">
        <v>20</v>
      </c>
      <c r="AN105" s="30" t="s">
        <v>20</v>
      </c>
      <c r="AO105" s="30" t="s">
        <v>20</v>
      </c>
      <c r="AP105" s="30" t="s">
        <v>20</v>
      </c>
      <c r="AQ105" s="30" t="s">
        <v>153</v>
      </c>
      <c r="AR105" s="30" t="s">
        <v>20</v>
      </c>
    </row>
    <row r="106" spans="1:44" ht="75">
      <c r="A106" s="22" t="s">
        <v>69</v>
      </c>
      <c r="B106" s="22" t="s">
        <v>69</v>
      </c>
      <c r="C106" s="25" t="s">
        <v>940</v>
      </c>
      <c r="D106" s="25" t="s">
        <v>941</v>
      </c>
      <c r="E106" s="25"/>
      <c r="F106" s="23" t="s">
        <v>942</v>
      </c>
      <c r="G106" s="25" t="s">
        <v>94</v>
      </c>
      <c r="H106" s="66">
        <v>370962913</v>
      </c>
      <c r="I106" s="26">
        <v>30947</v>
      </c>
      <c r="J106" s="150">
        <v>1831635457</v>
      </c>
      <c r="K106" s="25">
        <v>14651052</v>
      </c>
      <c r="L106" s="22" t="s">
        <v>156</v>
      </c>
      <c r="M106" s="151">
        <v>45047</v>
      </c>
      <c r="N106" s="150" t="s">
        <v>86</v>
      </c>
      <c r="O106" s="27" t="s">
        <v>87</v>
      </c>
      <c r="P106" s="59">
        <v>6401018118</v>
      </c>
      <c r="Q106" s="152" t="s">
        <v>943</v>
      </c>
      <c r="R106" s="80" t="s">
        <v>944</v>
      </c>
      <c r="S106" s="22" t="s">
        <v>2</v>
      </c>
      <c r="T106" s="22" t="s">
        <v>2</v>
      </c>
      <c r="U106" s="22" t="s">
        <v>2</v>
      </c>
      <c r="V106" s="22" t="s">
        <v>2</v>
      </c>
      <c r="W106" s="22" t="s">
        <v>2</v>
      </c>
      <c r="X106" s="22" t="s">
        <v>2</v>
      </c>
      <c r="Y106" s="22" t="s">
        <v>2</v>
      </c>
      <c r="Z106" s="22" t="s">
        <v>2</v>
      </c>
      <c r="AA106" s="22" t="s">
        <v>2</v>
      </c>
      <c r="AB106" s="22" t="s">
        <v>2</v>
      </c>
      <c r="AC106" s="22" t="s">
        <v>2</v>
      </c>
      <c r="AD106" s="44">
        <v>44652</v>
      </c>
      <c r="AE106" s="44">
        <v>45017</v>
      </c>
      <c r="AF106" s="22" t="s">
        <v>945</v>
      </c>
      <c r="AG106" s="29" t="s">
        <v>78</v>
      </c>
      <c r="AH106" s="29" t="s">
        <v>78</v>
      </c>
      <c r="AI106" s="30" t="s">
        <v>20</v>
      </c>
      <c r="AJ106" s="22" t="s">
        <v>397</v>
      </c>
      <c r="AK106" s="30" t="s">
        <v>946</v>
      </c>
      <c r="AL106" s="44">
        <v>46843</v>
      </c>
      <c r="AM106" s="32" t="s">
        <v>273</v>
      </c>
      <c r="AN106" s="33" t="s">
        <v>561</v>
      </c>
      <c r="AO106" s="33" t="s">
        <v>275</v>
      </c>
      <c r="AP106" s="30" t="s">
        <v>481</v>
      </c>
      <c r="AQ106" s="33" t="s">
        <v>947</v>
      </c>
      <c r="AR106" s="30" t="s">
        <v>143</v>
      </c>
    </row>
    <row r="107" spans="1:44" ht="120">
      <c r="A107" s="22" t="s">
        <v>69</v>
      </c>
      <c r="B107" s="22" t="s">
        <v>69</v>
      </c>
      <c r="C107" s="22" t="s">
        <v>940</v>
      </c>
      <c r="D107" s="22" t="s">
        <v>948</v>
      </c>
      <c r="E107" s="22"/>
      <c r="F107" s="22" t="s">
        <v>949</v>
      </c>
      <c r="G107" s="22" t="s">
        <v>121</v>
      </c>
      <c r="H107" s="22" t="s">
        <v>950</v>
      </c>
      <c r="I107" s="31">
        <v>34773</v>
      </c>
      <c r="J107" s="22">
        <v>1740894849</v>
      </c>
      <c r="K107" s="22">
        <v>15654442</v>
      </c>
      <c r="L107" s="22" t="s">
        <v>75</v>
      </c>
      <c r="M107" s="44">
        <v>45055</v>
      </c>
      <c r="N107" s="22" t="s">
        <v>122</v>
      </c>
      <c r="O107" s="22" t="s">
        <v>105</v>
      </c>
      <c r="P107" s="22" t="s">
        <v>951</v>
      </c>
      <c r="Q107" s="22" t="s">
        <v>952</v>
      </c>
      <c r="R107" s="22" t="s">
        <v>953</v>
      </c>
      <c r="S107" s="22" t="s">
        <v>2</v>
      </c>
      <c r="T107" s="22" t="s">
        <v>2</v>
      </c>
      <c r="U107" s="22" t="s">
        <v>2</v>
      </c>
      <c r="V107" s="22" t="s">
        <v>2</v>
      </c>
      <c r="W107" s="22" t="s">
        <v>2</v>
      </c>
      <c r="X107" s="22" t="s">
        <v>2</v>
      </c>
      <c r="Y107" s="22" t="s">
        <v>2</v>
      </c>
      <c r="Z107" s="22" t="s">
        <v>2</v>
      </c>
      <c r="AA107" s="22" t="s">
        <v>2</v>
      </c>
      <c r="AB107" s="22" t="s">
        <v>2</v>
      </c>
      <c r="AC107" s="22" t="s">
        <v>2</v>
      </c>
      <c r="AD107" s="22"/>
      <c r="AE107" s="22"/>
      <c r="AF107" s="22"/>
      <c r="AG107" s="30" t="s">
        <v>78</v>
      </c>
      <c r="AH107" s="30" t="s">
        <v>78</v>
      </c>
      <c r="AI107" s="29" t="s">
        <v>954</v>
      </c>
      <c r="AJ107" s="22" t="s">
        <v>118</v>
      </c>
      <c r="AK107" s="30" t="s">
        <v>946</v>
      </c>
      <c r="AL107" s="44">
        <v>45930</v>
      </c>
      <c r="AM107" s="30" t="s">
        <v>138</v>
      </c>
      <c r="AN107" s="30" t="s">
        <v>139</v>
      </c>
      <c r="AO107" s="30" t="s">
        <v>140</v>
      </c>
      <c r="AP107" s="30" t="s">
        <v>955</v>
      </c>
      <c r="AQ107" s="30" t="s">
        <v>956</v>
      </c>
      <c r="AR107" s="30" t="s">
        <v>143</v>
      </c>
    </row>
    <row r="108" spans="1:44" ht="60">
      <c r="A108" s="22" t="s">
        <v>69</v>
      </c>
      <c r="B108" s="22" t="s">
        <v>69</v>
      </c>
      <c r="C108" s="22" t="s">
        <v>940</v>
      </c>
      <c r="D108" s="22" t="s">
        <v>957</v>
      </c>
      <c r="E108" s="22"/>
      <c r="F108" s="22" t="s">
        <v>958</v>
      </c>
      <c r="G108" s="22" t="s">
        <v>259</v>
      </c>
      <c r="H108" s="22">
        <v>381029248</v>
      </c>
      <c r="I108" s="31">
        <v>32027</v>
      </c>
      <c r="J108" s="22">
        <v>1114468352</v>
      </c>
      <c r="K108" s="22"/>
      <c r="L108" s="22" t="s">
        <v>75</v>
      </c>
      <c r="M108" s="22"/>
      <c r="N108" s="22" t="s">
        <v>122</v>
      </c>
      <c r="O108" s="22" t="s">
        <v>105</v>
      </c>
      <c r="P108" s="22">
        <v>6851100394</v>
      </c>
      <c r="Q108" s="22" t="s">
        <v>959</v>
      </c>
      <c r="R108" s="22" t="s">
        <v>960</v>
      </c>
      <c r="S108" s="22" t="s">
        <v>2</v>
      </c>
      <c r="T108" s="22" t="s">
        <v>2</v>
      </c>
      <c r="U108" s="22" t="s">
        <v>2</v>
      </c>
      <c r="V108" s="22" t="s">
        <v>2</v>
      </c>
      <c r="W108" s="22" t="s">
        <v>2</v>
      </c>
      <c r="X108" s="22" t="s">
        <v>2</v>
      </c>
      <c r="Y108" s="22" t="s">
        <v>2</v>
      </c>
      <c r="Z108" s="22" t="s">
        <v>2</v>
      </c>
      <c r="AA108" s="22" t="s">
        <v>2</v>
      </c>
      <c r="AB108" s="22" t="s">
        <v>2</v>
      </c>
      <c r="AC108" s="22" t="s">
        <v>2</v>
      </c>
      <c r="AD108" s="22"/>
      <c r="AE108" s="22"/>
      <c r="AF108" s="22"/>
      <c r="AG108" s="30" t="s">
        <v>78</v>
      </c>
      <c r="AH108" s="30" t="s">
        <v>78</v>
      </c>
      <c r="AI108" s="30" t="s">
        <v>20</v>
      </c>
      <c r="AJ108" s="22" t="s">
        <v>397</v>
      </c>
      <c r="AK108" s="30" t="s">
        <v>946</v>
      </c>
      <c r="AL108" s="44">
        <v>45138</v>
      </c>
      <c r="AM108" s="30" t="s">
        <v>20</v>
      </c>
      <c r="AN108" s="30" t="s">
        <v>20</v>
      </c>
      <c r="AO108" s="30" t="s">
        <v>20</v>
      </c>
      <c r="AP108" s="30" t="s">
        <v>20</v>
      </c>
      <c r="AQ108" s="30" t="s">
        <v>153</v>
      </c>
      <c r="AR108" s="30" t="s">
        <v>20</v>
      </c>
    </row>
    <row r="109" spans="1:44" ht="120">
      <c r="A109" s="22" t="s">
        <v>69</v>
      </c>
      <c r="B109" s="22" t="s">
        <v>69</v>
      </c>
      <c r="C109" s="22" t="s">
        <v>940</v>
      </c>
      <c r="D109" s="22" t="s">
        <v>417</v>
      </c>
      <c r="E109" s="22" t="s">
        <v>961</v>
      </c>
      <c r="F109" s="22" t="s">
        <v>962</v>
      </c>
      <c r="G109" s="22" t="s">
        <v>963</v>
      </c>
      <c r="H109" s="25">
        <v>374022416</v>
      </c>
      <c r="I109" s="37">
        <v>28462</v>
      </c>
      <c r="J109" s="22">
        <v>1598428856</v>
      </c>
      <c r="K109" s="22">
        <v>15448355</v>
      </c>
      <c r="L109" s="22" t="s">
        <v>156</v>
      </c>
      <c r="M109" s="44">
        <v>44929</v>
      </c>
      <c r="N109" s="22" t="s">
        <v>297</v>
      </c>
      <c r="O109" s="22" t="s">
        <v>239</v>
      </c>
      <c r="P109" s="22" t="s">
        <v>964</v>
      </c>
      <c r="Q109" s="22" t="s">
        <v>965</v>
      </c>
      <c r="R109" s="31" t="s">
        <v>966</v>
      </c>
      <c r="S109" s="22" t="s">
        <v>2</v>
      </c>
      <c r="T109" s="22" t="s">
        <v>2</v>
      </c>
      <c r="U109" s="22">
        <v>4704277557</v>
      </c>
      <c r="V109" s="44">
        <v>40317</v>
      </c>
      <c r="W109" s="44">
        <v>45065</v>
      </c>
      <c r="X109" s="22">
        <v>4704277557</v>
      </c>
      <c r="Y109" s="44">
        <v>40317</v>
      </c>
      <c r="Z109" s="44">
        <v>45065</v>
      </c>
      <c r="AA109" s="22" t="s">
        <v>967</v>
      </c>
      <c r="AB109" s="31">
        <v>44514</v>
      </c>
      <c r="AC109" s="31">
        <v>45504</v>
      </c>
      <c r="AD109" s="26">
        <v>44805</v>
      </c>
      <c r="AE109" s="26">
        <v>45170</v>
      </c>
      <c r="AF109" s="25" t="s">
        <v>968</v>
      </c>
      <c r="AG109" s="30" t="s">
        <v>78</v>
      </c>
      <c r="AH109" s="30" t="s">
        <v>78</v>
      </c>
      <c r="AI109" s="29" t="s">
        <v>969</v>
      </c>
      <c r="AJ109" s="22" t="s">
        <v>118</v>
      </c>
      <c r="AK109" s="30" t="s">
        <v>946</v>
      </c>
      <c r="AL109" s="31">
        <v>46356</v>
      </c>
      <c r="AM109" s="30" t="s">
        <v>138</v>
      </c>
      <c r="AN109" s="30" t="s">
        <v>139</v>
      </c>
      <c r="AO109" s="30" t="s">
        <v>140</v>
      </c>
      <c r="AP109" s="30" t="s">
        <v>955</v>
      </c>
      <c r="AQ109" s="30" t="s">
        <v>970</v>
      </c>
      <c r="AR109" s="30" t="s">
        <v>143</v>
      </c>
    </row>
    <row r="110" spans="1:44" ht="60">
      <c r="A110" s="22" t="s">
        <v>69</v>
      </c>
      <c r="B110" s="22" t="s">
        <v>69</v>
      </c>
      <c r="C110" s="22" t="s">
        <v>940</v>
      </c>
      <c r="D110" s="22" t="s">
        <v>971</v>
      </c>
      <c r="E110" s="22"/>
      <c r="F110" s="22" t="s">
        <v>972</v>
      </c>
      <c r="G110" s="22" t="s">
        <v>259</v>
      </c>
      <c r="H110" s="22" t="s">
        <v>973</v>
      </c>
      <c r="I110" s="31">
        <v>34572</v>
      </c>
      <c r="J110" s="22">
        <v>1578078374</v>
      </c>
      <c r="K110" s="22"/>
      <c r="L110" s="22" t="s">
        <v>75</v>
      </c>
      <c r="M110" s="22"/>
      <c r="N110" s="22" t="s">
        <v>180</v>
      </c>
      <c r="O110" s="22" t="s">
        <v>105</v>
      </c>
      <c r="P110" s="22">
        <v>6851107754</v>
      </c>
      <c r="Q110" s="22" t="s">
        <v>974</v>
      </c>
      <c r="R110" s="80" t="s">
        <v>975</v>
      </c>
      <c r="S110" s="22" t="s">
        <v>2</v>
      </c>
      <c r="T110" s="22" t="s">
        <v>2</v>
      </c>
      <c r="U110" s="22" t="s">
        <v>2</v>
      </c>
      <c r="V110" s="22" t="s">
        <v>2</v>
      </c>
      <c r="W110" s="22" t="s">
        <v>2</v>
      </c>
      <c r="X110" s="22" t="s">
        <v>2</v>
      </c>
      <c r="Y110" s="22" t="s">
        <v>2</v>
      </c>
      <c r="Z110" s="22" t="s">
        <v>2</v>
      </c>
      <c r="AA110" s="22" t="s">
        <v>2</v>
      </c>
      <c r="AB110" s="22" t="s">
        <v>2</v>
      </c>
      <c r="AC110" s="22" t="s">
        <v>2</v>
      </c>
      <c r="AD110" s="22"/>
      <c r="AE110" s="22"/>
      <c r="AF110" s="22"/>
      <c r="AG110" s="30" t="s">
        <v>78</v>
      </c>
      <c r="AH110" s="30" t="s">
        <v>78</v>
      </c>
      <c r="AI110" s="30" t="s">
        <v>20</v>
      </c>
      <c r="AJ110" s="22" t="s">
        <v>124</v>
      </c>
      <c r="AK110" s="30" t="s">
        <v>946</v>
      </c>
      <c r="AL110" s="44">
        <v>46112</v>
      </c>
      <c r="AM110" s="30" t="s">
        <v>20</v>
      </c>
      <c r="AN110" s="30" t="s">
        <v>20</v>
      </c>
      <c r="AO110" s="30" t="s">
        <v>20</v>
      </c>
      <c r="AP110" s="30" t="s">
        <v>20</v>
      </c>
      <c r="AQ110" s="30" t="s">
        <v>153</v>
      </c>
      <c r="AR110" s="30" t="s">
        <v>20</v>
      </c>
    </row>
    <row r="111" spans="1:44" ht="60">
      <c r="A111" s="22" t="s">
        <v>69</v>
      </c>
      <c r="B111" s="22" t="s">
        <v>69</v>
      </c>
      <c r="C111" s="25" t="s">
        <v>940</v>
      </c>
      <c r="D111" s="25" t="s">
        <v>976</v>
      </c>
      <c r="E111" s="25"/>
      <c r="F111" s="25" t="s">
        <v>977</v>
      </c>
      <c r="G111" s="25" t="s">
        <v>121</v>
      </c>
      <c r="H111" s="25">
        <v>452738651</v>
      </c>
      <c r="I111" s="37">
        <v>27318</v>
      </c>
      <c r="J111" s="25">
        <v>1811432586</v>
      </c>
      <c r="K111" s="25">
        <v>14459458</v>
      </c>
      <c r="L111" s="22" t="s">
        <v>156</v>
      </c>
      <c r="M111" s="44">
        <v>45055</v>
      </c>
      <c r="N111" s="25" t="s">
        <v>122</v>
      </c>
      <c r="O111" s="23" t="s">
        <v>105</v>
      </c>
      <c r="P111" s="23">
        <v>6801104160</v>
      </c>
      <c r="Q111" s="23" t="s">
        <v>978</v>
      </c>
      <c r="R111" s="31" t="s">
        <v>979</v>
      </c>
      <c r="S111" s="22" t="s">
        <v>2</v>
      </c>
      <c r="T111" s="22" t="s">
        <v>2</v>
      </c>
      <c r="U111" s="22" t="s">
        <v>2</v>
      </c>
      <c r="V111" s="22" t="s">
        <v>2</v>
      </c>
      <c r="W111" s="22" t="s">
        <v>2</v>
      </c>
      <c r="X111" s="22" t="s">
        <v>2</v>
      </c>
      <c r="Y111" s="22" t="s">
        <v>2</v>
      </c>
      <c r="Z111" s="22" t="s">
        <v>2</v>
      </c>
      <c r="AA111" s="22" t="s">
        <v>2</v>
      </c>
      <c r="AB111" s="22" t="s">
        <v>2</v>
      </c>
      <c r="AC111" s="22" t="s">
        <v>2</v>
      </c>
      <c r="AD111" s="26">
        <v>44719</v>
      </c>
      <c r="AE111" s="26">
        <v>45084</v>
      </c>
      <c r="AF111" s="25">
        <v>5090031802</v>
      </c>
      <c r="AG111" s="30" t="s">
        <v>78</v>
      </c>
      <c r="AH111" s="30" t="s">
        <v>78</v>
      </c>
      <c r="AI111" s="22" t="s">
        <v>980</v>
      </c>
      <c r="AJ111" s="22" t="s">
        <v>124</v>
      </c>
      <c r="AK111" s="30" t="s">
        <v>946</v>
      </c>
      <c r="AL111" s="44">
        <v>45138</v>
      </c>
      <c r="AM111" s="32" t="s">
        <v>273</v>
      </c>
      <c r="AN111" s="33" t="s">
        <v>561</v>
      </c>
      <c r="AO111" s="33" t="s">
        <v>275</v>
      </c>
      <c r="AP111" s="30" t="s">
        <v>981</v>
      </c>
      <c r="AQ111" s="33" t="s">
        <v>982</v>
      </c>
      <c r="AR111" s="30" t="s">
        <v>143</v>
      </c>
    </row>
    <row r="112" spans="1:44" ht="120">
      <c r="A112" s="22" t="s">
        <v>69</v>
      </c>
      <c r="B112" s="22" t="s">
        <v>69</v>
      </c>
      <c r="C112" s="22" t="s">
        <v>940</v>
      </c>
      <c r="D112" s="22" t="s">
        <v>163</v>
      </c>
      <c r="E112" s="22" t="s">
        <v>814</v>
      </c>
      <c r="F112" s="22" t="s">
        <v>983</v>
      </c>
      <c r="G112" s="22" t="s">
        <v>121</v>
      </c>
      <c r="H112" s="22" t="s">
        <v>984</v>
      </c>
      <c r="I112" s="31">
        <v>32364</v>
      </c>
      <c r="J112" s="22">
        <v>1942724463</v>
      </c>
      <c r="K112" s="22">
        <v>14075416</v>
      </c>
      <c r="L112" s="22" t="s">
        <v>156</v>
      </c>
      <c r="M112" s="44">
        <v>45055</v>
      </c>
      <c r="N112" s="22" t="s">
        <v>122</v>
      </c>
      <c r="O112" s="22" t="s">
        <v>105</v>
      </c>
      <c r="P112" s="22" t="s">
        <v>985</v>
      </c>
      <c r="Q112" s="22" t="s">
        <v>986</v>
      </c>
      <c r="R112" s="31" t="s">
        <v>387</v>
      </c>
      <c r="S112" s="22" t="s">
        <v>2</v>
      </c>
      <c r="T112" s="22" t="s">
        <v>2</v>
      </c>
      <c r="U112" s="22" t="s">
        <v>2</v>
      </c>
      <c r="V112" s="22" t="s">
        <v>2</v>
      </c>
      <c r="W112" s="22" t="s">
        <v>2</v>
      </c>
      <c r="X112" s="22" t="s">
        <v>2</v>
      </c>
      <c r="Y112" s="22" t="s">
        <v>2</v>
      </c>
      <c r="Z112" s="22" t="s">
        <v>2</v>
      </c>
      <c r="AA112" s="22" t="s">
        <v>2</v>
      </c>
      <c r="AB112" s="22" t="s">
        <v>2</v>
      </c>
      <c r="AC112" s="22" t="s">
        <v>2</v>
      </c>
      <c r="AD112" s="26">
        <v>44774</v>
      </c>
      <c r="AE112" s="26">
        <v>45139</v>
      </c>
      <c r="AF112" s="25">
        <v>651290245</v>
      </c>
      <c r="AG112" s="30" t="s">
        <v>78</v>
      </c>
      <c r="AH112" s="30" t="s">
        <v>78</v>
      </c>
      <c r="AI112" s="22" t="s">
        <v>987</v>
      </c>
      <c r="AJ112" s="22" t="s">
        <v>118</v>
      </c>
      <c r="AK112" s="30" t="s">
        <v>946</v>
      </c>
      <c r="AL112" s="44">
        <v>45322</v>
      </c>
      <c r="AM112" s="30" t="s">
        <v>138</v>
      </c>
      <c r="AN112" s="30" t="s">
        <v>139</v>
      </c>
      <c r="AO112" s="30" t="s">
        <v>140</v>
      </c>
      <c r="AP112" s="30" t="s">
        <v>955</v>
      </c>
      <c r="AQ112" s="30" t="s">
        <v>988</v>
      </c>
      <c r="AR112" s="30" t="s">
        <v>143</v>
      </c>
    </row>
    <row r="113" spans="1:44" ht="105">
      <c r="A113" s="22" t="s">
        <v>69</v>
      </c>
      <c r="B113" s="22" t="s">
        <v>69</v>
      </c>
      <c r="C113" s="25" t="s">
        <v>940</v>
      </c>
      <c r="D113" s="25" t="s">
        <v>989</v>
      </c>
      <c r="E113" s="25"/>
      <c r="F113" s="25" t="s">
        <v>990</v>
      </c>
      <c r="G113" s="25" t="s">
        <v>121</v>
      </c>
      <c r="H113" s="25">
        <v>312061888</v>
      </c>
      <c r="I113" s="26">
        <v>32661</v>
      </c>
      <c r="J113" s="25">
        <v>1043623283</v>
      </c>
      <c r="K113" s="25">
        <v>12766149</v>
      </c>
      <c r="L113" s="22" t="s">
        <v>156</v>
      </c>
      <c r="M113" s="44">
        <v>45055</v>
      </c>
      <c r="N113" s="22" t="s">
        <v>122</v>
      </c>
      <c r="O113" s="22" t="s">
        <v>105</v>
      </c>
      <c r="P113" s="22">
        <v>6801096795</v>
      </c>
      <c r="Q113" s="22" t="s">
        <v>991</v>
      </c>
      <c r="R113" s="22" t="s">
        <v>992</v>
      </c>
      <c r="S113" s="22" t="s">
        <v>2</v>
      </c>
      <c r="T113" s="22" t="s">
        <v>2</v>
      </c>
      <c r="U113" s="22" t="s">
        <v>2</v>
      </c>
      <c r="V113" s="22" t="s">
        <v>2</v>
      </c>
      <c r="W113" s="22" t="s">
        <v>2</v>
      </c>
      <c r="X113" s="22" t="s">
        <v>2</v>
      </c>
      <c r="Y113" s="22" t="s">
        <v>2</v>
      </c>
      <c r="Z113" s="22" t="s">
        <v>2</v>
      </c>
      <c r="AA113" s="22" t="s">
        <v>2</v>
      </c>
      <c r="AB113" s="22" t="s">
        <v>2</v>
      </c>
      <c r="AC113" s="22" t="s">
        <v>2</v>
      </c>
      <c r="AD113" s="26">
        <v>44398</v>
      </c>
      <c r="AE113" s="45">
        <v>44763</v>
      </c>
      <c r="AF113" s="25">
        <v>613597369</v>
      </c>
      <c r="AG113" s="30" t="s">
        <v>78</v>
      </c>
      <c r="AH113" s="30" t="s">
        <v>78</v>
      </c>
      <c r="AI113" s="22" t="s">
        <v>993</v>
      </c>
      <c r="AJ113" s="22" t="s">
        <v>118</v>
      </c>
      <c r="AK113" s="30" t="s">
        <v>994</v>
      </c>
      <c r="AL113" s="58">
        <v>45138</v>
      </c>
      <c r="AM113" s="32" t="s">
        <v>273</v>
      </c>
      <c r="AN113" s="33" t="s">
        <v>561</v>
      </c>
      <c r="AO113" s="33" t="s">
        <v>275</v>
      </c>
      <c r="AP113" s="30" t="s">
        <v>481</v>
      </c>
      <c r="AQ113" s="33" t="s">
        <v>995</v>
      </c>
      <c r="AR113" s="30" t="s">
        <v>143</v>
      </c>
    </row>
    <row r="114" spans="1:44" ht="120">
      <c r="A114" s="22" t="s">
        <v>69</v>
      </c>
      <c r="B114" s="22" t="s">
        <v>69</v>
      </c>
      <c r="C114" s="22" t="s">
        <v>940</v>
      </c>
      <c r="D114" s="22" t="s">
        <v>772</v>
      </c>
      <c r="E114" s="22" t="s">
        <v>996</v>
      </c>
      <c r="F114" s="22" t="s">
        <v>997</v>
      </c>
      <c r="G114" s="22" t="s">
        <v>121</v>
      </c>
      <c r="H114" s="25" t="s">
        <v>998</v>
      </c>
      <c r="I114" s="37">
        <v>33276</v>
      </c>
      <c r="J114" s="22">
        <v>1902287527</v>
      </c>
      <c r="K114" s="22">
        <v>14175342</v>
      </c>
      <c r="L114" s="22" t="s">
        <v>156</v>
      </c>
      <c r="M114" s="44">
        <v>45055</v>
      </c>
      <c r="N114" s="22" t="s">
        <v>122</v>
      </c>
      <c r="O114" s="22" t="s">
        <v>105</v>
      </c>
      <c r="P114" s="22">
        <v>6801098011</v>
      </c>
      <c r="Q114" s="22" t="s">
        <v>999</v>
      </c>
      <c r="R114" s="31" t="s">
        <v>387</v>
      </c>
      <c r="S114" s="22" t="s">
        <v>2</v>
      </c>
      <c r="T114" s="22" t="s">
        <v>2</v>
      </c>
      <c r="U114" s="22" t="s">
        <v>2</v>
      </c>
      <c r="V114" s="22" t="s">
        <v>2</v>
      </c>
      <c r="W114" s="22" t="s">
        <v>2</v>
      </c>
      <c r="X114" s="22" t="s">
        <v>2</v>
      </c>
      <c r="Y114" s="22" t="s">
        <v>2</v>
      </c>
      <c r="Z114" s="22" t="s">
        <v>2</v>
      </c>
      <c r="AA114" s="22" t="s">
        <v>2</v>
      </c>
      <c r="AB114" s="22" t="s">
        <v>2</v>
      </c>
      <c r="AC114" s="22" t="s">
        <v>2</v>
      </c>
      <c r="AD114" s="26">
        <v>44685</v>
      </c>
      <c r="AE114" s="45">
        <v>45050</v>
      </c>
      <c r="AF114" s="25">
        <v>617903495</v>
      </c>
      <c r="AG114" s="30" t="s">
        <v>78</v>
      </c>
      <c r="AH114" s="30" t="s">
        <v>78</v>
      </c>
      <c r="AI114" s="22" t="s">
        <v>1000</v>
      </c>
      <c r="AJ114" s="22" t="s">
        <v>118</v>
      </c>
      <c r="AK114" s="30" t="s">
        <v>946</v>
      </c>
      <c r="AL114" s="58">
        <v>45138</v>
      </c>
      <c r="AM114" s="30" t="s">
        <v>138</v>
      </c>
      <c r="AN114" s="30" t="s">
        <v>1001</v>
      </c>
      <c r="AO114" s="30" t="s">
        <v>140</v>
      </c>
      <c r="AP114" s="30" t="s">
        <v>955</v>
      </c>
      <c r="AQ114" s="30" t="s">
        <v>1002</v>
      </c>
      <c r="AR114" s="30" t="s">
        <v>143</v>
      </c>
    </row>
    <row r="115" spans="1:44" ht="120">
      <c r="A115" s="22" t="s">
        <v>69</v>
      </c>
      <c r="B115" s="22" t="s">
        <v>69</v>
      </c>
      <c r="C115" s="22" t="s">
        <v>940</v>
      </c>
      <c r="D115" s="22" t="s">
        <v>1003</v>
      </c>
      <c r="E115" s="22"/>
      <c r="F115" s="22" t="s">
        <v>1004</v>
      </c>
      <c r="G115" s="22" t="s">
        <v>94</v>
      </c>
      <c r="H115" s="25" t="s">
        <v>1005</v>
      </c>
      <c r="I115" s="31">
        <v>25315</v>
      </c>
      <c r="J115" s="22">
        <v>1457872822</v>
      </c>
      <c r="K115" s="22">
        <v>14049831</v>
      </c>
      <c r="L115" s="22" t="s">
        <v>75</v>
      </c>
      <c r="M115" s="44">
        <v>45055</v>
      </c>
      <c r="N115" s="22" t="s">
        <v>716</v>
      </c>
      <c r="O115" s="22" t="s">
        <v>87</v>
      </c>
      <c r="P115" s="22">
        <v>6401018273</v>
      </c>
      <c r="Q115" s="22" t="s">
        <v>1006</v>
      </c>
      <c r="R115" s="31" t="s">
        <v>788</v>
      </c>
      <c r="S115" s="22" t="s">
        <v>2</v>
      </c>
      <c r="T115" s="22" t="s">
        <v>2</v>
      </c>
      <c r="U115" s="22" t="s">
        <v>2</v>
      </c>
      <c r="V115" s="22" t="s">
        <v>2</v>
      </c>
      <c r="W115" s="22" t="s">
        <v>2</v>
      </c>
      <c r="X115" s="22" t="s">
        <v>2</v>
      </c>
      <c r="Y115" s="22" t="s">
        <v>2</v>
      </c>
      <c r="Z115" s="22" t="s">
        <v>2</v>
      </c>
      <c r="AA115" s="22"/>
      <c r="AB115" s="22"/>
      <c r="AC115" s="22"/>
      <c r="AD115" s="26">
        <v>44774</v>
      </c>
      <c r="AE115" s="26">
        <v>45139</v>
      </c>
      <c r="AF115" s="25" t="s">
        <v>1007</v>
      </c>
      <c r="AG115" s="30" t="s">
        <v>78</v>
      </c>
      <c r="AH115" s="30" t="s">
        <v>78</v>
      </c>
      <c r="AI115" s="30" t="s">
        <v>20</v>
      </c>
      <c r="AJ115" s="29" t="s">
        <v>397</v>
      </c>
      <c r="AK115" s="30" t="s">
        <v>946</v>
      </c>
      <c r="AL115" s="58">
        <v>45107</v>
      </c>
      <c r="AM115" s="30" t="s">
        <v>138</v>
      </c>
      <c r="AN115" s="30" t="s">
        <v>139</v>
      </c>
      <c r="AO115" s="30" t="s">
        <v>140</v>
      </c>
      <c r="AP115" s="30" t="s">
        <v>217</v>
      </c>
      <c r="AQ115" s="30" t="s">
        <v>1008</v>
      </c>
      <c r="AR115" s="30" t="s">
        <v>143</v>
      </c>
    </row>
    <row r="116" spans="1:44" ht="120">
      <c r="A116" s="22" t="s">
        <v>69</v>
      </c>
      <c r="B116" s="22" t="s">
        <v>69</v>
      </c>
      <c r="C116" s="22" t="s">
        <v>940</v>
      </c>
      <c r="D116" s="22" t="s">
        <v>632</v>
      </c>
      <c r="E116" s="22" t="s">
        <v>1009</v>
      </c>
      <c r="F116" s="22" t="s">
        <v>1010</v>
      </c>
      <c r="G116" s="22" t="s">
        <v>121</v>
      </c>
      <c r="H116" s="25" t="s">
        <v>1011</v>
      </c>
      <c r="I116" s="31">
        <v>32607</v>
      </c>
      <c r="J116" s="28">
        <v>1891128427</v>
      </c>
      <c r="K116" s="22">
        <v>13659245</v>
      </c>
      <c r="L116" s="22" t="s">
        <v>156</v>
      </c>
      <c r="M116" s="44">
        <v>45055</v>
      </c>
      <c r="N116" s="28" t="s">
        <v>122</v>
      </c>
      <c r="O116" s="28" t="s">
        <v>105</v>
      </c>
      <c r="P116" s="22">
        <v>6801095701</v>
      </c>
      <c r="Q116" s="22" t="s">
        <v>1012</v>
      </c>
      <c r="R116" s="31" t="s">
        <v>1013</v>
      </c>
      <c r="S116" s="22" t="s">
        <v>2</v>
      </c>
      <c r="T116" s="22" t="s">
        <v>2</v>
      </c>
      <c r="U116" s="22" t="s">
        <v>2</v>
      </c>
      <c r="V116" s="22" t="s">
        <v>2</v>
      </c>
      <c r="W116" s="22" t="s">
        <v>2</v>
      </c>
      <c r="X116" s="22" t="s">
        <v>2</v>
      </c>
      <c r="Y116" s="22" t="s">
        <v>2</v>
      </c>
      <c r="Z116" s="22" t="s">
        <v>2</v>
      </c>
      <c r="AA116" s="22" t="s">
        <v>2</v>
      </c>
      <c r="AB116" s="22" t="s">
        <v>2</v>
      </c>
      <c r="AC116" s="22" t="s">
        <v>2</v>
      </c>
      <c r="AD116" s="44">
        <v>44785</v>
      </c>
      <c r="AE116" s="44">
        <v>45150</v>
      </c>
      <c r="AF116" s="22" t="s">
        <v>1014</v>
      </c>
      <c r="AG116" s="30" t="s">
        <v>78</v>
      </c>
      <c r="AH116" s="30" t="s">
        <v>78</v>
      </c>
      <c r="AI116" s="29" t="s">
        <v>1015</v>
      </c>
      <c r="AJ116" s="22" t="s">
        <v>118</v>
      </c>
      <c r="AK116" s="30" t="s">
        <v>946</v>
      </c>
      <c r="AL116" s="58">
        <v>45138</v>
      </c>
      <c r="AM116" s="30" t="s">
        <v>138</v>
      </c>
      <c r="AN116" s="30" t="s">
        <v>139</v>
      </c>
      <c r="AO116" s="30" t="s">
        <v>140</v>
      </c>
      <c r="AP116" s="30" t="s">
        <v>217</v>
      </c>
      <c r="AQ116" s="30" t="s">
        <v>1016</v>
      </c>
      <c r="AR116" s="30" t="s">
        <v>143</v>
      </c>
    </row>
    <row r="117" spans="1:44" ht="120">
      <c r="A117" s="22" t="s">
        <v>69</v>
      </c>
      <c r="B117" s="22" t="s">
        <v>69</v>
      </c>
      <c r="C117" s="25" t="s">
        <v>940</v>
      </c>
      <c r="D117" s="25" t="s">
        <v>1017</v>
      </c>
      <c r="E117" s="25"/>
      <c r="F117" s="25" t="s">
        <v>1018</v>
      </c>
      <c r="G117" s="25" t="s">
        <v>94</v>
      </c>
      <c r="H117" s="25">
        <v>375922299</v>
      </c>
      <c r="I117" s="26">
        <v>26183</v>
      </c>
      <c r="J117" s="150">
        <v>1841687654</v>
      </c>
      <c r="K117" s="25">
        <v>15481683</v>
      </c>
      <c r="L117" s="22" t="s">
        <v>156</v>
      </c>
      <c r="M117" s="44">
        <v>45055</v>
      </c>
      <c r="N117" s="150" t="s">
        <v>86</v>
      </c>
      <c r="O117" s="27" t="s">
        <v>87</v>
      </c>
      <c r="P117" s="23">
        <v>6401222405</v>
      </c>
      <c r="Q117" s="23" t="s">
        <v>1019</v>
      </c>
      <c r="R117" s="38" t="s">
        <v>1020</v>
      </c>
      <c r="S117" s="22" t="s">
        <v>2</v>
      </c>
      <c r="T117" s="22" t="s">
        <v>2</v>
      </c>
      <c r="U117" s="22" t="s">
        <v>2</v>
      </c>
      <c r="V117" s="22" t="s">
        <v>2</v>
      </c>
      <c r="W117" s="22" t="s">
        <v>2</v>
      </c>
      <c r="X117" s="22" t="s">
        <v>2</v>
      </c>
      <c r="Y117" s="22" t="s">
        <v>2</v>
      </c>
      <c r="Z117" s="22" t="s">
        <v>2</v>
      </c>
      <c r="AA117" s="22" t="s">
        <v>2</v>
      </c>
      <c r="AB117" s="22" t="s">
        <v>2</v>
      </c>
      <c r="AC117" s="22" t="s">
        <v>2</v>
      </c>
      <c r="AD117" s="31">
        <v>44854</v>
      </c>
      <c r="AE117" s="31">
        <v>45219</v>
      </c>
      <c r="AF117" s="22">
        <v>651831536</v>
      </c>
      <c r="AG117" s="22" t="s">
        <v>78</v>
      </c>
      <c r="AH117" s="22" t="s">
        <v>78</v>
      </c>
      <c r="AI117" s="30" t="s">
        <v>20</v>
      </c>
      <c r="AJ117" s="22" t="s">
        <v>397</v>
      </c>
      <c r="AK117" s="30" t="s">
        <v>994</v>
      </c>
      <c r="AL117" s="58">
        <v>46843</v>
      </c>
      <c r="AM117" s="30" t="s">
        <v>138</v>
      </c>
      <c r="AN117" s="30" t="s">
        <v>139</v>
      </c>
      <c r="AO117" s="30" t="s">
        <v>140</v>
      </c>
      <c r="AP117" s="30" t="s">
        <v>1021</v>
      </c>
      <c r="AQ117" s="33" t="s">
        <v>1022</v>
      </c>
      <c r="AR117" s="30" t="s">
        <v>143</v>
      </c>
    </row>
    <row r="118" spans="1:44" ht="60">
      <c r="A118" s="22" t="s">
        <v>69</v>
      </c>
      <c r="B118" s="22" t="s">
        <v>69</v>
      </c>
      <c r="C118" s="22" t="s">
        <v>940</v>
      </c>
      <c r="D118" s="22" t="s">
        <v>1023</v>
      </c>
      <c r="E118" s="22" t="s">
        <v>1024</v>
      </c>
      <c r="F118" s="22" t="s">
        <v>1025</v>
      </c>
      <c r="G118" s="22" t="s">
        <v>84</v>
      </c>
      <c r="H118" s="25" t="s">
        <v>1026</v>
      </c>
      <c r="I118" s="31">
        <v>29210</v>
      </c>
      <c r="J118" s="22">
        <v>1306107404</v>
      </c>
      <c r="K118" s="22"/>
      <c r="L118" s="22" t="s">
        <v>75</v>
      </c>
      <c r="M118" s="22"/>
      <c r="N118" s="22" t="s">
        <v>86</v>
      </c>
      <c r="O118" s="22" t="s">
        <v>87</v>
      </c>
      <c r="P118" s="22">
        <v>6451012995</v>
      </c>
      <c r="Q118" s="22" t="s">
        <v>1027</v>
      </c>
      <c r="R118" s="31" t="s">
        <v>1028</v>
      </c>
      <c r="S118" s="22" t="s">
        <v>2</v>
      </c>
      <c r="T118" s="22" t="s">
        <v>2</v>
      </c>
      <c r="U118" s="22" t="s">
        <v>2</v>
      </c>
      <c r="V118" s="22" t="s">
        <v>2</v>
      </c>
      <c r="W118" s="22" t="s">
        <v>2</v>
      </c>
      <c r="X118" s="22" t="s">
        <v>2</v>
      </c>
      <c r="Y118" s="22" t="s">
        <v>2</v>
      </c>
      <c r="Z118" s="22" t="s">
        <v>2</v>
      </c>
      <c r="AA118" s="22" t="s">
        <v>2</v>
      </c>
      <c r="AB118" s="22" t="s">
        <v>2</v>
      </c>
      <c r="AC118" s="22" t="s">
        <v>2</v>
      </c>
      <c r="AD118" s="22"/>
      <c r="AE118" s="22"/>
      <c r="AF118" s="22"/>
      <c r="AG118" s="29" t="s">
        <v>78</v>
      </c>
      <c r="AH118" s="29" t="s">
        <v>78</v>
      </c>
      <c r="AI118" s="30" t="s">
        <v>20</v>
      </c>
      <c r="AJ118" s="22" t="s">
        <v>397</v>
      </c>
      <c r="AK118" s="30" t="s">
        <v>946</v>
      </c>
      <c r="AL118" s="58">
        <v>46843</v>
      </c>
      <c r="AM118" s="30" t="s">
        <v>152</v>
      </c>
      <c r="AN118" s="30" t="s">
        <v>20</v>
      </c>
      <c r="AO118" s="30" t="s">
        <v>20</v>
      </c>
      <c r="AP118" s="30" t="s">
        <v>20</v>
      </c>
      <c r="AQ118" s="30" t="s">
        <v>153</v>
      </c>
      <c r="AR118" s="30" t="s">
        <v>20</v>
      </c>
    </row>
    <row r="119" spans="1:44" ht="120">
      <c r="A119" s="22" t="s">
        <v>69</v>
      </c>
      <c r="B119" s="22" t="s">
        <v>69</v>
      </c>
      <c r="C119" s="22" t="s">
        <v>940</v>
      </c>
      <c r="D119" s="22" t="s">
        <v>28</v>
      </c>
      <c r="E119" s="22" t="s">
        <v>1029</v>
      </c>
      <c r="F119" s="22" t="s">
        <v>1030</v>
      </c>
      <c r="G119" s="22" t="s">
        <v>121</v>
      </c>
      <c r="H119" s="25" t="s">
        <v>1031</v>
      </c>
      <c r="I119" s="37">
        <v>31212</v>
      </c>
      <c r="J119" s="22">
        <v>1033613435</v>
      </c>
      <c r="K119" s="22">
        <v>14230769</v>
      </c>
      <c r="L119" s="22" t="s">
        <v>156</v>
      </c>
      <c r="M119" s="44">
        <v>45055</v>
      </c>
      <c r="N119" s="22" t="s">
        <v>122</v>
      </c>
      <c r="O119" s="22" t="s">
        <v>105</v>
      </c>
      <c r="P119" s="22" t="s">
        <v>1032</v>
      </c>
      <c r="Q119" s="22" t="s">
        <v>1033</v>
      </c>
      <c r="R119" s="31" t="s">
        <v>387</v>
      </c>
      <c r="S119" s="22" t="s">
        <v>2</v>
      </c>
      <c r="T119" s="22" t="s">
        <v>2</v>
      </c>
      <c r="U119" s="22" t="s">
        <v>2</v>
      </c>
      <c r="V119" s="22" t="s">
        <v>2</v>
      </c>
      <c r="W119" s="22" t="s">
        <v>2</v>
      </c>
      <c r="X119" s="22" t="s">
        <v>2</v>
      </c>
      <c r="Y119" s="22" t="s">
        <v>2</v>
      </c>
      <c r="Z119" s="22" t="s">
        <v>2</v>
      </c>
      <c r="AA119" s="22" t="s">
        <v>2</v>
      </c>
      <c r="AB119" s="22" t="s">
        <v>2</v>
      </c>
      <c r="AC119" s="22" t="s">
        <v>2</v>
      </c>
      <c r="AD119" s="44">
        <v>44760</v>
      </c>
      <c r="AE119" s="44">
        <v>45125</v>
      </c>
      <c r="AF119" s="22" t="s">
        <v>1034</v>
      </c>
      <c r="AG119" s="29" t="s">
        <v>78</v>
      </c>
      <c r="AH119" s="29" t="s">
        <v>78</v>
      </c>
      <c r="AI119" s="29" t="s">
        <v>1035</v>
      </c>
      <c r="AJ119" s="22" t="s">
        <v>397</v>
      </c>
      <c r="AK119" s="30" t="s">
        <v>946</v>
      </c>
      <c r="AL119" s="46">
        <v>45230</v>
      </c>
      <c r="AM119" s="30" t="s">
        <v>138</v>
      </c>
      <c r="AN119" s="30" t="s">
        <v>139</v>
      </c>
      <c r="AO119" s="30" t="s">
        <v>140</v>
      </c>
      <c r="AP119" s="30" t="s">
        <v>955</v>
      </c>
      <c r="AQ119" s="30" t="s">
        <v>1036</v>
      </c>
      <c r="AR119" s="30" t="s">
        <v>143</v>
      </c>
    </row>
    <row r="120" spans="1:44" ht="90">
      <c r="A120" s="22" t="s">
        <v>69</v>
      </c>
      <c r="B120" s="22" t="s">
        <v>69</v>
      </c>
      <c r="C120" s="25" t="s">
        <v>940</v>
      </c>
      <c r="D120" s="25" t="s">
        <v>1037</v>
      </c>
      <c r="E120" s="25" t="s">
        <v>1038</v>
      </c>
      <c r="F120" s="25" t="s">
        <v>1039</v>
      </c>
      <c r="G120" s="25" t="s">
        <v>805</v>
      </c>
      <c r="H120" s="25">
        <v>362863475</v>
      </c>
      <c r="I120" s="44">
        <v>27951</v>
      </c>
      <c r="J120" s="25">
        <v>1629279351</v>
      </c>
      <c r="K120" s="25">
        <v>11932121</v>
      </c>
      <c r="L120" s="22" t="s">
        <v>156</v>
      </c>
      <c r="M120" s="37">
        <v>44907</v>
      </c>
      <c r="N120" s="25" t="s">
        <v>191</v>
      </c>
      <c r="O120" s="23" t="s">
        <v>192</v>
      </c>
      <c r="P120" s="22" t="s">
        <v>1040</v>
      </c>
      <c r="Q120" s="22" t="s">
        <v>1041</v>
      </c>
      <c r="R120" s="22" t="s">
        <v>1042</v>
      </c>
      <c r="S120" s="22" t="s">
        <v>2</v>
      </c>
      <c r="T120" s="22" t="s">
        <v>2</v>
      </c>
      <c r="U120" s="22" t="s">
        <v>2</v>
      </c>
      <c r="V120" s="22" t="s">
        <v>2</v>
      </c>
      <c r="W120" s="22" t="s">
        <v>2</v>
      </c>
      <c r="X120" s="22" t="s">
        <v>2</v>
      </c>
      <c r="Y120" s="22" t="s">
        <v>2</v>
      </c>
      <c r="Z120" s="22" t="s">
        <v>2</v>
      </c>
      <c r="AA120" s="22" t="s">
        <v>1043</v>
      </c>
      <c r="AB120" s="44"/>
      <c r="AC120" s="22" t="s">
        <v>1044</v>
      </c>
      <c r="AD120" s="44">
        <v>44805</v>
      </c>
      <c r="AE120" s="44">
        <v>45170</v>
      </c>
      <c r="AF120" s="22" t="s">
        <v>968</v>
      </c>
      <c r="AG120" s="29" t="s">
        <v>78</v>
      </c>
      <c r="AH120" s="29" t="s">
        <v>78</v>
      </c>
      <c r="AI120" s="29" t="s">
        <v>1045</v>
      </c>
      <c r="AJ120" s="22" t="s">
        <v>118</v>
      </c>
      <c r="AK120" s="30" t="s">
        <v>994</v>
      </c>
      <c r="AL120" s="58">
        <v>46873</v>
      </c>
      <c r="AM120" s="32" t="s">
        <v>273</v>
      </c>
      <c r="AN120" s="33" t="s">
        <v>561</v>
      </c>
      <c r="AO120" s="33" t="s">
        <v>275</v>
      </c>
      <c r="AP120" s="30" t="s">
        <v>1046</v>
      </c>
      <c r="AQ120" s="1" t="s">
        <v>1047</v>
      </c>
      <c r="AR120" s="30" t="s">
        <v>143</v>
      </c>
    </row>
    <row r="121" spans="1:44" ht="120">
      <c r="A121" s="22" t="s">
        <v>69</v>
      </c>
      <c r="B121" s="22" t="s">
        <v>69</v>
      </c>
      <c r="C121" s="22" t="s">
        <v>940</v>
      </c>
      <c r="D121" s="22" t="s">
        <v>1029</v>
      </c>
      <c r="E121" s="22" t="s">
        <v>82</v>
      </c>
      <c r="F121" s="22" t="s">
        <v>1048</v>
      </c>
      <c r="G121" s="22" t="s">
        <v>94</v>
      </c>
      <c r="H121" s="25" t="s">
        <v>1049</v>
      </c>
      <c r="I121" s="37">
        <v>29575</v>
      </c>
      <c r="J121" s="28">
        <v>1881042984</v>
      </c>
      <c r="K121" s="22">
        <v>13862165</v>
      </c>
      <c r="L121" s="22" t="s">
        <v>156</v>
      </c>
      <c r="M121" s="151">
        <v>45047</v>
      </c>
      <c r="N121" s="28" t="s">
        <v>86</v>
      </c>
      <c r="O121" s="28" t="s">
        <v>87</v>
      </c>
      <c r="P121" s="22">
        <v>6401014085</v>
      </c>
      <c r="Q121" s="22" t="s">
        <v>1050</v>
      </c>
      <c r="R121" s="31" t="s">
        <v>719</v>
      </c>
      <c r="S121" s="22" t="s">
        <v>2</v>
      </c>
      <c r="T121" s="22" t="s">
        <v>2</v>
      </c>
      <c r="U121" s="22" t="s">
        <v>2</v>
      </c>
      <c r="V121" s="22" t="s">
        <v>2</v>
      </c>
      <c r="W121" s="22" t="s">
        <v>2</v>
      </c>
      <c r="X121" s="22" t="s">
        <v>2</v>
      </c>
      <c r="Y121" s="22" t="s">
        <v>2</v>
      </c>
      <c r="Z121" s="22" t="s">
        <v>2</v>
      </c>
      <c r="AA121" s="22" t="s">
        <v>2</v>
      </c>
      <c r="AB121" s="22" t="s">
        <v>2</v>
      </c>
      <c r="AC121" s="22" t="s">
        <v>2</v>
      </c>
      <c r="AD121" s="44">
        <v>44684</v>
      </c>
      <c r="AE121" s="44">
        <v>45049</v>
      </c>
      <c r="AF121" s="22" t="s">
        <v>1051</v>
      </c>
      <c r="AG121" s="29" t="s">
        <v>78</v>
      </c>
      <c r="AH121" s="29" t="s">
        <v>78</v>
      </c>
      <c r="AI121" s="30" t="s">
        <v>20</v>
      </c>
      <c r="AJ121" s="29" t="s">
        <v>397</v>
      </c>
      <c r="AK121" s="30" t="s">
        <v>946</v>
      </c>
      <c r="AL121" s="44">
        <v>46843</v>
      </c>
      <c r="AM121" s="30" t="s">
        <v>138</v>
      </c>
      <c r="AN121" s="30" t="s">
        <v>139</v>
      </c>
      <c r="AO121" s="30" t="s">
        <v>140</v>
      </c>
      <c r="AP121" s="30" t="s">
        <v>1052</v>
      </c>
      <c r="AQ121" s="30" t="s">
        <v>1053</v>
      </c>
      <c r="AR121" s="30" t="s">
        <v>143</v>
      </c>
    </row>
    <row r="122" spans="1:44" ht="135">
      <c r="A122" s="22" t="s">
        <v>69</v>
      </c>
      <c r="B122" s="22" t="s">
        <v>69</v>
      </c>
      <c r="C122" s="22" t="s">
        <v>940</v>
      </c>
      <c r="D122" s="22" t="s">
        <v>1054</v>
      </c>
      <c r="E122" s="22"/>
      <c r="F122" s="22" t="s">
        <v>1055</v>
      </c>
      <c r="G122" s="22" t="s">
        <v>121</v>
      </c>
      <c r="H122" s="25" t="s">
        <v>1056</v>
      </c>
      <c r="I122" s="37">
        <v>25431</v>
      </c>
      <c r="J122" s="22">
        <v>1992258362</v>
      </c>
      <c r="K122" s="22">
        <v>13642448</v>
      </c>
      <c r="L122" s="22" t="s">
        <v>156</v>
      </c>
      <c r="M122" s="151">
        <v>45047</v>
      </c>
      <c r="N122" s="22" t="s">
        <v>122</v>
      </c>
      <c r="O122" s="22" t="s">
        <v>105</v>
      </c>
      <c r="P122" s="22">
        <v>6801087170</v>
      </c>
      <c r="Q122" s="22" t="s">
        <v>1057</v>
      </c>
      <c r="R122" s="31" t="s">
        <v>1058</v>
      </c>
      <c r="S122" s="22" t="s">
        <v>2</v>
      </c>
      <c r="T122" s="22" t="s">
        <v>2</v>
      </c>
      <c r="U122" s="22" t="s">
        <v>2</v>
      </c>
      <c r="V122" s="22" t="s">
        <v>2</v>
      </c>
      <c r="W122" s="22" t="s">
        <v>2</v>
      </c>
      <c r="X122" s="22" t="s">
        <v>2</v>
      </c>
      <c r="Y122" s="22" t="s">
        <v>2</v>
      </c>
      <c r="Z122" s="22" t="s">
        <v>2</v>
      </c>
      <c r="AA122" s="22" t="s">
        <v>2</v>
      </c>
      <c r="AB122" s="22" t="s">
        <v>2</v>
      </c>
      <c r="AC122" s="22" t="s">
        <v>2</v>
      </c>
      <c r="AD122" s="44">
        <v>44774</v>
      </c>
      <c r="AE122" s="44">
        <v>45139</v>
      </c>
      <c r="AF122" s="22">
        <v>56049830</v>
      </c>
      <c r="AG122" s="29" t="s">
        <v>78</v>
      </c>
      <c r="AH122" s="29" t="s">
        <v>78</v>
      </c>
      <c r="AI122" s="29" t="s">
        <v>1059</v>
      </c>
      <c r="AJ122" s="22" t="s">
        <v>118</v>
      </c>
      <c r="AK122" s="30" t="s">
        <v>946</v>
      </c>
      <c r="AL122" s="44">
        <v>45138</v>
      </c>
      <c r="AM122" s="30" t="s">
        <v>138</v>
      </c>
      <c r="AN122" s="30" t="s">
        <v>139</v>
      </c>
      <c r="AO122" s="30" t="s">
        <v>474</v>
      </c>
      <c r="AP122" s="30" t="s">
        <v>1052</v>
      </c>
      <c r="AQ122" s="30" t="s">
        <v>1060</v>
      </c>
      <c r="AR122" s="30" t="s">
        <v>143</v>
      </c>
    </row>
    <row r="123" spans="1:44" ht="106.5" customHeight="1">
      <c r="A123" s="22" t="s">
        <v>69</v>
      </c>
      <c r="B123" s="22" t="s">
        <v>69</v>
      </c>
      <c r="C123" s="22" t="s">
        <v>940</v>
      </c>
      <c r="D123" s="22" t="s">
        <v>278</v>
      </c>
      <c r="E123" s="22" t="s">
        <v>30</v>
      </c>
      <c r="F123" s="22" t="s">
        <v>1061</v>
      </c>
      <c r="G123" s="22" t="s">
        <v>121</v>
      </c>
      <c r="H123" s="25">
        <v>363082869</v>
      </c>
      <c r="I123" s="31">
        <v>32476</v>
      </c>
      <c r="J123" s="22">
        <v>1174078000</v>
      </c>
      <c r="K123" s="22">
        <v>14621560</v>
      </c>
      <c r="L123" s="22" t="s">
        <v>156</v>
      </c>
      <c r="M123" s="151">
        <v>45047</v>
      </c>
      <c r="N123" s="22" t="s">
        <v>122</v>
      </c>
      <c r="O123" s="22" t="s">
        <v>105</v>
      </c>
      <c r="P123" s="22" t="s">
        <v>1062</v>
      </c>
      <c r="Q123" s="22" t="s">
        <v>1063</v>
      </c>
      <c r="R123" s="31" t="s">
        <v>387</v>
      </c>
      <c r="S123" s="22" t="s">
        <v>2</v>
      </c>
      <c r="T123" s="22" t="s">
        <v>2</v>
      </c>
      <c r="U123" s="22" t="s">
        <v>2</v>
      </c>
      <c r="V123" s="22" t="s">
        <v>2</v>
      </c>
      <c r="W123" s="22" t="s">
        <v>2</v>
      </c>
      <c r="X123" s="22" t="s">
        <v>2</v>
      </c>
      <c r="Y123" s="22" t="s">
        <v>2</v>
      </c>
      <c r="Z123" s="22" t="s">
        <v>2</v>
      </c>
      <c r="AA123" s="22" t="s">
        <v>2</v>
      </c>
      <c r="AB123" s="22" t="s">
        <v>2</v>
      </c>
      <c r="AC123" s="22" t="s">
        <v>2</v>
      </c>
      <c r="AD123" s="44">
        <v>44783</v>
      </c>
      <c r="AE123" s="44">
        <v>45148</v>
      </c>
      <c r="AF123" s="22" t="s">
        <v>1064</v>
      </c>
      <c r="AG123" s="29" t="s">
        <v>78</v>
      </c>
      <c r="AH123" s="29" t="s">
        <v>78</v>
      </c>
      <c r="AI123" s="22" t="s">
        <v>1065</v>
      </c>
      <c r="AJ123" s="22" t="s">
        <v>118</v>
      </c>
      <c r="AK123" s="30" t="s">
        <v>946</v>
      </c>
      <c r="AL123" s="44">
        <v>45138</v>
      </c>
      <c r="AM123" s="30" t="s">
        <v>138</v>
      </c>
      <c r="AN123" s="30" t="s">
        <v>139</v>
      </c>
      <c r="AO123" s="30" t="s">
        <v>140</v>
      </c>
      <c r="AP123" s="30" t="s">
        <v>955</v>
      </c>
      <c r="AQ123" s="30" t="s">
        <v>1066</v>
      </c>
      <c r="AR123" s="30" t="s">
        <v>143</v>
      </c>
    </row>
    <row r="124" spans="1:44" ht="85.5" customHeight="1">
      <c r="A124" s="22" t="s">
        <v>69</v>
      </c>
      <c r="B124" s="22" t="s">
        <v>69</v>
      </c>
      <c r="C124" s="22" t="s">
        <v>940</v>
      </c>
      <c r="D124" s="22" t="s">
        <v>1067</v>
      </c>
      <c r="E124" s="22"/>
      <c r="F124" s="22" t="s">
        <v>1068</v>
      </c>
      <c r="G124" s="22" t="s">
        <v>129</v>
      </c>
      <c r="H124" s="23">
        <v>379624483</v>
      </c>
      <c r="I124" s="38">
        <v>20127</v>
      </c>
      <c r="J124" s="22">
        <v>1982632824</v>
      </c>
      <c r="K124" s="22">
        <v>10891170</v>
      </c>
      <c r="L124" s="22" t="s">
        <v>156</v>
      </c>
      <c r="M124" s="44">
        <v>44823</v>
      </c>
      <c r="N124" s="22" t="s">
        <v>130</v>
      </c>
      <c r="O124" s="22" t="s">
        <v>131</v>
      </c>
      <c r="P124" s="22" t="s">
        <v>1069</v>
      </c>
      <c r="Q124" s="22" t="s">
        <v>1070</v>
      </c>
      <c r="R124" s="22" t="s">
        <v>1071</v>
      </c>
      <c r="S124" s="22" t="s">
        <v>2</v>
      </c>
      <c r="T124" s="22" t="s">
        <v>2</v>
      </c>
      <c r="U124" s="22" t="s">
        <v>2</v>
      </c>
      <c r="V124" s="22" t="s">
        <v>2</v>
      </c>
      <c r="W124" s="22" t="s">
        <v>2</v>
      </c>
      <c r="X124" s="22" t="s">
        <v>2</v>
      </c>
      <c r="Y124" s="22" t="s">
        <v>2</v>
      </c>
      <c r="Z124" s="22" t="s">
        <v>2</v>
      </c>
      <c r="AA124" s="22" t="s">
        <v>1072</v>
      </c>
      <c r="AB124" s="44">
        <v>42345</v>
      </c>
      <c r="AC124" s="44">
        <v>45688</v>
      </c>
      <c r="AD124" s="44">
        <v>44805</v>
      </c>
      <c r="AE124" s="44">
        <v>45170</v>
      </c>
      <c r="AF124" s="22" t="s">
        <v>968</v>
      </c>
      <c r="AG124" s="29" t="s">
        <v>78</v>
      </c>
      <c r="AH124" s="104" t="s">
        <v>78</v>
      </c>
      <c r="AI124" s="29" t="s">
        <v>1073</v>
      </c>
      <c r="AJ124" s="29" t="s">
        <v>118</v>
      </c>
      <c r="AK124" s="30" t="s">
        <v>946</v>
      </c>
      <c r="AL124" s="31">
        <v>45657</v>
      </c>
      <c r="AM124" s="30" t="s">
        <v>138</v>
      </c>
      <c r="AN124" s="30" t="s">
        <v>139</v>
      </c>
      <c r="AO124" s="30" t="s">
        <v>140</v>
      </c>
      <c r="AP124" s="30" t="s">
        <v>1074</v>
      </c>
      <c r="AQ124" s="30" t="s">
        <v>1075</v>
      </c>
      <c r="AR124" s="30" t="s">
        <v>143</v>
      </c>
    </row>
    <row r="125" spans="1:44" ht="60">
      <c r="A125" s="22" t="s">
        <v>69</v>
      </c>
      <c r="B125" s="22" t="s">
        <v>69</v>
      </c>
      <c r="C125" s="22" t="s">
        <v>940</v>
      </c>
      <c r="D125" s="22" t="s">
        <v>1076</v>
      </c>
      <c r="E125" s="22" t="s">
        <v>1077</v>
      </c>
      <c r="F125" s="22" t="s">
        <v>715</v>
      </c>
      <c r="G125" s="22" t="s">
        <v>84</v>
      </c>
      <c r="H125" s="22">
        <v>380880267</v>
      </c>
      <c r="I125" s="31">
        <v>24967</v>
      </c>
      <c r="J125" s="22">
        <v>1407343379</v>
      </c>
      <c r="K125" s="22"/>
      <c r="L125" s="22" t="s">
        <v>75</v>
      </c>
      <c r="M125" s="22"/>
      <c r="N125" s="22" t="s">
        <v>716</v>
      </c>
      <c r="O125" s="22" t="s">
        <v>87</v>
      </c>
      <c r="P125" s="22">
        <v>6451016771</v>
      </c>
      <c r="Q125" s="22" t="s">
        <v>1078</v>
      </c>
      <c r="R125" s="80" t="s">
        <v>1079</v>
      </c>
      <c r="S125" s="22" t="s">
        <v>2</v>
      </c>
      <c r="T125" s="22" t="s">
        <v>2</v>
      </c>
      <c r="U125" s="22" t="s">
        <v>2</v>
      </c>
      <c r="V125" s="22" t="s">
        <v>2</v>
      </c>
      <c r="W125" s="22" t="s">
        <v>2</v>
      </c>
      <c r="X125" s="22" t="s">
        <v>2</v>
      </c>
      <c r="Y125" s="22" t="s">
        <v>2</v>
      </c>
      <c r="Z125" s="22" t="s">
        <v>2</v>
      </c>
      <c r="AA125" s="22" t="s">
        <v>2</v>
      </c>
      <c r="AB125" s="22" t="s">
        <v>2</v>
      </c>
      <c r="AC125" s="22" t="s">
        <v>2</v>
      </c>
      <c r="AD125" s="22"/>
      <c r="AE125" s="22"/>
      <c r="AF125" s="22"/>
      <c r="AG125" s="29" t="s">
        <v>78</v>
      </c>
      <c r="AH125" s="29" t="s">
        <v>78</v>
      </c>
      <c r="AI125" s="30" t="s">
        <v>20</v>
      </c>
      <c r="AJ125" s="22" t="s">
        <v>397</v>
      </c>
      <c r="AK125" s="30" t="s">
        <v>994</v>
      </c>
      <c r="AL125" s="44">
        <v>45138</v>
      </c>
      <c r="AM125" s="30" t="s">
        <v>20</v>
      </c>
      <c r="AN125" s="30" t="s">
        <v>20</v>
      </c>
      <c r="AO125" s="30" t="s">
        <v>20</v>
      </c>
      <c r="AP125" s="30" t="s">
        <v>20</v>
      </c>
      <c r="AQ125" s="30" t="s">
        <v>153</v>
      </c>
      <c r="AR125" s="30" t="s">
        <v>20</v>
      </c>
    </row>
    <row r="126" spans="1:44" ht="135">
      <c r="A126" s="22" t="s">
        <v>69</v>
      </c>
      <c r="B126" s="22" t="s">
        <v>69</v>
      </c>
      <c r="C126" s="22" t="s">
        <v>940</v>
      </c>
      <c r="D126" s="22" t="s">
        <v>391</v>
      </c>
      <c r="E126" s="22" t="s">
        <v>1080</v>
      </c>
      <c r="F126" s="22" t="s">
        <v>1081</v>
      </c>
      <c r="G126" s="22" t="s">
        <v>1082</v>
      </c>
      <c r="H126" s="22" t="s">
        <v>1083</v>
      </c>
      <c r="I126" s="31">
        <v>26309</v>
      </c>
      <c r="J126" s="22">
        <v>1578951729</v>
      </c>
      <c r="K126" s="22">
        <v>13540962</v>
      </c>
      <c r="L126" s="22" t="s">
        <v>156</v>
      </c>
      <c r="M126" s="44">
        <v>44821</v>
      </c>
      <c r="N126" s="22" t="s">
        <v>1084</v>
      </c>
      <c r="O126" s="22" t="s">
        <v>1085</v>
      </c>
      <c r="P126" s="22" t="s">
        <v>1086</v>
      </c>
      <c r="Q126" s="22" t="s">
        <v>1087</v>
      </c>
      <c r="R126" s="31" t="s">
        <v>1088</v>
      </c>
      <c r="S126" s="22" t="s">
        <v>2</v>
      </c>
      <c r="T126" s="22" t="s">
        <v>2</v>
      </c>
      <c r="U126" s="22">
        <v>4704211531</v>
      </c>
      <c r="V126" s="44">
        <v>35600</v>
      </c>
      <c r="W126" s="44">
        <v>45462</v>
      </c>
      <c r="X126" s="22">
        <v>4704211531</v>
      </c>
      <c r="Y126" s="44">
        <v>35600</v>
      </c>
      <c r="Z126" s="44">
        <v>45462</v>
      </c>
      <c r="AA126" s="30" t="s">
        <v>1089</v>
      </c>
      <c r="AB126" s="46"/>
      <c r="AC126" s="58">
        <v>45322</v>
      </c>
      <c r="AD126" s="44">
        <v>44805</v>
      </c>
      <c r="AE126" s="44">
        <v>45170</v>
      </c>
      <c r="AF126" s="22" t="s">
        <v>968</v>
      </c>
      <c r="AG126" s="29" t="s">
        <v>78</v>
      </c>
      <c r="AH126" s="29" t="s">
        <v>78</v>
      </c>
      <c r="AI126" s="29" t="s">
        <v>1090</v>
      </c>
      <c r="AJ126" s="22" t="s">
        <v>118</v>
      </c>
      <c r="AK126" s="30" t="s">
        <v>946</v>
      </c>
      <c r="AL126" s="44">
        <v>45777</v>
      </c>
      <c r="AM126" s="30" t="s">
        <v>138</v>
      </c>
      <c r="AN126" s="30" t="s">
        <v>139</v>
      </c>
      <c r="AO126" s="30" t="s">
        <v>1091</v>
      </c>
      <c r="AP126" s="30" t="s">
        <v>217</v>
      </c>
      <c r="AQ126" s="30" t="s">
        <v>1092</v>
      </c>
      <c r="AR126" s="30" t="s">
        <v>143</v>
      </c>
    </row>
    <row r="127" spans="1:44" ht="60">
      <c r="A127" s="22" t="s">
        <v>69</v>
      </c>
      <c r="B127" s="22" t="s">
        <v>69</v>
      </c>
      <c r="C127" s="22" t="s">
        <v>940</v>
      </c>
      <c r="D127" s="22" t="s">
        <v>1093</v>
      </c>
      <c r="E127" s="22" t="s">
        <v>1094</v>
      </c>
      <c r="F127" s="22" t="s">
        <v>1095</v>
      </c>
      <c r="G127" s="22" t="s">
        <v>259</v>
      </c>
      <c r="H127" s="22" t="s">
        <v>1096</v>
      </c>
      <c r="I127" s="31">
        <v>26465</v>
      </c>
      <c r="J127" s="22">
        <v>1902209760</v>
      </c>
      <c r="K127" s="22"/>
      <c r="L127" s="22" t="s">
        <v>75</v>
      </c>
      <c r="M127" s="22"/>
      <c r="N127" s="22" t="s">
        <v>104</v>
      </c>
      <c r="O127" s="22" t="s">
        <v>364</v>
      </c>
      <c r="P127" s="22" t="s">
        <v>1097</v>
      </c>
      <c r="Q127" s="22" t="s">
        <v>1098</v>
      </c>
      <c r="R127" s="80" t="s">
        <v>1099</v>
      </c>
      <c r="S127" s="22" t="s">
        <v>2</v>
      </c>
      <c r="T127" s="22" t="s">
        <v>2</v>
      </c>
      <c r="U127" s="22" t="s">
        <v>2</v>
      </c>
      <c r="V127" s="22" t="s">
        <v>2</v>
      </c>
      <c r="W127" s="22" t="s">
        <v>2</v>
      </c>
      <c r="X127" s="22" t="s">
        <v>2</v>
      </c>
      <c r="Y127" s="22" t="s">
        <v>2</v>
      </c>
      <c r="Z127" s="22" t="s">
        <v>2</v>
      </c>
      <c r="AA127" s="22" t="s">
        <v>2</v>
      </c>
      <c r="AB127" s="22" t="s">
        <v>2</v>
      </c>
      <c r="AC127" s="22" t="s">
        <v>2</v>
      </c>
      <c r="AD127" s="22"/>
      <c r="AE127" s="22"/>
      <c r="AF127" s="22"/>
      <c r="AG127" s="29" t="s">
        <v>78</v>
      </c>
      <c r="AH127" s="29" t="s">
        <v>78</v>
      </c>
      <c r="AI127" s="30" t="s">
        <v>20</v>
      </c>
      <c r="AJ127" s="29" t="s">
        <v>397</v>
      </c>
      <c r="AK127" s="30" t="s">
        <v>946</v>
      </c>
      <c r="AL127" s="44">
        <v>45930</v>
      </c>
      <c r="AM127" s="30" t="s">
        <v>20</v>
      </c>
      <c r="AN127" s="30" t="s">
        <v>20</v>
      </c>
      <c r="AO127" s="30" t="s">
        <v>20</v>
      </c>
      <c r="AP127" s="30" t="s">
        <v>20</v>
      </c>
      <c r="AQ127" s="30" t="s">
        <v>153</v>
      </c>
      <c r="AR127" s="30" t="s">
        <v>20</v>
      </c>
    </row>
    <row r="128" spans="1:44" ht="120">
      <c r="A128" s="22" t="s">
        <v>69</v>
      </c>
      <c r="B128" s="22" t="s">
        <v>69</v>
      </c>
      <c r="C128" s="22" t="s">
        <v>940</v>
      </c>
      <c r="D128" s="22" t="s">
        <v>1100</v>
      </c>
      <c r="E128" s="22"/>
      <c r="F128" s="22" t="s">
        <v>1101</v>
      </c>
      <c r="G128" s="22" t="s">
        <v>121</v>
      </c>
      <c r="H128" s="28" t="s">
        <v>1102</v>
      </c>
      <c r="I128" s="109">
        <v>33888</v>
      </c>
      <c r="J128" s="28">
        <v>1861048829</v>
      </c>
      <c r="K128" s="22">
        <v>14533113</v>
      </c>
      <c r="L128" s="28" t="s">
        <v>75</v>
      </c>
      <c r="M128" s="151">
        <v>45047</v>
      </c>
      <c r="N128" s="28" t="s">
        <v>122</v>
      </c>
      <c r="O128" s="28" t="s">
        <v>105</v>
      </c>
      <c r="P128" s="22" t="s">
        <v>1103</v>
      </c>
      <c r="Q128" s="25" t="s">
        <v>1104</v>
      </c>
      <c r="R128" s="37" t="s">
        <v>1105</v>
      </c>
      <c r="S128" s="22" t="s">
        <v>2</v>
      </c>
      <c r="T128" s="22" t="s">
        <v>2</v>
      </c>
      <c r="U128" s="22" t="s">
        <v>2</v>
      </c>
      <c r="V128" s="22" t="s">
        <v>2</v>
      </c>
      <c r="W128" s="22" t="s">
        <v>2</v>
      </c>
      <c r="X128" s="22" t="s">
        <v>2</v>
      </c>
      <c r="Y128" s="22" t="s">
        <v>2</v>
      </c>
      <c r="Z128" s="22" t="s">
        <v>2</v>
      </c>
      <c r="AA128" s="22" t="s">
        <v>2</v>
      </c>
      <c r="AB128" s="22" t="s">
        <v>2</v>
      </c>
      <c r="AC128" s="22" t="s">
        <v>2</v>
      </c>
      <c r="AD128" s="26">
        <v>44682</v>
      </c>
      <c r="AE128" s="45">
        <v>45047</v>
      </c>
      <c r="AF128" s="25" t="s">
        <v>1106</v>
      </c>
      <c r="AG128" s="29" t="s">
        <v>78</v>
      </c>
      <c r="AH128" s="29" t="s">
        <v>78</v>
      </c>
      <c r="AI128" s="22" t="s">
        <v>1107</v>
      </c>
      <c r="AJ128" s="22" t="s">
        <v>118</v>
      </c>
      <c r="AK128" s="30" t="s">
        <v>946</v>
      </c>
      <c r="AL128" s="44">
        <v>45535</v>
      </c>
      <c r="AM128" s="30" t="s">
        <v>138</v>
      </c>
      <c r="AN128" s="30" t="s">
        <v>1108</v>
      </c>
      <c r="AO128" s="30" t="s">
        <v>140</v>
      </c>
      <c r="AP128" s="30" t="s">
        <v>217</v>
      </c>
      <c r="AQ128" s="30" t="s">
        <v>1109</v>
      </c>
      <c r="AR128" s="30" t="s">
        <v>143</v>
      </c>
    </row>
    <row r="129" spans="1:44" ht="120">
      <c r="A129" s="22" t="s">
        <v>69</v>
      </c>
      <c r="B129" s="22" t="s">
        <v>69</v>
      </c>
      <c r="C129" s="22" t="s">
        <v>940</v>
      </c>
      <c r="D129" s="22" t="s">
        <v>1110</v>
      </c>
      <c r="E129" s="22"/>
      <c r="F129" s="22" t="s">
        <v>1111</v>
      </c>
      <c r="G129" s="22" t="s">
        <v>963</v>
      </c>
      <c r="H129" s="28" t="s">
        <v>1112</v>
      </c>
      <c r="I129" s="31">
        <v>28579</v>
      </c>
      <c r="J129" s="22">
        <v>1679041545</v>
      </c>
      <c r="K129" s="22">
        <v>14377034</v>
      </c>
      <c r="L129" s="22" t="s">
        <v>156</v>
      </c>
      <c r="M129" s="44">
        <v>44872</v>
      </c>
      <c r="N129" s="22" t="s">
        <v>238</v>
      </c>
      <c r="O129" s="22" t="s">
        <v>239</v>
      </c>
      <c r="P129" s="22" t="s">
        <v>1113</v>
      </c>
      <c r="Q129" s="22" t="s">
        <v>1114</v>
      </c>
      <c r="R129" s="31" t="s">
        <v>1115</v>
      </c>
      <c r="S129" s="22" t="s">
        <v>2</v>
      </c>
      <c r="T129" s="22" t="s">
        <v>2</v>
      </c>
      <c r="U129" s="22">
        <v>4704264372</v>
      </c>
      <c r="V129" s="44">
        <v>39524</v>
      </c>
      <c r="W129" s="44">
        <v>45368</v>
      </c>
      <c r="X129" s="22">
        <v>4704264372</v>
      </c>
      <c r="Y129" s="44">
        <v>39524</v>
      </c>
      <c r="Z129" s="44">
        <v>45368</v>
      </c>
      <c r="AA129" s="30" t="s">
        <v>1116</v>
      </c>
      <c r="AB129" s="46"/>
      <c r="AC129" s="46">
        <v>45596</v>
      </c>
      <c r="AD129" s="46">
        <v>44850</v>
      </c>
      <c r="AE129" s="46">
        <v>45215</v>
      </c>
      <c r="AF129" s="30">
        <v>68424340</v>
      </c>
      <c r="AG129" s="29" t="s">
        <v>78</v>
      </c>
      <c r="AH129" s="29" t="s">
        <v>78</v>
      </c>
      <c r="AI129" s="29" t="s">
        <v>1117</v>
      </c>
      <c r="AJ129" s="22" t="s">
        <v>118</v>
      </c>
      <c r="AK129" s="104" t="s">
        <v>1118</v>
      </c>
      <c r="AL129" s="29"/>
      <c r="AM129" s="30" t="s">
        <v>138</v>
      </c>
      <c r="AN129" s="30" t="s">
        <v>1119</v>
      </c>
      <c r="AO129" s="30" t="s">
        <v>140</v>
      </c>
      <c r="AP129" s="30" t="s">
        <v>1120</v>
      </c>
      <c r="AQ129" s="30" t="s">
        <v>1121</v>
      </c>
      <c r="AR129" s="30" t="s">
        <v>143</v>
      </c>
    </row>
    <row r="130" spans="1:44" ht="150">
      <c r="A130" s="22" t="s">
        <v>69</v>
      </c>
      <c r="B130" s="22" t="s">
        <v>69</v>
      </c>
      <c r="C130" s="22" t="s">
        <v>940</v>
      </c>
      <c r="D130" s="22" t="s">
        <v>534</v>
      </c>
      <c r="E130" s="22"/>
      <c r="F130" s="22" t="s">
        <v>1122</v>
      </c>
      <c r="G130" s="22" t="s">
        <v>1123</v>
      </c>
      <c r="H130" s="22" t="s">
        <v>1124</v>
      </c>
      <c r="I130" s="31">
        <v>32634</v>
      </c>
      <c r="J130" s="22">
        <v>1588065098</v>
      </c>
      <c r="K130" s="22">
        <v>12767625</v>
      </c>
      <c r="L130" s="22" t="s">
        <v>156</v>
      </c>
      <c r="M130" s="151">
        <v>45047</v>
      </c>
      <c r="N130" s="22" t="s">
        <v>180</v>
      </c>
      <c r="O130" s="22" t="s">
        <v>105</v>
      </c>
      <c r="P130" s="22" t="s">
        <v>1125</v>
      </c>
      <c r="Q130" s="22" t="s">
        <v>1126</v>
      </c>
      <c r="R130" s="31" t="s">
        <v>1127</v>
      </c>
      <c r="S130" s="22" t="s">
        <v>2</v>
      </c>
      <c r="T130" s="22" t="s">
        <v>2</v>
      </c>
      <c r="U130" s="22" t="s">
        <v>2</v>
      </c>
      <c r="V130" s="22" t="s">
        <v>2</v>
      </c>
      <c r="W130" s="22" t="s">
        <v>2</v>
      </c>
      <c r="X130" s="22" t="s">
        <v>2</v>
      </c>
      <c r="Y130" s="22" t="s">
        <v>2</v>
      </c>
      <c r="Z130" s="22" t="s">
        <v>2</v>
      </c>
      <c r="AA130" s="22" t="s">
        <v>2</v>
      </c>
      <c r="AB130" s="22" t="s">
        <v>2</v>
      </c>
      <c r="AC130" s="22" t="s">
        <v>2</v>
      </c>
      <c r="AD130" s="44">
        <v>44774</v>
      </c>
      <c r="AE130" s="44">
        <v>45139</v>
      </c>
      <c r="AF130" s="22" t="s">
        <v>1128</v>
      </c>
      <c r="AG130" s="29" t="s">
        <v>78</v>
      </c>
      <c r="AH130" s="29" t="s">
        <v>78</v>
      </c>
      <c r="AI130" s="22" t="s">
        <v>1129</v>
      </c>
      <c r="AJ130" s="22" t="s">
        <v>118</v>
      </c>
      <c r="AK130" s="30" t="s">
        <v>946</v>
      </c>
      <c r="AL130" s="44">
        <v>45138</v>
      </c>
      <c r="AM130" s="30" t="s">
        <v>138</v>
      </c>
      <c r="AN130" s="30" t="s">
        <v>1130</v>
      </c>
      <c r="AO130" s="30" t="s">
        <v>140</v>
      </c>
      <c r="AP130" s="30" t="s">
        <v>955</v>
      </c>
      <c r="AQ130" s="30" t="s">
        <v>1131</v>
      </c>
      <c r="AR130" s="30" t="s">
        <v>143</v>
      </c>
    </row>
    <row r="131" spans="1:44" ht="105">
      <c r="A131" s="22" t="s">
        <v>69</v>
      </c>
      <c r="B131" s="22" t="s">
        <v>69</v>
      </c>
      <c r="C131" s="25" t="s">
        <v>940</v>
      </c>
      <c r="D131" s="25" t="s">
        <v>1132</v>
      </c>
      <c r="E131" s="25"/>
      <c r="F131" s="25" t="s">
        <v>1133</v>
      </c>
      <c r="G131" s="25" t="s">
        <v>1134</v>
      </c>
      <c r="H131" s="25">
        <v>370905948</v>
      </c>
      <c r="I131" s="26">
        <v>29602</v>
      </c>
      <c r="J131" s="25">
        <v>1285290536</v>
      </c>
      <c r="K131" s="25">
        <v>15806540</v>
      </c>
      <c r="L131" s="22" t="s">
        <v>156</v>
      </c>
      <c r="M131" s="44">
        <v>44904</v>
      </c>
      <c r="N131" s="22" t="s">
        <v>238</v>
      </c>
      <c r="O131" s="22" t="s">
        <v>239</v>
      </c>
      <c r="P131" s="22">
        <v>4704316591</v>
      </c>
      <c r="Q131" s="22" t="s">
        <v>1135</v>
      </c>
      <c r="R131" s="31" t="s">
        <v>1136</v>
      </c>
      <c r="S131" s="22" t="s">
        <v>2</v>
      </c>
      <c r="T131" s="22" t="s">
        <v>2</v>
      </c>
      <c r="U131" s="23">
        <v>4704316591</v>
      </c>
      <c r="V131" s="70">
        <v>42278</v>
      </c>
      <c r="W131" s="70">
        <v>45566</v>
      </c>
      <c r="X131" s="23">
        <v>4704316591</v>
      </c>
      <c r="Y131" s="70">
        <v>42278</v>
      </c>
      <c r="Z131" s="70">
        <v>45566</v>
      </c>
      <c r="AA131" s="30" t="s">
        <v>1137</v>
      </c>
      <c r="AB131" s="58">
        <v>44874</v>
      </c>
      <c r="AC131" s="58">
        <v>46081</v>
      </c>
      <c r="AD131" s="58">
        <v>44805</v>
      </c>
      <c r="AE131" s="58">
        <v>45170</v>
      </c>
      <c r="AF131" s="30" t="s">
        <v>1138</v>
      </c>
      <c r="AG131" s="29" t="s">
        <v>78</v>
      </c>
      <c r="AH131" s="29" t="s">
        <v>78</v>
      </c>
      <c r="AI131" s="22" t="s">
        <v>1139</v>
      </c>
      <c r="AJ131" s="22" t="s">
        <v>118</v>
      </c>
      <c r="AK131" s="30" t="s">
        <v>994</v>
      </c>
      <c r="AL131" s="44">
        <v>45443</v>
      </c>
      <c r="AM131" s="32" t="s">
        <v>273</v>
      </c>
      <c r="AN131" s="33" t="s">
        <v>1140</v>
      </c>
      <c r="AO131" s="33" t="s">
        <v>275</v>
      </c>
      <c r="AP131" s="30" t="s">
        <v>1141</v>
      </c>
      <c r="AQ131" s="33" t="s">
        <v>1142</v>
      </c>
      <c r="AR131" s="30" t="s">
        <v>143</v>
      </c>
    </row>
    <row r="132" spans="1:44" ht="120">
      <c r="A132" s="22" t="s">
        <v>69</v>
      </c>
      <c r="B132" s="22" t="s">
        <v>69</v>
      </c>
      <c r="C132" s="22" t="s">
        <v>940</v>
      </c>
      <c r="D132" s="22" t="s">
        <v>534</v>
      </c>
      <c r="E132" s="22" t="s">
        <v>1143</v>
      </c>
      <c r="F132" s="22" t="s">
        <v>547</v>
      </c>
      <c r="G132" s="22" t="s">
        <v>840</v>
      </c>
      <c r="H132" s="22">
        <v>370901672</v>
      </c>
      <c r="I132" s="31">
        <v>23969</v>
      </c>
      <c r="J132" s="22">
        <v>1114930690</v>
      </c>
      <c r="K132" s="22">
        <v>11939388</v>
      </c>
      <c r="L132" s="22" t="s">
        <v>156</v>
      </c>
      <c r="M132" s="44">
        <v>45055</v>
      </c>
      <c r="N132" s="22" t="s">
        <v>122</v>
      </c>
      <c r="O132" s="22" t="s">
        <v>105</v>
      </c>
      <c r="P132" s="22" t="s">
        <v>1144</v>
      </c>
      <c r="Q132" s="22" t="s">
        <v>1145</v>
      </c>
      <c r="R132" s="31" t="s">
        <v>387</v>
      </c>
      <c r="S132" s="22" t="s">
        <v>2</v>
      </c>
      <c r="T132" s="22" t="s">
        <v>2</v>
      </c>
      <c r="U132" s="22" t="s">
        <v>2</v>
      </c>
      <c r="V132" s="22" t="s">
        <v>2</v>
      </c>
      <c r="W132" s="22" t="s">
        <v>2</v>
      </c>
      <c r="X132" s="22" t="s">
        <v>2</v>
      </c>
      <c r="Y132" s="22" t="s">
        <v>2</v>
      </c>
      <c r="Z132" s="22" t="s">
        <v>2</v>
      </c>
      <c r="AA132" s="22" t="s">
        <v>2</v>
      </c>
      <c r="AB132" s="22" t="s">
        <v>2</v>
      </c>
      <c r="AC132" s="22" t="s">
        <v>2</v>
      </c>
      <c r="AD132" s="44">
        <v>44700</v>
      </c>
      <c r="AE132" s="44">
        <v>45065</v>
      </c>
      <c r="AF132" s="22" t="s">
        <v>1146</v>
      </c>
      <c r="AG132" s="22" t="s">
        <v>78</v>
      </c>
      <c r="AH132" s="29" t="s">
        <v>78</v>
      </c>
      <c r="AI132" s="29" t="s">
        <v>1147</v>
      </c>
      <c r="AJ132" s="29" t="s">
        <v>118</v>
      </c>
      <c r="AK132" s="30" t="s">
        <v>946</v>
      </c>
      <c r="AL132" s="31">
        <v>45291</v>
      </c>
      <c r="AM132" s="30" t="s">
        <v>138</v>
      </c>
      <c r="AN132" s="30" t="s">
        <v>1148</v>
      </c>
      <c r="AO132" s="30" t="s">
        <v>140</v>
      </c>
      <c r="AP132" s="30" t="s">
        <v>217</v>
      </c>
      <c r="AQ132" s="30" t="s">
        <v>1149</v>
      </c>
      <c r="AR132" s="30" t="s">
        <v>143</v>
      </c>
    </row>
    <row r="133" spans="1:44" ht="90">
      <c r="A133" s="22" t="s">
        <v>69</v>
      </c>
      <c r="B133" s="22" t="s">
        <v>69</v>
      </c>
      <c r="C133" s="22" t="s">
        <v>940</v>
      </c>
      <c r="D133" s="22" t="s">
        <v>1150</v>
      </c>
      <c r="E133" s="22" t="s">
        <v>1151</v>
      </c>
      <c r="F133" s="22" t="s">
        <v>1152</v>
      </c>
      <c r="G133" s="22" t="s">
        <v>121</v>
      </c>
      <c r="H133" s="22">
        <v>365159792</v>
      </c>
      <c r="I133" s="31">
        <v>33733</v>
      </c>
      <c r="J133" s="22">
        <v>1447864129</v>
      </c>
      <c r="K133" s="22">
        <v>14994344</v>
      </c>
      <c r="L133" s="22" t="s">
        <v>75</v>
      </c>
      <c r="M133" s="22"/>
      <c r="N133" s="22" t="s">
        <v>763</v>
      </c>
      <c r="O133" s="22" t="s">
        <v>96</v>
      </c>
      <c r="P133" s="22">
        <v>6801116311</v>
      </c>
      <c r="Q133" s="22" t="s">
        <v>1153</v>
      </c>
      <c r="R133" s="31" t="s">
        <v>1154</v>
      </c>
      <c r="S133" s="22" t="s">
        <v>2</v>
      </c>
      <c r="T133" s="22" t="s">
        <v>2</v>
      </c>
      <c r="U133" s="22" t="s">
        <v>2</v>
      </c>
      <c r="V133" s="22" t="s">
        <v>2</v>
      </c>
      <c r="W133" s="22" t="s">
        <v>2</v>
      </c>
      <c r="X133" s="22" t="s">
        <v>2</v>
      </c>
      <c r="Y133" s="22" t="s">
        <v>2</v>
      </c>
      <c r="Z133" s="22" t="s">
        <v>2</v>
      </c>
      <c r="AA133" s="22" t="s">
        <v>2</v>
      </c>
      <c r="AB133" s="22" t="s">
        <v>2</v>
      </c>
      <c r="AC133" s="22" t="s">
        <v>2</v>
      </c>
      <c r="AD133" s="22"/>
      <c r="AE133" s="22"/>
      <c r="AF133" s="22"/>
      <c r="AG133" s="29" t="s">
        <v>78</v>
      </c>
      <c r="AH133" s="29" t="s">
        <v>78</v>
      </c>
      <c r="AI133" s="29" t="s">
        <v>1155</v>
      </c>
      <c r="AJ133" s="22" t="s">
        <v>124</v>
      </c>
      <c r="AK133" s="30" t="s">
        <v>684</v>
      </c>
      <c r="AL133" s="44">
        <v>46112</v>
      </c>
      <c r="AM133" s="30" t="s">
        <v>138</v>
      </c>
      <c r="AN133" s="30" t="s">
        <v>139</v>
      </c>
      <c r="AO133" s="30" t="s">
        <v>790</v>
      </c>
      <c r="AP133" s="30" t="s">
        <v>955</v>
      </c>
      <c r="AQ133" s="30" t="s">
        <v>1156</v>
      </c>
      <c r="AR133" s="30" t="s">
        <v>143</v>
      </c>
    </row>
    <row r="134" spans="1:44" ht="120">
      <c r="A134" s="22" t="s">
        <v>69</v>
      </c>
      <c r="B134" s="22" t="s">
        <v>69</v>
      </c>
      <c r="C134" s="22" t="s">
        <v>940</v>
      </c>
      <c r="D134" s="22" t="s">
        <v>1157</v>
      </c>
      <c r="E134" s="22" t="s">
        <v>1158</v>
      </c>
      <c r="F134" s="22" t="s">
        <v>1159</v>
      </c>
      <c r="G134" s="22" t="s">
        <v>963</v>
      </c>
      <c r="H134" s="22">
        <v>474986377</v>
      </c>
      <c r="I134" s="31">
        <v>30335</v>
      </c>
      <c r="J134" s="22">
        <v>1659919819</v>
      </c>
      <c r="K134" s="22">
        <v>14597565</v>
      </c>
      <c r="L134" s="22" t="s">
        <v>156</v>
      </c>
      <c r="M134" s="44">
        <v>44821</v>
      </c>
      <c r="N134" s="22" t="s">
        <v>297</v>
      </c>
      <c r="O134" s="22" t="s">
        <v>239</v>
      </c>
      <c r="P134" s="22" t="s">
        <v>1160</v>
      </c>
      <c r="Q134" s="22" t="s">
        <v>1161</v>
      </c>
      <c r="R134" s="80" t="s">
        <v>1162</v>
      </c>
      <c r="S134" s="22" t="s">
        <v>2</v>
      </c>
      <c r="T134" s="22" t="s">
        <v>2</v>
      </c>
      <c r="U134" s="22"/>
      <c r="V134" s="22"/>
      <c r="W134" s="22"/>
      <c r="X134" s="22"/>
      <c r="Y134" s="22"/>
      <c r="Z134" s="22"/>
      <c r="AA134" s="30" t="s">
        <v>1163</v>
      </c>
      <c r="AB134" s="46"/>
      <c r="AC134" s="58">
        <v>45808</v>
      </c>
      <c r="AD134" s="58">
        <v>44805</v>
      </c>
      <c r="AE134" s="58">
        <v>45170</v>
      </c>
      <c r="AF134" s="30" t="s">
        <v>968</v>
      </c>
      <c r="AG134" s="29" t="s">
        <v>78</v>
      </c>
      <c r="AH134" s="29" t="s">
        <v>78</v>
      </c>
      <c r="AI134" s="22" t="s">
        <v>1164</v>
      </c>
      <c r="AJ134" s="22" t="s">
        <v>118</v>
      </c>
      <c r="AK134" s="30" t="s">
        <v>946</v>
      </c>
      <c r="AL134" s="41">
        <v>45657</v>
      </c>
      <c r="AM134" s="30" t="s">
        <v>138</v>
      </c>
      <c r="AN134" s="30" t="s">
        <v>1165</v>
      </c>
      <c r="AO134" s="30" t="s">
        <v>140</v>
      </c>
      <c r="AP134" s="30" t="s">
        <v>1166</v>
      </c>
      <c r="AQ134" s="30" t="s">
        <v>1167</v>
      </c>
      <c r="AR134" s="30" t="s">
        <v>143</v>
      </c>
    </row>
    <row r="135" spans="1:44" ht="135">
      <c r="A135" s="22" t="s">
        <v>69</v>
      </c>
      <c r="B135" s="22" t="s">
        <v>69</v>
      </c>
      <c r="C135" s="22" t="s">
        <v>940</v>
      </c>
      <c r="D135" s="22" t="s">
        <v>1168</v>
      </c>
      <c r="E135" s="22"/>
      <c r="F135" s="22" t="s">
        <v>1169</v>
      </c>
      <c r="G135" s="22" t="s">
        <v>121</v>
      </c>
      <c r="H135" s="22" t="s">
        <v>1170</v>
      </c>
      <c r="I135" s="31">
        <v>32917</v>
      </c>
      <c r="J135" s="22">
        <v>1740783612</v>
      </c>
      <c r="K135" s="22">
        <v>14223987</v>
      </c>
      <c r="L135" s="22" t="s">
        <v>156</v>
      </c>
      <c r="M135" s="151">
        <v>45047</v>
      </c>
      <c r="N135" s="22" t="s">
        <v>122</v>
      </c>
      <c r="O135" s="22" t="s">
        <v>1171</v>
      </c>
      <c r="P135" s="22">
        <v>6801097673</v>
      </c>
      <c r="Q135" s="22" t="s">
        <v>1172</v>
      </c>
      <c r="R135" s="31" t="s">
        <v>387</v>
      </c>
      <c r="S135" s="22" t="s">
        <v>2</v>
      </c>
      <c r="T135" s="22" t="s">
        <v>2</v>
      </c>
      <c r="U135" s="22" t="s">
        <v>2</v>
      </c>
      <c r="V135" s="22" t="s">
        <v>2</v>
      </c>
      <c r="W135" s="22" t="s">
        <v>2</v>
      </c>
      <c r="X135" s="22" t="s">
        <v>2</v>
      </c>
      <c r="Y135" s="22" t="s">
        <v>2</v>
      </c>
      <c r="Z135" s="22" t="s">
        <v>2</v>
      </c>
      <c r="AA135" s="22" t="s">
        <v>2</v>
      </c>
      <c r="AB135" s="22" t="s">
        <v>2</v>
      </c>
      <c r="AC135" s="22" t="s">
        <v>2</v>
      </c>
      <c r="AD135" s="44">
        <v>44638</v>
      </c>
      <c r="AE135" s="44">
        <v>45003</v>
      </c>
      <c r="AF135" s="22" t="s">
        <v>1173</v>
      </c>
      <c r="AG135" s="29" t="s">
        <v>78</v>
      </c>
      <c r="AH135" s="29" t="s">
        <v>78</v>
      </c>
      <c r="AI135" s="22" t="s">
        <v>530</v>
      </c>
      <c r="AJ135" s="30" t="s">
        <v>124</v>
      </c>
      <c r="AK135" s="30" t="s">
        <v>946</v>
      </c>
      <c r="AL135" s="44">
        <v>46873</v>
      </c>
      <c r="AM135" s="30" t="s">
        <v>138</v>
      </c>
      <c r="AN135" s="30" t="s">
        <v>1174</v>
      </c>
      <c r="AO135" s="30" t="s">
        <v>474</v>
      </c>
      <c r="AP135" s="30" t="s">
        <v>1166</v>
      </c>
      <c r="AQ135" s="30" t="s">
        <v>1175</v>
      </c>
      <c r="AR135" s="30" t="s">
        <v>143</v>
      </c>
    </row>
    <row r="136" spans="1:44" ht="120">
      <c r="A136" s="22" t="s">
        <v>69</v>
      </c>
      <c r="B136" s="22" t="s">
        <v>69</v>
      </c>
      <c r="C136" s="22" t="s">
        <v>940</v>
      </c>
      <c r="D136" s="22" t="s">
        <v>1176</v>
      </c>
      <c r="E136" s="22" t="s">
        <v>1177</v>
      </c>
      <c r="F136" s="22" t="s">
        <v>1178</v>
      </c>
      <c r="G136" s="22" t="s">
        <v>1179</v>
      </c>
      <c r="H136" s="22" t="s">
        <v>1180</v>
      </c>
      <c r="I136" s="31">
        <v>24485</v>
      </c>
      <c r="J136" s="22">
        <v>1538262480</v>
      </c>
      <c r="K136" s="22">
        <v>14948238</v>
      </c>
      <c r="L136" s="22" t="s">
        <v>156</v>
      </c>
      <c r="M136" s="151">
        <v>45047</v>
      </c>
      <c r="N136" s="22" t="s">
        <v>716</v>
      </c>
      <c r="O136" s="22" t="s">
        <v>87</v>
      </c>
      <c r="P136" s="22">
        <v>6401006902</v>
      </c>
      <c r="Q136" s="22" t="s">
        <v>1181</v>
      </c>
      <c r="R136" s="31" t="s">
        <v>1182</v>
      </c>
      <c r="S136" s="22" t="s">
        <v>2</v>
      </c>
      <c r="T136" s="22" t="s">
        <v>2</v>
      </c>
      <c r="U136" s="22" t="s">
        <v>2</v>
      </c>
      <c r="V136" s="22" t="s">
        <v>2</v>
      </c>
      <c r="W136" s="22" t="s">
        <v>2</v>
      </c>
      <c r="X136" s="22" t="s">
        <v>2</v>
      </c>
      <c r="Y136" s="22" t="s">
        <v>2</v>
      </c>
      <c r="Z136" s="22" t="s">
        <v>2</v>
      </c>
      <c r="AA136" s="22" t="s">
        <v>2</v>
      </c>
      <c r="AB136" s="22" t="s">
        <v>2</v>
      </c>
      <c r="AC136" s="22" t="s">
        <v>2</v>
      </c>
      <c r="AD136" s="44">
        <v>44582</v>
      </c>
      <c r="AE136" s="44">
        <v>44947</v>
      </c>
      <c r="AF136" s="22">
        <v>697144653</v>
      </c>
      <c r="AG136" s="29" t="s">
        <v>78</v>
      </c>
      <c r="AH136" s="29" t="s">
        <v>78</v>
      </c>
      <c r="AI136" s="30" t="s">
        <v>20</v>
      </c>
      <c r="AJ136" s="30" t="s">
        <v>124</v>
      </c>
      <c r="AK136" s="30" t="s">
        <v>946</v>
      </c>
      <c r="AL136" s="44">
        <v>45869</v>
      </c>
      <c r="AM136" s="30" t="s">
        <v>138</v>
      </c>
      <c r="AN136" s="30" t="s">
        <v>139</v>
      </c>
      <c r="AO136" s="30" t="s">
        <v>140</v>
      </c>
      <c r="AP136" s="30" t="s">
        <v>1183</v>
      </c>
      <c r="AQ136" s="30" t="s">
        <v>1184</v>
      </c>
      <c r="AR136" s="30" t="s">
        <v>143</v>
      </c>
    </row>
    <row r="137" spans="1:44" ht="120">
      <c r="A137" s="22" t="s">
        <v>69</v>
      </c>
      <c r="B137" s="22" t="s">
        <v>69</v>
      </c>
      <c r="C137" s="22" t="s">
        <v>940</v>
      </c>
      <c r="D137" s="22" t="s">
        <v>1185</v>
      </c>
      <c r="E137" s="22" t="s">
        <v>1186</v>
      </c>
      <c r="F137" s="22" t="s">
        <v>1187</v>
      </c>
      <c r="G137" s="22" t="s">
        <v>94</v>
      </c>
      <c r="H137" s="22">
        <v>367581125</v>
      </c>
      <c r="I137" s="31">
        <v>21692</v>
      </c>
      <c r="J137" s="22">
        <v>1215236328</v>
      </c>
      <c r="K137" s="22">
        <v>12566039</v>
      </c>
      <c r="L137" s="22" t="s">
        <v>156</v>
      </c>
      <c r="M137" s="44">
        <v>44931</v>
      </c>
      <c r="N137" s="22" t="s">
        <v>86</v>
      </c>
      <c r="O137" s="22" t="s">
        <v>87</v>
      </c>
      <c r="P137" s="22">
        <v>6401012375</v>
      </c>
      <c r="Q137" s="25" t="s">
        <v>1188</v>
      </c>
      <c r="R137" s="37" t="s">
        <v>1189</v>
      </c>
      <c r="S137" s="22" t="s">
        <v>2</v>
      </c>
      <c r="T137" s="22" t="s">
        <v>2</v>
      </c>
      <c r="U137" s="22" t="s">
        <v>2</v>
      </c>
      <c r="V137" s="22" t="s">
        <v>2</v>
      </c>
      <c r="W137" s="22" t="s">
        <v>2</v>
      </c>
      <c r="X137" s="22" t="s">
        <v>2</v>
      </c>
      <c r="Y137" s="22" t="s">
        <v>2</v>
      </c>
      <c r="Z137" s="22" t="s">
        <v>2</v>
      </c>
      <c r="AA137" s="22" t="s">
        <v>2</v>
      </c>
      <c r="AB137" s="22" t="s">
        <v>2</v>
      </c>
      <c r="AC137" s="22" t="s">
        <v>2</v>
      </c>
      <c r="AD137" s="44">
        <v>44576</v>
      </c>
      <c r="AE137" s="44">
        <v>44941</v>
      </c>
      <c r="AF137" s="22" t="s">
        <v>1190</v>
      </c>
      <c r="AG137" s="29" t="s">
        <v>78</v>
      </c>
      <c r="AH137" s="29" t="s">
        <v>78</v>
      </c>
      <c r="AI137" s="30" t="s">
        <v>20</v>
      </c>
      <c r="AJ137" s="30" t="s">
        <v>124</v>
      </c>
      <c r="AK137" s="30" t="s">
        <v>946</v>
      </c>
      <c r="AL137" s="44">
        <v>45138</v>
      </c>
      <c r="AM137" s="30" t="s">
        <v>138</v>
      </c>
      <c r="AN137" s="30" t="s">
        <v>139</v>
      </c>
      <c r="AO137" s="30" t="s">
        <v>140</v>
      </c>
      <c r="AP137" s="30" t="s">
        <v>1183</v>
      </c>
      <c r="AQ137" s="30" t="s">
        <v>1191</v>
      </c>
      <c r="AR137" s="30" t="s">
        <v>143</v>
      </c>
    </row>
    <row r="138" spans="1:44" ht="60">
      <c r="A138" s="34" t="s">
        <v>69</v>
      </c>
      <c r="B138" s="35" t="s">
        <v>292</v>
      </c>
      <c r="C138" s="34" t="s">
        <v>940</v>
      </c>
      <c r="D138" s="34" t="s">
        <v>1192</v>
      </c>
      <c r="E138" s="34" t="s">
        <v>1193</v>
      </c>
      <c r="F138" s="34" t="s">
        <v>1194</v>
      </c>
      <c r="G138" s="116" t="s">
        <v>739</v>
      </c>
      <c r="H138" s="116" t="s">
        <v>1195</v>
      </c>
      <c r="I138" s="117">
        <v>34616</v>
      </c>
      <c r="J138" s="125">
        <v>1598367302</v>
      </c>
      <c r="K138" s="25"/>
      <c r="L138" s="153"/>
      <c r="M138" s="121"/>
      <c r="N138" s="128" t="s">
        <v>86</v>
      </c>
      <c r="O138" s="154" t="s">
        <v>1196</v>
      </c>
      <c r="P138" s="155" t="s">
        <v>1197</v>
      </c>
      <c r="Q138" s="129" t="s">
        <v>1198</v>
      </c>
      <c r="R138" s="156" t="s">
        <v>1199</v>
      </c>
      <c r="S138" s="153" t="s">
        <v>2</v>
      </c>
      <c r="T138" s="153" t="s">
        <v>2</v>
      </c>
      <c r="U138" s="153" t="s">
        <v>2</v>
      </c>
      <c r="V138" s="153" t="s">
        <v>2</v>
      </c>
      <c r="W138" s="153" t="s">
        <v>2</v>
      </c>
      <c r="X138" s="153" t="s">
        <v>2</v>
      </c>
      <c r="Y138" s="153" t="s">
        <v>2</v>
      </c>
      <c r="Z138" s="153" t="s">
        <v>2</v>
      </c>
      <c r="AA138" s="153" t="s">
        <v>2</v>
      </c>
      <c r="AB138" s="153"/>
      <c r="AC138" s="153"/>
      <c r="AD138" s="121"/>
      <c r="AE138" s="121"/>
      <c r="AF138" s="153"/>
      <c r="AG138" s="29" t="s">
        <v>78</v>
      </c>
      <c r="AH138" s="29" t="s">
        <v>78</v>
      </c>
      <c r="AI138" s="130" t="s">
        <v>707</v>
      </c>
      <c r="AJ138" s="30" t="s">
        <v>124</v>
      </c>
      <c r="AK138" s="30" t="s">
        <v>706</v>
      </c>
      <c r="AL138" s="136">
        <v>46721</v>
      </c>
      <c r="AM138" s="130" t="s">
        <v>707</v>
      </c>
      <c r="AN138" s="130" t="s">
        <v>707</v>
      </c>
      <c r="AO138" s="130" t="s">
        <v>707</v>
      </c>
      <c r="AP138" s="130" t="s">
        <v>707</v>
      </c>
      <c r="AQ138" s="130" t="s">
        <v>707</v>
      </c>
      <c r="AR138" s="130" t="s">
        <v>707</v>
      </c>
    </row>
    <row r="139" spans="1:44" ht="60">
      <c r="A139" s="34" t="s">
        <v>69</v>
      </c>
      <c r="B139" s="35" t="s">
        <v>292</v>
      </c>
      <c r="C139" s="34" t="s">
        <v>940</v>
      </c>
      <c r="D139" s="34" t="s">
        <v>1200</v>
      </c>
      <c r="E139" s="34" t="s">
        <v>571</v>
      </c>
      <c r="F139" s="34" t="s">
        <v>1201</v>
      </c>
      <c r="G139" s="157" t="s">
        <v>94</v>
      </c>
      <c r="H139" s="34">
        <v>215177977</v>
      </c>
      <c r="I139" s="39">
        <v>31985</v>
      </c>
      <c r="J139" s="158">
        <v>1649513086</v>
      </c>
      <c r="K139" s="159">
        <v>13520599</v>
      </c>
      <c r="L139" s="160" t="s">
        <v>156</v>
      </c>
      <c r="M139" s="161">
        <v>44973</v>
      </c>
      <c r="N139" s="159" t="s">
        <v>716</v>
      </c>
      <c r="O139" s="162" t="s">
        <v>87</v>
      </c>
      <c r="P139" s="160" t="s">
        <v>1202</v>
      </c>
      <c r="Q139" s="160" t="s">
        <v>1203</v>
      </c>
      <c r="R139" s="160" t="s">
        <v>1204</v>
      </c>
      <c r="S139" s="153" t="s">
        <v>2</v>
      </c>
      <c r="T139" s="153" t="s">
        <v>2</v>
      </c>
      <c r="U139" s="153" t="s">
        <v>2</v>
      </c>
      <c r="V139" s="153" t="s">
        <v>2</v>
      </c>
      <c r="W139" s="153" t="s">
        <v>2</v>
      </c>
      <c r="X139" s="153" t="s">
        <v>2</v>
      </c>
      <c r="Y139" s="153" t="s">
        <v>2</v>
      </c>
      <c r="Z139" s="153" t="s">
        <v>2</v>
      </c>
      <c r="AA139" s="153" t="s">
        <v>2</v>
      </c>
      <c r="AB139" s="153" t="s">
        <v>2</v>
      </c>
      <c r="AC139" s="153" t="s">
        <v>2</v>
      </c>
      <c r="AD139" s="161">
        <v>44805</v>
      </c>
      <c r="AE139" s="161">
        <v>45170</v>
      </c>
      <c r="AF139" s="159">
        <v>423974581</v>
      </c>
      <c r="AG139" s="29" t="s">
        <v>78</v>
      </c>
      <c r="AH139" s="29" t="s">
        <v>78</v>
      </c>
      <c r="AI139" s="130" t="s">
        <v>707</v>
      </c>
      <c r="AJ139" s="30" t="s">
        <v>124</v>
      </c>
      <c r="AK139" s="30" t="s">
        <v>744</v>
      </c>
      <c r="AL139" s="163">
        <v>46996</v>
      </c>
      <c r="AM139" s="25" t="s">
        <v>304</v>
      </c>
      <c r="AN139" s="30" t="s">
        <v>98</v>
      </c>
      <c r="AO139" s="30" t="s">
        <v>99</v>
      </c>
      <c r="AP139" s="30" t="s">
        <v>99</v>
      </c>
      <c r="AQ139" s="164" t="s">
        <v>1205</v>
      </c>
      <c r="AR139" s="25" t="s">
        <v>306</v>
      </c>
    </row>
    <row r="140" spans="1:44" ht="75">
      <c r="A140" s="34" t="s">
        <v>69</v>
      </c>
      <c r="B140" s="35" t="s">
        <v>292</v>
      </c>
      <c r="C140" s="34" t="s">
        <v>940</v>
      </c>
      <c r="D140" s="34" t="s">
        <v>1206</v>
      </c>
      <c r="E140" s="34" t="s">
        <v>82</v>
      </c>
      <c r="F140" s="34" t="s">
        <v>1207</v>
      </c>
      <c r="G140" s="165" t="s">
        <v>331</v>
      </c>
      <c r="H140" s="34">
        <v>386963123</v>
      </c>
      <c r="I140" s="39">
        <v>29045</v>
      </c>
      <c r="J140" s="158">
        <v>1558880880</v>
      </c>
      <c r="K140" s="153"/>
      <c r="L140" s="153"/>
      <c r="M140" s="121"/>
      <c r="N140" s="25" t="s">
        <v>332</v>
      </c>
      <c r="O140" s="25" t="s">
        <v>333</v>
      </c>
      <c r="P140" s="76" t="s">
        <v>2</v>
      </c>
      <c r="Q140" s="153"/>
      <c r="R140" s="166"/>
      <c r="S140" s="153" t="s">
        <v>2</v>
      </c>
      <c r="T140" s="153" t="s">
        <v>2</v>
      </c>
      <c r="U140" s="153" t="s">
        <v>2</v>
      </c>
      <c r="V140" s="153" t="s">
        <v>2</v>
      </c>
      <c r="W140" s="153" t="s">
        <v>2</v>
      </c>
      <c r="X140" s="153" t="s">
        <v>2</v>
      </c>
      <c r="Y140" s="153" t="s">
        <v>2</v>
      </c>
      <c r="Z140" s="153" t="s">
        <v>2</v>
      </c>
      <c r="AA140" s="153" t="s">
        <v>2</v>
      </c>
      <c r="AB140" s="153" t="s">
        <v>2</v>
      </c>
      <c r="AC140" s="153" t="s">
        <v>2</v>
      </c>
      <c r="AD140" s="153" t="s">
        <v>2</v>
      </c>
      <c r="AE140" s="153" t="s">
        <v>2</v>
      </c>
      <c r="AF140" s="153" t="s">
        <v>2</v>
      </c>
      <c r="AG140" s="29" t="s">
        <v>78</v>
      </c>
      <c r="AH140" s="29" t="s">
        <v>78</v>
      </c>
      <c r="AI140" s="130" t="s">
        <v>707</v>
      </c>
      <c r="AJ140" s="30" t="s">
        <v>124</v>
      </c>
      <c r="AK140" s="22" t="s">
        <v>90</v>
      </c>
      <c r="AL140" s="121"/>
      <c r="AM140" s="30" t="s">
        <v>322</v>
      </c>
      <c r="AN140" s="30" t="s">
        <v>322</v>
      </c>
      <c r="AO140" s="30" t="s">
        <v>322</v>
      </c>
      <c r="AP140" s="30" t="s">
        <v>322</v>
      </c>
      <c r="AQ140" s="30" t="s">
        <v>322</v>
      </c>
      <c r="AR140" s="30" t="s">
        <v>322</v>
      </c>
    </row>
    <row r="141" spans="1:44" ht="75">
      <c r="A141" s="34" t="s">
        <v>69</v>
      </c>
      <c r="B141" s="35" t="s">
        <v>292</v>
      </c>
      <c r="C141" s="34" t="s">
        <v>940</v>
      </c>
      <c r="D141" s="34" t="s">
        <v>1208</v>
      </c>
      <c r="E141" s="34"/>
      <c r="F141" s="34" t="s">
        <v>1209</v>
      </c>
      <c r="G141" s="165" t="s">
        <v>320</v>
      </c>
      <c r="H141" s="34" t="s">
        <v>1210</v>
      </c>
      <c r="I141" s="39">
        <v>35586</v>
      </c>
      <c r="J141" s="158">
        <v>1427644889</v>
      </c>
      <c r="K141" s="153"/>
      <c r="L141" s="153"/>
      <c r="M141" s="121"/>
      <c r="N141" s="164" t="s">
        <v>332</v>
      </c>
      <c r="O141" s="25" t="s">
        <v>333</v>
      </c>
      <c r="P141" s="76" t="s">
        <v>2</v>
      </c>
      <c r="Q141" s="153"/>
      <c r="R141" s="166"/>
      <c r="S141" s="153"/>
      <c r="T141" s="153"/>
      <c r="U141" s="153"/>
      <c r="V141" s="153"/>
      <c r="W141" s="153"/>
      <c r="X141" s="153"/>
      <c r="Y141" s="153"/>
      <c r="Z141" s="153"/>
      <c r="AA141" s="153"/>
      <c r="AB141" s="153"/>
      <c r="AC141" s="153"/>
      <c r="AD141" s="153"/>
      <c r="AE141" s="153"/>
      <c r="AF141" s="153"/>
      <c r="AG141" s="29" t="s">
        <v>78</v>
      </c>
      <c r="AH141" s="29" t="s">
        <v>78</v>
      </c>
      <c r="AI141" s="130" t="s">
        <v>707</v>
      </c>
      <c r="AJ141" s="30" t="s">
        <v>124</v>
      </c>
      <c r="AK141" s="22" t="s">
        <v>90</v>
      </c>
      <c r="AL141" s="121"/>
      <c r="AM141" s="30" t="s">
        <v>1211</v>
      </c>
      <c r="AN141" s="30" t="s">
        <v>1211</v>
      </c>
      <c r="AO141" s="30" t="s">
        <v>1211</v>
      </c>
      <c r="AP141" s="30" t="s">
        <v>1211</v>
      </c>
      <c r="AQ141" s="30" t="s">
        <v>1211</v>
      </c>
      <c r="AR141" s="30" t="s">
        <v>1211</v>
      </c>
    </row>
    <row r="142" spans="1:44" ht="60">
      <c r="A142" s="34" t="s">
        <v>69</v>
      </c>
      <c r="B142" s="35" t="s">
        <v>292</v>
      </c>
      <c r="C142" s="34" t="s">
        <v>940</v>
      </c>
      <c r="D142" s="34" t="s">
        <v>1212</v>
      </c>
      <c r="E142" s="34"/>
      <c r="F142" s="34" t="s">
        <v>1213</v>
      </c>
      <c r="G142" s="157" t="s">
        <v>259</v>
      </c>
      <c r="H142" s="34" t="s">
        <v>1214</v>
      </c>
      <c r="I142" s="39">
        <v>27952</v>
      </c>
      <c r="J142" s="158">
        <v>1346991296</v>
      </c>
      <c r="K142" s="164">
        <v>15761211</v>
      </c>
      <c r="L142" s="153"/>
      <c r="M142" s="167">
        <v>44873</v>
      </c>
      <c r="N142" s="25" t="s">
        <v>180</v>
      </c>
      <c r="O142" s="25" t="s">
        <v>105</v>
      </c>
      <c r="P142" s="164" t="s">
        <v>1215</v>
      </c>
      <c r="Q142" s="164" t="s">
        <v>1216</v>
      </c>
      <c r="R142" s="164" t="s">
        <v>1217</v>
      </c>
      <c r="S142" s="153"/>
      <c r="T142" s="153"/>
      <c r="U142" s="153"/>
      <c r="V142" s="153"/>
      <c r="W142" s="153"/>
      <c r="X142" s="153"/>
      <c r="Y142" s="153"/>
      <c r="Z142" s="153"/>
      <c r="AA142" s="153"/>
      <c r="AB142" s="153"/>
      <c r="AC142" s="153"/>
      <c r="AD142" s="121"/>
      <c r="AE142" s="121"/>
      <c r="AF142" s="153"/>
      <c r="AG142" s="29" t="s">
        <v>78</v>
      </c>
      <c r="AH142" s="29" t="s">
        <v>78</v>
      </c>
      <c r="AI142" s="130" t="s">
        <v>707</v>
      </c>
      <c r="AJ142" s="30" t="s">
        <v>124</v>
      </c>
      <c r="AK142" s="30" t="s">
        <v>1218</v>
      </c>
      <c r="AL142" s="168">
        <v>46418</v>
      </c>
      <c r="AM142" s="130" t="s">
        <v>707</v>
      </c>
      <c r="AN142" s="130" t="s">
        <v>707</v>
      </c>
      <c r="AO142" s="130" t="s">
        <v>707</v>
      </c>
      <c r="AP142" s="130" t="s">
        <v>707</v>
      </c>
      <c r="AQ142" s="130" t="s">
        <v>707</v>
      </c>
      <c r="AR142" s="130" t="s">
        <v>707</v>
      </c>
    </row>
    <row r="143" spans="1:44" ht="60">
      <c r="A143" s="34" t="s">
        <v>69</v>
      </c>
      <c r="B143" s="35" t="s">
        <v>292</v>
      </c>
      <c r="C143" s="34" t="s">
        <v>940</v>
      </c>
      <c r="D143" s="34" t="s">
        <v>1219</v>
      </c>
      <c r="E143" s="34" t="s">
        <v>714</v>
      </c>
      <c r="F143" s="34" t="s">
        <v>1220</v>
      </c>
      <c r="G143" s="157" t="s">
        <v>840</v>
      </c>
      <c r="H143" s="34">
        <v>165705792</v>
      </c>
      <c r="I143" s="39">
        <v>32105</v>
      </c>
      <c r="J143" s="137">
        <v>1073878674</v>
      </c>
      <c r="K143" s="164">
        <v>12798836</v>
      </c>
      <c r="L143" s="153"/>
      <c r="M143" s="163">
        <v>45033</v>
      </c>
      <c r="N143" s="164" t="s">
        <v>122</v>
      </c>
      <c r="O143" s="25" t="s">
        <v>105</v>
      </c>
      <c r="P143" s="164" t="s">
        <v>1221</v>
      </c>
      <c r="Q143" s="164" t="s">
        <v>1222</v>
      </c>
      <c r="R143" s="164" t="s">
        <v>979</v>
      </c>
      <c r="S143" s="153" t="s">
        <v>2</v>
      </c>
      <c r="T143" s="153" t="s">
        <v>2</v>
      </c>
      <c r="U143" s="153" t="s">
        <v>2</v>
      </c>
      <c r="V143" s="153" t="s">
        <v>2</v>
      </c>
      <c r="W143" s="153" t="s">
        <v>2</v>
      </c>
      <c r="X143" s="153" t="s">
        <v>2</v>
      </c>
      <c r="Y143" s="153" t="s">
        <v>2</v>
      </c>
      <c r="Z143" s="153" t="s">
        <v>2</v>
      </c>
      <c r="AA143" s="153" t="s">
        <v>2</v>
      </c>
      <c r="AB143" s="153" t="s">
        <v>2</v>
      </c>
      <c r="AC143" s="153" t="s">
        <v>2</v>
      </c>
      <c r="AD143" s="136">
        <v>41039</v>
      </c>
      <c r="AE143" s="136">
        <v>45056</v>
      </c>
      <c r="AF143" s="164" t="s">
        <v>1223</v>
      </c>
      <c r="AG143" s="29" t="s">
        <v>78</v>
      </c>
      <c r="AH143" s="29" t="s">
        <v>78</v>
      </c>
      <c r="AI143" s="29" t="s">
        <v>1224</v>
      </c>
      <c r="AJ143" s="153" t="s">
        <v>124</v>
      </c>
      <c r="AK143" s="22" t="s">
        <v>90</v>
      </c>
      <c r="AL143" s="121"/>
      <c r="AM143" s="25" t="s">
        <v>304</v>
      </c>
      <c r="AN143" s="30" t="s">
        <v>98</v>
      </c>
      <c r="AO143" s="30" t="s">
        <v>99</v>
      </c>
      <c r="AP143" s="30" t="s">
        <v>99</v>
      </c>
      <c r="AQ143" s="164" t="s">
        <v>1225</v>
      </c>
      <c r="AR143" s="25" t="s">
        <v>306</v>
      </c>
    </row>
    <row r="144" spans="1:44" ht="60">
      <c r="A144" s="34" t="s">
        <v>69</v>
      </c>
      <c r="B144" s="35" t="s">
        <v>292</v>
      </c>
      <c r="C144" s="34" t="s">
        <v>940</v>
      </c>
      <c r="D144" s="116" t="s">
        <v>1226</v>
      </c>
      <c r="E144" s="116" t="s">
        <v>1227</v>
      </c>
      <c r="F144" s="35" t="s">
        <v>1228</v>
      </c>
      <c r="G144" s="125" t="s">
        <v>94</v>
      </c>
      <c r="H144" s="116">
        <v>366882064</v>
      </c>
      <c r="I144" s="117">
        <v>28856</v>
      </c>
      <c r="J144" s="125">
        <v>1043614621</v>
      </c>
      <c r="K144" s="164">
        <v>14616213</v>
      </c>
      <c r="L144" s="25" t="s">
        <v>156</v>
      </c>
      <c r="M144" s="37">
        <v>45054</v>
      </c>
      <c r="N144" s="25" t="s">
        <v>716</v>
      </c>
      <c r="O144" s="25" t="s">
        <v>87</v>
      </c>
      <c r="P144" s="25">
        <v>6401018127</v>
      </c>
      <c r="Q144" s="25" t="s">
        <v>1229</v>
      </c>
      <c r="R144" s="37" t="s">
        <v>1230</v>
      </c>
      <c r="S144" s="153" t="s">
        <v>2</v>
      </c>
      <c r="T144" s="153" t="s">
        <v>2</v>
      </c>
      <c r="U144" s="153" t="s">
        <v>2</v>
      </c>
      <c r="V144" s="153" t="s">
        <v>2</v>
      </c>
      <c r="W144" s="153" t="s">
        <v>2</v>
      </c>
      <c r="X144" s="153" t="s">
        <v>2</v>
      </c>
      <c r="Y144" s="153" t="s">
        <v>2</v>
      </c>
      <c r="Z144" s="153" t="s">
        <v>2</v>
      </c>
      <c r="AA144" s="153" t="s">
        <v>2</v>
      </c>
      <c r="AB144" s="153" t="s">
        <v>2</v>
      </c>
      <c r="AC144" s="153" t="s">
        <v>2</v>
      </c>
      <c r="AD144" s="37">
        <v>44956</v>
      </c>
      <c r="AE144" s="37">
        <v>45321</v>
      </c>
      <c r="AF144" s="25">
        <v>684936073</v>
      </c>
      <c r="AG144" s="29" t="s">
        <v>78</v>
      </c>
      <c r="AH144" s="29" t="s">
        <v>78</v>
      </c>
      <c r="AI144" s="130" t="s">
        <v>707</v>
      </c>
      <c r="AJ144" s="153" t="s">
        <v>124</v>
      </c>
      <c r="AK144" s="30" t="s">
        <v>706</v>
      </c>
      <c r="AL144" s="168">
        <v>45688</v>
      </c>
      <c r="AM144" s="25" t="s">
        <v>304</v>
      </c>
      <c r="AN144" s="30" t="s">
        <v>98</v>
      </c>
      <c r="AO144" s="30" t="s">
        <v>99</v>
      </c>
      <c r="AP144" s="30" t="s">
        <v>99</v>
      </c>
      <c r="AQ144" s="30" t="s">
        <v>1231</v>
      </c>
      <c r="AR144" s="25" t="s">
        <v>306</v>
      </c>
    </row>
    <row r="145" spans="1:44" ht="60">
      <c r="A145" s="34" t="s">
        <v>69</v>
      </c>
      <c r="B145" s="35" t="s">
        <v>292</v>
      </c>
      <c r="C145" s="34" t="s">
        <v>940</v>
      </c>
      <c r="D145" s="116" t="s">
        <v>1232</v>
      </c>
      <c r="E145" s="116"/>
      <c r="F145" s="35" t="s">
        <v>1233</v>
      </c>
      <c r="G145" s="116" t="s">
        <v>259</v>
      </c>
      <c r="H145" s="116">
        <v>375212819</v>
      </c>
      <c r="I145" s="117">
        <v>34029</v>
      </c>
      <c r="J145" s="116">
        <v>1164040382</v>
      </c>
      <c r="K145" s="25">
        <v>15761029</v>
      </c>
      <c r="L145" s="25" t="s">
        <v>75</v>
      </c>
      <c r="M145" s="167">
        <v>44873</v>
      </c>
      <c r="N145" s="25" t="s">
        <v>180</v>
      </c>
      <c r="O145" s="25" t="s">
        <v>105</v>
      </c>
      <c r="P145" s="25">
        <v>6851107030</v>
      </c>
      <c r="Q145" s="25" t="s">
        <v>1234</v>
      </c>
      <c r="R145" s="37" t="s">
        <v>1235</v>
      </c>
      <c r="S145" s="153" t="s">
        <v>2</v>
      </c>
      <c r="T145" s="153" t="s">
        <v>2</v>
      </c>
      <c r="U145" s="153" t="s">
        <v>2</v>
      </c>
      <c r="V145" s="153" t="s">
        <v>2</v>
      </c>
      <c r="W145" s="153" t="s">
        <v>2</v>
      </c>
      <c r="X145" s="153" t="s">
        <v>2</v>
      </c>
      <c r="Y145" s="153" t="s">
        <v>2</v>
      </c>
      <c r="Z145" s="153" t="s">
        <v>2</v>
      </c>
      <c r="AA145" s="153" t="s">
        <v>2</v>
      </c>
      <c r="AB145" s="153" t="s">
        <v>2</v>
      </c>
      <c r="AC145" s="153" t="s">
        <v>2</v>
      </c>
      <c r="AD145" s="37">
        <v>44776</v>
      </c>
      <c r="AE145" s="37">
        <v>45141</v>
      </c>
      <c r="AF145" s="25">
        <v>696935413</v>
      </c>
      <c r="AG145" s="29" t="s">
        <v>78</v>
      </c>
      <c r="AH145" s="29" t="s">
        <v>78</v>
      </c>
      <c r="AI145" s="130" t="s">
        <v>707</v>
      </c>
      <c r="AJ145" s="153" t="s">
        <v>124</v>
      </c>
      <c r="AK145" s="30" t="s">
        <v>706</v>
      </c>
      <c r="AL145" s="163">
        <v>45869</v>
      </c>
      <c r="AM145" s="130" t="s">
        <v>707</v>
      </c>
      <c r="AN145" s="130" t="s">
        <v>707</v>
      </c>
      <c r="AO145" s="130" t="s">
        <v>707</v>
      </c>
      <c r="AP145" s="130" t="s">
        <v>707</v>
      </c>
      <c r="AQ145" s="130" t="s">
        <v>707</v>
      </c>
      <c r="AR145" s="130" t="s">
        <v>707</v>
      </c>
    </row>
    <row r="146" spans="1:44" ht="60">
      <c r="A146" s="34" t="s">
        <v>69</v>
      </c>
      <c r="B146" s="35" t="s">
        <v>292</v>
      </c>
      <c r="C146" s="34" t="s">
        <v>940</v>
      </c>
      <c r="D146" s="116" t="s">
        <v>1236</v>
      </c>
      <c r="E146" s="116"/>
      <c r="F146" s="35" t="s">
        <v>1237</v>
      </c>
      <c r="G146" s="125" t="s">
        <v>259</v>
      </c>
      <c r="H146" s="116">
        <v>385118494</v>
      </c>
      <c r="I146" s="117">
        <v>33087</v>
      </c>
      <c r="J146" s="35">
        <v>1699240218</v>
      </c>
      <c r="K146" s="25">
        <v>15761086</v>
      </c>
      <c r="L146" s="25" t="s">
        <v>1238</v>
      </c>
      <c r="M146" s="163">
        <v>44873</v>
      </c>
      <c r="N146" s="25" t="s">
        <v>180</v>
      </c>
      <c r="O146" s="25" t="s">
        <v>105</v>
      </c>
      <c r="P146" s="25">
        <v>6851102018</v>
      </c>
      <c r="Q146" s="37">
        <v>43059</v>
      </c>
      <c r="R146" s="37">
        <v>45250</v>
      </c>
      <c r="S146" s="153" t="s">
        <v>2</v>
      </c>
      <c r="T146" s="153" t="s">
        <v>2</v>
      </c>
      <c r="U146" s="153" t="s">
        <v>2</v>
      </c>
      <c r="V146" s="153" t="s">
        <v>2</v>
      </c>
      <c r="W146" s="153" t="s">
        <v>2</v>
      </c>
      <c r="X146" s="153" t="s">
        <v>2</v>
      </c>
      <c r="Y146" s="153" t="s">
        <v>2</v>
      </c>
      <c r="Z146" s="153" t="s">
        <v>2</v>
      </c>
      <c r="AA146" s="153" t="s">
        <v>2</v>
      </c>
      <c r="AB146" s="153" t="s">
        <v>2</v>
      </c>
      <c r="AC146" s="153" t="s">
        <v>2</v>
      </c>
      <c r="AD146" s="37">
        <v>44965</v>
      </c>
      <c r="AE146" s="37">
        <v>45330</v>
      </c>
      <c r="AF146" s="25">
        <v>714081454</v>
      </c>
      <c r="AG146" s="29" t="s">
        <v>78</v>
      </c>
      <c r="AH146" s="29" t="s">
        <v>78</v>
      </c>
      <c r="AI146" s="130" t="s">
        <v>707</v>
      </c>
      <c r="AJ146" s="153" t="s">
        <v>124</v>
      </c>
      <c r="AK146" s="22" t="s">
        <v>90</v>
      </c>
      <c r="AL146" s="121"/>
      <c r="AM146" s="130" t="s">
        <v>707</v>
      </c>
      <c r="AN146" s="130" t="s">
        <v>707</v>
      </c>
      <c r="AO146" s="130" t="s">
        <v>707</v>
      </c>
      <c r="AP146" s="130" t="s">
        <v>707</v>
      </c>
      <c r="AQ146" s="130" t="s">
        <v>707</v>
      </c>
      <c r="AR146" s="130" t="s">
        <v>707</v>
      </c>
    </row>
    <row r="147" spans="1:44" ht="60">
      <c r="A147" s="34" t="s">
        <v>69</v>
      </c>
      <c r="B147" s="35" t="s">
        <v>292</v>
      </c>
      <c r="C147" s="34" t="s">
        <v>940</v>
      </c>
      <c r="D147" s="116" t="s">
        <v>229</v>
      </c>
      <c r="E147" s="116" t="s">
        <v>1239</v>
      </c>
      <c r="F147" s="35" t="s">
        <v>1240</v>
      </c>
      <c r="G147" s="116" t="s">
        <v>259</v>
      </c>
      <c r="H147" s="77">
        <v>364250619</v>
      </c>
      <c r="I147" s="117">
        <v>36464</v>
      </c>
      <c r="J147" s="35">
        <v>1124766126</v>
      </c>
      <c r="K147" s="25">
        <v>15761269</v>
      </c>
      <c r="L147" s="25" t="s">
        <v>156</v>
      </c>
      <c r="M147" s="163">
        <v>44873</v>
      </c>
      <c r="N147" s="25" t="s">
        <v>180</v>
      </c>
      <c r="O147" s="25" t="s">
        <v>105</v>
      </c>
      <c r="P147" s="164">
        <v>6851115092</v>
      </c>
      <c r="Q147" s="163">
        <v>44706</v>
      </c>
      <c r="R147" s="136" t="s">
        <v>1241</v>
      </c>
      <c r="S147" s="153" t="s">
        <v>2</v>
      </c>
      <c r="T147" s="153" t="s">
        <v>2</v>
      </c>
      <c r="U147" s="153" t="s">
        <v>2</v>
      </c>
      <c r="V147" s="153" t="s">
        <v>2</v>
      </c>
      <c r="W147" s="153" t="s">
        <v>2</v>
      </c>
      <c r="X147" s="153" t="s">
        <v>2</v>
      </c>
      <c r="Y147" s="153" t="s">
        <v>2</v>
      </c>
      <c r="Z147" s="153" t="s">
        <v>2</v>
      </c>
      <c r="AA147" s="153" t="s">
        <v>2</v>
      </c>
      <c r="AB147" s="153" t="s">
        <v>2</v>
      </c>
      <c r="AC147" s="153" t="s">
        <v>2</v>
      </c>
      <c r="AD147" s="37">
        <v>44708</v>
      </c>
      <c r="AE147" s="37">
        <v>45073</v>
      </c>
      <c r="AF147" s="25">
        <v>733066868</v>
      </c>
      <c r="AG147" s="29" t="s">
        <v>78</v>
      </c>
      <c r="AH147" s="29" t="s">
        <v>78</v>
      </c>
      <c r="AI147" s="130" t="s">
        <v>707</v>
      </c>
      <c r="AJ147" s="153" t="s">
        <v>124</v>
      </c>
      <c r="AK147" s="30" t="s">
        <v>706</v>
      </c>
      <c r="AL147" s="169">
        <v>46538</v>
      </c>
      <c r="AM147" s="130" t="s">
        <v>707</v>
      </c>
      <c r="AN147" s="130" t="s">
        <v>707</v>
      </c>
      <c r="AO147" s="130" t="s">
        <v>707</v>
      </c>
      <c r="AP147" s="130" t="s">
        <v>707</v>
      </c>
      <c r="AQ147" s="130" t="s">
        <v>707</v>
      </c>
      <c r="AR147" s="130" t="s">
        <v>707</v>
      </c>
    </row>
    <row r="148" spans="1:44" ht="60">
      <c r="A148" s="34" t="s">
        <v>69</v>
      </c>
      <c r="B148" s="35" t="s">
        <v>292</v>
      </c>
      <c r="C148" s="34" t="s">
        <v>940</v>
      </c>
      <c r="D148" s="116" t="s">
        <v>1242</v>
      </c>
      <c r="E148" s="116" t="s">
        <v>1243</v>
      </c>
      <c r="F148" s="35" t="s">
        <v>1244</v>
      </c>
      <c r="G148" s="116" t="s">
        <v>739</v>
      </c>
      <c r="H148" s="116">
        <v>508538607</v>
      </c>
      <c r="I148" s="117">
        <v>32613</v>
      </c>
      <c r="J148" s="35">
        <v>1285199000</v>
      </c>
      <c r="K148" s="25">
        <v>15760902</v>
      </c>
      <c r="L148" s="25" t="s">
        <v>75</v>
      </c>
      <c r="M148" s="163">
        <v>44873</v>
      </c>
      <c r="N148" s="25" t="s">
        <v>716</v>
      </c>
      <c r="O148" s="25" t="s">
        <v>87</v>
      </c>
      <c r="P148" s="25">
        <v>6451017080</v>
      </c>
      <c r="Q148" s="25" t="s">
        <v>1245</v>
      </c>
      <c r="R148" s="37" t="s">
        <v>1246</v>
      </c>
      <c r="S148" s="153" t="s">
        <v>2</v>
      </c>
      <c r="T148" s="153" t="s">
        <v>2</v>
      </c>
      <c r="U148" s="153" t="s">
        <v>2</v>
      </c>
      <c r="V148" s="153" t="s">
        <v>2</v>
      </c>
      <c r="W148" s="153" t="s">
        <v>2</v>
      </c>
      <c r="X148" s="153" t="s">
        <v>2</v>
      </c>
      <c r="Y148" s="153" t="s">
        <v>2</v>
      </c>
      <c r="Z148" s="153" t="s">
        <v>2</v>
      </c>
      <c r="AA148" s="153" t="s">
        <v>2</v>
      </c>
      <c r="AB148" s="153" t="s">
        <v>2</v>
      </c>
      <c r="AC148" s="153" t="s">
        <v>2</v>
      </c>
      <c r="AD148" s="37">
        <v>44732</v>
      </c>
      <c r="AE148" s="37">
        <v>45097</v>
      </c>
      <c r="AF148" s="25">
        <v>665795315</v>
      </c>
      <c r="AG148" s="29" t="s">
        <v>78</v>
      </c>
      <c r="AH148" s="29" t="s">
        <v>78</v>
      </c>
      <c r="AI148" s="130" t="s">
        <v>707</v>
      </c>
      <c r="AJ148" s="153" t="s">
        <v>124</v>
      </c>
      <c r="AK148" s="30" t="s">
        <v>706</v>
      </c>
      <c r="AL148" s="168">
        <v>45351</v>
      </c>
      <c r="AM148" s="130" t="s">
        <v>707</v>
      </c>
      <c r="AN148" s="130" t="s">
        <v>707</v>
      </c>
      <c r="AO148" s="130" t="s">
        <v>707</v>
      </c>
      <c r="AP148" s="130" t="s">
        <v>707</v>
      </c>
      <c r="AQ148" s="130" t="s">
        <v>707</v>
      </c>
      <c r="AR148" s="130" t="s">
        <v>707</v>
      </c>
    </row>
    <row r="149" spans="1:44" ht="60">
      <c r="A149" s="34" t="s">
        <v>69</v>
      </c>
      <c r="B149" s="35" t="s">
        <v>292</v>
      </c>
      <c r="C149" s="34" t="s">
        <v>940</v>
      </c>
      <c r="D149" s="116" t="s">
        <v>917</v>
      </c>
      <c r="E149" s="116" t="s">
        <v>1247</v>
      </c>
      <c r="F149" s="35" t="s">
        <v>1248</v>
      </c>
      <c r="G149" s="116" t="s">
        <v>739</v>
      </c>
      <c r="H149" s="116">
        <v>308965534</v>
      </c>
      <c r="I149" s="117">
        <v>26499</v>
      </c>
      <c r="J149" s="35">
        <v>1629380332</v>
      </c>
      <c r="K149" s="25">
        <v>12126251</v>
      </c>
      <c r="L149" s="25" t="s">
        <v>156</v>
      </c>
      <c r="M149" s="167">
        <v>40372</v>
      </c>
      <c r="N149" s="25" t="s">
        <v>716</v>
      </c>
      <c r="O149" s="25" t="s">
        <v>87</v>
      </c>
      <c r="P149" s="25">
        <v>6451011298</v>
      </c>
      <c r="Q149" s="25" t="s">
        <v>88</v>
      </c>
      <c r="R149" s="37" t="s">
        <v>89</v>
      </c>
      <c r="S149" s="153" t="s">
        <v>2</v>
      </c>
      <c r="T149" s="153" t="s">
        <v>2</v>
      </c>
      <c r="U149" s="153" t="s">
        <v>2</v>
      </c>
      <c r="V149" s="153" t="s">
        <v>2</v>
      </c>
      <c r="W149" s="153" t="s">
        <v>2</v>
      </c>
      <c r="X149" s="153" t="s">
        <v>2</v>
      </c>
      <c r="Y149" s="153" t="s">
        <v>2</v>
      </c>
      <c r="Z149" s="153" t="s">
        <v>2</v>
      </c>
      <c r="AA149" s="153" t="s">
        <v>2</v>
      </c>
      <c r="AB149" s="153" t="s">
        <v>2</v>
      </c>
      <c r="AC149" s="153" t="s">
        <v>2</v>
      </c>
      <c r="AD149" s="37">
        <v>44716</v>
      </c>
      <c r="AE149" s="37">
        <v>45081</v>
      </c>
      <c r="AF149" s="25">
        <v>716022188</v>
      </c>
      <c r="AG149" s="29" t="s">
        <v>78</v>
      </c>
      <c r="AH149" s="29" t="s">
        <v>78</v>
      </c>
      <c r="AI149" s="130" t="s">
        <v>707</v>
      </c>
      <c r="AJ149" s="153" t="s">
        <v>124</v>
      </c>
      <c r="AK149" s="30" t="s">
        <v>706</v>
      </c>
      <c r="AL149" s="163">
        <v>46173</v>
      </c>
      <c r="AM149" s="130" t="s">
        <v>707</v>
      </c>
      <c r="AN149" s="130" t="s">
        <v>707</v>
      </c>
      <c r="AO149" s="130" t="s">
        <v>707</v>
      </c>
      <c r="AP149" s="130" t="s">
        <v>707</v>
      </c>
      <c r="AQ149" s="130" t="s">
        <v>707</v>
      </c>
      <c r="AR149" s="130" t="s">
        <v>707</v>
      </c>
    </row>
    <row r="150" spans="1:44" ht="75">
      <c r="A150" s="34" t="s">
        <v>69</v>
      </c>
      <c r="B150" s="35" t="s">
        <v>292</v>
      </c>
      <c r="C150" s="34" t="s">
        <v>940</v>
      </c>
      <c r="D150" s="116" t="s">
        <v>1249</v>
      </c>
      <c r="E150" s="116"/>
      <c r="F150" s="35" t="s">
        <v>1250</v>
      </c>
      <c r="G150" s="116" t="s">
        <v>1251</v>
      </c>
      <c r="H150" s="116">
        <v>376064246</v>
      </c>
      <c r="I150" s="117">
        <v>30309</v>
      </c>
      <c r="J150" s="35">
        <v>1841954930</v>
      </c>
      <c r="K150" s="25"/>
      <c r="L150" s="25" t="s">
        <v>156</v>
      </c>
      <c r="M150" s="121"/>
      <c r="N150" s="25" t="s">
        <v>332</v>
      </c>
      <c r="O150" s="25" t="s">
        <v>333</v>
      </c>
      <c r="P150" s="76" t="s">
        <v>2</v>
      </c>
      <c r="Q150" s="153"/>
      <c r="R150" s="166"/>
      <c r="S150" s="153" t="s">
        <v>2</v>
      </c>
      <c r="T150" s="153" t="s">
        <v>2</v>
      </c>
      <c r="U150" s="153" t="s">
        <v>2</v>
      </c>
      <c r="V150" s="153" t="s">
        <v>2</v>
      </c>
      <c r="W150" s="153" t="s">
        <v>2</v>
      </c>
      <c r="X150" s="153" t="s">
        <v>2</v>
      </c>
      <c r="Y150" s="153" t="s">
        <v>2</v>
      </c>
      <c r="Z150" s="153" t="s">
        <v>2</v>
      </c>
      <c r="AA150" s="153" t="s">
        <v>2</v>
      </c>
      <c r="AB150" s="153" t="s">
        <v>2</v>
      </c>
      <c r="AC150" s="153" t="s">
        <v>2</v>
      </c>
      <c r="AD150" s="26" t="s">
        <v>2</v>
      </c>
      <c r="AE150" s="26" t="s">
        <v>2</v>
      </c>
      <c r="AF150" s="25" t="s">
        <v>2</v>
      </c>
      <c r="AG150" s="29" t="s">
        <v>78</v>
      </c>
      <c r="AH150" s="29" t="s">
        <v>78</v>
      </c>
      <c r="AI150" s="130" t="s">
        <v>707</v>
      </c>
      <c r="AJ150" s="153" t="s">
        <v>124</v>
      </c>
      <c r="AK150" s="22" t="s">
        <v>90</v>
      </c>
      <c r="AL150" s="121"/>
      <c r="AM150" s="25" t="s">
        <v>304</v>
      </c>
      <c r="AN150" s="30" t="s">
        <v>322</v>
      </c>
      <c r="AO150" s="30" t="s">
        <v>99</v>
      </c>
      <c r="AP150" s="30" t="s">
        <v>99</v>
      </c>
      <c r="AQ150" s="30" t="s">
        <v>322</v>
      </c>
      <c r="AR150" s="25" t="s">
        <v>306</v>
      </c>
    </row>
    <row r="151" spans="1:44" ht="60">
      <c r="A151" s="34" t="s">
        <v>69</v>
      </c>
      <c r="B151" s="35" t="s">
        <v>292</v>
      </c>
      <c r="C151" s="34" t="s">
        <v>940</v>
      </c>
      <c r="D151" s="116" t="s">
        <v>1252</v>
      </c>
      <c r="E151" s="116" t="s">
        <v>1253</v>
      </c>
      <c r="F151" s="35" t="s">
        <v>1254</v>
      </c>
      <c r="G151" s="116" t="s">
        <v>1255</v>
      </c>
      <c r="H151" s="116">
        <v>366928565</v>
      </c>
      <c r="I151" s="117">
        <v>25099</v>
      </c>
      <c r="J151" s="35">
        <v>1467021741</v>
      </c>
      <c r="K151" s="25">
        <v>15761127</v>
      </c>
      <c r="L151" s="25" t="s">
        <v>156</v>
      </c>
      <c r="M151" s="163">
        <v>44873</v>
      </c>
      <c r="N151" s="25" t="s">
        <v>716</v>
      </c>
      <c r="O151" s="25" t="s">
        <v>87</v>
      </c>
      <c r="P151" s="25">
        <v>6451019468</v>
      </c>
      <c r="Q151" s="25" t="s">
        <v>1256</v>
      </c>
      <c r="R151" s="23" t="s">
        <v>939</v>
      </c>
      <c r="S151" s="153" t="s">
        <v>2</v>
      </c>
      <c r="T151" s="153" t="s">
        <v>2</v>
      </c>
      <c r="U151" s="153" t="s">
        <v>2</v>
      </c>
      <c r="V151" s="153" t="s">
        <v>2</v>
      </c>
      <c r="W151" s="153" t="s">
        <v>2</v>
      </c>
      <c r="X151" s="153" t="s">
        <v>2</v>
      </c>
      <c r="Y151" s="153" t="s">
        <v>2</v>
      </c>
      <c r="Z151" s="153" t="s">
        <v>2</v>
      </c>
      <c r="AA151" s="153" t="s">
        <v>2</v>
      </c>
      <c r="AB151" s="153" t="s">
        <v>2</v>
      </c>
      <c r="AC151" s="153" t="s">
        <v>2</v>
      </c>
      <c r="AD151" s="37">
        <v>44740</v>
      </c>
      <c r="AE151" s="37">
        <v>45105</v>
      </c>
      <c r="AF151" s="25">
        <v>713802275</v>
      </c>
      <c r="AG151" s="29" t="s">
        <v>78</v>
      </c>
      <c r="AH151" s="29" t="s">
        <v>78</v>
      </c>
      <c r="AI151" s="130" t="s">
        <v>707</v>
      </c>
      <c r="AJ151" s="153" t="s">
        <v>124</v>
      </c>
      <c r="AK151" s="30" t="s">
        <v>706</v>
      </c>
      <c r="AL151" s="163">
        <v>46203</v>
      </c>
      <c r="AM151" s="130" t="s">
        <v>707</v>
      </c>
      <c r="AN151" s="130" t="s">
        <v>707</v>
      </c>
      <c r="AO151" s="130" t="s">
        <v>707</v>
      </c>
      <c r="AP151" s="130" t="s">
        <v>707</v>
      </c>
      <c r="AQ151" s="130" t="s">
        <v>707</v>
      </c>
      <c r="AR151" s="130" t="s">
        <v>707</v>
      </c>
    </row>
    <row r="152" spans="1:44" ht="60">
      <c r="A152" s="34" t="s">
        <v>69</v>
      </c>
      <c r="B152" s="35" t="s">
        <v>292</v>
      </c>
      <c r="C152" s="34" t="s">
        <v>940</v>
      </c>
      <c r="D152" s="116" t="s">
        <v>1193</v>
      </c>
      <c r="E152" s="116" t="s">
        <v>1257</v>
      </c>
      <c r="F152" s="35" t="s">
        <v>1258</v>
      </c>
      <c r="G152" s="116" t="s">
        <v>259</v>
      </c>
      <c r="H152" s="116">
        <v>377152061</v>
      </c>
      <c r="I152" s="117">
        <v>33968</v>
      </c>
      <c r="J152" s="35">
        <v>1992205892</v>
      </c>
      <c r="K152" s="25">
        <v>15530246</v>
      </c>
      <c r="L152" s="25" t="s">
        <v>75</v>
      </c>
      <c r="M152" s="170">
        <v>44629</v>
      </c>
      <c r="N152" s="25" t="s">
        <v>180</v>
      </c>
      <c r="O152" s="25" t="s">
        <v>105</v>
      </c>
      <c r="P152" s="25">
        <v>6851101732</v>
      </c>
      <c r="Q152" s="25" t="s">
        <v>1259</v>
      </c>
      <c r="R152" s="37" t="s">
        <v>1260</v>
      </c>
      <c r="S152" s="153" t="s">
        <v>2</v>
      </c>
      <c r="T152" s="153" t="s">
        <v>2</v>
      </c>
      <c r="U152" s="153" t="s">
        <v>2</v>
      </c>
      <c r="V152" s="153" t="s">
        <v>2</v>
      </c>
      <c r="W152" s="153" t="s">
        <v>2</v>
      </c>
      <c r="X152" s="153" t="s">
        <v>2</v>
      </c>
      <c r="Y152" s="153" t="s">
        <v>2</v>
      </c>
      <c r="Z152" s="153" t="s">
        <v>2</v>
      </c>
      <c r="AA152" s="153" t="s">
        <v>2</v>
      </c>
      <c r="AB152" s="153" t="s">
        <v>2</v>
      </c>
      <c r="AC152" s="153" t="s">
        <v>2</v>
      </c>
      <c r="AD152" s="37">
        <v>44784</v>
      </c>
      <c r="AE152" s="37">
        <v>45149</v>
      </c>
      <c r="AF152" s="25">
        <v>696988788</v>
      </c>
      <c r="AG152" s="29" t="s">
        <v>78</v>
      </c>
      <c r="AH152" s="29" t="s">
        <v>78</v>
      </c>
      <c r="AI152" s="130" t="s">
        <v>707</v>
      </c>
      <c r="AJ152" s="153" t="s">
        <v>124</v>
      </c>
      <c r="AK152" s="30" t="s">
        <v>706</v>
      </c>
      <c r="AL152" s="163">
        <v>46843</v>
      </c>
      <c r="AM152" s="130" t="s">
        <v>707</v>
      </c>
      <c r="AN152" s="130" t="s">
        <v>707</v>
      </c>
      <c r="AO152" s="130" t="s">
        <v>707</v>
      </c>
      <c r="AP152" s="130" t="s">
        <v>707</v>
      </c>
      <c r="AQ152" s="130" t="s">
        <v>707</v>
      </c>
      <c r="AR152" s="130" t="s">
        <v>707</v>
      </c>
    </row>
    <row r="153" spans="1:44" ht="60">
      <c r="A153" s="34" t="s">
        <v>69</v>
      </c>
      <c r="B153" s="35" t="s">
        <v>292</v>
      </c>
      <c r="C153" s="34" t="s">
        <v>940</v>
      </c>
      <c r="D153" s="116" t="s">
        <v>1261</v>
      </c>
      <c r="E153" s="116" t="s">
        <v>1262</v>
      </c>
      <c r="F153" s="69" t="s">
        <v>1263</v>
      </c>
      <c r="G153" s="116" t="s">
        <v>259</v>
      </c>
      <c r="H153" s="116">
        <v>369194485</v>
      </c>
      <c r="I153" s="117">
        <v>31004</v>
      </c>
      <c r="J153" s="35">
        <v>1164995601</v>
      </c>
      <c r="K153" s="25">
        <v>14492202</v>
      </c>
      <c r="L153" s="25" t="s">
        <v>75</v>
      </c>
      <c r="M153" s="170">
        <v>43641</v>
      </c>
      <c r="N153" s="25" t="s">
        <v>180</v>
      </c>
      <c r="O153" s="25" t="s">
        <v>105</v>
      </c>
      <c r="P153" s="25" t="s">
        <v>1264</v>
      </c>
      <c r="Q153" s="25" t="s">
        <v>1265</v>
      </c>
      <c r="R153" s="37" t="s">
        <v>1266</v>
      </c>
      <c r="S153" s="153" t="s">
        <v>2</v>
      </c>
      <c r="T153" s="153" t="s">
        <v>2</v>
      </c>
      <c r="U153" s="153" t="s">
        <v>2</v>
      </c>
      <c r="V153" s="153" t="s">
        <v>2</v>
      </c>
      <c r="W153" s="153" t="s">
        <v>2</v>
      </c>
      <c r="X153" s="153" t="s">
        <v>2</v>
      </c>
      <c r="Y153" s="153" t="s">
        <v>2</v>
      </c>
      <c r="Z153" s="153" t="s">
        <v>2</v>
      </c>
      <c r="AA153" s="153" t="s">
        <v>2</v>
      </c>
      <c r="AB153" s="153" t="s">
        <v>2</v>
      </c>
      <c r="AC153" s="153" t="s">
        <v>2</v>
      </c>
      <c r="AD153" s="121"/>
      <c r="AE153" s="121"/>
      <c r="AF153" s="153"/>
      <c r="AG153" s="29" t="s">
        <v>78</v>
      </c>
      <c r="AH153" s="29" t="s">
        <v>78</v>
      </c>
      <c r="AI153" s="130" t="s">
        <v>707</v>
      </c>
      <c r="AJ153" s="153" t="s">
        <v>124</v>
      </c>
      <c r="AK153" s="30" t="s">
        <v>706</v>
      </c>
      <c r="AL153" s="163">
        <v>45382</v>
      </c>
      <c r="AM153" s="130" t="s">
        <v>707</v>
      </c>
      <c r="AN153" s="130" t="s">
        <v>707</v>
      </c>
      <c r="AO153" s="130" t="s">
        <v>707</v>
      </c>
      <c r="AP153" s="130" t="s">
        <v>707</v>
      </c>
      <c r="AQ153" s="130" t="s">
        <v>707</v>
      </c>
      <c r="AR153" s="130" t="s">
        <v>707</v>
      </c>
    </row>
    <row r="154" spans="1:44" ht="90">
      <c r="A154" s="34" t="s">
        <v>69</v>
      </c>
      <c r="B154" s="35" t="s">
        <v>292</v>
      </c>
      <c r="C154" s="34" t="s">
        <v>940</v>
      </c>
      <c r="D154" s="116" t="s">
        <v>1267</v>
      </c>
      <c r="E154" s="116" t="s">
        <v>392</v>
      </c>
      <c r="F154" s="35" t="s">
        <v>1268</v>
      </c>
      <c r="G154" s="116" t="s">
        <v>1269</v>
      </c>
      <c r="H154" s="116">
        <v>297847929</v>
      </c>
      <c r="I154" s="117">
        <v>31748</v>
      </c>
      <c r="J154" s="35">
        <v>1104558212</v>
      </c>
      <c r="K154" s="25">
        <v>15831122</v>
      </c>
      <c r="L154" s="25" t="s">
        <v>75</v>
      </c>
      <c r="M154" s="170">
        <v>44932</v>
      </c>
      <c r="N154" s="25" t="s">
        <v>1270</v>
      </c>
      <c r="O154" s="25" t="s">
        <v>1271</v>
      </c>
      <c r="P154" s="25">
        <v>6451022228</v>
      </c>
      <c r="Q154" s="25" t="s">
        <v>1272</v>
      </c>
      <c r="R154" s="80" t="s">
        <v>1273</v>
      </c>
      <c r="S154" s="153" t="s">
        <v>2</v>
      </c>
      <c r="T154" s="153" t="s">
        <v>2</v>
      </c>
      <c r="U154" s="153" t="s">
        <v>2</v>
      </c>
      <c r="V154" s="153" t="s">
        <v>2</v>
      </c>
      <c r="W154" s="153" t="s">
        <v>2</v>
      </c>
      <c r="X154" s="153" t="s">
        <v>2</v>
      </c>
      <c r="Y154" s="153" t="s">
        <v>2</v>
      </c>
      <c r="Z154" s="153" t="s">
        <v>2</v>
      </c>
      <c r="AA154" s="153" t="s">
        <v>2</v>
      </c>
      <c r="AB154" s="153" t="s">
        <v>2</v>
      </c>
      <c r="AC154" s="153" t="s">
        <v>2</v>
      </c>
      <c r="AD154" s="121"/>
      <c r="AE154" s="121"/>
      <c r="AF154" s="153"/>
      <c r="AG154" s="29" t="s">
        <v>78</v>
      </c>
      <c r="AH154" s="29" t="s">
        <v>78</v>
      </c>
      <c r="AI154" s="130" t="s">
        <v>707</v>
      </c>
      <c r="AJ154" s="153" t="s">
        <v>124</v>
      </c>
      <c r="AK154" s="30" t="s">
        <v>706</v>
      </c>
      <c r="AL154" s="163">
        <v>46599</v>
      </c>
      <c r="AM154" s="130" t="s">
        <v>707</v>
      </c>
      <c r="AN154" s="130" t="s">
        <v>707</v>
      </c>
      <c r="AO154" s="130" t="s">
        <v>707</v>
      </c>
      <c r="AP154" s="130" t="s">
        <v>707</v>
      </c>
      <c r="AQ154" s="130" t="s">
        <v>707</v>
      </c>
      <c r="AR154" s="130" t="s">
        <v>707</v>
      </c>
    </row>
    <row r="155" spans="1:44" ht="60">
      <c r="A155" s="34" t="s">
        <v>69</v>
      </c>
      <c r="B155" s="35" t="s">
        <v>292</v>
      </c>
      <c r="C155" s="34" t="s">
        <v>940</v>
      </c>
      <c r="D155" s="116" t="s">
        <v>1274</v>
      </c>
      <c r="E155" s="116" t="s">
        <v>1275</v>
      </c>
      <c r="F155" s="35" t="s">
        <v>1268</v>
      </c>
      <c r="G155" s="116" t="s">
        <v>259</v>
      </c>
      <c r="H155" s="116" t="s">
        <v>1276</v>
      </c>
      <c r="I155" s="117">
        <v>32810</v>
      </c>
      <c r="J155" s="35">
        <v>1265955538</v>
      </c>
      <c r="K155" s="25">
        <v>15761271</v>
      </c>
      <c r="L155" s="25" t="s">
        <v>75</v>
      </c>
      <c r="M155" s="163">
        <v>44873</v>
      </c>
      <c r="N155" s="25" t="s">
        <v>180</v>
      </c>
      <c r="O155" s="25" t="s">
        <v>105</v>
      </c>
      <c r="P155" s="25" t="s">
        <v>1277</v>
      </c>
      <c r="Q155" s="25" t="s">
        <v>1278</v>
      </c>
      <c r="R155" s="25" t="s">
        <v>697</v>
      </c>
      <c r="S155" s="153" t="s">
        <v>2</v>
      </c>
      <c r="T155" s="153" t="s">
        <v>2</v>
      </c>
      <c r="U155" s="153" t="s">
        <v>2</v>
      </c>
      <c r="V155" s="153" t="s">
        <v>2</v>
      </c>
      <c r="W155" s="153" t="s">
        <v>2</v>
      </c>
      <c r="X155" s="153" t="s">
        <v>2</v>
      </c>
      <c r="Y155" s="153" t="s">
        <v>2</v>
      </c>
      <c r="Z155" s="153" t="s">
        <v>2</v>
      </c>
      <c r="AA155" s="153" t="s">
        <v>2</v>
      </c>
      <c r="AB155" s="153" t="s">
        <v>2</v>
      </c>
      <c r="AC155" s="153" t="s">
        <v>2</v>
      </c>
      <c r="AD155" s="121"/>
      <c r="AE155" s="121"/>
      <c r="AF155" s="153"/>
      <c r="AG155" s="29" t="s">
        <v>78</v>
      </c>
      <c r="AH155" s="29" t="s">
        <v>78</v>
      </c>
      <c r="AI155" s="130" t="s">
        <v>707</v>
      </c>
      <c r="AJ155" s="153" t="s">
        <v>124</v>
      </c>
      <c r="AK155" s="30" t="s">
        <v>706</v>
      </c>
      <c r="AL155" s="163">
        <v>46568</v>
      </c>
      <c r="AM155" s="130" t="s">
        <v>707</v>
      </c>
      <c r="AN155" s="130" t="s">
        <v>707</v>
      </c>
      <c r="AO155" s="130" t="s">
        <v>707</v>
      </c>
      <c r="AP155" s="130" t="s">
        <v>707</v>
      </c>
      <c r="AQ155" s="130" t="s">
        <v>707</v>
      </c>
      <c r="AR155" s="130" t="s">
        <v>707</v>
      </c>
    </row>
    <row r="156" spans="1:44" ht="60">
      <c r="A156" s="34" t="s">
        <v>69</v>
      </c>
      <c r="B156" s="35" t="s">
        <v>292</v>
      </c>
      <c r="C156" s="34" t="s">
        <v>940</v>
      </c>
      <c r="D156" s="116" t="s">
        <v>1279</v>
      </c>
      <c r="E156" s="116" t="s">
        <v>1280</v>
      </c>
      <c r="F156" s="35" t="s">
        <v>1281</v>
      </c>
      <c r="G156" s="116" t="s">
        <v>259</v>
      </c>
      <c r="H156" s="116">
        <v>382174365</v>
      </c>
      <c r="I156" s="117">
        <v>34299</v>
      </c>
      <c r="J156" s="35">
        <v>1558835025</v>
      </c>
      <c r="K156" s="25">
        <v>15761130</v>
      </c>
      <c r="L156" s="25" t="s">
        <v>75</v>
      </c>
      <c r="M156" s="163">
        <v>44873</v>
      </c>
      <c r="N156" s="25" t="s">
        <v>180</v>
      </c>
      <c r="O156" s="25" t="s">
        <v>105</v>
      </c>
      <c r="P156" s="25" t="s">
        <v>1282</v>
      </c>
      <c r="Q156" s="25" t="s">
        <v>1283</v>
      </c>
      <c r="R156" s="80" t="s">
        <v>1284</v>
      </c>
      <c r="S156" s="153" t="s">
        <v>2</v>
      </c>
      <c r="T156" s="153" t="s">
        <v>2</v>
      </c>
      <c r="U156" s="153" t="s">
        <v>2</v>
      </c>
      <c r="V156" s="153" t="s">
        <v>2</v>
      </c>
      <c r="W156" s="153" t="s">
        <v>2</v>
      </c>
      <c r="X156" s="153" t="s">
        <v>2</v>
      </c>
      <c r="Y156" s="153" t="s">
        <v>2</v>
      </c>
      <c r="Z156" s="153" t="s">
        <v>2</v>
      </c>
      <c r="AA156" s="153" t="s">
        <v>2</v>
      </c>
      <c r="AB156" s="153" t="s">
        <v>2</v>
      </c>
      <c r="AC156" s="153" t="s">
        <v>2</v>
      </c>
      <c r="AD156" s="121"/>
      <c r="AE156" s="121"/>
      <c r="AF156" s="153"/>
      <c r="AG156" s="29" t="s">
        <v>78</v>
      </c>
      <c r="AH156" s="29" t="s">
        <v>78</v>
      </c>
      <c r="AI156" s="130" t="s">
        <v>707</v>
      </c>
      <c r="AJ156" s="153" t="s">
        <v>124</v>
      </c>
      <c r="AK156" s="30" t="s">
        <v>706</v>
      </c>
      <c r="AL156" s="163">
        <v>46053</v>
      </c>
      <c r="AM156" s="130" t="s">
        <v>707</v>
      </c>
      <c r="AN156" s="130" t="s">
        <v>707</v>
      </c>
      <c r="AO156" s="130" t="s">
        <v>707</v>
      </c>
      <c r="AP156" s="130" t="s">
        <v>707</v>
      </c>
      <c r="AQ156" s="130" t="s">
        <v>707</v>
      </c>
      <c r="AR156" s="130" t="s">
        <v>707</v>
      </c>
    </row>
    <row r="157" spans="1:44" ht="120">
      <c r="A157" s="22" t="s">
        <v>69</v>
      </c>
      <c r="B157" s="22" t="s">
        <v>69</v>
      </c>
      <c r="C157" s="22" t="s">
        <v>1285</v>
      </c>
      <c r="D157" s="22" t="s">
        <v>1286</v>
      </c>
      <c r="E157" s="22" t="s">
        <v>392</v>
      </c>
      <c r="F157" s="22" t="s">
        <v>1287</v>
      </c>
      <c r="G157" s="22" t="s">
        <v>1288</v>
      </c>
      <c r="H157" s="118">
        <v>383788571</v>
      </c>
      <c r="I157" s="119">
        <v>27980</v>
      </c>
      <c r="J157" s="118">
        <v>1376824359</v>
      </c>
      <c r="K157" s="118">
        <v>14589640</v>
      </c>
      <c r="L157" s="22" t="s">
        <v>156</v>
      </c>
      <c r="M157" s="44">
        <v>44958</v>
      </c>
      <c r="N157" s="118" t="s">
        <v>763</v>
      </c>
      <c r="O157" s="22" t="s">
        <v>96</v>
      </c>
      <c r="P157" s="22">
        <v>6401222958</v>
      </c>
      <c r="Q157" s="22" t="s">
        <v>1289</v>
      </c>
      <c r="R157" s="31" t="s">
        <v>1290</v>
      </c>
      <c r="S157" s="22" t="s">
        <v>2</v>
      </c>
      <c r="T157" s="22" t="s">
        <v>2</v>
      </c>
      <c r="U157" s="22" t="s">
        <v>2</v>
      </c>
      <c r="V157" s="22" t="s">
        <v>2</v>
      </c>
      <c r="W157" s="22" t="s">
        <v>2</v>
      </c>
      <c r="X157" s="22" t="s">
        <v>2</v>
      </c>
      <c r="Y157" s="22" t="s">
        <v>2</v>
      </c>
      <c r="Z157" s="22" t="s">
        <v>2</v>
      </c>
      <c r="AA157" s="22" t="s">
        <v>2</v>
      </c>
      <c r="AB157" s="22" t="s">
        <v>2</v>
      </c>
      <c r="AC157" s="22" t="s">
        <v>2</v>
      </c>
      <c r="AD157" s="44">
        <v>44653</v>
      </c>
      <c r="AE157" s="44">
        <v>45017</v>
      </c>
      <c r="AF157" s="22" t="s">
        <v>1291</v>
      </c>
      <c r="AG157" s="29" t="s">
        <v>78</v>
      </c>
      <c r="AH157" s="29" t="s">
        <v>78</v>
      </c>
      <c r="AI157" s="30" t="s">
        <v>20</v>
      </c>
      <c r="AJ157" s="153" t="s">
        <v>124</v>
      </c>
      <c r="AK157" s="30" t="s">
        <v>946</v>
      </c>
      <c r="AL157" s="31">
        <v>45291</v>
      </c>
      <c r="AM157" s="30" t="s">
        <v>138</v>
      </c>
      <c r="AN157" s="30" t="s">
        <v>139</v>
      </c>
      <c r="AO157" s="30" t="s">
        <v>140</v>
      </c>
      <c r="AP157" s="30" t="s">
        <v>226</v>
      </c>
      <c r="AQ157" s="30" t="s">
        <v>1292</v>
      </c>
      <c r="AR157" s="30" t="s">
        <v>143</v>
      </c>
    </row>
    <row r="158" spans="1:44" ht="120">
      <c r="A158" s="22" t="s">
        <v>69</v>
      </c>
      <c r="B158" s="22" t="s">
        <v>69</v>
      </c>
      <c r="C158" s="22" t="s">
        <v>1285</v>
      </c>
      <c r="D158" s="22" t="s">
        <v>1293</v>
      </c>
      <c r="E158" s="22" t="s">
        <v>1294</v>
      </c>
      <c r="F158" s="22" t="s">
        <v>1295</v>
      </c>
      <c r="G158" s="22" t="s">
        <v>1296</v>
      </c>
      <c r="H158" s="28">
        <v>383808532</v>
      </c>
      <c r="I158" s="144">
        <v>22878</v>
      </c>
      <c r="J158" s="28">
        <v>1881932804</v>
      </c>
      <c r="K158" s="22">
        <v>12509278</v>
      </c>
      <c r="L158" s="22" t="s">
        <v>156</v>
      </c>
      <c r="M158" s="44">
        <v>44958</v>
      </c>
      <c r="N158" s="28" t="s">
        <v>575</v>
      </c>
      <c r="O158" s="28" t="s">
        <v>576</v>
      </c>
      <c r="P158" s="22" t="s">
        <v>1297</v>
      </c>
      <c r="Q158" s="22" t="s">
        <v>1298</v>
      </c>
      <c r="R158" s="31" t="s">
        <v>1299</v>
      </c>
      <c r="S158" s="22" t="s">
        <v>2</v>
      </c>
      <c r="T158" s="22" t="s">
        <v>2</v>
      </c>
      <c r="U158" s="22">
        <v>4704199017</v>
      </c>
      <c r="V158" s="44">
        <v>34702</v>
      </c>
      <c r="W158" s="44">
        <v>45660</v>
      </c>
      <c r="X158" s="22">
        <v>4704199017</v>
      </c>
      <c r="Y158" s="44">
        <v>34702</v>
      </c>
      <c r="Z158" s="44">
        <v>45660</v>
      </c>
      <c r="AA158" s="22" t="s">
        <v>1300</v>
      </c>
      <c r="AB158" s="44">
        <v>41383</v>
      </c>
      <c r="AC158" s="22" t="s">
        <v>1301</v>
      </c>
      <c r="AD158" s="171">
        <v>44652</v>
      </c>
      <c r="AE158" s="171">
        <v>45017</v>
      </c>
      <c r="AF158" s="22" t="s">
        <v>1291</v>
      </c>
      <c r="AG158" s="29" t="s">
        <v>78</v>
      </c>
      <c r="AH158" s="29" t="s">
        <v>78</v>
      </c>
      <c r="AI158" s="29" t="s">
        <v>1302</v>
      </c>
      <c r="AJ158" s="22" t="s">
        <v>118</v>
      </c>
      <c r="AK158" s="30" t="s">
        <v>602</v>
      </c>
      <c r="AL158" s="44">
        <v>45351</v>
      </c>
      <c r="AM158" s="30" t="s">
        <v>138</v>
      </c>
      <c r="AN158" s="30" t="s">
        <v>139</v>
      </c>
      <c r="AO158" s="30" t="s">
        <v>140</v>
      </c>
      <c r="AP158" s="30" t="s">
        <v>175</v>
      </c>
      <c r="AQ158" s="30" t="s">
        <v>1303</v>
      </c>
      <c r="AR158" s="30" t="s">
        <v>143</v>
      </c>
    </row>
    <row r="159" spans="1:44" ht="120">
      <c r="A159" s="22" t="s">
        <v>69</v>
      </c>
      <c r="B159" s="22" t="s">
        <v>69</v>
      </c>
      <c r="C159" s="22" t="s">
        <v>1285</v>
      </c>
      <c r="D159" s="22" t="s">
        <v>1304</v>
      </c>
      <c r="E159" s="22" t="s">
        <v>1305</v>
      </c>
      <c r="F159" s="22" t="s">
        <v>1306</v>
      </c>
      <c r="G159" s="22" t="s">
        <v>1288</v>
      </c>
      <c r="H159" s="22">
        <v>384849478</v>
      </c>
      <c r="I159" s="44">
        <v>26162</v>
      </c>
      <c r="J159" s="22">
        <v>1518346832</v>
      </c>
      <c r="K159" s="22">
        <v>13559916</v>
      </c>
      <c r="L159" s="22" t="s">
        <v>156</v>
      </c>
      <c r="M159" s="58">
        <v>44958</v>
      </c>
      <c r="N159" s="22" t="s">
        <v>763</v>
      </c>
      <c r="O159" s="22" t="s">
        <v>96</v>
      </c>
      <c r="P159" s="22">
        <v>6401014822</v>
      </c>
      <c r="Q159" s="22" t="s">
        <v>1307</v>
      </c>
      <c r="R159" s="31" t="s">
        <v>788</v>
      </c>
      <c r="S159" s="22" t="s">
        <v>2</v>
      </c>
      <c r="T159" s="22" t="s">
        <v>2</v>
      </c>
      <c r="U159" s="22" t="s">
        <v>2</v>
      </c>
      <c r="V159" s="22" t="s">
        <v>2</v>
      </c>
      <c r="W159" s="22" t="s">
        <v>2</v>
      </c>
      <c r="X159" s="22" t="s">
        <v>2</v>
      </c>
      <c r="Y159" s="22" t="s">
        <v>2</v>
      </c>
      <c r="Z159" s="22" t="s">
        <v>2</v>
      </c>
      <c r="AA159" s="22" t="s">
        <v>2</v>
      </c>
      <c r="AB159" s="22" t="s">
        <v>2</v>
      </c>
      <c r="AC159" s="22" t="s">
        <v>2</v>
      </c>
      <c r="AD159" s="44">
        <v>44652</v>
      </c>
      <c r="AE159" s="44">
        <v>45017</v>
      </c>
      <c r="AF159" s="22" t="s">
        <v>1291</v>
      </c>
      <c r="AG159" s="29" t="s">
        <v>78</v>
      </c>
      <c r="AH159" s="29" t="s">
        <v>78</v>
      </c>
      <c r="AI159" s="30" t="s">
        <v>20</v>
      </c>
      <c r="AJ159" s="23" t="s">
        <v>397</v>
      </c>
      <c r="AK159" s="30" t="s">
        <v>613</v>
      </c>
      <c r="AL159" s="46">
        <v>45473</v>
      </c>
      <c r="AM159" s="30" t="s">
        <v>138</v>
      </c>
      <c r="AN159" s="30" t="s">
        <v>139</v>
      </c>
      <c r="AO159" s="30" t="s">
        <v>140</v>
      </c>
      <c r="AP159" s="30" t="s">
        <v>175</v>
      </c>
      <c r="AQ159" s="30" t="s">
        <v>1308</v>
      </c>
      <c r="AR159" s="30" t="s">
        <v>143</v>
      </c>
    </row>
    <row r="160" spans="1:44" ht="60">
      <c r="A160" s="22" t="s">
        <v>69</v>
      </c>
      <c r="B160" s="22" t="s">
        <v>69</v>
      </c>
      <c r="C160" s="22" t="s">
        <v>1285</v>
      </c>
      <c r="D160" s="22" t="s">
        <v>829</v>
      </c>
      <c r="E160" s="22" t="s">
        <v>1294</v>
      </c>
      <c r="F160" s="22" t="s">
        <v>1309</v>
      </c>
      <c r="G160" s="22" t="s">
        <v>1310</v>
      </c>
      <c r="H160" s="22">
        <v>363259174</v>
      </c>
      <c r="I160" s="31">
        <v>36337</v>
      </c>
      <c r="J160" s="22">
        <v>1437880630</v>
      </c>
      <c r="K160" s="22">
        <v>15644833</v>
      </c>
      <c r="L160" s="22" t="s">
        <v>156</v>
      </c>
      <c r="M160" s="44">
        <v>44958</v>
      </c>
      <c r="N160" s="22" t="s">
        <v>180</v>
      </c>
      <c r="O160" s="22" t="s">
        <v>105</v>
      </c>
      <c r="P160" s="22" t="s">
        <v>1311</v>
      </c>
      <c r="Q160" s="22" t="s">
        <v>1312</v>
      </c>
      <c r="R160" s="22" t="s">
        <v>1313</v>
      </c>
      <c r="S160" s="22" t="s">
        <v>2</v>
      </c>
      <c r="T160" s="22" t="s">
        <v>2</v>
      </c>
      <c r="U160" s="22" t="s">
        <v>2</v>
      </c>
      <c r="V160" s="22" t="s">
        <v>2</v>
      </c>
      <c r="W160" s="22" t="s">
        <v>2</v>
      </c>
      <c r="X160" s="22" t="s">
        <v>2</v>
      </c>
      <c r="Y160" s="22" t="s">
        <v>2</v>
      </c>
      <c r="Z160" s="22" t="s">
        <v>2</v>
      </c>
      <c r="AA160" s="22" t="s">
        <v>2</v>
      </c>
      <c r="AB160" s="22" t="s">
        <v>2</v>
      </c>
      <c r="AC160" s="22" t="s">
        <v>2</v>
      </c>
      <c r="AD160" s="44">
        <v>44652</v>
      </c>
      <c r="AE160" s="44">
        <v>45017</v>
      </c>
      <c r="AF160" s="22" t="s">
        <v>1291</v>
      </c>
      <c r="AG160" s="29" t="s">
        <v>78</v>
      </c>
      <c r="AH160" s="29" t="s">
        <v>78</v>
      </c>
      <c r="AI160" s="30" t="s">
        <v>20</v>
      </c>
      <c r="AJ160" s="23" t="s">
        <v>397</v>
      </c>
      <c r="AK160" s="30" t="s">
        <v>582</v>
      </c>
      <c r="AL160" s="46">
        <v>46568</v>
      </c>
      <c r="AM160" s="30" t="s">
        <v>20</v>
      </c>
      <c r="AN160" s="30" t="s">
        <v>20</v>
      </c>
      <c r="AO160" s="30" t="s">
        <v>20</v>
      </c>
      <c r="AP160" s="30" t="s">
        <v>20</v>
      </c>
      <c r="AQ160" s="30" t="s">
        <v>153</v>
      </c>
      <c r="AR160" s="30" t="s">
        <v>153</v>
      </c>
    </row>
    <row r="161" spans="1:44" ht="60.75" customHeight="1">
      <c r="A161" s="34"/>
      <c r="B161" s="35" t="s">
        <v>292</v>
      </c>
      <c r="C161" s="35" t="s">
        <v>1285</v>
      </c>
      <c r="D161" s="35" t="s">
        <v>1314</v>
      </c>
      <c r="E161" s="35" t="s">
        <v>815</v>
      </c>
      <c r="F161" s="35" t="s">
        <v>1315</v>
      </c>
      <c r="G161" s="116" t="s">
        <v>103</v>
      </c>
      <c r="H161" s="122"/>
      <c r="I161" s="122"/>
      <c r="J161" s="35">
        <v>1619003423</v>
      </c>
      <c r="K161" s="153"/>
      <c r="L161" s="118" t="s">
        <v>75</v>
      </c>
      <c r="M161" s="153"/>
      <c r="N161" s="84" t="s">
        <v>402</v>
      </c>
      <c r="O161" s="128" t="s">
        <v>364</v>
      </c>
      <c r="P161" s="172" t="s">
        <v>1316</v>
      </c>
      <c r="Q161" s="172" t="s">
        <v>1317</v>
      </c>
      <c r="R161" s="172" t="s">
        <v>387</v>
      </c>
      <c r="S161" s="25" t="s">
        <v>2</v>
      </c>
      <c r="T161" s="25" t="s">
        <v>2</v>
      </c>
      <c r="U161" s="25" t="s">
        <v>2</v>
      </c>
      <c r="V161" s="25" t="s">
        <v>2</v>
      </c>
      <c r="W161" s="25" t="s">
        <v>2</v>
      </c>
      <c r="X161" s="25" t="s">
        <v>2</v>
      </c>
      <c r="Y161" s="25" t="s">
        <v>2</v>
      </c>
      <c r="Z161" s="25" t="s">
        <v>2</v>
      </c>
      <c r="AA161" s="25" t="s">
        <v>2</v>
      </c>
      <c r="AB161" s="25" t="s">
        <v>2</v>
      </c>
      <c r="AC161" s="25" t="s">
        <v>2</v>
      </c>
      <c r="AD161" s="153"/>
      <c r="AE161" s="153"/>
      <c r="AF161" s="153"/>
      <c r="AG161" s="29" t="s">
        <v>78</v>
      </c>
      <c r="AH161" s="29" t="s">
        <v>78</v>
      </c>
      <c r="AI161" s="30" t="s">
        <v>20</v>
      </c>
      <c r="AJ161" s="23" t="s">
        <v>397</v>
      </c>
      <c r="AK161" s="22" t="s">
        <v>90</v>
      </c>
      <c r="AL161" s="37"/>
      <c r="AM161" s="25" t="s">
        <v>304</v>
      </c>
      <c r="AN161" s="30" t="s">
        <v>98</v>
      </c>
      <c r="AO161" s="30" t="s">
        <v>1318</v>
      </c>
      <c r="AP161" s="30" t="s">
        <v>1319</v>
      </c>
      <c r="AQ161" s="30" t="s">
        <v>1319</v>
      </c>
      <c r="AR161" s="25" t="s">
        <v>306</v>
      </c>
    </row>
    <row r="162" spans="1:44" ht="120">
      <c r="A162" s="22" t="s">
        <v>69</v>
      </c>
      <c r="B162" s="22" t="s">
        <v>69</v>
      </c>
      <c r="C162" s="173" t="s">
        <v>9</v>
      </c>
      <c r="D162" s="22" t="s">
        <v>798</v>
      </c>
      <c r="E162" s="22" t="s">
        <v>1320</v>
      </c>
      <c r="F162" s="22" t="s">
        <v>1321</v>
      </c>
      <c r="G162" s="22" t="s">
        <v>121</v>
      </c>
      <c r="H162" s="22">
        <v>369130551</v>
      </c>
      <c r="I162" s="44">
        <v>33319</v>
      </c>
      <c r="J162" s="22">
        <v>1174914808</v>
      </c>
      <c r="K162" s="22">
        <v>15014230</v>
      </c>
      <c r="L162" s="27" t="s">
        <v>75</v>
      </c>
      <c r="M162" s="22"/>
      <c r="N162" s="22" t="s">
        <v>104</v>
      </c>
      <c r="O162" s="22" t="s">
        <v>364</v>
      </c>
      <c r="P162" s="22">
        <v>6801108455</v>
      </c>
      <c r="Q162" s="22" t="s">
        <v>1322</v>
      </c>
      <c r="R162" s="31" t="s">
        <v>387</v>
      </c>
      <c r="S162" s="22" t="s">
        <v>2</v>
      </c>
      <c r="T162" s="22" t="s">
        <v>2</v>
      </c>
      <c r="U162" s="22" t="s">
        <v>2</v>
      </c>
      <c r="V162" s="22" t="s">
        <v>2</v>
      </c>
      <c r="W162" s="22" t="s">
        <v>2</v>
      </c>
      <c r="X162" s="22" t="s">
        <v>2</v>
      </c>
      <c r="Y162" s="22" t="s">
        <v>2</v>
      </c>
      <c r="Z162" s="22" t="s">
        <v>2</v>
      </c>
      <c r="AA162" s="22" t="s">
        <v>2</v>
      </c>
      <c r="AB162" s="22" t="s">
        <v>2</v>
      </c>
      <c r="AC162" s="22" t="s">
        <v>2</v>
      </c>
      <c r="AD162" s="22"/>
      <c r="AE162" s="22"/>
      <c r="AF162" s="22"/>
      <c r="AG162" s="29" t="s">
        <v>78</v>
      </c>
      <c r="AH162" s="29" t="s">
        <v>78</v>
      </c>
      <c r="AI162" s="29" t="s">
        <v>1323</v>
      </c>
      <c r="AJ162" s="22" t="s">
        <v>118</v>
      </c>
      <c r="AK162" s="22" t="s">
        <v>90</v>
      </c>
      <c r="AL162" s="22"/>
      <c r="AM162" s="30" t="s">
        <v>138</v>
      </c>
      <c r="AN162" s="30" t="s">
        <v>1324</v>
      </c>
      <c r="AO162" s="30" t="s">
        <v>1318</v>
      </c>
      <c r="AP162" s="33" t="s">
        <v>200</v>
      </c>
      <c r="AQ162" s="30" t="s">
        <v>1325</v>
      </c>
      <c r="AR162" s="30" t="s">
        <v>143</v>
      </c>
    </row>
    <row r="163" spans="1:44" ht="120">
      <c r="A163" s="22" t="s">
        <v>69</v>
      </c>
      <c r="B163" s="22" t="s">
        <v>69</v>
      </c>
      <c r="C163" s="173" t="s">
        <v>9</v>
      </c>
      <c r="D163" s="22" t="s">
        <v>1326</v>
      </c>
      <c r="E163" s="22" t="s">
        <v>814</v>
      </c>
      <c r="F163" s="22" t="s">
        <v>1327</v>
      </c>
      <c r="G163" s="22" t="s">
        <v>840</v>
      </c>
      <c r="H163" s="22">
        <v>376135966</v>
      </c>
      <c r="I163" s="147">
        <v>33551</v>
      </c>
      <c r="J163" s="22">
        <v>1487036059</v>
      </c>
      <c r="K163" s="22">
        <v>15157990</v>
      </c>
      <c r="L163" s="27" t="s">
        <v>75</v>
      </c>
      <c r="M163" s="22"/>
      <c r="N163" s="22" t="s">
        <v>180</v>
      </c>
      <c r="O163" s="22" t="s">
        <v>105</v>
      </c>
      <c r="P163" s="22">
        <v>6801109975</v>
      </c>
      <c r="Q163" s="22" t="s">
        <v>1328</v>
      </c>
      <c r="R163" s="31" t="s">
        <v>1329</v>
      </c>
      <c r="S163" s="22" t="s">
        <v>2</v>
      </c>
      <c r="T163" s="22" t="s">
        <v>2</v>
      </c>
      <c r="U163" s="22" t="s">
        <v>2</v>
      </c>
      <c r="V163" s="22" t="s">
        <v>2</v>
      </c>
      <c r="W163" s="22" t="s">
        <v>2</v>
      </c>
      <c r="X163" s="22" t="s">
        <v>2</v>
      </c>
      <c r="Y163" s="22" t="s">
        <v>2</v>
      </c>
      <c r="Z163" s="22" t="s">
        <v>2</v>
      </c>
      <c r="AA163" s="22" t="s">
        <v>2</v>
      </c>
      <c r="AB163" s="22" t="s">
        <v>2</v>
      </c>
      <c r="AC163" s="22" t="s">
        <v>2</v>
      </c>
      <c r="AD163" s="22"/>
      <c r="AE163" s="22"/>
      <c r="AF163" s="22"/>
      <c r="AG163" s="29" t="s">
        <v>78</v>
      </c>
      <c r="AH163" s="29" t="s">
        <v>78</v>
      </c>
      <c r="AI163" s="29" t="s">
        <v>1330</v>
      </c>
      <c r="AJ163" s="22" t="s">
        <v>118</v>
      </c>
      <c r="AK163" s="22" t="s">
        <v>90</v>
      </c>
      <c r="AL163" s="22"/>
      <c r="AM163" s="30" t="s">
        <v>138</v>
      </c>
      <c r="AN163" s="30" t="s">
        <v>139</v>
      </c>
      <c r="AO163" s="30" t="s">
        <v>449</v>
      </c>
      <c r="AP163" s="30" t="s">
        <v>200</v>
      </c>
      <c r="AQ163" s="30" t="s">
        <v>1331</v>
      </c>
      <c r="AR163" s="30" t="s">
        <v>143</v>
      </c>
    </row>
    <row r="164" spans="1:44" ht="120">
      <c r="A164" s="22" t="s">
        <v>69</v>
      </c>
      <c r="B164" s="22" t="s">
        <v>69</v>
      </c>
      <c r="C164" s="173" t="s">
        <v>9</v>
      </c>
      <c r="D164" s="22" t="s">
        <v>1332</v>
      </c>
      <c r="E164" s="22" t="s">
        <v>458</v>
      </c>
      <c r="F164" s="22" t="s">
        <v>1333</v>
      </c>
      <c r="G164" s="22" t="s">
        <v>121</v>
      </c>
      <c r="H164" s="22">
        <v>365087540</v>
      </c>
      <c r="I164" s="44">
        <v>32275</v>
      </c>
      <c r="J164" s="22">
        <v>1194164558</v>
      </c>
      <c r="K164" s="22">
        <v>14583959</v>
      </c>
      <c r="L164" s="27" t="s">
        <v>75</v>
      </c>
      <c r="M164" s="22"/>
      <c r="N164" s="22" t="s">
        <v>122</v>
      </c>
      <c r="O164" s="22" t="s">
        <v>105</v>
      </c>
      <c r="P164" s="22">
        <v>6801106797</v>
      </c>
      <c r="Q164" s="22" t="s">
        <v>1334</v>
      </c>
      <c r="R164" s="31" t="s">
        <v>387</v>
      </c>
      <c r="S164" s="22" t="s">
        <v>2</v>
      </c>
      <c r="T164" s="22" t="s">
        <v>2</v>
      </c>
      <c r="U164" s="22" t="s">
        <v>2</v>
      </c>
      <c r="V164" s="22" t="s">
        <v>2</v>
      </c>
      <c r="W164" s="22" t="s">
        <v>2</v>
      </c>
      <c r="X164" s="22" t="s">
        <v>2</v>
      </c>
      <c r="Y164" s="22" t="s">
        <v>2</v>
      </c>
      <c r="Z164" s="22" t="s">
        <v>2</v>
      </c>
      <c r="AA164" s="22" t="s">
        <v>2</v>
      </c>
      <c r="AB164" s="22" t="s">
        <v>2</v>
      </c>
      <c r="AC164" s="22" t="s">
        <v>2</v>
      </c>
      <c r="AD164" s="22"/>
      <c r="AE164" s="22"/>
      <c r="AF164" s="22"/>
      <c r="AG164" s="29" t="s">
        <v>78</v>
      </c>
      <c r="AH164" s="29" t="s">
        <v>78</v>
      </c>
      <c r="AI164" s="29" t="s">
        <v>1335</v>
      </c>
      <c r="AJ164" s="22" t="s">
        <v>118</v>
      </c>
      <c r="AK164" s="22" t="s">
        <v>90</v>
      </c>
      <c r="AL164" s="22"/>
      <c r="AM164" s="30" t="s">
        <v>138</v>
      </c>
      <c r="AN164" s="33" t="s">
        <v>561</v>
      </c>
      <c r="AO164" s="30" t="s">
        <v>449</v>
      </c>
      <c r="AP164" s="1" t="s">
        <v>200</v>
      </c>
      <c r="AQ164" s="30" t="s">
        <v>1336</v>
      </c>
      <c r="AR164" s="30" t="s">
        <v>143</v>
      </c>
    </row>
    <row r="165" spans="1:44" ht="120">
      <c r="A165" s="22" t="s">
        <v>69</v>
      </c>
      <c r="B165" s="22" t="s">
        <v>69</v>
      </c>
      <c r="C165" s="173" t="s">
        <v>9</v>
      </c>
      <c r="D165" s="22" t="s">
        <v>1337</v>
      </c>
      <c r="E165" s="22" t="s">
        <v>1338</v>
      </c>
      <c r="F165" s="22" t="s">
        <v>1339</v>
      </c>
      <c r="G165" s="22" t="s">
        <v>121</v>
      </c>
      <c r="H165" s="22">
        <v>371969952</v>
      </c>
      <c r="I165" s="44">
        <v>24748</v>
      </c>
      <c r="J165" s="22">
        <v>1649677261</v>
      </c>
      <c r="K165" s="22">
        <v>14011738</v>
      </c>
      <c r="L165" s="27" t="s">
        <v>75</v>
      </c>
      <c r="M165" s="22"/>
      <c r="N165" s="22" t="s">
        <v>122</v>
      </c>
      <c r="O165" s="22" t="s">
        <v>105</v>
      </c>
      <c r="P165" s="22">
        <v>6801095625</v>
      </c>
      <c r="Q165" s="22" t="s">
        <v>1340</v>
      </c>
      <c r="R165" s="31" t="s">
        <v>423</v>
      </c>
      <c r="S165" s="22" t="s">
        <v>2</v>
      </c>
      <c r="T165" s="22" t="s">
        <v>2</v>
      </c>
      <c r="U165" s="22" t="s">
        <v>2</v>
      </c>
      <c r="V165" s="22" t="s">
        <v>2</v>
      </c>
      <c r="W165" s="22" t="s">
        <v>2</v>
      </c>
      <c r="X165" s="22" t="s">
        <v>2</v>
      </c>
      <c r="Y165" s="22" t="s">
        <v>2</v>
      </c>
      <c r="Z165" s="22" t="s">
        <v>2</v>
      </c>
      <c r="AA165" s="22" t="s">
        <v>2</v>
      </c>
      <c r="AB165" s="22" t="s">
        <v>2</v>
      </c>
      <c r="AC165" s="22" t="s">
        <v>2</v>
      </c>
      <c r="AD165" s="22"/>
      <c r="AE165" s="22"/>
      <c r="AF165" s="22"/>
      <c r="AG165" s="29" t="s">
        <v>78</v>
      </c>
      <c r="AH165" s="29" t="s">
        <v>78</v>
      </c>
      <c r="AI165" s="29" t="s">
        <v>1341</v>
      </c>
      <c r="AJ165" s="22" t="s">
        <v>118</v>
      </c>
      <c r="AK165" s="22" t="s">
        <v>90</v>
      </c>
      <c r="AL165" s="22"/>
      <c r="AM165" s="30" t="s">
        <v>437</v>
      </c>
      <c r="AN165" s="30" t="s">
        <v>1342</v>
      </c>
      <c r="AO165" s="30" t="s">
        <v>449</v>
      </c>
      <c r="AP165" s="1" t="s">
        <v>200</v>
      </c>
      <c r="AQ165" s="30" t="s">
        <v>1343</v>
      </c>
      <c r="AR165" s="30" t="s">
        <v>143</v>
      </c>
    </row>
    <row r="166" spans="1:44" ht="60">
      <c r="A166" s="34"/>
      <c r="B166" s="35" t="s">
        <v>292</v>
      </c>
      <c r="C166" s="174" t="s">
        <v>9</v>
      </c>
      <c r="D166" s="116" t="s">
        <v>1344</v>
      </c>
      <c r="E166" s="116" t="s">
        <v>1345</v>
      </c>
      <c r="F166" s="35" t="s">
        <v>1346</v>
      </c>
      <c r="G166" s="175" t="s">
        <v>259</v>
      </c>
      <c r="H166" s="116" t="s">
        <v>1347</v>
      </c>
      <c r="I166" s="117">
        <v>33715</v>
      </c>
      <c r="J166" s="123">
        <v>1487362943</v>
      </c>
      <c r="K166" s="176"/>
      <c r="L166" s="118" t="s">
        <v>75</v>
      </c>
      <c r="M166" s="153"/>
      <c r="N166" s="128" t="s">
        <v>402</v>
      </c>
      <c r="O166" s="128" t="s">
        <v>364</v>
      </c>
      <c r="P166" s="135" t="s">
        <v>1348</v>
      </c>
      <c r="Q166" s="135" t="s">
        <v>1349</v>
      </c>
      <c r="R166" s="135" t="s">
        <v>1350</v>
      </c>
      <c r="S166" s="25" t="s">
        <v>2</v>
      </c>
      <c r="T166" s="25" t="s">
        <v>2</v>
      </c>
      <c r="U166" s="25" t="s">
        <v>2</v>
      </c>
      <c r="V166" s="25" t="s">
        <v>2</v>
      </c>
      <c r="W166" s="25" t="s">
        <v>2</v>
      </c>
      <c r="X166" s="25" t="s">
        <v>2</v>
      </c>
      <c r="Y166" s="25" t="s">
        <v>2</v>
      </c>
      <c r="Z166" s="25" t="s">
        <v>2</v>
      </c>
      <c r="AA166" s="25" t="s">
        <v>2</v>
      </c>
      <c r="AB166" s="25" t="s">
        <v>2</v>
      </c>
      <c r="AC166" s="25" t="s">
        <v>2</v>
      </c>
      <c r="AD166" s="153"/>
      <c r="AE166" s="153"/>
      <c r="AF166" s="153"/>
      <c r="AG166" s="29" t="s">
        <v>78</v>
      </c>
      <c r="AH166" s="29" t="s">
        <v>78</v>
      </c>
      <c r="AI166" s="30" t="s">
        <v>20</v>
      </c>
      <c r="AJ166" s="23" t="s">
        <v>397</v>
      </c>
      <c r="AK166" s="22" t="s">
        <v>90</v>
      </c>
      <c r="AL166" s="153"/>
      <c r="AM166" s="30" t="s">
        <v>20</v>
      </c>
      <c r="AN166" s="30" t="s">
        <v>20</v>
      </c>
      <c r="AO166" s="30" t="s">
        <v>20</v>
      </c>
      <c r="AP166" s="30" t="s">
        <v>20</v>
      </c>
      <c r="AQ166" s="30" t="s">
        <v>20</v>
      </c>
      <c r="AR166" s="30" t="s">
        <v>20</v>
      </c>
    </row>
    <row r="167" spans="1:44" ht="60">
      <c r="A167" s="34"/>
      <c r="B167" s="35" t="s">
        <v>292</v>
      </c>
      <c r="C167" s="174" t="s">
        <v>9</v>
      </c>
      <c r="D167" s="116" t="s">
        <v>1351</v>
      </c>
      <c r="E167" s="116" t="s">
        <v>203</v>
      </c>
      <c r="F167" s="35" t="s">
        <v>1352</v>
      </c>
      <c r="G167" s="123" t="s">
        <v>121</v>
      </c>
      <c r="H167" s="116" t="s">
        <v>1353</v>
      </c>
      <c r="I167" s="117">
        <v>30593</v>
      </c>
      <c r="J167" s="123">
        <v>1568766475</v>
      </c>
      <c r="K167" s="133">
        <v>13756237</v>
      </c>
      <c r="L167" s="118" t="s">
        <v>75</v>
      </c>
      <c r="M167" s="134">
        <v>44995</v>
      </c>
      <c r="N167" s="25" t="s">
        <v>180</v>
      </c>
      <c r="O167" s="25" t="s">
        <v>105</v>
      </c>
      <c r="P167" s="135" t="s">
        <v>1354</v>
      </c>
      <c r="Q167" s="135" t="s">
        <v>1355</v>
      </c>
      <c r="R167" s="135" t="s">
        <v>1356</v>
      </c>
      <c r="S167" s="25" t="s">
        <v>2</v>
      </c>
      <c r="T167" s="25" t="s">
        <v>2</v>
      </c>
      <c r="U167" s="25" t="s">
        <v>2</v>
      </c>
      <c r="V167" s="25" t="s">
        <v>2</v>
      </c>
      <c r="W167" s="25" t="s">
        <v>2</v>
      </c>
      <c r="X167" s="25" t="s">
        <v>2</v>
      </c>
      <c r="Y167" s="25" t="s">
        <v>2</v>
      </c>
      <c r="Z167" s="25" t="s">
        <v>2</v>
      </c>
      <c r="AA167" s="25" t="s">
        <v>2</v>
      </c>
      <c r="AB167" s="25" t="s">
        <v>2</v>
      </c>
      <c r="AC167" s="25" t="s">
        <v>2</v>
      </c>
      <c r="AD167" s="153"/>
      <c r="AE167" s="153"/>
      <c r="AF167" s="153"/>
      <c r="AG167" s="29" t="s">
        <v>78</v>
      </c>
      <c r="AH167" s="29" t="s">
        <v>78</v>
      </c>
      <c r="AI167" s="29" t="s">
        <v>1357</v>
      </c>
      <c r="AJ167" s="25" t="s">
        <v>118</v>
      </c>
      <c r="AK167" s="22" t="s">
        <v>90</v>
      </c>
      <c r="AL167" s="25"/>
      <c r="AM167" s="25" t="s">
        <v>304</v>
      </c>
      <c r="AN167" s="30" t="s">
        <v>98</v>
      </c>
      <c r="AO167" s="30" t="s">
        <v>99</v>
      </c>
      <c r="AP167" s="30" t="s">
        <v>99</v>
      </c>
      <c r="AQ167" s="164" t="s">
        <v>1358</v>
      </c>
      <c r="AR167" s="25" t="s">
        <v>306</v>
      </c>
    </row>
    <row r="168" spans="1:44" ht="60">
      <c r="A168" s="34"/>
      <c r="B168" s="35" t="s">
        <v>292</v>
      </c>
      <c r="C168" s="174" t="s">
        <v>9</v>
      </c>
      <c r="D168" s="116" t="s">
        <v>616</v>
      </c>
      <c r="E168" s="116"/>
      <c r="F168" s="35" t="s">
        <v>1359</v>
      </c>
      <c r="G168" s="123" t="s">
        <v>121</v>
      </c>
      <c r="H168" s="116" t="s">
        <v>1360</v>
      </c>
      <c r="I168" s="117">
        <v>32637</v>
      </c>
      <c r="J168" s="123">
        <v>1235538661</v>
      </c>
      <c r="K168" s="133">
        <v>13766358</v>
      </c>
      <c r="L168" s="118" t="s">
        <v>75</v>
      </c>
      <c r="M168" s="134">
        <v>45013</v>
      </c>
      <c r="N168" s="25" t="s">
        <v>122</v>
      </c>
      <c r="O168" s="25" t="s">
        <v>105</v>
      </c>
      <c r="P168" s="135" t="s">
        <v>1361</v>
      </c>
      <c r="Q168" s="135" t="s">
        <v>1362</v>
      </c>
      <c r="R168" s="135" t="s">
        <v>1363</v>
      </c>
      <c r="S168" s="25" t="s">
        <v>2</v>
      </c>
      <c r="T168" s="25" t="s">
        <v>2</v>
      </c>
      <c r="U168" s="25" t="s">
        <v>2</v>
      </c>
      <c r="V168" s="25" t="s">
        <v>2</v>
      </c>
      <c r="W168" s="25" t="s">
        <v>2</v>
      </c>
      <c r="X168" s="25" t="s">
        <v>2</v>
      </c>
      <c r="Y168" s="25" t="s">
        <v>2</v>
      </c>
      <c r="Z168" s="25" t="s">
        <v>2</v>
      </c>
      <c r="AA168" s="25" t="s">
        <v>2</v>
      </c>
      <c r="AB168" s="25" t="s">
        <v>2</v>
      </c>
      <c r="AC168" s="25" t="s">
        <v>2</v>
      </c>
      <c r="AD168" s="153"/>
      <c r="AE168" s="153"/>
      <c r="AF168" s="153"/>
      <c r="AG168" s="29" t="s">
        <v>78</v>
      </c>
      <c r="AH168" s="29" t="s">
        <v>78</v>
      </c>
      <c r="AI168" s="29" t="s">
        <v>1364</v>
      </c>
      <c r="AJ168" s="25" t="s">
        <v>397</v>
      </c>
      <c r="AK168" s="22" t="s">
        <v>90</v>
      </c>
      <c r="AL168" s="25"/>
      <c r="AM168" s="25" t="s">
        <v>304</v>
      </c>
      <c r="AN168" s="30" t="s">
        <v>98</v>
      </c>
      <c r="AO168" s="30" t="s">
        <v>99</v>
      </c>
      <c r="AP168" s="30" t="s">
        <v>99</v>
      </c>
      <c r="AQ168" s="164" t="s">
        <v>1365</v>
      </c>
      <c r="AR168" s="25" t="s">
        <v>306</v>
      </c>
    </row>
    <row r="169" spans="1:44" ht="60">
      <c r="A169" s="34"/>
      <c r="B169" s="35" t="s">
        <v>292</v>
      </c>
      <c r="C169" s="174" t="s">
        <v>9</v>
      </c>
      <c r="D169" s="116" t="s">
        <v>1366</v>
      </c>
      <c r="E169" s="116" t="s">
        <v>82</v>
      </c>
      <c r="F169" s="35" t="s">
        <v>1367</v>
      </c>
      <c r="G169" s="175" t="s">
        <v>259</v>
      </c>
      <c r="H169" s="116" t="s">
        <v>1368</v>
      </c>
      <c r="I169" s="117">
        <v>35642</v>
      </c>
      <c r="J169" s="123">
        <v>1609485960</v>
      </c>
      <c r="K169" s="176"/>
      <c r="L169" s="76" t="s">
        <v>75</v>
      </c>
      <c r="M169" s="153"/>
      <c r="N169" s="25" t="s">
        <v>104</v>
      </c>
      <c r="O169" s="25" t="s">
        <v>364</v>
      </c>
      <c r="P169" s="135" t="s">
        <v>1369</v>
      </c>
      <c r="Q169" s="135" t="s">
        <v>1370</v>
      </c>
      <c r="R169" s="142" t="s">
        <v>1371</v>
      </c>
      <c r="S169" s="25" t="s">
        <v>2</v>
      </c>
      <c r="T169" s="25" t="s">
        <v>2</v>
      </c>
      <c r="U169" s="25" t="s">
        <v>2</v>
      </c>
      <c r="V169" s="25" t="s">
        <v>2</v>
      </c>
      <c r="W169" s="25" t="s">
        <v>2</v>
      </c>
      <c r="X169" s="25" t="s">
        <v>2</v>
      </c>
      <c r="Y169" s="25" t="s">
        <v>2</v>
      </c>
      <c r="Z169" s="25" t="s">
        <v>2</v>
      </c>
      <c r="AA169" s="25" t="s">
        <v>2</v>
      </c>
      <c r="AB169" s="25" t="s">
        <v>2</v>
      </c>
      <c r="AC169" s="25" t="s">
        <v>2</v>
      </c>
      <c r="AD169" s="153"/>
      <c r="AE169" s="153"/>
      <c r="AF169" s="153"/>
      <c r="AG169" s="29" t="s">
        <v>78</v>
      </c>
      <c r="AH169" s="29" t="s">
        <v>78</v>
      </c>
      <c r="AI169" s="30" t="s">
        <v>20</v>
      </c>
      <c r="AJ169" s="23" t="s">
        <v>397</v>
      </c>
      <c r="AK169" s="22" t="s">
        <v>90</v>
      </c>
      <c r="AL169" s="153"/>
      <c r="AM169" s="30" t="s">
        <v>20</v>
      </c>
      <c r="AN169" s="30" t="s">
        <v>20</v>
      </c>
      <c r="AO169" s="30" t="s">
        <v>20</v>
      </c>
      <c r="AP169" s="30" t="s">
        <v>20</v>
      </c>
      <c r="AQ169" s="30" t="s">
        <v>20</v>
      </c>
      <c r="AR169" s="30" t="s">
        <v>20</v>
      </c>
    </row>
    <row r="170" spans="1:44" ht="60">
      <c r="A170" s="34"/>
      <c r="B170" s="35" t="s">
        <v>292</v>
      </c>
      <c r="C170" s="174" t="s">
        <v>9</v>
      </c>
      <c r="D170" s="116" t="s">
        <v>534</v>
      </c>
      <c r="E170" s="116" t="s">
        <v>81</v>
      </c>
      <c r="F170" s="35" t="s">
        <v>1372</v>
      </c>
      <c r="G170" s="123" t="s">
        <v>94</v>
      </c>
      <c r="H170" s="116">
        <v>364706774</v>
      </c>
      <c r="I170" s="117">
        <v>8019</v>
      </c>
      <c r="J170" s="77">
        <v>1932406659</v>
      </c>
      <c r="K170" s="176">
        <v>13625315</v>
      </c>
      <c r="L170" s="76" t="s">
        <v>156</v>
      </c>
      <c r="M170" s="37">
        <v>44978</v>
      </c>
      <c r="N170" s="25" t="s">
        <v>763</v>
      </c>
      <c r="O170" s="25" t="s">
        <v>96</v>
      </c>
      <c r="P170" s="135" t="s">
        <v>1373</v>
      </c>
      <c r="Q170" s="135" t="s">
        <v>1374</v>
      </c>
      <c r="R170" s="135" t="s">
        <v>1375</v>
      </c>
      <c r="S170" s="25" t="s">
        <v>2</v>
      </c>
      <c r="T170" s="25" t="s">
        <v>2</v>
      </c>
      <c r="U170" s="25" t="s">
        <v>2</v>
      </c>
      <c r="V170" s="25" t="s">
        <v>2</v>
      </c>
      <c r="W170" s="25" t="s">
        <v>2</v>
      </c>
      <c r="X170" s="25" t="s">
        <v>2</v>
      </c>
      <c r="Y170" s="25" t="s">
        <v>2</v>
      </c>
      <c r="Z170" s="25" t="s">
        <v>2</v>
      </c>
      <c r="AA170" s="25" t="s">
        <v>2</v>
      </c>
      <c r="AB170" s="25" t="s">
        <v>2</v>
      </c>
      <c r="AC170" s="25" t="s">
        <v>2</v>
      </c>
      <c r="AD170" s="153" t="s">
        <v>2</v>
      </c>
      <c r="AE170" s="153" t="s">
        <v>2</v>
      </c>
      <c r="AF170" s="153" t="s">
        <v>2</v>
      </c>
      <c r="AG170" s="29" t="s">
        <v>78</v>
      </c>
      <c r="AH170" s="29" t="s">
        <v>78</v>
      </c>
      <c r="AI170" s="30" t="s">
        <v>20</v>
      </c>
      <c r="AJ170" s="23" t="s">
        <v>397</v>
      </c>
      <c r="AK170" s="22" t="s">
        <v>90</v>
      </c>
      <c r="AL170" s="25"/>
      <c r="AM170" s="25" t="s">
        <v>304</v>
      </c>
      <c r="AN170" s="30" t="s">
        <v>98</v>
      </c>
      <c r="AO170" s="30" t="s">
        <v>99</v>
      </c>
      <c r="AP170" s="30" t="s">
        <v>99</v>
      </c>
      <c r="AQ170" s="164" t="s">
        <v>1376</v>
      </c>
      <c r="AR170" s="25" t="s">
        <v>306</v>
      </c>
    </row>
    <row r="171" spans="1:44" ht="60">
      <c r="A171" s="34"/>
      <c r="B171" s="35" t="s">
        <v>292</v>
      </c>
      <c r="C171" s="174" t="s">
        <v>9</v>
      </c>
      <c r="D171" s="116" t="s">
        <v>1377</v>
      </c>
      <c r="E171" s="116" t="s">
        <v>1378</v>
      </c>
      <c r="F171" s="35" t="s">
        <v>1379</v>
      </c>
      <c r="G171" s="177" t="s">
        <v>259</v>
      </c>
      <c r="H171" s="116" t="s">
        <v>1380</v>
      </c>
      <c r="I171" s="117">
        <v>29677</v>
      </c>
      <c r="J171" s="178"/>
      <c r="K171" s="176">
        <v>15924801</v>
      </c>
      <c r="L171" s="25" t="s">
        <v>75</v>
      </c>
      <c r="M171" s="179">
        <v>45061</v>
      </c>
      <c r="N171" s="180"/>
      <c r="O171" s="180"/>
      <c r="P171" s="76">
        <v>6851116077</v>
      </c>
      <c r="Q171" s="76" t="s">
        <v>1381</v>
      </c>
      <c r="R171" s="76" t="s">
        <v>1382</v>
      </c>
      <c r="S171" s="153" t="s">
        <v>2</v>
      </c>
      <c r="T171" s="153" t="s">
        <v>2</v>
      </c>
      <c r="U171" s="153" t="s">
        <v>2</v>
      </c>
      <c r="V171" s="153" t="s">
        <v>2</v>
      </c>
      <c r="W171" s="153" t="s">
        <v>2</v>
      </c>
      <c r="X171" s="153" t="s">
        <v>2</v>
      </c>
      <c r="Y171" s="153" t="s">
        <v>2</v>
      </c>
      <c r="Z171" s="153" t="s">
        <v>2</v>
      </c>
      <c r="AA171" s="153" t="s">
        <v>2</v>
      </c>
      <c r="AB171" s="153" t="s">
        <v>2</v>
      </c>
      <c r="AC171" s="153" t="s">
        <v>2</v>
      </c>
      <c r="AD171" s="153"/>
      <c r="AE171" s="153"/>
      <c r="AF171" s="153"/>
      <c r="AG171" s="29" t="s">
        <v>78</v>
      </c>
      <c r="AH171" s="29" t="s">
        <v>78</v>
      </c>
      <c r="AI171" s="30" t="s">
        <v>20</v>
      </c>
      <c r="AJ171" s="25" t="s">
        <v>2</v>
      </c>
      <c r="AK171" s="22" t="s">
        <v>90</v>
      </c>
      <c r="AL171" s="153"/>
      <c r="AM171" s="30" t="s">
        <v>20</v>
      </c>
      <c r="AN171" s="30" t="s">
        <v>20</v>
      </c>
      <c r="AO171" s="30" t="s">
        <v>20</v>
      </c>
      <c r="AP171" s="30" t="s">
        <v>20</v>
      </c>
      <c r="AQ171" s="30" t="s">
        <v>20</v>
      </c>
      <c r="AR171" s="30" t="s">
        <v>20</v>
      </c>
    </row>
    <row r="172" spans="1:44" ht="108.75" customHeight="1">
      <c r="A172" s="34"/>
      <c r="B172" s="35" t="s">
        <v>292</v>
      </c>
      <c r="C172" s="174" t="s">
        <v>9</v>
      </c>
      <c r="D172" s="116" t="s">
        <v>1383</v>
      </c>
      <c r="E172" s="116" t="s">
        <v>483</v>
      </c>
      <c r="F172" s="35" t="s">
        <v>1384</v>
      </c>
      <c r="G172" s="177" t="s">
        <v>259</v>
      </c>
      <c r="H172" s="116" t="s">
        <v>1385</v>
      </c>
      <c r="I172" s="117">
        <v>28416</v>
      </c>
      <c r="J172" s="137">
        <v>1902520869</v>
      </c>
      <c r="K172" s="176"/>
      <c r="L172" s="25" t="s">
        <v>75</v>
      </c>
      <c r="M172" s="153"/>
      <c r="N172" s="180" t="s">
        <v>122</v>
      </c>
      <c r="O172" s="180" t="s">
        <v>105</v>
      </c>
      <c r="P172" s="76">
        <v>6851115602</v>
      </c>
      <c r="Q172" s="153" t="s">
        <v>1386</v>
      </c>
      <c r="R172" s="153" t="s">
        <v>1387</v>
      </c>
      <c r="S172" s="153" t="s">
        <v>2</v>
      </c>
      <c r="T172" s="153" t="s">
        <v>2</v>
      </c>
      <c r="U172" s="153" t="s">
        <v>2</v>
      </c>
      <c r="V172" s="153" t="s">
        <v>2</v>
      </c>
      <c r="W172" s="153" t="s">
        <v>2</v>
      </c>
      <c r="X172" s="153" t="s">
        <v>2</v>
      </c>
      <c r="Y172" s="153" t="s">
        <v>2</v>
      </c>
      <c r="Z172" s="153" t="s">
        <v>2</v>
      </c>
      <c r="AA172" s="153" t="s">
        <v>2</v>
      </c>
      <c r="AB172" s="153" t="s">
        <v>2</v>
      </c>
      <c r="AC172" s="153" t="s">
        <v>2</v>
      </c>
      <c r="AD172" s="153"/>
      <c r="AE172" s="153"/>
      <c r="AF172" s="153"/>
      <c r="AG172" s="29" t="s">
        <v>78</v>
      </c>
      <c r="AH172" s="29" t="s">
        <v>78</v>
      </c>
      <c r="AI172" s="30" t="s">
        <v>20</v>
      </c>
      <c r="AJ172" s="23" t="s">
        <v>397</v>
      </c>
      <c r="AK172" s="22" t="s">
        <v>90</v>
      </c>
      <c r="AL172" s="153"/>
      <c r="AM172" s="30" t="s">
        <v>20</v>
      </c>
      <c r="AN172" s="30" t="s">
        <v>20</v>
      </c>
      <c r="AO172" s="30" t="s">
        <v>20</v>
      </c>
      <c r="AP172" s="30" t="s">
        <v>20</v>
      </c>
      <c r="AQ172" s="30" t="s">
        <v>20</v>
      </c>
      <c r="AR172" s="30" t="s">
        <v>20</v>
      </c>
    </row>
    <row r="173" spans="1:44" ht="9.75" customHeight="1">
      <c r="A173" s="59"/>
      <c r="B173" s="59"/>
      <c r="C173" s="59"/>
      <c r="D173" s="59"/>
      <c r="E173" s="59"/>
      <c r="F173" s="59"/>
      <c r="G173" s="59"/>
      <c r="H173" s="181"/>
      <c r="I173" s="80"/>
      <c r="J173" s="59"/>
      <c r="K173" s="59"/>
      <c r="L173" s="59"/>
      <c r="M173" s="182"/>
      <c r="N173" s="59"/>
      <c r="O173" s="59"/>
      <c r="P173" s="59"/>
      <c r="Q173" s="59"/>
      <c r="R173" s="183"/>
      <c r="S173" s="59"/>
      <c r="T173" s="59"/>
      <c r="U173" s="59"/>
      <c r="V173" s="59"/>
      <c r="W173" s="59"/>
      <c r="X173" s="59"/>
      <c r="Y173" s="59"/>
      <c r="Z173" s="59"/>
      <c r="AA173" s="59"/>
      <c r="AB173" s="59"/>
      <c r="AC173" s="59"/>
      <c r="AD173" s="59"/>
      <c r="AE173" s="59"/>
      <c r="AF173" s="59"/>
      <c r="AG173" s="181"/>
      <c r="AH173" s="181"/>
      <c r="AI173" s="181"/>
      <c r="AJ173" s="184"/>
      <c r="AK173" s="30"/>
      <c r="AL173" s="185"/>
      <c r="AM173" s="30"/>
      <c r="AN173" s="30"/>
      <c r="AO173" s="30"/>
      <c r="AP173" s="186"/>
      <c r="AQ173" s="68"/>
      <c r="AR173" s="68"/>
    </row>
    <row r="174" spans="1:44" ht="75">
      <c r="A174" s="59" t="s">
        <v>1388</v>
      </c>
      <c r="B174" s="59" t="s">
        <v>1389</v>
      </c>
      <c r="C174" s="59" t="s">
        <v>24</v>
      </c>
      <c r="D174" s="59" t="s">
        <v>1390</v>
      </c>
      <c r="E174" s="59"/>
      <c r="F174" s="59" t="s">
        <v>1391</v>
      </c>
      <c r="G174" s="59" t="s">
        <v>84</v>
      </c>
      <c r="H174" s="181">
        <v>371560741</v>
      </c>
      <c r="I174" s="80">
        <v>19617</v>
      </c>
      <c r="J174" s="59">
        <v>1003548074</v>
      </c>
      <c r="K174" s="59">
        <v>15655687</v>
      </c>
      <c r="L174" s="59" t="s">
        <v>156</v>
      </c>
      <c r="M174" s="182">
        <v>45022</v>
      </c>
      <c r="N174" s="59" t="s">
        <v>247</v>
      </c>
      <c r="O174" s="59" t="s">
        <v>148</v>
      </c>
      <c r="P174" s="59">
        <v>6451022165</v>
      </c>
      <c r="Q174" s="59" t="s">
        <v>1392</v>
      </c>
      <c r="R174" s="183" t="s">
        <v>1393</v>
      </c>
      <c r="S174" s="59" t="s">
        <v>2</v>
      </c>
      <c r="T174" s="59" t="s">
        <v>2</v>
      </c>
      <c r="U174" s="59" t="s">
        <v>2</v>
      </c>
      <c r="V174" s="59" t="s">
        <v>2</v>
      </c>
      <c r="W174" s="59" t="s">
        <v>2</v>
      </c>
      <c r="X174" s="59" t="s">
        <v>2</v>
      </c>
      <c r="Y174" s="59" t="s">
        <v>2</v>
      </c>
      <c r="Z174" s="59" t="s">
        <v>2</v>
      </c>
      <c r="AA174" s="59" t="s">
        <v>2</v>
      </c>
      <c r="AB174" s="59" t="s">
        <v>2</v>
      </c>
      <c r="AC174" s="59" t="s">
        <v>2</v>
      </c>
      <c r="AD174" s="59"/>
      <c r="AE174" s="59"/>
      <c r="AF174" s="59"/>
      <c r="AG174" s="181" t="s">
        <v>78</v>
      </c>
      <c r="AH174" s="181" t="s">
        <v>78</v>
      </c>
      <c r="AI174" s="181" t="s">
        <v>1394</v>
      </c>
      <c r="AJ174" s="184"/>
      <c r="AK174" s="30" t="s">
        <v>1395</v>
      </c>
      <c r="AL174" s="185"/>
      <c r="AM174" s="30" t="s">
        <v>1396</v>
      </c>
      <c r="AN174" s="30" t="s">
        <v>1397</v>
      </c>
      <c r="AO174" s="30" t="s">
        <v>1398</v>
      </c>
      <c r="AP174" s="186" t="s">
        <v>1399</v>
      </c>
      <c r="AQ174" s="68" t="s">
        <v>1394</v>
      </c>
      <c r="AR174" s="68" t="s">
        <v>1394</v>
      </c>
    </row>
    <row r="175" spans="1:44" ht="105">
      <c r="A175" s="59" t="s">
        <v>1400</v>
      </c>
      <c r="B175" s="59" t="s">
        <v>1394</v>
      </c>
      <c r="C175" s="59" t="s">
        <v>24</v>
      </c>
      <c r="D175" s="59" t="s">
        <v>1401</v>
      </c>
      <c r="E175" s="59"/>
      <c r="F175" s="59" t="s">
        <v>1402</v>
      </c>
      <c r="G175" s="59" t="s">
        <v>840</v>
      </c>
      <c r="H175" s="59">
        <v>384067366</v>
      </c>
      <c r="I175" s="182">
        <v>32626</v>
      </c>
      <c r="J175" s="59">
        <v>1568813871</v>
      </c>
      <c r="K175" s="59">
        <v>15076966</v>
      </c>
      <c r="L175" s="59" t="s">
        <v>156</v>
      </c>
      <c r="M175" s="80">
        <v>45034</v>
      </c>
      <c r="N175" s="59" t="s">
        <v>180</v>
      </c>
      <c r="O175" s="59" t="s">
        <v>105</v>
      </c>
      <c r="P175" s="152">
        <v>6801109088</v>
      </c>
      <c r="Q175" s="59" t="s">
        <v>1403</v>
      </c>
      <c r="R175" s="80" t="s">
        <v>1404</v>
      </c>
      <c r="S175" s="59" t="s">
        <v>2</v>
      </c>
      <c r="T175" s="59" t="s">
        <v>2</v>
      </c>
      <c r="U175" s="59" t="s">
        <v>2</v>
      </c>
      <c r="V175" s="59" t="s">
        <v>2</v>
      </c>
      <c r="W175" s="59" t="s">
        <v>2</v>
      </c>
      <c r="X175" s="59" t="s">
        <v>2</v>
      </c>
      <c r="Y175" s="59" t="s">
        <v>2</v>
      </c>
      <c r="Z175" s="59" t="s">
        <v>2</v>
      </c>
      <c r="AA175" s="59" t="s">
        <v>2</v>
      </c>
      <c r="AB175" s="59" t="s">
        <v>2</v>
      </c>
      <c r="AC175" s="59" t="s">
        <v>2</v>
      </c>
      <c r="AD175" s="182">
        <v>44835</v>
      </c>
      <c r="AE175" s="182">
        <v>45200</v>
      </c>
      <c r="AF175" s="59" t="s">
        <v>1405</v>
      </c>
      <c r="AG175" s="181" t="s">
        <v>78</v>
      </c>
      <c r="AH175" s="181" t="s">
        <v>78</v>
      </c>
      <c r="AI175" s="59" t="s">
        <v>1394</v>
      </c>
      <c r="AJ175" s="59"/>
      <c r="AK175" s="30" t="s">
        <v>1406</v>
      </c>
      <c r="AL175" s="183"/>
      <c r="AM175" s="181" t="s">
        <v>273</v>
      </c>
      <c r="AN175" s="181" t="s">
        <v>1397</v>
      </c>
      <c r="AO175" s="187" t="s">
        <v>275</v>
      </c>
      <c r="AP175" s="181" t="s">
        <v>1407</v>
      </c>
      <c r="AQ175" s="181" t="s">
        <v>1408</v>
      </c>
      <c r="AR175" s="181" t="s">
        <v>143</v>
      </c>
    </row>
    <row r="176" spans="1:44" ht="135">
      <c r="A176" s="59" t="s">
        <v>1409</v>
      </c>
      <c r="B176" s="59" t="s">
        <v>1394</v>
      </c>
      <c r="C176" s="59" t="s">
        <v>126</v>
      </c>
      <c r="D176" s="59" t="s">
        <v>1410</v>
      </c>
      <c r="E176" s="59"/>
      <c r="F176" s="59" t="s">
        <v>1411</v>
      </c>
      <c r="G176" s="59" t="s">
        <v>121</v>
      </c>
      <c r="H176" s="59">
        <v>592042627</v>
      </c>
      <c r="I176" s="182">
        <v>31535</v>
      </c>
      <c r="J176" s="59">
        <v>1972978047</v>
      </c>
      <c r="K176" s="59">
        <v>13877977</v>
      </c>
      <c r="L176" s="59" t="s">
        <v>156</v>
      </c>
      <c r="M176" s="80">
        <v>44911</v>
      </c>
      <c r="N176" s="59" t="s">
        <v>122</v>
      </c>
      <c r="O176" s="59" t="s">
        <v>105</v>
      </c>
      <c r="P176" s="59">
        <v>6801114579</v>
      </c>
      <c r="Q176" s="59" t="s">
        <v>1412</v>
      </c>
      <c r="R176" s="80" t="s">
        <v>1413</v>
      </c>
      <c r="S176" s="59" t="s">
        <v>2</v>
      </c>
      <c r="T176" s="59" t="s">
        <v>2</v>
      </c>
      <c r="U176" s="59" t="s">
        <v>2</v>
      </c>
      <c r="V176" s="59" t="s">
        <v>2</v>
      </c>
      <c r="W176" s="59" t="s">
        <v>2</v>
      </c>
      <c r="X176" s="59" t="s">
        <v>2</v>
      </c>
      <c r="Y176" s="59" t="s">
        <v>2</v>
      </c>
      <c r="Z176" s="59" t="s">
        <v>2</v>
      </c>
      <c r="AA176" s="59" t="s">
        <v>2</v>
      </c>
      <c r="AB176" s="59" t="s">
        <v>2</v>
      </c>
      <c r="AC176" s="59" t="s">
        <v>2</v>
      </c>
      <c r="AD176" s="182">
        <v>44898</v>
      </c>
      <c r="AE176" s="182">
        <v>45263</v>
      </c>
      <c r="AF176" s="30"/>
      <c r="AG176" s="184" t="s">
        <v>78</v>
      </c>
      <c r="AH176" s="184" t="s">
        <v>78</v>
      </c>
      <c r="AI176" s="30" t="s">
        <v>1414</v>
      </c>
      <c r="AJ176" s="22"/>
      <c r="AK176" s="30" t="s">
        <v>1395</v>
      </c>
      <c r="AL176" s="188"/>
      <c r="AM176" s="30" t="s">
        <v>1396</v>
      </c>
      <c r="AN176" s="30" t="s">
        <v>1397</v>
      </c>
      <c r="AO176" s="30" t="s">
        <v>621</v>
      </c>
      <c r="AP176" s="30" t="s">
        <v>1415</v>
      </c>
      <c r="AQ176" s="68" t="s">
        <v>1394</v>
      </c>
      <c r="AR176" s="68" t="s">
        <v>1394</v>
      </c>
    </row>
    <row r="177" spans="1:44" ht="105">
      <c r="A177" s="59" t="s">
        <v>1416</v>
      </c>
      <c r="B177" s="59" t="s">
        <v>1394</v>
      </c>
      <c r="C177" s="59" t="s">
        <v>7</v>
      </c>
      <c r="D177" s="59" t="s">
        <v>1417</v>
      </c>
      <c r="E177" s="59" t="s">
        <v>0</v>
      </c>
      <c r="F177" s="59" t="s">
        <v>1418</v>
      </c>
      <c r="G177" s="59" t="s">
        <v>237</v>
      </c>
      <c r="H177" s="59" t="s">
        <v>1419</v>
      </c>
      <c r="I177" s="182">
        <v>32478</v>
      </c>
      <c r="J177" s="59">
        <v>1609393735</v>
      </c>
      <c r="K177" s="59"/>
      <c r="L177" s="189" t="s">
        <v>75</v>
      </c>
      <c r="M177" s="59"/>
      <c r="N177" s="59" t="s">
        <v>1420</v>
      </c>
      <c r="O177" s="59" t="s">
        <v>519</v>
      </c>
      <c r="P177" s="59" t="s">
        <v>1421</v>
      </c>
      <c r="Q177" s="59" t="s">
        <v>1422</v>
      </c>
      <c r="R177" s="80" t="s">
        <v>1423</v>
      </c>
      <c r="S177" s="59" t="s">
        <v>2</v>
      </c>
      <c r="T177" s="59" t="s">
        <v>2</v>
      </c>
      <c r="U177" s="190" t="s">
        <v>1424</v>
      </c>
      <c r="V177" s="182">
        <v>42804</v>
      </c>
      <c r="W177" s="182">
        <v>45726</v>
      </c>
      <c r="X177" s="190" t="s">
        <v>1424</v>
      </c>
      <c r="Y177" s="182">
        <v>42804</v>
      </c>
      <c r="Z177" s="182">
        <v>45726</v>
      </c>
      <c r="AA177" s="181"/>
      <c r="AB177" s="181"/>
      <c r="AC177" s="181"/>
      <c r="AD177" s="181"/>
      <c r="AE177" s="181"/>
      <c r="AF177" s="181"/>
      <c r="AG177" s="184" t="s">
        <v>78</v>
      </c>
      <c r="AH177" s="184" t="s">
        <v>78</v>
      </c>
      <c r="AI177" s="22" t="s">
        <v>1394</v>
      </c>
      <c r="AJ177" s="22"/>
      <c r="AK177" s="22" t="s">
        <v>1394</v>
      </c>
      <c r="AL177" s="22"/>
      <c r="AM177" s="30" t="s">
        <v>273</v>
      </c>
      <c r="AN177" s="30" t="s">
        <v>1397</v>
      </c>
      <c r="AO177" s="55" t="s">
        <v>275</v>
      </c>
      <c r="AP177" s="55" t="s">
        <v>276</v>
      </c>
      <c r="AQ177" s="68" t="s">
        <v>1394</v>
      </c>
      <c r="AR177" s="68" t="s">
        <v>1394</v>
      </c>
    </row>
    <row r="178" spans="1:44" ht="60">
      <c r="A178" s="59" t="s">
        <v>1416</v>
      </c>
      <c r="B178" s="59" t="s">
        <v>1394</v>
      </c>
      <c r="C178" s="59" t="s">
        <v>7</v>
      </c>
      <c r="D178" s="59" t="s">
        <v>1425</v>
      </c>
      <c r="E178" s="59" t="s">
        <v>0</v>
      </c>
      <c r="F178" s="59" t="s">
        <v>1426</v>
      </c>
      <c r="G178" s="59" t="s">
        <v>259</v>
      </c>
      <c r="H178" s="59" t="s">
        <v>1427</v>
      </c>
      <c r="I178" s="182">
        <v>33399</v>
      </c>
      <c r="J178" s="59">
        <v>1558003020</v>
      </c>
      <c r="K178" s="59"/>
      <c r="L178" s="189" t="s">
        <v>75</v>
      </c>
      <c r="M178" s="59"/>
      <c r="N178" s="59" t="s">
        <v>180</v>
      </c>
      <c r="O178" s="59" t="s">
        <v>105</v>
      </c>
      <c r="P178" s="59">
        <v>6851106257</v>
      </c>
      <c r="Q178" s="59" t="s">
        <v>1428</v>
      </c>
      <c r="R178" s="80" t="s">
        <v>1429</v>
      </c>
      <c r="S178" s="59" t="s">
        <v>2</v>
      </c>
      <c r="T178" s="59" t="s">
        <v>2</v>
      </c>
      <c r="U178" s="59" t="s">
        <v>2</v>
      </c>
      <c r="V178" s="59" t="s">
        <v>2</v>
      </c>
      <c r="W178" s="59" t="s">
        <v>2</v>
      </c>
      <c r="X178" s="59" t="s">
        <v>2</v>
      </c>
      <c r="Y178" s="59" t="s">
        <v>2</v>
      </c>
      <c r="Z178" s="59" t="s">
        <v>2</v>
      </c>
      <c r="AA178" s="59" t="s">
        <v>2</v>
      </c>
      <c r="AB178" s="59" t="s">
        <v>2</v>
      </c>
      <c r="AC178" s="59" t="s">
        <v>2</v>
      </c>
      <c r="AD178" s="59"/>
      <c r="AE178" s="59"/>
      <c r="AF178" s="59"/>
      <c r="AG178" s="184" t="s">
        <v>78</v>
      </c>
      <c r="AH178" s="181" t="s">
        <v>78</v>
      </c>
      <c r="AI178" s="22" t="s">
        <v>1394</v>
      </c>
      <c r="AJ178" s="22"/>
      <c r="AK178" s="22" t="s">
        <v>1394</v>
      </c>
      <c r="AL178" s="22"/>
      <c r="AM178" s="30" t="s">
        <v>273</v>
      </c>
      <c r="AN178" s="68" t="s">
        <v>1394</v>
      </c>
      <c r="AO178" s="55" t="s">
        <v>1394</v>
      </c>
      <c r="AP178" s="55" t="s">
        <v>276</v>
      </c>
      <c r="AQ178" s="30" t="s">
        <v>1394</v>
      </c>
      <c r="AR178" s="68" t="s">
        <v>1394</v>
      </c>
    </row>
    <row r="179" spans="1:44" ht="75">
      <c r="A179" s="59" t="s">
        <v>1416</v>
      </c>
      <c r="B179" s="59" t="s">
        <v>1394</v>
      </c>
      <c r="C179" s="59" t="s">
        <v>7</v>
      </c>
      <c r="D179" s="59" t="s">
        <v>1430</v>
      </c>
      <c r="E179" s="59" t="s">
        <v>0</v>
      </c>
      <c r="F179" s="59" t="s">
        <v>1431</v>
      </c>
      <c r="G179" s="59" t="s">
        <v>237</v>
      </c>
      <c r="H179" s="59" t="s">
        <v>1432</v>
      </c>
      <c r="I179" s="80">
        <v>28124</v>
      </c>
      <c r="J179" s="59">
        <v>1164855128</v>
      </c>
      <c r="K179" s="59"/>
      <c r="L179" s="189" t="s">
        <v>75</v>
      </c>
      <c r="M179" s="59"/>
      <c r="N179" s="59" t="s">
        <v>238</v>
      </c>
      <c r="O179" s="59" t="s">
        <v>239</v>
      </c>
      <c r="P179" s="59">
        <v>4704300680</v>
      </c>
      <c r="Q179" s="59" t="s">
        <v>1433</v>
      </c>
      <c r="R179" s="80" t="s">
        <v>1434</v>
      </c>
      <c r="S179" s="59" t="s">
        <v>2</v>
      </c>
      <c r="T179" s="59" t="s">
        <v>2</v>
      </c>
      <c r="U179" s="190" t="s">
        <v>1435</v>
      </c>
      <c r="V179" s="182">
        <v>41467</v>
      </c>
      <c r="W179" s="182">
        <v>45485</v>
      </c>
      <c r="X179" s="190" t="s">
        <v>1435</v>
      </c>
      <c r="Y179" s="182">
        <v>41467</v>
      </c>
      <c r="Z179" s="182">
        <v>45485</v>
      </c>
      <c r="AA179" s="181"/>
      <c r="AB179" s="181"/>
      <c r="AC179" s="181"/>
      <c r="AD179" s="181"/>
      <c r="AE179" s="181"/>
      <c r="AF179" s="181"/>
      <c r="AG179" s="184" t="s">
        <v>78</v>
      </c>
      <c r="AH179" s="184" t="s">
        <v>78</v>
      </c>
      <c r="AI179" s="22" t="s">
        <v>1394</v>
      </c>
      <c r="AJ179" s="22"/>
      <c r="AK179" s="22" t="s">
        <v>1394</v>
      </c>
      <c r="AL179" s="22"/>
      <c r="AM179" s="30" t="s">
        <v>273</v>
      </c>
      <c r="AN179" s="30" t="s">
        <v>1397</v>
      </c>
      <c r="AO179" s="30" t="s">
        <v>275</v>
      </c>
      <c r="AP179" s="55" t="s">
        <v>276</v>
      </c>
      <c r="AQ179" s="68" t="s">
        <v>1394</v>
      </c>
      <c r="AR179" s="68" t="s">
        <v>1394</v>
      </c>
    </row>
    <row r="180" spans="1:44" ht="60">
      <c r="A180" s="59" t="s">
        <v>1416</v>
      </c>
      <c r="B180" s="59" t="s">
        <v>1394</v>
      </c>
      <c r="C180" s="59" t="s">
        <v>7</v>
      </c>
      <c r="D180" s="59" t="s">
        <v>1436</v>
      </c>
      <c r="E180" s="59" t="s">
        <v>0</v>
      </c>
      <c r="F180" s="59" t="s">
        <v>1437</v>
      </c>
      <c r="G180" s="59" t="s">
        <v>129</v>
      </c>
      <c r="H180" s="59" t="s">
        <v>1438</v>
      </c>
      <c r="I180" s="182">
        <v>20875</v>
      </c>
      <c r="J180" s="59">
        <v>1609929421</v>
      </c>
      <c r="K180" s="59">
        <v>11291604</v>
      </c>
      <c r="L180" s="189" t="s">
        <v>75</v>
      </c>
      <c r="M180" s="59"/>
      <c r="N180" s="59" t="s">
        <v>1439</v>
      </c>
      <c r="O180" s="59" t="s">
        <v>131</v>
      </c>
      <c r="P180" s="59" t="s">
        <v>1440</v>
      </c>
      <c r="Q180" s="59" t="s">
        <v>1441</v>
      </c>
      <c r="R180" s="80" t="s">
        <v>1442</v>
      </c>
      <c r="S180" s="59" t="s">
        <v>2</v>
      </c>
      <c r="T180" s="59" t="s">
        <v>2</v>
      </c>
      <c r="U180" s="59" t="s">
        <v>2</v>
      </c>
      <c r="V180" s="59" t="s">
        <v>2</v>
      </c>
      <c r="W180" s="59" t="s">
        <v>2</v>
      </c>
      <c r="X180" s="59" t="s">
        <v>2</v>
      </c>
      <c r="Y180" s="59" t="s">
        <v>2</v>
      </c>
      <c r="Z180" s="59" t="s">
        <v>2</v>
      </c>
      <c r="AA180" s="184"/>
      <c r="AB180" s="184"/>
      <c r="AC180" s="184"/>
      <c r="AD180" s="184"/>
      <c r="AE180" s="184"/>
      <c r="AF180" s="184"/>
      <c r="AG180" s="184" t="s">
        <v>78</v>
      </c>
      <c r="AH180" s="184" t="s">
        <v>78</v>
      </c>
      <c r="AI180" s="22" t="s">
        <v>1394</v>
      </c>
      <c r="AJ180" s="22"/>
      <c r="AK180" s="22" t="s">
        <v>1394</v>
      </c>
      <c r="AL180" s="22"/>
      <c r="AM180" s="30" t="s">
        <v>273</v>
      </c>
      <c r="AN180" s="30" t="s">
        <v>1397</v>
      </c>
      <c r="AO180" s="30" t="s">
        <v>275</v>
      </c>
      <c r="AP180" s="30" t="s">
        <v>981</v>
      </c>
      <c r="AQ180" s="30" t="s">
        <v>1443</v>
      </c>
      <c r="AR180" s="68" t="s">
        <v>1394</v>
      </c>
    </row>
    <row r="181" spans="1:44" ht="75">
      <c r="A181" s="59"/>
      <c r="B181" s="59" t="s">
        <v>1394</v>
      </c>
      <c r="C181" s="59" t="s">
        <v>7</v>
      </c>
      <c r="D181" s="59" t="s">
        <v>1444</v>
      </c>
      <c r="E181" s="59"/>
      <c r="F181" s="59" t="s">
        <v>1445</v>
      </c>
      <c r="G181" s="59" t="s">
        <v>94</v>
      </c>
      <c r="H181" s="59" t="s">
        <v>1446</v>
      </c>
      <c r="I181" s="182">
        <v>30805</v>
      </c>
      <c r="J181" s="189">
        <v>1902118896</v>
      </c>
      <c r="K181" s="59"/>
      <c r="L181" s="189" t="s">
        <v>75</v>
      </c>
      <c r="M181" s="189"/>
      <c r="N181" s="189" t="s">
        <v>147</v>
      </c>
      <c r="O181" s="189" t="s">
        <v>148</v>
      </c>
      <c r="P181" s="59">
        <v>6401012323</v>
      </c>
      <c r="Q181" s="59" t="s">
        <v>1447</v>
      </c>
      <c r="R181" s="80" t="s">
        <v>1448</v>
      </c>
      <c r="S181" s="59" t="s">
        <v>2</v>
      </c>
      <c r="T181" s="59" t="s">
        <v>2</v>
      </c>
      <c r="U181" s="59" t="s">
        <v>2</v>
      </c>
      <c r="V181" s="59" t="s">
        <v>2</v>
      </c>
      <c r="W181" s="59" t="s">
        <v>2</v>
      </c>
      <c r="X181" s="59" t="s">
        <v>2</v>
      </c>
      <c r="Y181" s="59" t="s">
        <v>2</v>
      </c>
      <c r="Z181" s="59" t="s">
        <v>2</v>
      </c>
      <c r="AA181" s="181"/>
      <c r="AB181" s="181"/>
      <c r="AC181" s="181"/>
      <c r="AD181" s="182">
        <v>44927</v>
      </c>
      <c r="AE181" s="182">
        <v>45292</v>
      </c>
      <c r="AF181" s="59" t="s">
        <v>302</v>
      </c>
      <c r="AG181" s="184" t="s">
        <v>78</v>
      </c>
      <c r="AH181" s="184" t="s">
        <v>78</v>
      </c>
      <c r="AI181" s="181" t="s">
        <v>1394</v>
      </c>
      <c r="AJ181" s="59" t="s">
        <v>2</v>
      </c>
      <c r="AK181" s="22" t="s">
        <v>1394</v>
      </c>
      <c r="AL181" s="59"/>
      <c r="AM181" s="181" t="s">
        <v>273</v>
      </c>
      <c r="AN181" s="181" t="s">
        <v>1397</v>
      </c>
      <c r="AO181" s="181" t="s">
        <v>289</v>
      </c>
      <c r="AP181" s="181" t="s">
        <v>1449</v>
      </c>
      <c r="AQ181" s="22" t="s">
        <v>1394</v>
      </c>
      <c r="AR181" s="181" t="s">
        <v>143</v>
      </c>
    </row>
    <row r="182" spans="1:44" ht="90">
      <c r="A182" s="181"/>
      <c r="B182" s="181" t="s">
        <v>1394</v>
      </c>
      <c r="C182" s="59" t="s">
        <v>350</v>
      </c>
      <c r="D182" s="181" t="s">
        <v>1450</v>
      </c>
      <c r="E182" s="181" t="s">
        <v>1451</v>
      </c>
      <c r="F182" s="181" t="s">
        <v>1452</v>
      </c>
      <c r="G182" s="181" t="s">
        <v>121</v>
      </c>
      <c r="H182" s="181" t="s">
        <v>1453</v>
      </c>
      <c r="I182" s="188">
        <v>33873</v>
      </c>
      <c r="J182" s="181">
        <v>1467021329</v>
      </c>
      <c r="K182" s="181">
        <v>15439514</v>
      </c>
      <c r="L182" s="181" t="s">
        <v>75</v>
      </c>
      <c r="M182" s="181"/>
      <c r="N182" s="181" t="s">
        <v>122</v>
      </c>
      <c r="O182" s="181" t="s">
        <v>877</v>
      </c>
      <c r="P182" s="181" t="s">
        <v>1454</v>
      </c>
      <c r="Q182" s="181" t="s">
        <v>1455</v>
      </c>
      <c r="R182" s="183" t="s">
        <v>1456</v>
      </c>
      <c r="S182" s="59" t="s">
        <v>2</v>
      </c>
      <c r="T182" s="59" t="s">
        <v>2</v>
      </c>
      <c r="U182" s="59" t="s">
        <v>2</v>
      </c>
      <c r="V182" s="59" t="s">
        <v>2</v>
      </c>
      <c r="W182" s="59" t="s">
        <v>2</v>
      </c>
      <c r="X182" s="59" t="s">
        <v>2</v>
      </c>
      <c r="Y182" s="59" t="s">
        <v>2</v>
      </c>
      <c r="Z182" s="59" t="s">
        <v>2</v>
      </c>
      <c r="AA182" s="59" t="s">
        <v>2</v>
      </c>
      <c r="AB182" s="59" t="s">
        <v>2</v>
      </c>
      <c r="AC182" s="59" t="s">
        <v>2</v>
      </c>
      <c r="AD182" s="59"/>
      <c r="AE182" s="59"/>
      <c r="AF182" s="59"/>
      <c r="AG182" s="184" t="s">
        <v>78</v>
      </c>
      <c r="AH182" s="184" t="s">
        <v>78</v>
      </c>
      <c r="AI182" s="59" t="s">
        <v>1394</v>
      </c>
      <c r="AJ182" s="184"/>
      <c r="AK182" s="184" t="s">
        <v>1394</v>
      </c>
      <c r="AL182" s="184"/>
      <c r="AM182" s="30" t="s">
        <v>1396</v>
      </c>
      <c r="AN182" s="30" t="s">
        <v>1397</v>
      </c>
      <c r="AO182" s="30" t="s">
        <v>1394</v>
      </c>
      <c r="AP182" s="186" t="s">
        <v>175</v>
      </c>
      <c r="AQ182" s="68" t="s">
        <v>1394</v>
      </c>
      <c r="AR182" s="68" t="s">
        <v>1394</v>
      </c>
    </row>
    <row r="183" spans="1:44" ht="105">
      <c r="A183" s="181"/>
      <c r="B183" s="181" t="s">
        <v>1394</v>
      </c>
      <c r="C183" s="59" t="s">
        <v>350</v>
      </c>
      <c r="D183" s="181" t="s">
        <v>278</v>
      </c>
      <c r="E183" s="181" t="s">
        <v>822</v>
      </c>
      <c r="F183" s="181" t="s">
        <v>1457</v>
      </c>
      <c r="G183" s="181" t="s">
        <v>259</v>
      </c>
      <c r="H183" s="181" t="s">
        <v>1458</v>
      </c>
      <c r="I183" s="188">
        <v>33914</v>
      </c>
      <c r="J183" s="191">
        <v>1881266336</v>
      </c>
      <c r="K183" s="181">
        <v>15467997</v>
      </c>
      <c r="L183" s="191" t="s">
        <v>75</v>
      </c>
      <c r="M183" s="191"/>
      <c r="N183" s="191" t="s">
        <v>76</v>
      </c>
      <c r="O183" s="191" t="s">
        <v>333</v>
      </c>
      <c r="P183" s="181" t="s">
        <v>1459</v>
      </c>
      <c r="Q183" s="181" t="s">
        <v>1460</v>
      </c>
      <c r="R183" s="183" t="s">
        <v>1461</v>
      </c>
      <c r="S183" s="59" t="s">
        <v>2</v>
      </c>
      <c r="T183" s="59" t="s">
        <v>2</v>
      </c>
      <c r="U183" s="59" t="s">
        <v>2</v>
      </c>
      <c r="V183" s="59" t="s">
        <v>2</v>
      </c>
      <c r="W183" s="59" t="s">
        <v>2</v>
      </c>
      <c r="X183" s="59" t="s">
        <v>2</v>
      </c>
      <c r="Y183" s="59" t="s">
        <v>2</v>
      </c>
      <c r="Z183" s="59" t="s">
        <v>2</v>
      </c>
      <c r="AA183" s="59" t="s">
        <v>2</v>
      </c>
      <c r="AB183" s="59" t="s">
        <v>2</v>
      </c>
      <c r="AC183" s="59" t="s">
        <v>2</v>
      </c>
      <c r="AD183" s="59"/>
      <c r="AE183" s="59"/>
      <c r="AF183" s="59"/>
      <c r="AG183" s="184" t="s">
        <v>78</v>
      </c>
      <c r="AH183" s="184" t="s">
        <v>78</v>
      </c>
      <c r="AI183" s="59" t="s">
        <v>1394</v>
      </c>
      <c r="AJ183" s="184"/>
      <c r="AK183" s="184" t="s">
        <v>1394</v>
      </c>
      <c r="AL183" s="184"/>
      <c r="AM183" s="30" t="s">
        <v>1396</v>
      </c>
      <c r="AN183" s="30" t="s">
        <v>1397</v>
      </c>
      <c r="AO183" s="30" t="s">
        <v>1462</v>
      </c>
      <c r="AP183" s="30" t="s">
        <v>1398</v>
      </c>
      <c r="AQ183" s="68" t="s">
        <v>1394</v>
      </c>
      <c r="AR183" s="68" t="s">
        <v>1394</v>
      </c>
    </row>
    <row r="184" spans="1:44" ht="60">
      <c r="A184" s="181"/>
      <c r="B184" s="181" t="s">
        <v>1394</v>
      </c>
      <c r="C184" s="59" t="s">
        <v>350</v>
      </c>
      <c r="D184" s="181" t="s">
        <v>1463</v>
      </c>
      <c r="E184" s="181" t="s">
        <v>1464</v>
      </c>
      <c r="F184" s="181" t="s">
        <v>1465</v>
      </c>
      <c r="G184" s="181" t="s">
        <v>113</v>
      </c>
      <c r="H184" s="181" t="s">
        <v>1466</v>
      </c>
      <c r="I184" s="183">
        <v>29225</v>
      </c>
      <c r="J184" s="181">
        <v>1023348018</v>
      </c>
      <c r="K184" s="181">
        <v>12213151</v>
      </c>
      <c r="L184" s="181"/>
      <c r="M184" s="181"/>
      <c r="N184" s="181" t="s">
        <v>1467</v>
      </c>
      <c r="O184" s="181" t="s">
        <v>1468</v>
      </c>
      <c r="P184" s="181" t="s">
        <v>1469</v>
      </c>
      <c r="Q184" s="181" t="s">
        <v>1470</v>
      </c>
      <c r="R184" s="183" t="s">
        <v>1471</v>
      </c>
      <c r="S184" s="59" t="s">
        <v>2</v>
      </c>
      <c r="T184" s="59" t="s">
        <v>2</v>
      </c>
      <c r="U184" s="59" t="s">
        <v>2</v>
      </c>
      <c r="V184" s="59" t="s">
        <v>2</v>
      </c>
      <c r="W184" s="59" t="s">
        <v>2</v>
      </c>
      <c r="X184" s="59" t="s">
        <v>2</v>
      </c>
      <c r="Y184" s="59" t="s">
        <v>2</v>
      </c>
      <c r="Z184" s="59" t="s">
        <v>2</v>
      </c>
      <c r="AA184" s="181"/>
      <c r="AB184" s="181"/>
      <c r="AC184" s="181"/>
      <c r="AD184" s="181"/>
      <c r="AE184" s="181"/>
      <c r="AF184" s="181"/>
      <c r="AG184" s="184" t="s">
        <v>78</v>
      </c>
      <c r="AH184" s="184" t="s">
        <v>78</v>
      </c>
      <c r="AI184" s="30" t="s">
        <v>1394</v>
      </c>
      <c r="AJ184" s="184"/>
      <c r="AK184" s="184" t="s">
        <v>1394</v>
      </c>
      <c r="AL184" s="184"/>
      <c r="AM184" s="30" t="s">
        <v>1396</v>
      </c>
      <c r="AN184" s="30" t="s">
        <v>1397</v>
      </c>
      <c r="AO184" s="30" t="s">
        <v>1472</v>
      </c>
      <c r="AP184" s="30" t="s">
        <v>1473</v>
      </c>
      <c r="AQ184" s="30" t="s">
        <v>1394</v>
      </c>
      <c r="AR184" s="68" t="s">
        <v>1394</v>
      </c>
    </row>
    <row r="185" spans="1:44" ht="60">
      <c r="A185" s="181"/>
      <c r="B185" s="181" t="s">
        <v>1394</v>
      </c>
      <c r="C185" s="59" t="s">
        <v>350</v>
      </c>
      <c r="D185" s="181" t="s">
        <v>821</v>
      </c>
      <c r="E185" s="181"/>
      <c r="F185" s="181" t="s">
        <v>1474</v>
      </c>
      <c r="G185" s="181" t="s">
        <v>94</v>
      </c>
      <c r="H185" s="181" t="s">
        <v>1475</v>
      </c>
      <c r="I185" s="183">
        <v>31747</v>
      </c>
      <c r="J185" s="181">
        <v>1427453026</v>
      </c>
      <c r="K185" s="181">
        <v>13940039</v>
      </c>
      <c r="L185" s="181" t="s">
        <v>75</v>
      </c>
      <c r="M185" s="181"/>
      <c r="N185" s="181" t="s">
        <v>247</v>
      </c>
      <c r="O185" s="181" t="s">
        <v>148</v>
      </c>
      <c r="P185" s="181">
        <v>6401014429</v>
      </c>
      <c r="Q185" s="181" t="s">
        <v>1476</v>
      </c>
      <c r="R185" s="183" t="s">
        <v>755</v>
      </c>
      <c r="S185" s="59" t="s">
        <v>2</v>
      </c>
      <c r="T185" s="59" t="s">
        <v>2</v>
      </c>
      <c r="U185" s="59" t="s">
        <v>2</v>
      </c>
      <c r="V185" s="59" t="s">
        <v>2</v>
      </c>
      <c r="W185" s="59" t="s">
        <v>2</v>
      </c>
      <c r="X185" s="59" t="s">
        <v>2</v>
      </c>
      <c r="Y185" s="59" t="s">
        <v>2</v>
      </c>
      <c r="Z185" s="59" t="s">
        <v>2</v>
      </c>
      <c r="AA185" s="181"/>
      <c r="AB185" s="181"/>
      <c r="AC185" s="181"/>
      <c r="AD185" s="181"/>
      <c r="AE185" s="181"/>
      <c r="AF185" s="181"/>
      <c r="AG185" s="184" t="s">
        <v>78</v>
      </c>
      <c r="AH185" s="184" t="s">
        <v>78</v>
      </c>
      <c r="AI185" s="30" t="s">
        <v>1394</v>
      </c>
      <c r="AJ185" s="184"/>
      <c r="AK185" s="184" t="s">
        <v>1394</v>
      </c>
      <c r="AL185" s="184"/>
      <c r="AM185" s="30" t="s">
        <v>1396</v>
      </c>
      <c r="AN185" s="30" t="s">
        <v>1397</v>
      </c>
      <c r="AO185" s="30" t="s">
        <v>1472</v>
      </c>
      <c r="AP185" s="30" t="s">
        <v>1477</v>
      </c>
      <c r="AQ185" s="186" t="s">
        <v>1394</v>
      </c>
      <c r="AR185" s="68" t="s">
        <v>1394</v>
      </c>
    </row>
    <row r="186" spans="1:44" ht="60">
      <c r="A186" s="192" t="s">
        <v>1478</v>
      </c>
      <c r="B186" s="192" t="s">
        <v>1394</v>
      </c>
      <c r="C186" s="192" t="s">
        <v>350</v>
      </c>
      <c r="D186" s="192" t="s">
        <v>556</v>
      </c>
      <c r="E186" s="192"/>
      <c r="F186" s="192" t="s">
        <v>1479</v>
      </c>
      <c r="G186" s="192" t="s">
        <v>237</v>
      </c>
      <c r="H186" s="192"/>
      <c r="I186" s="192"/>
      <c r="J186" s="192">
        <v>1326477084</v>
      </c>
      <c r="K186" s="25"/>
      <c r="L186" s="22" t="s">
        <v>75</v>
      </c>
      <c r="M186" s="22"/>
      <c r="N186" s="22" t="s">
        <v>1480</v>
      </c>
      <c r="O186" s="22" t="s">
        <v>1481</v>
      </c>
      <c r="P186" s="22">
        <v>4704266295</v>
      </c>
      <c r="Q186" s="22" t="s">
        <v>1482</v>
      </c>
      <c r="R186" s="31" t="s">
        <v>1483</v>
      </c>
      <c r="S186" s="22" t="s">
        <v>2</v>
      </c>
      <c r="T186" s="22" t="s">
        <v>2</v>
      </c>
      <c r="U186" s="23">
        <v>4704266295</v>
      </c>
      <c r="V186" s="70">
        <v>39637</v>
      </c>
      <c r="W186" s="70">
        <v>45115</v>
      </c>
      <c r="X186" s="23">
        <v>4704266295</v>
      </c>
      <c r="Y186" s="70">
        <v>39637</v>
      </c>
      <c r="Z186" s="70">
        <v>45115</v>
      </c>
      <c r="AA186" s="25"/>
      <c r="AB186" s="25"/>
      <c r="AC186" s="25"/>
      <c r="AD186" s="25"/>
      <c r="AE186" s="25"/>
      <c r="AF186" s="25"/>
      <c r="AG186" s="29" t="s">
        <v>78</v>
      </c>
      <c r="AH186" s="29" t="s">
        <v>78</v>
      </c>
      <c r="AI186" s="30" t="s">
        <v>1394</v>
      </c>
      <c r="AJ186" s="22"/>
      <c r="AK186" s="184" t="s">
        <v>1394</v>
      </c>
      <c r="AL186" s="22"/>
      <c r="AM186" s="32" t="s">
        <v>273</v>
      </c>
      <c r="AN186" s="30" t="s">
        <v>1397</v>
      </c>
      <c r="AO186" s="33" t="s">
        <v>275</v>
      </c>
      <c r="AP186" s="68" t="s">
        <v>1394</v>
      </c>
      <c r="AQ186" s="68" t="s">
        <v>1394</v>
      </c>
      <c r="AR186" s="30" t="s">
        <v>143</v>
      </c>
    </row>
    <row r="187" spans="1:44" ht="120">
      <c r="A187" s="59" t="s">
        <v>1484</v>
      </c>
      <c r="B187" s="59" t="s">
        <v>1394</v>
      </c>
      <c r="C187" s="59" t="s">
        <v>751</v>
      </c>
      <c r="D187" s="59" t="s">
        <v>503</v>
      </c>
      <c r="E187" s="59" t="s">
        <v>1029</v>
      </c>
      <c r="F187" s="59" t="s">
        <v>1485</v>
      </c>
      <c r="G187" s="59" t="s">
        <v>121</v>
      </c>
      <c r="H187" s="59">
        <v>367728797</v>
      </c>
      <c r="I187" s="80">
        <v>25805</v>
      </c>
      <c r="J187" s="59">
        <v>1447688221</v>
      </c>
      <c r="K187" s="59">
        <v>14312367</v>
      </c>
      <c r="L187" s="59" t="s">
        <v>156</v>
      </c>
      <c r="M187" s="182">
        <v>44939</v>
      </c>
      <c r="N187" s="59" t="s">
        <v>402</v>
      </c>
      <c r="O187" s="59" t="s">
        <v>403</v>
      </c>
      <c r="P187" s="59">
        <v>6801096007</v>
      </c>
      <c r="Q187" s="59" t="s">
        <v>1486</v>
      </c>
      <c r="R187" s="80" t="s">
        <v>1487</v>
      </c>
      <c r="S187" s="59" t="s">
        <v>2</v>
      </c>
      <c r="T187" s="59" t="s">
        <v>2</v>
      </c>
      <c r="U187" s="59" t="s">
        <v>2</v>
      </c>
      <c r="V187" s="59" t="s">
        <v>2</v>
      </c>
      <c r="W187" s="59" t="s">
        <v>2</v>
      </c>
      <c r="X187" s="59" t="s">
        <v>2</v>
      </c>
      <c r="Y187" s="59" t="s">
        <v>2</v>
      </c>
      <c r="Z187" s="59" t="s">
        <v>2</v>
      </c>
      <c r="AA187" s="59" t="s">
        <v>2</v>
      </c>
      <c r="AB187" s="59" t="s">
        <v>2</v>
      </c>
      <c r="AC187" s="59" t="s">
        <v>2</v>
      </c>
      <c r="AD187" s="182">
        <v>44469</v>
      </c>
      <c r="AE187" s="182">
        <v>44834</v>
      </c>
      <c r="AF187" s="59" t="s">
        <v>781</v>
      </c>
      <c r="AG187" s="181" t="s">
        <v>78</v>
      </c>
      <c r="AH187" s="181" t="s">
        <v>78</v>
      </c>
      <c r="AI187" s="22" t="s">
        <v>1394</v>
      </c>
      <c r="AJ187" s="22"/>
      <c r="AK187" s="181" t="s">
        <v>1394</v>
      </c>
      <c r="AL187" s="22"/>
      <c r="AM187" s="30" t="s">
        <v>1396</v>
      </c>
      <c r="AN187" s="30" t="s">
        <v>1397</v>
      </c>
      <c r="AO187" s="30" t="s">
        <v>449</v>
      </c>
      <c r="AP187" s="186" t="s">
        <v>1488</v>
      </c>
      <c r="AQ187" s="30" t="s">
        <v>1394</v>
      </c>
      <c r="AR187" s="68" t="s">
        <v>1394</v>
      </c>
    </row>
    <row r="188" spans="1:44" ht="60">
      <c r="A188" s="181"/>
      <c r="B188" s="181" t="s">
        <v>1394</v>
      </c>
      <c r="C188" s="59" t="s">
        <v>31</v>
      </c>
      <c r="D188" s="181" t="s">
        <v>1489</v>
      </c>
      <c r="E188" s="181" t="s">
        <v>1490</v>
      </c>
      <c r="F188" s="181" t="s">
        <v>1491</v>
      </c>
      <c r="G188" s="181" t="s">
        <v>1492</v>
      </c>
      <c r="H188" s="181" t="s">
        <v>1493</v>
      </c>
      <c r="I188" s="188">
        <v>34858</v>
      </c>
      <c r="J188" s="181">
        <v>1467922310</v>
      </c>
      <c r="K188" s="181"/>
      <c r="L188" s="181" t="s">
        <v>75</v>
      </c>
      <c r="M188" s="181"/>
      <c r="N188" s="181" t="s">
        <v>122</v>
      </c>
      <c r="O188" s="181" t="s">
        <v>877</v>
      </c>
      <c r="P188" s="181" t="s">
        <v>1494</v>
      </c>
      <c r="Q188" s="181" t="s">
        <v>1495</v>
      </c>
      <c r="R188" s="183" t="s">
        <v>1496</v>
      </c>
      <c r="S188" s="59" t="s">
        <v>2</v>
      </c>
      <c r="T188" s="59" t="s">
        <v>2</v>
      </c>
      <c r="U188" s="59" t="s">
        <v>2</v>
      </c>
      <c r="V188" s="59" t="s">
        <v>2</v>
      </c>
      <c r="W188" s="59" t="s">
        <v>2</v>
      </c>
      <c r="X188" s="59" t="s">
        <v>2</v>
      </c>
      <c r="Y188" s="59" t="s">
        <v>2</v>
      </c>
      <c r="Z188" s="59" t="s">
        <v>2</v>
      </c>
      <c r="AA188" s="59" t="s">
        <v>2</v>
      </c>
      <c r="AB188" s="59" t="s">
        <v>2</v>
      </c>
      <c r="AC188" s="59" t="s">
        <v>2</v>
      </c>
      <c r="AD188" s="59"/>
      <c r="AE188" s="59"/>
      <c r="AF188" s="59"/>
      <c r="AG188" s="184" t="s">
        <v>78</v>
      </c>
      <c r="AH188" s="184" t="s">
        <v>78</v>
      </c>
      <c r="AI188" s="68" t="s">
        <v>1394</v>
      </c>
      <c r="AJ188" s="184"/>
      <c r="AK188" s="193" t="s">
        <v>1394</v>
      </c>
      <c r="AL188" s="184"/>
      <c r="AM188" s="30" t="s">
        <v>1396</v>
      </c>
      <c r="AN188" s="30" t="s">
        <v>1397</v>
      </c>
      <c r="AO188" s="30" t="s">
        <v>1398</v>
      </c>
      <c r="AP188" s="30" t="s">
        <v>226</v>
      </c>
      <c r="AQ188" s="30" t="s">
        <v>1394</v>
      </c>
      <c r="AR188" s="68" t="s">
        <v>1394</v>
      </c>
    </row>
    <row r="189" spans="1:44" ht="60">
      <c r="A189" s="181"/>
      <c r="B189" s="181" t="s">
        <v>1394</v>
      </c>
      <c r="C189" s="59" t="s">
        <v>31</v>
      </c>
      <c r="D189" s="181" t="s">
        <v>815</v>
      </c>
      <c r="E189" s="181" t="s">
        <v>489</v>
      </c>
      <c r="F189" s="181" t="s">
        <v>1497</v>
      </c>
      <c r="G189" s="181" t="s">
        <v>867</v>
      </c>
      <c r="H189" s="181" t="s">
        <v>1498</v>
      </c>
      <c r="I189" s="188">
        <v>34798</v>
      </c>
      <c r="J189" s="181">
        <v>1477200772</v>
      </c>
      <c r="K189" s="181">
        <v>15706947</v>
      </c>
      <c r="L189" s="181" t="s">
        <v>75</v>
      </c>
      <c r="M189" s="181"/>
      <c r="N189" s="181" t="s">
        <v>247</v>
      </c>
      <c r="O189" s="181" t="s">
        <v>148</v>
      </c>
      <c r="P189" s="181" t="s">
        <v>1499</v>
      </c>
      <c r="Q189" s="181" t="s">
        <v>1500</v>
      </c>
      <c r="R189" s="183" t="s">
        <v>1501</v>
      </c>
      <c r="S189" s="59" t="s">
        <v>2</v>
      </c>
      <c r="T189" s="59" t="s">
        <v>2</v>
      </c>
      <c r="U189" s="59" t="s">
        <v>2</v>
      </c>
      <c r="V189" s="59" t="s">
        <v>2</v>
      </c>
      <c r="W189" s="59" t="s">
        <v>2</v>
      </c>
      <c r="X189" s="59" t="s">
        <v>2</v>
      </c>
      <c r="Y189" s="59" t="s">
        <v>2</v>
      </c>
      <c r="Z189" s="59" t="s">
        <v>2</v>
      </c>
      <c r="AA189" s="181"/>
      <c r="AB189" s="181"/>
      <c r="AC189" s="181"/>
      <c r="AD189" s="181"/>
      <c r="AE189" s="181"/>
      <c r="AF189" s="181"/>
      <c r="AG189" s="181" t="s">
        <v>78</v>
      </c>
      <c r="AH189" s="181" t="s">
        <v>78</v>
      </c>
      <c r="AI189" s="68" t="s">
        <v>1394</v>
      </c>
      <c r="AJ189" s="184"/>
      <c r="AK189" s="194" t="s">
        <v>1394</v>
      </c>
      <c r="AL189" s="195"/>
      <c r="AM189" s="30" t="s">
        <v>1396</v>
      </c>
      <c r="AN189" s="30" t="s">
        <v>1397</v>
      </c>
      <c r="AO189" s="186" t="s">
        <v>1472</v>
      </c>
      <c r="AP189" s="186" t="s">
        <v>1502</v>
      </c>
      <c r="AQ189" s="68" t="s">
        <v>1394</v>
      </c>
      <c r="AR189" s="68" t="s">
        <v>1394</v>
      </c>
    </row>
    <row r="190" spans="1:44" ht="60">
      <c r="A190" s="181"/>
      <c r="B190" s="181" t="s">
        <v>1394</v>
      </c>
      <c r="C190" s="59" t="s">
        <v>31</v>
      </c>
      <c r="D190" s="181" t="s">
        <v>1503</v>
      </c>
      <c r="E190" s="181" t="s">
        <v>1504</v>
      </c>
      <c r="F190" s="181" t="s">
        <v>1505</v>
      </c>
      <c r="G190" s="181" t="s">
        <v>1506</v>
      </c>
      <c r="H190" s="181">
        <v>156522048</v>
      </c>
      <c r="I190" s="188">
        <v>21999</v>
      </c>
      <c r="J190" s="181">
        <v>1912542242</v>
      </c>
      <c r="K190" s="181">
        <v>14980425</v>
      </c>
      <c r="L190" s="181" t="s">
        <v>75</v>
      </c>
      <c r="M190" s="181"/>
      <c r="N190" s="181" t="s">
        <v>95</v>
      </c>
      <c r="O190" s="181" t="s">
        <v>96</v>
      </c>
      <c r="P190" s="181" t="s">
        <v>1507</v>
      </c>
      <c r="Q190" s="181" t="s">
        <v>1508</v>
      </c>
      <c r="R190" s="183" t="s">
        <v>1509</v>
      </c>
      <c r="S190" s="59" t="s">
        <v>2</v>
      </c>
      <c r="T190" s="59" t="s">
        <v>2</v>
      </c>
      <c r="U190" s="59" t="s">
        <v>2</v>
      </c>
      <c r="V190" s="59" t="s">
        <v>2</v>
      </c>
      <c r="W190" s="59" t="s">
        <v>2</v>
      </c>
      <c r="X190" s="59" t="s">
        <v>2</v>
      </c>
      <c r="Y190" s="59" t="s">
        <v>2</v>
      </c>
      <c r="Z190" s="59" t="s">
        <v>2</v>
      </c>
      <c r="AA190" s="181"/>
      <c r="AB190" s="181"/>
      <c r="AC190" s="181"/>
      <c r="AD190" s="181"/>
      <c r="AE190" s="181"/>
      <c r="AF190" s="181"/>
      <c r="AG190" s="181" t="s">
        <v>78</v>
      </c>
      <c r="AH190" s="181" t="s">
        <v>78</v>
      </c>
      <c r="AI190" s="68" t="s">
        <v>1394</v>
      </c>
      <c r="AJ190" s="184"/>
      <c r="AK190" s="184" t="s">
        <v>1394</v>
      </c>
      <c r="AL190" s="184"/>
      <c r="AM190" s="30" t="s">
        <v>1396</v>
      </c>
      <c r="AN190" s="30" t="s">
        <v>1397</v>
      </c>
      <c r="AO190" s="186" t="s">
        <v>1472</v>
      </c>
      <c r="AP190" s="186" t="s">
        <v>1510</v>
      </c>
      <c r="AQ190" s="30" t="s">
        <v>1394</v>
      </c>
      <c r="AR190" s="68" t="s">
        <v>1394</v>
      </c>
    </row>
    <row r="191" spans="1:44" ht="45">
      <c r="A191" s="196"/>
      <c r="B191" s="59" t="s">
        <v>1394</v>
      </c>
      <c r="C191" s="197" t="s">
        <v>31</v>
      </c>
      <c r="D191" s="197" t="s">
        <v>1511</v>
      </c>
      <c r="E191" s="198"/>
      <c r="F191" s="197" t="s">
        <v>1346</v>
      </c>
      <c r="G191" s="199" t="s">
        <v>1512</v>
      </c>
      <c r="H191" s="197"/>
      <c r="I191" s="200">
        <v>31285</v>
      </c>
      <c r="J191" s="197">
        <v>1134832090</v>
      </c>
      <c r="K191" s="197"/>
      <c r="L191" s="197" t="s">
        <v>75</v>
      </c>
      <c r="M191" s="197"/>
      <c r="N191" s="197" t="s">
        <v>104</v>
      </c>
      <c r="O191" s="197" t="s">
        <v>364</v>
      </c>
      <c r="P191" s="197">
        <v>6851100431</v>
      </c>
      <c r="Q191" s="197" t="s">
        <v>1513</v>
      </c>
      <c r="R191" s="201" t="s">
        <v>539</v>
      </c>
      <c r="S191" s="197" t="s">
        <v>2</v>
      </c>
      <c r="T191" s="197" t="s">
        <v>2</v>
      </c>
      <c r="U191" s="197" t="s">
        <v>2</v>
      </c>
      <c r="V191" s="197" t="s">
        <v>2</v>
      </c>
      <c r="W191" s="197" t="s">
        <v>2</v>
      </c>
      <c r="X191" s="197" t="s">
        <v>2</v>
      </c>
      <c r="Y191" s="197" t="s">
        <v>2</v>
      </c>
      <c r="Z191" s="197" t="s">
        <v>2</v>
      </c>
      <c r="AA191" s="198"/>
      <c r="AB191" s="198"/>
      <c r="AC191" s="198"/>
      <c r="AD191" s="198"/>
      <c r="AE191" s="198"/>
      <c r="AF191" s="198"/>
      <c r="AG191" s="202" t="s">
        <v>78</v>
      </c>
      <c r="AH191" s="202" t="s">
        <v>78</v>
      </c>
      <c r="AI191" s="181" t="s">
        <v>1394</v>
      </c>
      <c r="AJ191" s="202"/>
      <c r="AK191" s="22" t="s">
        <v>1394</v>
      </c>
      <c r="AL191" s="197"/>
      <c r="AM191" s="203" t="s">
        <v>20</v>
      </c>
      <c r="AN191" s="203" t="s">
        <v>20</v>
      </c>
      <c r="AO191" s="203" t="s">
        <v>20</v>
      </c>
      <c r="AP191" s="204" t="s">
        <v>20</v>
      </c>
      <c r="AQ191" s="22" t="s">
        <v>1394</v>
      </c>
      <c r="AR191" s="22" t="s">
        <v>1394</v>
      </c>
    </row>
    <row r="192" spans="1:44" ht="45">
      <c r="A192" s="205"/>
      <c r="B192" s="59" t="s">
        <v>1394</v>
      </c>
      <c r="C192" s="206" t="s">
        <v>31</v>
      </c>
      <c r="D192" s="206" t="s">
        <v>1402</v>
      </c>
      <c r="E192" s="206" t="s">
        <v>82</v>
      </c>
      <c r="F192" s="206" t="s">
        <v>1514</v>
      </c>
      <c r="G192" s="207" t="s">
        <v>937</v>
      </c>
      <c r="H192" s="206" t="s">
        <v>1515</v>
      </c>
      <c r="I192" s="208">
        <v>34825</v>
      </c>
      <c r="J192" s="206">
        <v>1699347633</v>
      </c>
      <c r="K192" s="206">
        <v>15187619</v>
      </c>
      <c r="L192" s="206" t="s">
        <v>75</v>
      </c>
      <c r="M192" s="206"/>
      <c r="N192" s="206" t="s">
        <v>104</v>
      </c>
      <c r="O192" s="206" t="s">
        <v>364</v>
      </c>
      <c r="P192" s="206">
        <v>6851109685</v>
      </c>
      <c r="Q192" s="206" t="s">
        <v>1516</v>
      </c>
      <c r="R192" s="209">
        <v>45430</v>
      </c>
      <c r="S192" s="206" t="s">
        <v>2</v>
      </c>
      <c r="T192" s="206" t="s">
        <v>2</v>
      </c>
      <c r="U192" s="206" t="s">
        <v>2</v>
      </c>
      <c r="V192" s="206" t="s">
        <v>2</v>
      </c>
      <c r="W192" s="206" t="s">
        <v>2</v>
      </c>
      <c r="X192" s="206" t="s">
        <v>2</v>
      </c>
      <c r="Y192" s="206" t="s">
        <v>2</v>
      </c>
      <c r="Z192" s="206" t="s">
        <v>2</v>
      </c>
      <c r="AA192" s="206" t="s">
        <v>2</v>
      </c>
      <c r="AB192" s="206" t="s">
        <v>2</v>
      </c>
      <c r="AC192" s="206" t="s">
        <v>2</v>
      </c>
      <c r="AD192" s="206"/>
      <c r="AE192" s="206"/>
      <c r="AF192" s="206"/>
      <c r="AG192" s="210" t="s">
        <v>78</v>
      </c>
      <c r="AH192" s="210" t="s">
        <v>78</v>
      </c>
      <c r="AI192" s="181" t="s">
        <v>1394</v>
      </c>
      <c r="AJ192" s="206"/>
      <c r="AK192" s="22" t="s">
        <v>1394</v>
      </c>
      <c r="AL192" s="206"/>
      <c r="AM192" s="211" t="s">
        <v>20</v>
      </c>
      <c r="AN192" s="211" t="s">
        <v>20</v>
      </c>
      <c r="AO192" s="211" t="s">
        <v>20</v>
      </c>
      <c r="AP192" s="211" t="s">
        <v>20</v>
      </c>
      <c r="AQ192" s="22" t="s">
        <v>1394</v>
      </c>
      <c r="AR192" s="22" t="s">
        <v>1394</v>
      </c>
    </row>
    <row r="193" spans="1:44" ht="60">
      <c r="A193" s="205"/>
      <c r="B193" s="59" t="s">
        <v>1394</v>
      </c>
      <c r="C193" s="206" t="s">
        <v>31</v>
      </c>
      <c r="D193" s="206" t="s">
        <v>1517</v>
      </c>
      <c r="E193" s="206" t="s">
        <v>1029</v>
      </c>
      <c r="F193" s="206" t="s">
        <v>1518</v>
      </c>
      <c r="G193" s="207" t="s">
        <v>937</v>
      </c>
      <c r="H193" s="206" t="s">
        <v>1519</v>
      </c>
      <c r="I193" s="209">
        <v>32809</v>
      </c>
      <c r="J193" s="206">
        <v>1043956386</v>
      </c>
      <c r="K193" s="206">
        <v>15574204</v>
      </c>
      <c r="L193" s="206" t="s">
        <v>75</v>
      </c>
      <c r="M193" s="206"/>
      <c r="N193" s="206" t="s">
        <v>122</v>
      </c>
      <c r="O193" s="206" t="s">
        <v>1520</v>
      </c>
      <c r="P193" s="206">
        <v>6851114934</v>
      </c>
      <c r="Q193" s="206" t="s">
        <v>1521</v>
      </c>
      <c r="R193" s="209">
        <v>45430</v>
      </c>
      <c r="S193" s="206" t="s">
        <v>2</v>
      </c>
      <c r="T193" s="206" t="s">
        <v>2</v>
      </c>
      <c r="U193" s="206" t="s">
        <v>2</v>
      </c>
      <c r="V193" s="206" t="s">
        <v>2</v>
      </c>
      <c r="W193" s="206" t="s">
        <v>2</v>
      </c>
      <c r="X193" s="206" t="s">
        <v>2</v>
      </c>
      <c r="Y193" s="206" t="s">
        <v>2</v>
      </c>
      <c r="Z193" s="206" t="s">
        <v>2</v>
      </c>
      <c r="AA193" s="206" t="s">
        <v>2</v>
      </c>
      <c r="AB193" s="206" t="s">
        <v>2</v>
      </c>
      <c r="AC193" s="206" t="s">
        <v>2</v>
      </c>
      <c r="AD193" s="206"/>
      <c r="AE193" s="206"/>
      <c r="AF193" s="206"/>
      <c r="AG193" s="210" t="s">
        <v>78</v>
      </c>
      <c r="AH193" s="210" t="s">
        <v>78</v>
      </c>
      <c r="AI193" s="181" t="s">
        <v>1394</v>
      </c>
      <c r="AJ193" s="206"/>
      <c r="AK193" s="22" t="s">
        <v>1394</v>
      </c>
      <c r="AL193" s="206"/>
      <c r="AM193" s="211" t="s">
        <v>20</v>
      </c>
      <c r="AN193" s="211" t="s">
        <v>20</v>
      </c>
      <c r="AO193" s="211" t="s">
        <v>20</v>
      </c>
      <c r="AP193" s="211" t="s">
        <v>20</v>
      </c>
      <c r="AQ193" s="212" t="s">
        <v>1394</v>
      </c>
      <c r="AR193" s="22" t="s">
        <v>1394</v>
      </c>
    </row>
    <row r="194" spans="1:44" ht="120">
      <c r="A194" s="196"/>
      <c r="B194" s="59" t="s">
        <v>1394</v>
      </c>
      <c r="C194" s="197" t="s">
        <v>31</v>
      </c>
      <c r="D194" s="197" t="s">
        <v>1522</v>
      </c>
      <c r="E194" s="197" t="s">
        <v>1523</v>
      </c>
      <c r="F194" s="197" t="s">
        <v>1524</v>
      </c>
      <c r="G194" s="197" t="s">
        <v>121</v>
      </c>
      <c r="H194" s="197" t="s">
        <v>1525</v>
      </c>
      <c r="I194" s="200">
        <v>29083</v>
      </c>
      <c r="J194" s="197">
        <v>1578893343</v>
      </c>
      <c r="K194" s="197">
        <v>12205982</v>
      </c>
      <c r="L194" s="197" t="s">
        <v>75</v>
      </c>
      <c r="M194" s="197"/>
      <c r="N194" s="197" t="s">
        <v>180</v>
      </c>
      <c r="O194" s="197" t="s">
        <v>105</v>
      </c>
      <c r="P194" s="197">
        <v>6801090824</v>
      </c>
      <c r="Q194" s="197" t="s">
        <v>1526</v>
      </c>
      <c r="R194" s="201" t="s">
        <v>1527</v>
      </c>
      <c r="S194" s="197" t="s">
        <v>2</v>
      </c>
      <c r="T194" s="197" t="s">
        <v>2</v>
      </c>
      <c r="U194" s="197" t="s">
        <v>2</v>
      </c>
      <c r="V194" s="197" t="s">
        <v>2</v>
      </c>
      <c r="W194" s="197" t="s">
        <v>2</v>
      </c>
      <c r="X194" s="197" t="s">
        <v>2</v>
      </c>
      <c r="Y194" s="197" t="s">
        <v>2</v>
      </c>
      <c r="Z194" s="197" t="s">
        <v>2</v>
      </c>
      <c r="AA194" s="197" t="s">
        <v>2</v>
      </c>
      <c r="AB194" s="197" t="s">
        <v>2</v>
      </c>
      <c r="AC194" s="197" t="s">
        <v>2</v>
      </c>
      <c r="AD194" s="197"/>
      <c r="AE194" s="197"/>
      <c r="AF194" s="197"/>
      <c r="AG194" s="202" t="s">
        <v>78</v>
      </c>
      <c r="AH194" s="202" t="s">
        <v>78</v>
      </c>
      <c r="AI194" s="59" t="s">
        <v>1394</v>
      </c>
      <c r="AJ194" s="197"/>
      <c r="AK194" s="22" t="s">
        <v>1394</v>
      </c>
      <c r="AL194" s="197"/>
      <c r="AM194" s="213" t="s">
        <v>138</v>
      </c>
      <c r="AN194" s="101" t="s">
        <v>1397</v>
      </c>
      <c r="AO194" s="214" t="s">
        <v>449</v>
      </c>
      <c r="AP194" s="214" t="s">
        <v>226</v>
      </c>
      <c r="AQ194" s="215" t="s">
        <v>1394</v>
      </c>
      <c r="AR194" s="214" t="s">
        <v>143</v>
      </c>
    </row>
    <row r="195" spans="1:44" ht="120">
      <c r="A195" s="205"/>
      <c r="B195" s="59" t="s">
        <v>1394</v>
      </c>
      <c r="C195" s="206" t="s">
        <v>31</v>
      </c>
      <c r="D195" s="206" t="s">
        <v>1528</v>
      </c>
      <c r="E195" s="206" t="s">
        <v>392</v>
      </c>
      <c r="F195" s="206" t="s">
        <v>1529</v>
      </c>
      <c r="G195" s="206" t="s">
        <v>867</v>
      </c>
      <c r="H195" s="206">
        <v>364198101</v>
      </c>
      <c r="I195" s="209">
        <v>32460</v>
      </c>
      <c r="J195" s="206">
        <v>1144714890</v>
      </c>
      <c r="K195" s="206">
        <v>15583290</v>
      </c>
      <c r="L195" s="206" t="s">
        <v>75</v>
      </c>
      <c r="M195" s="206"/>
      <c r="N195" s="206" t="s">
        <v>95</v>
      </c>
      <c r="O195" s="206" t="s">
        <v>96</v>
      </c>
      <c r="P195" s="206">
        <v>6401222391</v>
      </c>
      <c r="Q195" s="206" t="s">
        <v>1530</v>
      </c>
      <c r="R195" s="209" t="s">
        <v>1531</v>
      </c>
      <c r="S195" s="206" t="s">
        <v>2</v>
      </c>
      <c r="T195" s="206" t="s">
        <v>2</v>
      </c>
      <c r="U195" s="206" t="s">
        <v>2</v>
      </c>
      <c r="V195" s="206" t="s">
        <v>2</v>
      </c>
      <c r="W195" s="206" t="s">
        <v>2</v>
      </c>
      <c r="X195" s="206" t="s">
        <v>2</v>
      </c>
      <c r="Y195" s="206" t="s">
        <v>2</v>
      </c>
      <c r="Z195" s="206" t="s">
        <v>2</v>
      </c>
      <c r="AA195" s="216"/>
      <c r="AB195" s="216"/>
      <c r="AC195" s="216"/>
      <c r="AD195" s="216"/>
      <c r="AE195" s="216"/>
      <c r="AF195" s="216"/>
      <c r="AG195" s="210" t="s">
        <v>78</v>
      </c>
      <c r="AH195" s="210" t="s">
        <v>78</v>
      </c>
      <c r="AI195" s="181" t="s">
        <v>1394</v>
      </c>
      <c r="AJ195" s="206"/>
      <c r="AK195" s="22" t="s">
        <v>1394</v>
      </c>
      <c r="AL195" s="206"/>
      <c r="AM195" s="217" t="s">
        <v>138</v>
      </c>
      <c r="AN195" s="218" t="s">
        <v>1397</v>
      </c>
      <c r="AO195" s="219" t="s">
        <v>449</v>
      </c>
      <c r="AP195" s="219" t="s">
        <v>200</v>
      </c>
      <c r="AQ195" s="219" t="s">
        <v>1394</v>
      </c>
      <c r="AR195" s="219" t="s">
        <v>143</v>
      </c>
    </row>
    <row r="196" spans="1:44" ht="60">
      <c r="A196" s="59"/>
      <c r="B196" s="59" t="s">
        <v>1394</v>
      </c>
      <c r="C196" s="59" t="s">
        <v>31</v>
      </c>
      <c r="D196" s="59" t="s">
        <v>890</v>
      </c>
      <c r="E196" s="59" t="s">
        <v>1532</v>
      </c>
      <c r="F196" s="142" t="s">
        <v>1533</v>
      </c>
      <c r="G196" s="59" t="s">
        <v>867</v>
      </c>
      <c r="H196" s="59"/>
      <c r="I196" s="59"/>
      <c r="J196" s="59">
        <v>1144494006</v>
      </c>
      <c r="K196" s="59">
        <v>13810346</v>
      </c>
      <c r="L196" s="59"/>
      <c r="M196" s="59"/>
      <c r="N196" s="59" t="s">
        <v>763</v>
      </c>
      <c r="O196" s="59" t="s">
        <v>1534</v>
      </c>
      <c r="P196" s="59" t="s">
        <v>1535</v>
      </c>
      <c r="Q196" s="59" t="s">
        <v>1536</v>
      </c>
      <c r="R196" s="59" t="s">
        <v>1537</v>
      </c>
      <c r="S196" s="22"/>
      <c r="T196" s="22"/>
      <c r="U196" s="22"/>
      <c r="V196" s="22"/>
      <c r="W196" s="22"/>
      <c r="X196" s="22"/>
      <c r="Y196" s="22"/>
      <c r="Z196" s="22"/>
      <c r="AA196" s="22"/>
      <c r="AB196" s="22"/>
      <c r="AC196" s="22"/>
      <c r="AD196" s="22"/>
      <c r="AE196" s="22"/>
      <c r="AF196" s="22"/>
      <c r="AG196" s="184" t="s">
        <v>78</v>
      </c>
      <c r="AH196" s="184" t="s">
        <v>78</v>
      </c>
      <c r="AI196" s="181" t="s">
        <v>1394</v>
      </c>
      <c r="AJ196" s="59"/>
      <c r="AK196" s="22" t="s">
        <v>1394</v>
      </c>
      <c r="AL196" s="22"/>
      <c r="AM196" s="22" t="s">
        <v>1394</v>
      </c>
      <c r="AN196" s="30" t="s">
        <v>1397</v>
      </c>
      <c r="AO196" s="22" t="s">
        <v>1394</v>
      </c>
      <c r="AP196" s="22" t="s">
        <v>1394</v>
      </c>
      <c r="AQ196" s="22" t="s">
        <v>1394</v>
      </c>
      <c r="AR196" s="30" t="s">
        <v>143</v>
      </c>
    </row>
    <row r="197" spans="1:44" ht="135">
      <c r="A197" s="59" t="s">
        <v>1538</v>
      </c>
      <c r="B197" s="59" t="s">
        <v>1394</v>
      </c>
      <c r="C197" s="59" t="s">
        <v>940</v>
      </c>
      <c r="D197" s="59" t="s">
        <v>1539</v>
      </c>
      <c r="E197" s="59"/>
      <c r="F197" s="59" t="s">
        <v>1540</v>
      </c>
      <c r="G197" s="59" t="s">
        <v>121</v>
      </c>
      <c r="H197" s="59" t="s">
        <v>1541</v>
      </c>
      <c r="I197" s="80">
        <v>31099</v>
      </c>
      <c r="J197" s="59">
        <v>1619492071</v>
      </c>
      <c r="K197" s="59">
        <v>15051811</v>
      </c>
      <c r="L197" s="59" t="s">
        <v>156</v>
      </c>
      <c r="M197" s="80">
        <v>44895</v>
      </c>
      <c r="N197" s="59" t="s">
        <v>180</v>
      </c>
      <c r="O197" s="59" t="s">
        <v>105</v>
      </c>
      <c r="P197" s="59" t="s">
        <v>1542</v>
      </c>
      <c r="Q197" s="59" t="s">
        <v>1543</v>
      </c>
      <c r="R197" s="80" t="s">
        <v>387</v>
      </c>
      <c r="S197" s="59" t="s">
        <v>2</v>
      </c>
      <c r="T197" s="59" t="s">
        <v>2</v>
      </c>
      <c r="U197" s="59" t="s">
        <v>2</v>
      </c>
      <c r="V197" s="59" t="s">
        <v>2</v>
      </c>
      <c r="W197" s="59" t="s">
        <v>2</v>
      </c>
      <c r="X197" s="59" t="s">
        <v>2</v>
      </c>
      <c r="Y197" s="59" t="s">
        <v>2</v>
      </c>
      <c r="Z197" s="59" t="s">
        <v>2</v>
      </c>
      <c r="AA197" s="59" t="s">
        <v>2</v>
      </c>
      <c r="AB197" s="59" t="s">
        <v>2</v>
      </c>
      <c r="AC197" s="59" t="s">
        <v>2</v>
      </c>
      <c r="AD197" s="182">
        <v>44582</v>
      </c>
      <c r="AE197" s="182">
        <v>44947</v>
      </c>
      <c r="AF197" s="59">
        <v>713859947</v>
      </c>
      <c r="AG197" s="181" t="s">
        <v>78</v>
      </c>
      <c r="AH197" s="181" t="s">
        <v>78</v>
      </c>
      <c r="AI197" s="22" t="s">
        <v>1394</v>
      </c>
      <c r="AJ197" s="22"/>
      <c r="AK197" s="186" t="s">
        <v>1395</v>
      </c>
      <c r="AL197" s="41"/>
      <c r="AM197" s="30" t="s">
        <v>1396</v>
      </c>
      <c r="AN197" s="30" t="s">
        <v>1397</v>
      </c>
      <c r="AO197" s="186" t="s">
        <v>474</v>
      </c>
      <c r="AP197" s="186" t="s">
        <v>1544</v>
      </c>
      <c r="AQ197" s="30" t="s">
        <v>1394</v>
      </c>
      <c r="AR197" s="68" t="s">
        <v>1394</v>
      </c>
    </row>
    <row r="198" spans="1:44" ht="135">
      <c r="A198" s="59" t="s">
        <v>1538</v>
      </c>
      <c r="B198" s="59" t="s">
        <v>1394</v>
      </c>
      <c r="C198" s="59" t="s">
        <v>940</v>
      </c>
      <c r="D198" s="59" t="s">
        <v>1545</v>
      </c>
      <c r="E198" s="59"/>
      <c r="F198" s="59" t="s">
        <v>1546</v>
      </c>
      <c r="G198" s="59" t="s">
        <v>121</v>
      </c>
      <c r="H198" s="59" t="s">
        <v>1547</v>
      </c>
      <c r="I198" s="80">
        <v>30299</v>
      </c>
      <c r="J198" s="59">
        <v>1124662622</v>
      </c>
      <c r="K198" s="59"/>
      <c r="L198" s="59" t="s">
        <v>75</v>
      </c>
      <c r="M198" s="59"/>
      <c r="N198" s="59" t="s">
        <v>122</v>
      </c>
      <c r="O198" s="59" t="s">
        <v>105</v>
      </c>
      <c r="P198" s="59" t="s">
        <v>1548</v>
      </c>
      <c r="Q198" s="59" t="s">
        <v>1549</v>
      </c>
      <c r="R198" s="80" t="s">
        <v>1550</v>
      </c>
      <c r="S198" s="59" t="s">
        <v>2</v>
      </c>
      <c r="T198" s="59" t="s">
        <v>2</v>
      </c>
      <c r="U198" s="59" t="s">
        <v>2</v>
      </c>
      <c r="V198" s="59" t="s">
        <v>2</v>
      </c>
      <c r="W198" s="59" t="s">
        <v>2</v>
      </c>
      <c r="X198" s="59" t="s">
        <v>2</v>
      </c>
      <c r="Y198" s="59" t="s">
        <v>2</v>
      </c>
      <c r="Z198" s="59" t="s">
        <v>2</v>
      </c>
      <c r="AA198" s="59" t="s">
        <v>2</v>
      </c>
      <c r="AB198" s="59" t="s">
        <v>2</v>
      </c>
      <c r="AC198" s="59" t="s">
        <v>2</v>
      </c>
      <c r="AD198" s="59"/>
      <c r="AE198" s="59"/>
      <c r="AF198" s="59"/>
      <c r="AG198" s="181" t="s">
        <v>78</v>
      </c>
      <c r="AH198" s="181" t="s">
        <v>78</v>
      </c>
      <c r="AI198" s="22" t="s">
        <v>1394</v>
      </c>
      <c r="AJ198" s="22"/>
      <c r="AK198" s="186" t="s">
        <v>1551</v>
      </c>
      <c r="AL198" s="41"/>
      <c r="AM198" s="30" t="s">
        <v>1396</v>
      </c>
      <c r="AN198" s="30" t="s">
        <v>1397</v>
      </c>
      <c r="AO198" s="186" t="s">
        <v>1552</v>
      </c>
      <c r="AP198" s="186" t="s">
        <v>1553</v>
      </c>
      <c r="AQ198" s="30" t="s">
        <v>1394</v>
      </c>
      <c r="AR198" s="68" t="s">
        <v>1394</v>
      </c>
    </row>
    <row r="199" spans="1:44" ht="90">
      <c r="A199" s="59" t="s">
        <v>1538</v>
      </c>
      <c r="B199" s="59" t="s">
        <v>1394</v>
      </c>
      <c r="C199" s="59" t="s">
        <v>940</v>
      </c>
      <c r="D199" s="59" t="s">
        <v>1554</v>
      </c>
      <c r="E199" s="59"/>
      <c r="F199" s="59" t="s">
        <v>1555</v>
      </c>
      <c r="G199" s="59" t="s">
        <v>113</v>
      </c>
      <c r="H199" s="59" t="s">
        <v>1556</v>
      </c>
      <c r="I199" s="80">
        <v>23656</v>
      </c>
      <c r="J199" s="59">
        <v>1750394235</v>
      </c>
      <c r="K199" s="59">
        <v>12326757</v>
      </c>
      <c r="L199" s="59" t="s">
        <v>156</v>
      </c>
      <c r="M199" s="80">
        <v>44910</v>
      </c>
      <c r="N199" s="59" t="s">
        <v>166</v>
      </c>
      <c r="O199" s="59" t="s">
        <v>167</v>
      </c>
      <c r="P199" s="59">
        <v>6361006934</v>
      </c>
      <c r="Q199" s="59" t="s">
        <v>1557</v>
      </c>
      <c r="R199" s="80" t="s">
        <v>1558</v>
      </c>
      <c r="S199" s="59" t="s">
        <v>2</v>
      </c>
      <c r="T199" s="59" t="s">
        <v>2</v>
      </c>
      <c r="U199" s="59" t="s">
        <v>2</v>
      </c>
      <c r="V199" s="59" t="s">
        <v>2</v>
      </c>
      <c r="W199" s="59" t="s">
        <v>2</v>
      </c>
      <c r="X199" s="59" t="s">
        <v>2</v>
      </c>
      <c r="Y199" s="59" t="s">
        <v>2</v>
      </c>
      <c r="Z199" s="59" t="s">
        <v>2</v>
      </c>
      <c r="AA199" s="59" t="s">
        <v>2</v>
      </c>
      <c r="AB199" s="59" t="s">
        <v>2</v>
      </c>
      <c r="AC199" s="59" t="s">
        <v>2</v>
      </c>
      <c r="AD199" s="182">
        <v>44626</v>
      </c>
      <c r="AE199" s="182">
        <v>44991</v>
      </c>
      <c r="AF199" s="59">
        <v>50126430</v>
      </c>
      <c r="AG199" s="181" t="s">
        <v>78</v>
      </c>
      <c r="AH199" s="181" t="s">
        <v>78</v>
      </c>
      <c r="AI199" s="22" t="s">
        <v>1394</v>
      </c>
      <c r="AJ199" s="29"/>
      <c r="AK199" s="186" t="s">
        <v>1395</v>
      </c>
      <c r="AL199" s="41"/>
      <c r="AM199" s="30" t="s">
        <v>1396</v>
      </c>
      <c r="AN199" s="30" t="s">
        <v>1397</v>
      </c>
      <c r="AO199" s="30" t="s">
        <v>1398</v>
      </c>
      <c r="AP199" s="30" t="s">
        <v>1398</v>
      </c>
      <c r="AQ199" s="30" t="s">
        <v>1394</v>
      </c>
      <c r="AR199" s="68" t="s">
        <v>1394</v>
      </c>
    </row>
    <row r="200" spans="1:44" ht="135">
      <c r="A200" s="59" t="s">
        <v>1559</v>
      </c>
      <c r="B200" s="59" t="s">
        <v>1394</v>
      </c>
      <c r="C200" s="59" t="s">
        <v>9</v>
      </c>
      <c r="D200" s="59" t="s">
        <v>1560</v>
      </c>
      <c r="E200" s="59"/>
      <c r="F200" s="59" t="s">
        <v>1561</v>
      </c>
      <c r="G200" s="59" t="s">
        <v>129</v>
      </c>
      <c r="H200" s="59">
        <v>365313334</v>
      </c>
      <c r="I200" s="80">
        <v>24426</v>
      </c>
      <c r="J200" s="59">
        <v>1073720900</v>
      </c>
      <c r="K200" s="59">
        <v>12330050</v>
      </c>
      <c r="L200" s="189" t="s">
        <v>75</v>
      </c>
      <c r="M200" s="59"/>
      <c r="N200" s="59" t="s">
        <v>130</v>
      </c>
      <c r="O200" s="59" t="s">
        <v>131</v>
      </c>
      <c r="P200" s="59">
        <v>4301083821</v>
      </c>
      <c r="Q200" s="59" t="s">
        <v>1562</v>
      </c>
      <c r="R200" s="80" t="s">
        <v>1563</v>
      </c>
      <c r="S200" s="59" t="s">
        <v>2</v>
      </c>
      <c r="T200" s="59" t="s">
        <v>2</v>
      </c>
      <c r="U200" s="59" t="s">
        <v>2</v>
      </c>
      <c r="V200" s="59" t="s">
        <v>2</v>
      </c>
      <c r="W200" s="59" t="s">
        <v>2</v>
      </c>
      <c r="X200" s="59" t="s">
        <v>2</v>
      </c>
      <c r="Y200" s="59" t="s">
        <v>2</v>
      </c>
      <c r="Z200" s="59" t="s">
        <v>2</v>
      </c>
      <c r="AA200" s="184"/>
      <c r="AB200" s="184"/>
      <c r="AC200" s="184"/>
      <c r="AD200" s="184"/>
      <c r="AE200" s="184"/>
      <c r="AF200" s="184"/>
      <c r="AG200" s="184" t="s">
        <v>78</v>
      </c>
      <c r="AH200" s="184" t="s">
        <v>78</v>
      </c>
      <c r="AI200" s="29" t="s">
        <v>1394</v>
      </c>
      <c r="AJ200" s="22"/>
      <c r="AK200" s="22" t="s">
        <v>1394</v>
      </c>
      <c r="AL200" s="22"/>
      <c r="AM200" s="30" t="s">
        <v>1396</v>
      </c>
      <c r="AN200" s="32" t="s">
        <v>1397</v>
      </c>
      <c r="AO200" s="30" t="s">
        <v>1564</v>
      </c>
      <c r="AP200" s="30" t="s">
        <v>1565</v>
      </c>
      <c r="AQ200" s="30" t="s">
        <v>1443</v>
      </c>
      <c r="AR200" s="68" t="s">
        <v>1394</v>
      </c>
    </row>
    <row r="201" spans="1:44" ht="135">
      <c r="A201" s="59" t="s">
        <v>1559</v>
      </c>
      <c r="B201" s="59" t="s">
        <v>1394</v>
      </c>
      <c r="C201" s="59" t="s">
        <v>9</v>
      </c>
      <c r="D201" s="59" t="s">
        <v>399</v>
      </c>
      <c r="E201" s="59" t="s">
        <v>873</v>
      </c>
      <c r="F201" s="59" t="s">
        <v>1566</v>
      </c>
      <c r="G201" s="59" t="s">
        <v>237</v>
      </c>
      <c r="H201" s="59">
        <v>379746727</v>
      </c>
      <c r="I201" s="182">
        <v>24608</v>
      </c>
      <c r="J201" s="59">
        <v>1558788133</v>
      </c>
      <c r="K201" s="59"/>
      <c r="L201" s="189" t="s">
        <v>75</v>
      </c>
      <c r="M201" s="59"/>
      <c r="N201" s="59" t="s">
        <v>297</v>
      </c>
      <c r="O201" s="59" t="s">
        <v>239</v>
      </c>
      <c r="P201" s="59">
        <v>4704184664</v>
      </c>
      <c r="Q201" s="59" t="s">
        <v>1567</v>
      </c>
      <c r="R201" s="80" t="s">
        <v>1568</v>
      </c>
      <c r="S201" s="59" t="s">
        <v>2</v>
      </c>
      <c r="T201" s="59" t="s">
        <v>2</v>
      </c>
      <c r="U201" s="59">
        <v>4704184664</v>
      </c>
      <c r="V201" s="182">
        <v>33694</v>
      </c>
      <c r="W201" s="182">
        <v>45382</v>
      </c>
      <c r="X201" s="59">
        <v>4704184664</v>
      </c>
      <c r="Y201" s="182">
        <v>33694</v>
      </c>
      <c r="Z201" s="182">
        <v>45382</v>
      </c>
      <c r="AA201" s="181"/>
      <c r="AB201" s="181"/>
      <c r="AC201" s="181"/>
      <c r="AD201" s="181"/>
      <c r="AE201" s="181"/>
      <c r="AF201" s="181"/>
      <c r="AG201" s="184" t="s">
        <v>78</v>
      </c>
      <c r="AH201" s="184" t="s">
        <v>78</v>
      </c>
      <c r="AI201" s="29" t="s">
        <v>1394</v>
      </c>
      <c r="AJ201" s="22"/>
      <c r="AK201" s="22" t="s">
        <v>1394</v>
      </c>
      <c r="AL201" s="22"/>
      <c r="AM201" s="30" t="s">
        <v>1396</v>
      </c>
      <c r="AN201" s="30" t="s">
        <v>1397</v>
      </c>
      <c r="AO201" s="30" t="s">
        <v>1564</v>
      </c>
      <c r="AP201" s="33" t="s">
        <v>276</v>
      </c>
      <c r="AQ201" s="68" t="s">
        <v>1394</v>
      </c>
      <c r="AR201" s="68" t="s">
        <v>1394</v>
      </c>
    </row>
    <row r="202" spans="1:44" ht="120">
      <c r="A202" s="59" t="s">
        <v>1559</v>
      </c>
      <c r="B202" s="59" t="s">
        <v>1394</v>
      </c>
      <c r="C202" s="59" t="s">
        <v>9</v>
      </c>
      <c r="D202" s="59" t="s">
        <v>1569</v>
      </c>
      <c r="E202" s="59" t="s">
        <v>1570</v>
      </c>
      <c r="F202" s="59" t="s">
        <v>1571</v>
      </c>
      <c r="G202" s="59" t="s">
        <v>129</v>
      </c>
      <c r="H202" s="59">
        <v>381969550</v>
      </c>
      <c r="I202" s="182">
        <v>28759</v>
      </c>
      <c r="J202" s="59">
        <v>1679119838</v>
      </c>
      <c r="K202" s="59"/>
      <c r="L202" s="189" t="s">
        <v>75</v>
      </c>
      <c r="M202" s="59"/>
      <c r="N202" s="59" t="s">
        <v>130</v>
      </c>
      <c r="O202" s="59" t="s">
        <v>131</v>
      </c>
      <c r="P202" s="59">
        <v>4351045799</v>
      </c>
      <c r="Q202" s="59" t="s">
        <v>1572</v>
      </c>
      <c r="R202" s="80" t="s">
        <v>1573</v>
      </c>
      <c r="S202" s="59" t="s">
        <v>2</v>
      </c>
      <c r="T202" s="59" t="s">
        <v>2</v>
      </c>
      <c r="U202" s="59" t="s">
        <v>2</v>
      </c>
      <c r="V202" s="59" t="s">
        <v>2</v>
      </c>
      <c r="W202" s="59" t="s">
        <v>2</v>
      </c>
      <c r="X202" s="59" t="s">
        <v>2</v>
      </c>
      <c r="Y202" s="59" t="s">
        <v>2</v>
      </c>
      <c r="Z202" s="59" t="s">
        <v>2</v>
      </c>
      <c r="AA202" s="184"/>
      <c r="AB202" s="184"/>
      <c r="AC202" s="184"/>
      <c r="AD202" s="184"/>
      <c r="AE202" s="184"/>
      <c r="AF202" s="184"/>
      <c r="AG202" s="184" t="s">
        <v>78</v>
      </c>
      <c r="AH202" s="184" t="s">
        <v>78</v>
      </c>
      <c r="AI202" s="29" t="s">
        <v>1394</v>
      </c>
      <c r="AJ202" s="22"/>
      <c r="AK202" s="22" t="s">
        <v>1394</v>
      </c>
      <c r="AL202" s="22"/>
      <c r="AM202" s="30" t="s">
        <v>1396</v>
      </c>
      <c r="AN202" s="30" t="s">
        <v>1397</v>
      </c>
      <c r="AO202" s="30" t="s">
        <v>449</v>
      </c>
      <c r="AP202" s="30" t="s">
        <v>1394</v>
      </c>
      <c r="AQ202" s="68" t="s">
        <v>1394</v>
      </c>
      <c r="AR202" s="68" t="s">
        <v>1394</v>
      </c>
    </row>
    <row r="203" spans="1:44" ht="120">
      <c r="A203" s="59" t="s">
        <v>1559</v>
      </c>
      <c r="B203" s="59" t="s">
        <v>1394</v>
      </c>
      <c r="C203" s="59" t="s">
        <v>9</v>
      </c>
      <c r="D203" s="59" t="s">
        <v>1574</v>
      </c>
      <c r="E203" s="59" t="s">
        <v>1575</v>
      </c>
      <c r="F203" s="59" t="s">
        <v>1576</v>
      </c>
      <c r="G203" s="59" t="s">
        <v>1577</v>
      </c>
      <c r="H203" s="59">
        <v>382086693</v>
      </c>
      <c r="I203" s="188">
        <v>30474</v>
      </c>
      <c r="J203" s="59">
        <v>1225673213</v>
      </c>
      <c r="K203" s="59"/>
      <c r="L203" s="189" t="s">
        <v>75</v>
      </c>
      <c r="M203" s="59"/>
      <c r="N203" s="59" t="s">
        <v>1578</v>
      </c>
      <c r="O203" s="59" t="s">
        <v>1579</v>
      </c>
      <c r="P203" s="59">
        <v>4351045796</v>
      </c>
      <c r="Q203" s="59" t="s">
        <v>1580</v>
      </c>
      <c r="R203" s="80" t="s">
        <v>1573</v>
      </c>
      <c r="S203" s="59" t="s">
        <v>2</v>
      </c>
      <c r="T203" s="59" t="s">
        <v>2</v>
      </c>
      <c r="U203" s="59" t="s">
        <v>2</v>
      </c>
      <c r="V203" s="59" t="s">
        <v>2</v>
      </c>
      <c r="W203" s="59" t="s">
        <v>2</v>
      </c>
      <c r="X203" s="59" t="s">
        <v>2</v>
      </c>
      <c r="Y203" s="59" t="s">
        <v>2</v>
      </c>
      <c r="Z203" s="59" t="s">
        <v>2</v>
      </c>
      <c r="AA203" s="220"/>
      <c r="AB203" s="220"/>
      <c r="AC203" s="220"/>
      <c r="AD203" s="220"/>
      <c r="AE203" s="220"/>
      <c r="AF203" s="220"/>
      <c r="AG203" s="184" t="s">
        <v>78</v>
      </c>
      <c r="AH203" s="184" t="s">
        <v>78</v>
      </c>
      <c r="AI203" s="29" t="s">
        <v>1394</v>
      </c>
      <c r="AJ203" s="22"/>
      <c r="AK203" s="22" t="s">
        <v>1394</v>
      </c>
      <c r="AL203" s="22"/>
      <c r="AM203" s="30" t="s">
        <v>1394</v>
      </c>
      <c r="AN203" s="30" t="s">
        <v>1397</v>
      </c>
      <c r="AO203" s="30" t="s">
        <v>20</v>
      </c>
      <c r="AP203" s="30" t="s">
        <v>1394</v>
      </c>
      <c r="AQ203" s="68" t="s">
        <v>1394</v>
      </c>
      <c r="AR203" s="68" t="s">
        <v>1394</v>
      </c>
    </row>
    <row r="204" spans="1:44" ht="135">
      <c r="A204" s="59" t="s">
        <v>1559</v>
      </c>
      <c r="B204" s="59" t="s">
        <v>1394</v>
      </c>
      <c r="C204" s="59" t="s">
        <v>9</v>
      </c>
      <c r="D204" s="59" t="s">
        <v>1581</v>
      </c>
      <c r="E204" s="59"/>
      <c r="F204" s="59" t="s">
        <v>1582</v>
      </c>
      <c r="G204" s="59" t="s">
        <v>237</v>
      </c>
      <c r="H204" s="59">
        <v>372668880</v>
      </c>
      <c r="I204" s="182">
        <v>21776</v>
      </c>
      <c r="J204" s="59">
        <v>1104848530</v>
      </c>
      <c r="K204" s="59">
        <v>11905089</v>
      </c>
      <c r="L204" s="189" t="s">
        <v>75</v>
      </c>
      <c r="M204" s="59"/>
      <c r="N204" s="59" t="s">
        <v>297</v>
      </c>
      <c r="O204" s="59" t="s">
        <v>588</v>
      </c>
      <c r="P204" s="59">
        <v>4704141653</v>
      </c>
      <c r="Q204" s="59" t="s">
        <v>1583</v>
      </c>
      <c r="R204" s="80" t="s">
        <v>1584</v>
      </c>
      <c r="S204" s="59" t="s">
        <v>2</v>
      </c>
      <c r="T204" s="59" t="s">
        <v>2</v>
      </c>
      <c r="U204" s="59">
        <v>4704141653</v>
      </c>
      <c r="V204" s="182">
        <v>30223</v>
      </c>
      <c r="W204" s="182">
        <v>45198</v>
      </c>
      <c r="X204" s="59">
        <v>4704141653</v>
      </c>
      <c r="Y204" s="182">
        <v>30223</v>
      </c>
      <c r="Z204" s="182">
        <v>45198</v>
      </c>
      <c r="AA204" s="181"/>
      <c r="AB204" s="181"/>
      <c r="AC204" s="181"/>
      <c r="AD204" s="181"/>
      <c r="AE204" s="181"/>
      <c r="AF204" s="181"/>
      <c r="AG204" s="184" t="s">
        <v>78</v>
      </c>
      <c r="AH204" s="184" t="s">
        <v>78</v>
      </c>
      <c r="AI204" s="29" t="s">
        <v>1394</v>
      </c>
      <c r="AJ204" s="22"/>
      <c r="AK204" s="22" t="s">
        <v>1394</v>
      </c>
      <c r="AL204" s="22"/>
      <c r="AM204" s="30" t="s">
        <v>1396</v>
      </c>
      <c r="AN204" s="30" t="s">
        <v>1397</v>
      </c>
      <c r="AO204" s="30" t="s">
        <v>1564</v>
      </c>
      <c r="AP204" s="30" t="s">
        <v>175</v>
      </c>
      <c r="AQ204" s="30" t="s">
        <v>1443</v>
      </c>
      <c r="AR204" s="68" t="s">
        <v>1394</v>
      </c>
    </row>
    <row r="205" spans="1:44" ht="105">
      <c r="A205" s="59" t="s">
        <v>1559</v>
      </c>
      <c r="B205" s="59" t="s">
        <v>1394</v>
      </c>
      <c r="C205" s="59" t="s">
        <v>9</v>
      </c>
      <c r="D205" s="59" t="s">
        <v>1585</v>
      </c>
      <c r="E205" s="59" t="s">
        <v>1586</v>
      </c>
      <c r="F205" s="59" t="s">
        <v>1587</v>
      </c>
      <c r="G205" s="59" t="s">
        <v>1588</v>
      </c>
      <c r="H205" s="59">
        <v>386023205</v>
      </c>
      <c r="I205" s="182">
        <v>31445</v>
      </c>
      <c r="J205" s="59">
        <v>1588947949</v>
      </c>
      <c r="K205" s="59"/>
      <c r="L205" s="189" t="s">
        <v>75</v>
      </c>
      <c r="M205" s="59"/>
      <c r="N205" s="59" t="s">
        <v>180</v>
      </c>
      <c r="O205" s="59" t="s">
        <v>105</v>
      </c>
      <c r="P205" s="59" t="s">
        <v>1589</v>
      </c>
      <c r="Q205" s="59" t="s">
        <v>1590</v>
      </c>
      <c r="R205" s="183" t="s">
        <v>1591</v>
      </c>
      <c r="S205" s="59" t="s">
        <v>2</v>
      </c>
      <c r="T205" s="59" t="s">
        <v>2</v>
      </c>
      <c r="U205" s="59" t="s">
        <v>2</v>
      </c>
      <c r="V205" s="59" t="s">
        <v>2</v>
      </c>
      <c r="W205" s="59" t="s">
        <v>2</v>
      </c>
      <c r="X205" s="59" t="s">
        <v>2</v>
      </c>
      <c r="Y205" s="59" t="s">
        <v>2</v>
      </c>
      <c r="Z205" s="59" t="s">
        <v>2</v>
      </c>
      <c r="AA205" s="59" t="s">
        <v>2</v>
      </c>
      <c r="AB205" s="59" t="s">
        <v>2</v>
      </c>
      <c r="AC205" s="59" t="s">
        <v>2</v>
      </c>
      <c r="AD205" s="59"/>
      <c r="AE205" s="59"/>
      <c r="AF205" s="59"/>
      <c r="AG205" s="184" t="s">
        <v>78</v>
      </c>
      <c r="AH205" s="184" t="s">
        <v>78</v>
      </c>
      <c r="AI205" s="29" t="s">
        <v>1394</v>
      </c>
      <c r="AJ205" s="22"/>
      <c r="AK205" s="22" t="s">
        <v>1394</v>
      </c>
      <c r="AL205" s="22"/>
      <c r="AM205" s="30" t="s">
        <v>1396</v>
      </c>
      <c r="AN205" s="30" t="s">
        <v>1397</v>
      </c>
      <c r="AO205" s="30" t="s">
        <v>153</v>
      </c>
      <c r="AP205" s="30" t="s">
        <v>1394</v>
      </c>
      <c r="AQ205" s="68" t="s">
        <v>1394</v>
      </c>
      <c r="AR205" s="68" t="s">
        <v>1394</v>
      </c>
    </row>
    <row r="206" spans="1:44" ht="135">
      <c r="A206" s="59" t="s">
        <v>1559</v>
      </c>
      <c r="B206" s="59" t="s">
        <v>1394</v>
      </c>
      <c r="C206" s="59" t="s">
        <v>9</v>
      </c>
      <c r="D206" s="59" t="s">
        <v>1592</v>
      </c>
      <c r="E206" s="59" t="s">
        <v>1593</v>
      </c>
      <c r="F206" s="59" t="s">
        <v>1594</v>
      </c>
      <c r="G206" s="59" t="s">
        <v>121</v>
      </c>
      <c r="H206" s="59">
        <v>212211054</v>
      </c>
      <c r="I206" s="182">
        <v>31414</v>
      </c>
      <c r="J206" s="59">
        <v>1518377027</v>
      </c>
      <c r="K206" s="59">
        <v>14249077</v>
      </c>
      <c r="L206" s="189" t="s">
        <v>75</v>
      </c>
      <c r="M206" s="59"/>
      <c r="N206" s="59" t="s">
        <v>402</v>
      </c>
      <c r="O206" s="59" t="s">
        <v>364</v>
      </c>
      <c r="P206" s="59">
        <v>6801096344</v>
      </c>
      <c r="Q206" s="59" t="s">
        <v>1595</v>
      </c>
      <c r="R206" s="80" t="s">
        <v>1596</v>
      </c>
      <c r="S206" s="59" t="s">
        <v>2</v>
      </c>
      <c r="T206" s="59" t="s">
        <v>2</v>
      </c>
      <c r="U206" s="59" t="s">
        <v>2</v>
      </c>
      <c r="V206" s="59" t="s">
        <v>2</v>
      </c>
      <c r="W206" s="59" t="s">
        <v>2</v>
      </c>
      <c r="X206" s="59" t="s">
        <v>2</v>
      </c>
      <c r="Y206" s="59" t="s">
        <v>2</v>
      </c>
      <c r="Z206" s="59" t="s">
        <v>2</v>
      </c>
      <c r="AA206" s="59" t="s">
        <v>2</v>
      </c>
      <c r="AB206" s="59" t="s">
        <v>2</v>
      </c>
      <c r="AC206" s="59" t="s">
        <v>2</v>
      </c>
      <c r="AD206" s="59"/>
      <c r="AE206" s="59"/>
      <c r="AF206" s="59"/>
      <c r="AG206" s="184" t="s">
        <v>78</v>
      </c>
      <c r="AH206" s="184" t="s">
        <v>78</v>
      </c>
      <c r="AI206" s="29" t="s">
        <v>1394</v>
      </c>
      <c r="AJ206" s="22"/>
      <c r="AK206" s="22" t="s">
        <v>1394</v>
      </c>
      <c r="AL206" s="22"/>
      <c r="AM206" s="30" t="s">
        <v>1396</v>
      </c>
      <c r="AN206" s="30" t="s">
        <v>1397</v>
      </c>
      <c r="AO206" s="30" t="s">
        <v>1564</v>
      </c>
      <c r="AP206" s="33" t="s">
        <v>1597</v>
      </c>
      <c r="AQ206" s="68" t="s">
        <v>1394</v>
      </c>
      <c r="AR206" s="68" t="s">
        <v>1394</v>
      </c>
    </row>
    <row r="207" spans="1:44" ht="60">
      <c r="A207" s="181" t="s">
        <v>0</v>
      </c>
      <c r="B207" s="181" t="s">
        <v>1598</v>
      </c>
      <c r="C207" s="59" t="s">
        <v>350</v>
      </c>
      <c r="D207" s="181" t="s">
        <v>1599</v>
      </c>
      <c r="E207" s="181"/>
      <c r="F207" s="181" t="s">
        <v>1600</v>
      </c>
      <c r="G207" s="181" t="s">
        <v>94</v>
      </c>
      <c r="H207" s="181" t="s">
        <v>1601</v>
      </c>
      <c r="I207" s="183">
        <v>25959</v>
      </c>
      <c r="J207" s="59">
        <v>1801305222</v>
      </c>
      <c r="K207" s="59">
        <v>14175603</v>
      </c>
      <c r="L207" s="189" t="s">
        <v>75</v>
      </c>
      <c r="M207" s="59"/>
      <c r="N207" s="59" t="s">
        <v>95</v>
      </c>
      <c r="O207" s="59" t="s">
        <v>96</v>
      </c>
      <c r="P207" s="59">
        <v>6401016405</v>
      </c>
      <c r="Q207" s="59" t="s">
        <v>1602</v>
      </c>
      <c r="R207" s="80" t="s">
        <v>719</v>
      </c>
      <c r="S207" s="59" t="s">
        <v>2</v>
      </c>
      <c r="T207" s="59" t="s">
        <v>2</v>
      </c>
      <c r="U207" s="59" t="s">
        <v>2</v>
      </c>
      <c r="V207" s="59" t="s">
        <v>2</v>
      </c>
      <c r="W207" s="59" t="s">
        <v>2</v>
      </c>
      <c r="X207" s="59" t="s">
        <v>2</v>
      </c>
      <c r="Y207" s="59" t="s">
        <v>2</v>
      </c>
      <c r="Z207" s="59" t="s">
        <v>2</v>
      </c>
      <c r="AA207" s="181"/>
      <c r="AB207" s="181"/>
      <c r="AC207" s="181"/>
      <c r="AD207" s="181"/>
      <c r="AE207" s="181"/>
      <c r="AF207" s="181"/>
      <c r="AG207" s="184" t="s">
        <v>78</v>
      </c>
      <c r="AH207" s="184" t="s">
        <v>78</v>
      </c>
      <c r="AI207" s="68" t="s">
        <v>1394</v>
      </c>
      <c r="AJ207" s="181"/>
      <c r="AK207" s="184" t="s">
        <v>1394</v>
      </c>
      <c r="AL207" s="181"/>
      <c r="AM207" s="30" t="s">
        <v>1394</v>
      </c>
      <c r="AN207" s="30" t="s">
        <v>1397</v>
      </c>
      <c r="AO207" s="30" t="s">
        <v>1394</v>
      </c>
      <c r="AP207" s="30" t="s">
        <v>226</v>
      </c>
      <c r="AQ207" s="68" t="s">
        <v>1394</v>
      </c>
      <c r="AR207" s="68" t="s">
        <v>1394</v>
      </c>
    </row>
    <row r="208" spans="1:44" ht="75">
      <c r="A208" s="181"/>
      <c r="B208" s="181" t="s">
        <v>1603</v>
      </c>
      <c r="C208" s="59" t="s">
        <v>24</v>
      </c>
      <c r="D208" s="59" t="s">
        <v>1604</v>
      </c>
      <c r="E208" s="59" t="s">
        <v>75</v>
      </c>
      <c r="F208" s="59" t="s">
        <v>1605</v>
      </c>
      <c r="G208" s="59" t="s">
        <v>259</v>
      </c>
      <c r="H208" s="59">
        <v>370824788</v>
      </c>
      <c r="I208" s="80">
        <v>23044</v>
      </c>
      <c r="J208" s="59">
        <v>1437623857</v>
      </c>
      <c r="K208" s="59">
        <v>14538068</v>
      </c>
      <c r="L208" s="59" t="s">
        <v>75</v>
      </c>
      <c r="M208" s="59"/>
      <c r="N208" s="59" t="s">
        <v>402</v>
      </c>
      <c r="O208" s="59" t="s">
        <v>403</v>
      </c>
      <c r="P208" s="59" t="s">
        <v>1606</v>
      </c>
      <c r="Q208" s="59" t="s">
        <v>1607</v>
      </c>
      <c r="R208" s="80" t="s">
        <v>1608</v>
      </c>
      <c r="S208" s="59" t="s">
        <v>2</v>
      </c>
      <c r="T208" s="59" t="s">
        <v>2</v>
      </c>
      <c r="U208" s="59" t="s">
        <v>2</v>
      </c>
      <c r="V208" s="59" t="s">
        <v>2</v>
      </c>
      <c r="W208" s="59" t="s">
        <v>2</v>
      </c>
      <c r="X208" s="59" t="s">
        <v>2</v>
      </c>
      <c r="Y208" s="59" t="s">
        <v>2</v>
      </c>
      <c r="Z208" s="59" t="s">
        <v>2</v>
      </c>
      <c r="AA208" s="59" t="s">
        <v>2</v>
      </c>
      <c r="AB208" s="59" t="s">
        <v>2</v>
      </c>
      <c r="AC208" s="59" t="s">
        <v>2</v>
      </c>
      <c r="AD208" s="59"/>
      <c r="AE208" s="59"/>
      <c r="AF208" s="59"/>
      <c r="AG208" s="181" t="s">
        <v>78</v>
      </c>
      <c r="AH208" s="181" t="s">
        <v>78</v>
      </c>
      <c r="AI208" s="181" t="s">
        <v>1394</v>
      </c>
      <c r="AJ208" s="22"/>
      <c r="AK208" s="181" t="s">
        <v>1394</v>
      </c>
      <c r="AL208" s="22"/>
      <c r="AM208" s="30" t="s">
        <v>1394</v>
      </c>
      <c r="AN208" s="30" t="s">
        <v>1397</v>
      </c>
      <c r="AO208" s="22" t="s">
        <v>1394</v>
      </c>
      <c r="AP208" s="22" t="s">
        <v>1394</v>
      </c>
      <c r="AQ208" s="186" t="s">
        <v>1394</v>
      </c>
      <c r="AR208" s="68" t="s">
        <v>1394</v>
      </c>
    </row>
    <row r="209" spans="1:44" ht="75">
      <c r="A209" s="59"/>
      <c r="B209" s="59" t="s">
        <v>1609</v>
      </c>
      <c r="C209" s="59" t="s">
        <v>24</v>
      </c>
      <c r="D209" s="59" t="s">
        <v>1610</v>
      </c>
      <c r="E209" s="59" t="s">
        <v>111</v>
      </c>
      <c r="F209" s="59" t="s">
        <v>1248</v>
      </c>
      <c r="G209" s="59" t="s">
        <v>259</v>
      </c>
      <c r="H209" s="59">
        <v>365130859</v>
      </c>
      <c r="I209" s="80">
        <v>29050</v>
      </c>
      <c r="J209" s="59">
        <v>1104558865</v>
      </c>
      <c r="K209" s="59">
        <v>15662710</v>
      </c>
      <c r="L209" s="59" t="s">
        <v>75</v>
      </c>
      <c r="M209" s="59"/>
      <c r="N209" s="59" t="s">
        <v>104</v>
      </c>
      <c r="O209" s="59" t="s">
        <v>364</v>
      </c>
      <c r="P209" s="59">
        <v>6851114634</v>
      </c>
      <c r="Q209" s="59" t="s">
        <v>1611</v>
      </c>
      <c r="R209" s="80" t="s">
        <v>1612</v>
      </c>
      <c r="S209" s="59" t="s">
        <v>2</v>
      </c>
      <c r="T209" s="59" t="s">
        <v>2</v>
      </c>
      <c r="U209" s="59" t="s">
        <v>2</v>
      </c>
      <c r="V209" s="59" t="s">
        <v>2</v>
      </c>
      <c r="W209" s="59" t="s">
        <v>2</v>
      </c>
      <c r="X209" s="59" t="s">
        <v>2</v>
      </c>
      <c r="Y209" s="59" t="s">
        <v>2</v>
      </c>
      <c r="Z209" s="59" t="s">
        <v>2</v>
      </c>
      <c r="AA209" s="59" t="s">
        <v>2</v>
      </c>
      <c r="AB209" s="59" t="s">
        <v>2</v>
      </c>
      <c r="AC209" s="59" t="s">
        <v>2</v>
      </c>
      <c r="AD209" s="59"/>
      <c r="AE209" s="59"/>
      <c r="AF209" s="59"/>
      <c r="AG209" s="181" t="s">
        <v>78</v>
      </c>
      <c r="AH209" s="181" t="s">
        <v>78</v>
      </c>
      <c r="AI209" s="181" t="s">
        <v>1394</v>
      </c>
      <c r="AJ209" s="22"/>
      <c r="AK209" s="181" t="s">
        <v>1394</v>
      </c>
      <c r="AL209" s="22"/>
      <c r="AM209" s="30" t="s">
        <v>1394</v>
      </c>
      <c r="AN209" s="30" t="s">
        <v>1397</v>
      </c>
      <c r="AO209" s="22" t="s">
        <v>1394</v>
      </c>
      <c r="AP209" s="22" t="s">
        <v>1394</v>
      </c>
      <c r="AQ209" s="186" t="s">
        <v>1394</v>
      </c>
      <c r="AR209" s="68" t="s">
        <v>1394</v>
      </c>
    </row>
    <row r="210" spans="1:44" ht="75">
      <c r="A210" s="59"/>
      <c r="B210" s="59" t="s">
        <v>1613</v>
      </c>
      <c r="C210" s="59" t="s">
        <v>24</v>
      </c>
      <c r="D210" s="59" t="s">
        <v>1614</v>
      </c>
      <c r="E210" s="59" t="s">
        <v>1615</v>
      </c>
      <c r="F210" s="59" t="s">
        <v>1616</v>
      </c>
      <c r="G210" s="59" t="s">
        <v>84</v>
      </c>
      <c r="H210" s="59" t="s">
        <v>1617</v>
      </c>
      <c r="I210" s="80">
        <v>34573</v>
      </c>
      <c r="J210" s="59">
        <v>1407371529</v>
      </c>
      <c r="K210" s="59">
        <v>15516086</v>
      </c>
      <c r="L210" s="59" t="s">
        <v>75</v>
      </c>
      <c r="M210" s="59"/>
      <c r="N210" s="59" t="s">
        <v>716</v>
      </c>
      <c r="O210" s="59" t="s">
        <v>87</v>
      </c>
      <c r="P210" s="59" t="s">
        <v>1618</v>
      </c>
      <c r="Q210" s="59" t="s">
        <v>1619</v>
      </c>
      <c r="R210" s="80" t="s">
        <v>1620</v>
      </c>
      <c r="S210" s="59" t="s">
        <v>2</v>
      </c>
      <c r="T210" s="59" t="s">
        <v>2</v>
      </c>
      <c r="U210" s="59" t="s">
        <v>2</v>
      </c>
      <c r="V210" s="59" t="s">
        <v>2</v>
      </c>
      <c r="W210" s="59" t="s">
        <v>2</v>
      </c>
      <c r="X210" s="59" t="s">
        <v>2</v>
      </c>
      <c r="Y210" s="59" t="s">
        <v>2</v>
      </c>
      <c r="Z210" s="59" t="s">
        <v>2</v>
      </c>
      <c r="AA210" s="59" t="s">
        <v>2</v>
      </c>
      <c r="AB210" s="59" t="s">
        <v>2</v>
      </c>
      <c r="AC210" s="59" t="s">
        <v>2</v>
      </c>
      <c r="AD210" s="59"/>
      <c r="AE210" s="59"/>
      <c r="AF210" s="59"/>
      <c r="AG210" s="181" t="s">
        <v>78</v>
      </c>
      <c r="AH210" s="181" t="s">
        <v>78</v>
      </c>
      <c r="AI210" s="181" t="s">
        <v>1394</v>
      </c>
      <c r="AJ210" s="22"/>
      <c r="AK210" s="181" t="s">
        <v>1394</v>
      </c>
      <c r="AL210" s="22"/>
      <c r="AM210" s="30" t="s">
        <v>1394</v>
      </c>
      <c r="AN210" s="30" t="s">
        <v>1397</v>
      </c>
      <c r="AO210" s="22" t="s">
        <v>1394</v>
      </c>
      <c r="AP210" s="22" t="s">
        <v>1394</v>
      </c>
      <c r="AQ210" s="68" t="s">
        <v>1394</v>
      </c>
      <c r="AR210" s="68" t="s">
        <v>1394</v>
      </c>
    </row>
    <row r="211" spans="1:44">
      <c r="A211" s="221"/>
      <c r="B211" s="221"/>
      <c r="C211" s="221"/>
      <c r="D211" s="221"/>
      <c r="E211" s="221"/>
      <c r="F211" s="221"/>
      <c r="G211" s="221"/>
      <c r="H211" s="221"/>
      <c r="I211" s="221"/>
      <c r="J211" s="221"/>
      <c r="K211" s="221"/>
      <c r="L211" s="221"/>
      <c r="M211" s="221"/>
      <c r="N211" s="221"/>
      <c r="O211" s="221"/>
      <c r="P211" s="221"/>
      <c r="Q211" s="221"/>
      <c r="R211" s="222"/>
      <c r="S211" s="221"/>
      <c r="T211" s="221"/>
      <c r="U211" s="221"/>
      <c r="V211" s="221"/>
      <c r="W211" s="221"/>
      <c r="X211" s="221"/>
      <c r="Y211" s="221"/>
      <c r="Z211" s="221"/>
      <c r="AA211" s="221"/>
      <c r="AB211" s="221"/>
      <c r="AC211" s="221"/>
      <c r="AD211" s="221"/>
      <c r="AE211" s="221"/>
      <c r="AF211" s="221"/>
      <c r="AG211" s="221"/>
      <c r="AH211" s="221"/>
      <c r="AI211" s="223"/>
      <c r="AJ211" s="223"/>
      <c r="AK211" s="223"/>
      <c r="AL211" s="223"/>
      <c r="AM211" s="224"/>
      <c r="AN211" s="5" t="s">
        <v>0</v>
      </c>
      <c r="AO211" s="5"/>
      <c r="AP211" s="5"/>
      <c r="AQ211" s="5"/>
      <c r="AR211" s="5"/>
    </row>
    <row r="212" spans="1:44">
      <c r="A212" s="221"/>
      <c r="B212" s="221"/>
      <c r="C212" s="221"/>
      <c r="D212" s="221"/>
      <c r="E212" s="221"/>
      <c r="F212" s="221"/>
      <c r="G212" s="221"/>
      <c r="H212" s="221"/>
      <c r="I212" s="221"/>
      <c r="J212" s="221"/>
      <c r="K212" s="221"/>
      <c r="L212" s="221"/>
      <c r="M212" s="221"/>
      <c r="N212" s="221"/>
      <c r="O212" s="221"/>
      <c r="P212" s="221"/>
      <c r="Q212" s="221"/>
      <c r="R212" s="222"/>
      <c r="S212" s="221"/>
      <c r="T212" s="221"/>
      <c r="U212" s="221"/>
      <c r="V212" s="221"/>
      <c r="W212" s="221"/>
      <c r="X212" s="221"/>
      <c r="Y212" s="221"/>
      <c r="Z212" s="221"/>
      <c r="AA212" s="221"/>
      <c r="AB212" s="221"/>
      <c r="AC212" s="221"/>
      <c r="AD212" s="221"/>
      <c r="AE212" s="221"/>
      <c r="AF212" s="221"/>
      <c r="AG212" s="221"/>
      <c r="AH212" s="221"/>
      <c r="AI212" s="223"/>
      <c r="AJ212" s="223"/>
      <c r="AK212" s="223"/>
      <c r="AL212" s="223"/>
      <c r="AM212" s="224"/>
      <c r="AN212" s="5"/>
      <c r="AO212" s="5"/>
      <c r="AP212" s="5"/>
      <c r="AQ212" s="5"/>
      <c r="AR212" s="5"/>
    </row>
    <row r="213" spans="1:44" ht="21.75">
      <c r="A213" s="221"/>
      <c r="B213" s="221"/>
      <c r="C213" s="221"/>
      <c r="D213" s="221"/>
      <c r="E213" s="221"/>
      <c r="F213" s="221"/>
      <c r="G213" s="221"/>
      <c r="H213" s="221"/>
      <c r="I213" s="221"/>
      <c r="J213" s="221"/>
      <c r="K213" s="221"/>
      <c r="L213" s="221"/>
      <c r="M213" s="221"/>
      <c r="N213" s="221"/>
      <c r="O213" s="221"/>
      <c r="P213" s="221"/>
      <c r="Q213" s="221"/>
      <c r="R213" s="222"/>
      <c r="S213" s="221"/>
      <c r="T213" s="221"/>
      <c r="U213" s="221"/>
      <c r="V213" s="221"/>
      <c r="W213" s="221"/>
      <c r="X213" s="221"/>
      <c r="Y213" s="221"/>
      <c r="Z213" s="221"/>
      <c r="AA213" s="221"/>
      <c r="AB213" s="221"/>
      <c r="AC213" s="221"/>
      <c r="AD213" s="221"/>
      <c r="AE213" s="221"/>
      <c r="AF213" s="221"/>
      <c r="AG213" s="221"/>
      <c r="AH213" s="221"/>
      <c r="AI213" s="223"/>
      <c r="AJ213" s="223"/>
      <c r="AK213" s="223"/>
      <c r="AL213" s="223"/>
      <c r="AM213" s="224"/>
      <c r="AN213" s="5"/>
      <c r="AO213" s="5"/>
      <c r="AP213" s="225" t="s">
        <v>0</v>
      </c>
      <c r="AQ213" s="5"/>
      <c r="AR213" s="5"/>
    </row>
    <row r="214" spans="1:44">
      <c r="A214" s="221"/>
      <c r="B214" s="221"/>
      <c r="C214" s="221"/>
      <c r="D214" s="221"/>
      <c r="E214" s="221"/>
      <c r="F214" s="221"/>
      <c r="G214" s="221"/>
      <c r="H214" s="221"/>
      <c r="I214" s="221"/>
      <c r="J214" s="221"/>
      <c r="K214" s="221"/>
      <c r="L214" s="221"/>
      <c r="M214" s="221"/>
      <c r="N214" s="221"/>
      <c r="O214" s="221"/>
      <c r="P214" s="221"/>
      <c r="Q214" s="221"/>
      <c r="R214" s="222"/>
      <c r="S214" s="221"/>
      <c r="T214" s="221"/>
      <c r="U214" s="221"/>
      <c r="V214" s="221"/>
      <c r="W214" s="221"/>
      <c r="X214" s="221"/>
      <c r="Y214" s="221"/>
      <c r="Z214" s="221"/>
      <c r="AA214" s="221"/>
      <c r="AB214" s="221"/>
      <c r="AC214" s="221"/>
      <c r="AD214" s="221"/>
      <c r="AE214" s="221"/>
      <c r="AF214" s="221"/>
      <c r="AG214" s="221"/>
      <c r="AH214" s="221"/>
      <c r="AI214" s="223"/>
      <c r="AJ214" s="223"/>
      <c r="AK214" s="223"/>
      <c r="AL214" s="223"/>
      <c r="AM214" s="224"/>
      <c r="AN214" s="5"/>
      <c r="AO214" s="5"/>
      <c r="AP214" s="5"/>
      <c r="AQ214" s="5"/>
      <c r="AR214" s="5"/>
    </row>
    <row r="215" spans="1:44">
      <c r="A215" s="221"/>
      <c r="B215" s="221"/>
      <c r="C215" s="221"/>
      <c r="D215" s="221"/>
      <c r="E215" s="221"/>
      <c r="F215" s="221"/>
      <c r="G215" s="221"/>
      <c r="H215" s="221"/>
      <c r="I215" s="221"/>
      <c r="J215" s="221"/>
      <c r="K215" s="221"/>
      <c r="L215" s="221"/>
      <c r="M215" s="221"/>
      <c r="N215" s="221"/>
      <c r="O215" s="221"/>
      <c r="P215" s="221"/>
      <c r="Q215" s="221"/>
      <c r="R215" s="222"/>
      <c r="S215" s="221"/>
      <c r="T215" s="221"/>
      <c r="U215" s="221"/>
      <c r="V215" s="221"/>
      <c r="W215" s="221"/>
      <c r="X215" s="221"/>
      <c r="Y215" s="221"/>
      <c r="Z215" s="221"/>
      <c r="AA215" s="221"/>
      <c r="AB215" s="221"/>
      <c r="AC215" s="221"/>
      <c r="AD215" s="221"/>
      <c r="AE215" s="221"/>
      <c r="AF215" s="221"/>
      <c r="AG215" s="221"/>
      <c r="AH215" s="221"/>
      <c r="AI215" s="223"/>
      <c r="AJ215" s="223"/>
      <c r="AK215" s="223"/>
      <c r="AL215" s="223"/>
      <c r="AM215" s="224"/>
      <c r="AN215" s="5"/>
      <c r="AO215" s="5"/>
      <c r="AP215" s="5"/>
      <c r="AQ215" s="5"/>
      <c r="AR215" s="5"/>
    </row>
    <row r="216" spans="1:44">
      <c r="A216" s="221"/>
      <c r="B216" s="221"/>
      <c r="C216" s="221"/>
      <c r="D216" s="221"/>
      <c r="E216" s="221"/>
      <c r="F216" s="221"/>
      <c r="G216" s="221"/>
      <c r="H216" s="221"/>
      <c r="I216" s="221"/>
      <c r="J216" s="221"/>
      <c r="K216" s="221"/>
      <c r="L216" s="221"/>
      <c r="M216" s="221"/>
      <c r="N216" s="221"/>
      <c r="O216" s="221"/>
      <c r="P216" s="221"/>
      <c r="Q216" s="221"/>
      <c r="R216" s="222"/>
      <c r="S216" s="221"/>
      <c r="T216" s="221"/>
      <c r="U216" s="221"/>
      <c r="V216" s="221"/>
      <c r="W216" s="221"/>
      <c r="X216" s="221"/>
      <c r="Y216" s="221"/>
      <c r="Z216" s="221"/>
      <c r="AA216" s="221"/>
      <c r="AB216" s="221"/>
      <c r="AC216" s="221"/>
      <c r="AD216" s="221"/>
      <c r="AE216" s="221"/>
      <c r="AF216" s="221"/>
      <c r="AG216" s="221"/>
      <c r="AH216" s="221"/>
      <c r="AI216" s="223"/>
      <c r="AJ216" s="223"/>
      <c r="AK216" s="223"/>
      <c r="AL216" s="223"/>
      <c r="AM216" s="224"/>
      <c r="AN216" s="5"/>
      <c r="AO216" s="5"/>
      <c r="AP216" s="5"/>
      <c r="AQ216" s="5"/>
      <c r="AR216" s="5"/>
    </row>
    <row r="217" spans="1:44">
      <c r="A217" s="221"/>
      <c r="B217" s="221"/>
      <c r="C217" s="221"/>
      <c r="D217" s="221"/>
      <c r="E217" s="221"/>
      <c r="F217" s="221"/>
      <c r="G217" s="221"/>
      <c r="H217" s="221"/>
      <c r="I217" s="221"/>
      <c r="J217" s="221"/>
      <c r="K217" s="221"/>
      <c r="L217" s="221"/>
      <c r="M217" s="221"/>
      <c r="N217" s="221"/>
      <c r="O217" s="221"/>
      <c r="P217" s="221"/>
      <c r="Q217" s="221"/>
      <c r="R217" s="222"/>
      <c r="S217" s="221"/>
      <c r="T217" s="221"/>
      <c r="U217" s="221"/>
      <c r="V217" s="221"/>
      <c r="W217" s="221"/>
      <c r="X217" s="221"/>
      <c r="Y217" s="221"/>
      <c r="Z217" s="221"/>
      <c r="AA217" s="221"/>
      <c r="AB217" s="221"/>
      <c r="AC217" s="221"/>
      <c r="AD217" s="221"/>
      <c r="AE217" s="221"/>
      <c r="AF217" s="221"/>
      <c r="AG217" s="221"/>
      <c r="AH217" s="221"/>
      <c r="AI217" s="223"/>
      <c r="AJ217" s="223"/>
      <c r="AK217" s="223"/>
      <c r="AL217" s="223"/>
      <c r="AM217" s="224"/>
      <c r="AN217" s="5"/>
      <c r="AO217" s="5"/>
      <c r="AP217" s="5"/>
      <c r="AQ217" s="5"/>
      <c r="AR217" s="5"/>
    </row>
    <row r="218" spans="1:44">
      <c r="A218" s="221"/>
      <c r="B218" s="221"/>
      <c r="C218" s="221"/>
      <c r="D218" s="221"/>
      <c r="E218" s="221"/>
      <c r="F218" s="221"/>
      <c r="G218" s="221"/>
      <c r="H218" s="221"/>
      <c r="I218" s="221"/>
      <c r="J218" s="221"/>
      <c r="K218" s="221"/>
      <c r="L218" s="221"/>
      <c r="M218" s="221"/>
      <c r="N218" s="221"/>
      <c r="O218" s="221"/>
      <c r="P218" s="221"/>
      <c r="Q218" s="221"/>
      <c r="R218" s="222"/>
      <c r="S218" s="221"/>
      <c r="T218" s="221"/>
      <c r="U218" s="221"/>
      <c r="V218" s="221"/>
      <c r="W218" s="221"/>
      <c r="X218" s="221"/>
      <c r="Y218" s="221"/>
      <c r="Z218" s="221"/>
      <c r="AA218" s="221"/>
      <c r="AB218" s="221"/>
      <c r="AC218" s="221"/>
      <c r="AD218" s="221"/>
      <c r="AE218" s="221"/>
      <c r="AF218" s="221"/>
      <c r="AG218" s="221"/>
      <c r="AH218" s="221"/>
      <c r="AI218" s="223"/>
      <c r="AJ218" s="223"/>
      <c r="AK218" s="223"/>
      <c r="AL218" s="223"/>
      <c r="AM218" s="224"/>
      <c r="AN218" s="5"/>
      <c r="AO218" s="5"/>
      <c r="AP218" s="5"/>
      <c r="AQ218" s="5"/>
      <c r="AR218" s="5"/>
    </row>
    <row r="219" spans="1:44">
      <c r="A219" s="223"/>
      <c r="B219" s="223"/>
      <c r="C219" s="223"/>
      <c r="D219" s="223"/>
      <c r="E219" s="223"/>
      <c r="F219" s="223"/>
      <c r="G219" s="223"/>
      <c r="H219" s="223"/>
      <c r="I219" s="223"/>
      <c r="J219" s="223"/>
      <c r="K219" s="223"/>
      <c r="L219" s="223"/>
      <c r="M219" s="223"/>
      <c r="N219" s="223"/>
      <c r="O219" s="223"/>
      <c r="P219" s="223"/>
      <c r="Q219" s="223"/>
      <c r="R219" s="226"/>
      <c r="S219" s="223"/>
      <c r="T219" s="223"/>
      <c r="U219" s="223"/>
      <c r="V219" s="223"/>
      <c r="W219" s="223"/>
      <c r="X219" s="223"/>
      <c r="Y219" s="223"/>
      <c r="Z219" s="223"/>
      <c r="AA219" s="223"/>
      <c r="AB219" s="223"/>
      <c r="AC219" s="223"/>
      <c r="AD219" s="223"/>
      <c r="AE219" s="223"/>
      <c r="AF219" s="223"/>
      <c r="AG219" s="223"/>
      <c r="AH219" s="223"/>
      <c r="AI219" s="223"/>
      <c r="AJ219" s="223"/>
      <c r="AK219" s="223"/>
      <c r="AL219" s="223"/>
      <c r="AM219" s="224"/>
      <c r="AN219" s="5"/>
      <c r="AO219" s="5"/>
      <c r="AP219" s="5"/>
      <c r="AQ219" s="5"/>
      <c r="AR219" s="5"/>
    </row>
    <row r="220" spans="1:44">
      <c r="A220" s="223"/>
      <c r="B220" s="223"/>
      <c r="C220" s="223"/>
      <c r="D220" s="223"/>
      <c r="E220" s="223"/>
      <c r="F220" s="223"/>
      <c r="G220" s="223"/>
      <c r="H220" s="223"/>
      <c r="I220" s="223"/>
      <c r="J220" s="223"/>
      <c r="K220" s="223"/>
      <c r="L220" s="223"/>
      <c r="M220" s="223"/>
      <c r="N220" s="223"/>
      <c r="O220" s="223"/>
      <c r="P220" s="223"/>
      <c r="Q220" s="223"/>
      <c r="R220" s="226"/>
      <c r="S220" s="223"/>
      <c r="T220" s="223"/>
      <c r="U220" s="223"/>
      <c r="V220" s="223"/>
      <c r="W220" s="223"/>
      <c r="X220" s="223"/>
      <c r="Y220" s="223"/>
      <c r="Z220" s="223"/>
      <c r="AA220" s="223"/>
      <c r="AB220" s="223"/>
      <c r="AC220" s="223"/>
      <c r="AD220" s="223"/>
      <c r="AE220" s="223"/>
      <c r="AF220" s="223"/>
      <c r="AG220" s="223"/>
      <c r="AH220" s="223"/>
      <c r="AI220" s="223"/>
      <c r="AJ220" s="223"/>
      <c r="AK220" s="223"/>
      <c r="AL220" s="223"/>
      <c r="AM220" s="224"/>
      <c r="AN220" s="5"/>
      <c r="AO220" s="5"/>
      <c r="AP220" s="5"/>
      <c r="AQ220" s="5"/>
      <c r="AR220" s="5"/>
    </row>
    <row r="221" spans="1:44">
      <c r="A221" s="223"/>
      <c r="B221" s="223"/>
      <c r="C221" s="223"/>
      <c r="D221" s="223"/>
      <c r="E221" s="223"/>
      <c r="F221" s="223"/>
      <c r="G221" s="223"/>
      <c r="H221" s="223"/>
      <c r="I221" s="223"/>
      <c r="J221" s="223"/>
      <c r="K221" s="223"/>
      <c r="L221" s="223"/>
      <c r="M221" s="223"/>
      <c r="N221" s="223"/>
      <c r="O221" s="223"/>
      <c r="P221" s="223"/>
      <c r="Q221" s="223"/>
      <c r="R221" s="226"/>
      <c r="S221" s="223"/>
      <c r="T221" s="223"/>
      <c r="U221" s="223"/>
      <c r="V221" s="223"/>
      <c r="W221" s="223"/>
      <c r="X221" s="223"/>
      <c r="Y221" s="223"/>
      <c r="Z221" s="223"/>
      <c r="AA221" s="223"/>
      <c r="AB221" s="223"/>
      <c r="AC221" s="223"/>
      <c r="AD221" s="223"/>
      <c r="AE221" s="223"/>
      <c r="AF221" s="223"/>
      <c r="AG221" s="223"/>
      <c r="AH221" s="223"/>
      <c r="AI221" s="223"/>
      <c r="AJ221" s="223"/>
      <c r="AK221" s="223"/>
      <c r="AL221" s="223"/>
      <c r="AM221" s="224"/>
      <c r="AN221" s="5"/>
      <c r="AO221" s="5"/>
      <c r="AP221" s="5"/>
      <c r="AQ221" s="5"/>
      <c r="AR221" s="5"/>
    </row>
    <row r="222" spans="1:44">
      <c r="A222" s="223"/>
      <c r="B222" s="223"/>
      <c r="C222" s="223"/>
      <c r="D222" s="223"/>
      <c r="E222" s="223"/>
      <c r="F222" s="223"/>
      <c r="G222" s="223"/>
      <c r="H222" s="223"/>
      <c r="I222" s="223"/>
      <c r="J222" s="223"/>
      <c r="K222" s="223"/>
      <c r="L222" s="223"/>
      <c r="M222" s="223"/>
      <c r="N222" s="223"/>
      <c r="O222" s="223"/>
      <c r="P222" s="223"/>
      <c r="Q222" s="223"/>
      <c r="R222" s="226"/>
      <c r="S222" s="223"/>
      <c r="T222" s="223"/>
      <c r="U222" s="223"/>
      <c r="V222" s="223"/>
      <c r="W222" s="223"/>
      <c r="X222" s="223"/>
      <c r="Y222" s="223"/>
      <c r="Z222" s="223"/>
      <c r="AA222" s="223"/>
      <c r="AB222" s="223"/>
      <c r="AC222" s="223"/>
      <c r="AD222" s="223"/>
      <c r="AE222" s="223"/>
      <c r="AF222" s="223"/>
      <c r="AG222" s="223"/>
      <c r="AH222" s="223"/>
      <c r="AI222" s="223"/>
      <c r="AJ222" s="223"/>
      <c r="AK222" s="223"/>
      <c r="AL222" s="223"/>
      <c r="AM222" s="224"/>
      <c r="AN222" s="5"/>
      <c r="AO222" s="5"/>
      <c r="AP222" s="5"/>
      <c r="AQ222" s="5"/>
      <c r="AR222" s="5"/>
    </row>
    <row r="223" spans="1:44">
      <c r="A223" s="223"/>
      <c r="B223" s="223"/>
      <c r="C223" s="223"/>
      <c r="D223" s="223"/>
      <c r="E223" s="223"/>
      <c r="F223" s="223"/>
      <c r="G223" s="223"/>
      <c r="H223" s="223"/>
      <c r="I223" s="223"/>
      <c r="J223" s="223"/>
      <c r="K223" s="223"/>
      <c r="L223" s="223"/>
      <c r="M223" s="223"/>
      <c r="N223" s="223"/>
      <c r="O223" s="223"/>
      <c r="P223" s="223"/>
      <c r="Q223" s="223"/>
      <c r="R223" s="226"/>
      <c r="S223" s="223"/>
      <c r="T223" s="223"/>
      <c r="U223" s="223"/>
      <c r="V223" s="223"/>
      <c r="W223" s="223"/>
      <c r="X223" s="223"/>
      <c r="Y223" s="223"/>
      <c r="Z223" s="223"/>
      <c r="AA223" s="223"/>
      <c r="AB223" s="223"/>
      <c r="AC223" s="223"/>
      <c r="AD223" s="223"/>
      <c r="AE223" s="223"/>
      <c r="AF223" s="223"/>
      <c r="AG223" s="223"/>
      <c r="AH223" s="223"/>
      <c r="AI223" s="223"/>
      <c r="AJ223" s="223"/>
      <c r="AK223" s="223"/>
      <c r="AL223" s="223"/>
      <c r="AM223" s="224"/>
      <c r="AN223" s="5"/>
      <c r="AO223" s="5"/>
      <c r="AP223" s="5"/>
      <c r="AQ223" s="5"/>
      <c r="AR223" s="5"/>
    </row>
    <row r="224" spans="1:44">
      <c r="A224" s="223"/>
      <c r="B224" s="223"/>
      <c r="C224" s="223"/>
      <c r="D224" s="223"/>
      <c r="E224" s="223"/>
      <c r="F224" s="223"/>
      <c r="G224" s="223"/>
      <c r="H224" s="223"/>
      <c r="I224" s="223"/>
      <c r="J224" s="223"/>
      <c r="K224" s="223"/>
      <c r="L224" s="223"/>
      <c r="M224" s="223"/>
      <c r="N224" s="223"/>
      <c r="O224" s="223"/>
      <c r="P224" s="223"/>
      <c r="Q224" s="223"/>
      <c r="R224" s="226"/>
      <c r="S224" s="223"/>
      <c r="T224" s="223"/>
      <c r="U224" s="223"/>
      <c r="V224" s="223"/>
      <c r="W224" s="223"/>
      <c r="X224" s="223"/>
      <c r="Y224" s="223"/>
      <c r="Z224" s="223"/>
      <c r="AA224" s="223"/>
      <c r="AB224" s="223"/>
      <c r="AC224" s="223"/>
      <c r="AD224" s="223"/>
      <c r="AE224" s="223"/>
      <c r="AF224" s="223"/>
      <c r="AG224" s="223"/>
      <c r="AH224" s="223"/>
      <c r="AI224" s="223"/>
      <c r="AJ224" s="223"/>
      <c r="AK224" s="223"/>
      <c r="AL224" s="223"/>
      <c r="AM224" s="224"/>
      <c r="AN224" s="5"/>
      <c r="AO224" s="5"/>
      <c r="AP224" s="5"/>
      <c r="AQ224" s="5"/>
      <c r="AR224" s="5"/>
    </row>
    <row r="225" spans="1:44">
      <c r="A225" s="223"/>
      <c r="B225" s="223"/>
      <c r="C225" s="223"/>
      <c r="D225" s="223"/>
      <c r="E225" s="223"/>
      <c r="F225" s="223"/>
      <c r="G225" s="223"/>
      <c r="H225" s="223"/>
      <c r="I225" s="223"/>
      <c r="J225" s="223"/>
      <c r="K225" s="223"/>
      <c r="L225" s="223"/>
      <c r="M225" s="223"/>
      <c r="N225" s="223"/>
      <c r="O225" s="223"/>
      <c r="P225" s="223"/>
      <c r="Q225" s="223"/>
      <c r="R225" s="226"/>
      <c r="S225" s="223"/>
      <c r="T225" s="223"/>
      <c r="U225" s="223"/>
      <c r="V225" s="223"/>
      <c r="W225" s="223"/>
      <c r="X225" s="223"/>
      <c r="Y225" s="223"/>
      <c r="Z225" s="223"/>
      <c r="AA225" s="223"/>
      <c r="AB225" s="223"/>
      <c r="AC225" s="223"/>
      <c r="AD225" s="223"/>
      <c r="AE225" s="223"/>
      <c r="AF225" s="223"/>
      <c r="AG225" s="223"/>
      <c r="AH225" s="223"/>
      <c r="AI225" s="223"/>
      <c r="AJ225" s="223"/>
      <c r="AK225" s="223"/>
      <c r="AL225" s="223"/>
      <c r="AM225" s="224"/>
      <c r="AN225" s="5"/>
      <c r="AO225" s="5"/>
      <c r="AP225" s="5"/>
      <c r="AQ225" s="5"/>
      <c r="AR225" s="5"/>
    </row>
    <row r="226" spans="1:44">
      <c r="A226" s="223"/>
      <c r="B226" s="223"/>
      <c r="C226" s="223"/>
      <c r="D226" s="223"/>
      <c r="E226" s="223"/>
      <c r="F226" s="223"/>
      <c r="G226" s="223"/>
      <c r="H226" s="223"/>
      <c r="I226" s="223"/>
      <c r="J226" s="223"/>
      <c r="K226" s="223"/>
      <c r="L226" s="223"/>
      <c r="M226" s="223"/>
      <c r="N226" s="223"/>
      <c r="O226" s="223"/>
      <c r="P226" s="223"/>
      <c r="Q226" s="223"/>
      <c r="R226" s="226"/>
      <c r="S226" s="223"/>
      <c r="T226" s="223"/>
      <c r="U226" s="223"/>
      <c r="V226" s="223"/>
      <c r="W226" s="223"/>
      <c r="X226" s="223"/>
      <c r="Y226" s="223"/>
      <c r="Z226" s="223"/>
      <c r="AA226" s="223"/>
      <c r="AB226" s="223"/>
      <c r="AC226" s="223"/>
      <c r="AD226" s="223"/>
      <c r="AE226" s="223"/>
      <c r="AF226" s="223"/>
      <c r="AG226" s="223"/>
      <c r="AH226" s="223"/>
      <c r="AI226" s="223"/>
      <c r="AJ226" s="223"/>
      <c r="AK226" s="223"/>
      <c r="AL226" s="223"/>
      <c r="AM226" s="224"/>
      <c r="AN226" s="5"/>
      <c r="AO226" s="5"/>
      <c r="AP226" s="5"/>
      <c r="AQ226" s="5"/>
      <c r="AR226" s="5"/>
    </row>
    <row r="227" spans="1:44">
      <c r="A227" s="223"/>
      <c r="B227" s="223"/>
      <c r="C227" s="223"/>
      <c r="D227" s="223"/>
      <c r="E227" s="223"/>
      <c r="F227" s="223"/>
      <c r="G227" s="223"/>
      <c r="H227" s="223"/>
      <c r="I227" s="223"/>
      <c r="J227" s="223"/>
      <c r="K227" s="223"/>
      <c r="L227" s="223"/>
      <c r="M227" s="223"/>
      <c r="N227" s="223"/>
      <c r="O227" s="223"/>
      <c r="P227" s="223"/>
      <c r="Q227" s="223"/>
      <c r="R227" s="226"/>
      <c r="S227" s="223"/>
      <c r="T227" s="223"/>
      <c r="U227" s="223"/>
      <c r="V227" s="223"/>
      <c r="W227" s="223"/>
      <c r="X227" s="223"/>
      <c r="Y227" s="223"/>
      <c r="Z227" s="223"/>
      <c r="AA227" s="223"/>
      <c r="AB227" s="223"/>
      <c r="AC227" s="223"/>
      <c r="AD227" s="223"/>
      <c r="AE227" s="223"/>
      <c r="AF227" s="223"/>
      <c r="AG227" s="223"/>
      <c r="AH227" s="223"/>
      <c r="AI227" s="223"/>
      <c r="AJ227" s="223"/>
      <c r="AK227" s="223"/>
      <c r="AL227" s="223"/>
      <c r="AM227" s="224"/>
      <c r="AN227" s="5"/>
      <c r="AO227" s="5"/>
      <c r="AP227" s="5"/>
      <c r="AQ227" s="5"/>
      <c r="AR227" s="5"/>
    </row>
    <row r="228" spans="1:44">
      <c r="A228" s="223"/>
      <c r="B228" s="223"/>
      <c r="C228" s="223"/>
      <c r="D228" s="223"/>
      <c r="E228" s="223"/>
      <c r="F228" s="223"/>
      <c r="G228" s="223"/>
      <c r="H228" s="223"/>
      <c r="I228" s="223"/>
      <c r="J228" s="223"/>
      <c r="K228" s="223"/>
      <c r="L228" s="223"/>
      <c r="M228" s="223"/>
      <c r="N228" s="223"/>
      <c r="O228" s="223"/>
      <c r="P228" s="223"/>
      <c r="Q228" s="223"/>
      <c r="R228" s="226"/>
      <c r="S228" s="223"/>
      <c r="T228" s="223"/>
      <c r="U228" s="223"/>
      <c r="V228" s="223"/>
      <c r="W228" s="223"/>
      <c r="X228" s="223"/>
      <c r="Y228" s="223"/>
      <c r="Z228" s="223"/>
      <c r="AA228" s="223"/>
      <c r="AB228" s="223"/>
      <c r="AC228" s="223"/>
      <c r="AD228" s="223"/>
      <c r="AE228" s="223"/>
      <c r="AF228" s="223"/>
      <c r="AG228" s="223"/>
      <c r="AH228" s="223"/>
      <c r="AI228" s="223"/>
      <c r="AJ228" s="223"/>
      <c r="AK228" s="223"/>
      <c r="AL228" s="223"/>
      <c r="AM228" s="224"/>
      <c r="AN228" s="5"/>
      <c r="AO228" s="5"/>
      <c r="AP228" s="5"/>
      <c r="AQ228" s="5"/>
      <c r="AR228" s="5"/>
    </row>
    <row r="229" spans="1:44">
      <c r="A229" s="223"/>
      <c r="B229" s="223"/>
      <c r="C229" s="223"/>
      <c r="D229" s="223"/>
      <c r="E229" s="223"/>
      <c r="F229" s="223"/>
      <c r="G229" s="223"/>
      <c r="H229" s="223"/>
      <c r="I229" s="223"/>
      <c r="J229" s="223"/>
      <c r="K229" s="223"/>
      <c r="L229" s="223"/>
      <c r="M229" s="223"/>
      <c r="N229" s="223"/>
      <c r="O229" s="223"/>
      <c r="P229" s="223"/>
      <c r="Q229" s="223"/>
      <c r="R229" s="226"/>
      <c r="S229" s="223"/>
      <c r="T229" s="223"/>
      <c r="U229" s="223"/>
      <c r="V229" s="223"/>
      <c r="W229" s="223"/>
      <c r="X229" s="223"/>
      <c r="Y229" s="223"/>
      <c r="Z229" s="223"/>
      <c r="AA229" s="223"/>
      <c r="AB229" s="223"/>
      <c r="AC229" s="223"/>
      <c r="AD229" s="223"/>
      <c r="AE229" s="223"/>
      <c r="AF229" s="223"/>
      <c r="AG229" s="223"/>
      <c r="AH229" s="223"/>
      <c r="AI229" s="223"/>
      <c r="AJ229" s="223"/>
      <c r="AK229" s="223"/>
      <c r="AL229" s="223"/>
      <c r="AM229" s="224"/>
      <c r="AN229" s="5"/>
      <c r="AO229" s="5"/>
      <c r="AP229" s="5"/>
      <c r="AQ229" s="5"/>
      <c r="AR229" s="5"/>
    </row>
    <row r="230" spans="1:44">
      <c r="A230" s="223"/>
      <c r="B230" s="223"/>
      <c r="C230" s="223"/>
      <c r="D230" s="223"/>
      <c r="E230" s="223"/>
      <c r="F230" s="223"/>
      <c r="G230" s="223"/>
      <c r="H230" s="223"/>
      <c r="I230" s="223"/>
      <c r="J230" s="223"/>
      <c r="K230" s="223"/>
      <c r="L230" s="223"/>
      <c r="M230" s="223"/>
      <c r="N230" s="223"/>
      <c r="O230" s="223"/>
      <c r="P230" s="223"/>
      <c r="Q230" s="223"/>
      <c r="R230" s="226"/>
      <c r="S230" s="223"/>
      <c r="T230" s="223"/>
      <c r="U230" s="223"/>
      <c r="V230" s="223"/>
      <c r="W230" s="223"/>
      <c r="X230" s="223"/>
      <c r="Y230" s="223"/>
      <c r="Z230" s="223"/>
      <c r="AA230" s="223"/>
      <c r="AB230" s="223"/>
      <c r="AC230" s="223"/>
      <c r="AD230" s="223"/>
      <c r="AE230" s="223"/>
      <c r="AF230" s="223"/>
      <c r="AG230" s="223"/>
      <c r="AH230" s="223"/>
      <c r="AI230" s="223"/>
      <c r="AJ230" s="223"/>
      <c r="AK230" s="223"/>
      <c r="AL230" s="223"/>
      <c r="AM230" s="224"/>
      <c r="AN230" s="5"/>
      <c r="AO230" s="5"/>
      <c r="AP230" s="5"/>
      <c r="AQ230" s="5"/>
      <c r="AR230" s="5"/>
    </row>
    <row r="231" spans="1:44">
      <c r="A231" s="223"/>
      <c r="B231" s="223"/>
      <c r="C231" s="223"/>
      <c r="D231" s="223"/>
      <c r="E231" s="223"/>
      <c r="F231" s="223"/>
      <c r="G231" s="223"/>
      <c r="H231" s="223"/>
      <c r="I231" s="223"/>
      <c r="J231" s="223"/>
      <c r="K231" s="223"/>
      <c r="L231" s="223"/>
      <c r="M231" s="223"/>
      <c r="N231" s="223"/>
      <c r="O231" s="223"/>
      <c r="P231" s="223"/>
      <c r="Q231" s="223"/>
      <c r="R231" s="226"/>
      <c r="S231" s="223"/>
      <c r="T231" s="223"/>
      <c r="U231" s="223"/>
      <c r="V231" s="223"/>
      <c r="W231" s="223"/>
      <c r="X231" s="223"/>
      <c r="Y231" s="223"/>
      <c r="Z231" s="223"/>
      <c r="AA231" s="223"/>
      <c r="AB231" s="223"/>
      <c r="AC231" s="223"/>
      <c r="AD231" s="223"/>
      <c r="AE231" s="223"/>
      <c r="AF231" s="223"/>
      <c r="AG231" s="223"/>
      <c r="AH231" s="223"/>
      <c r="AI231" s="223"/>
      <c r="AJ231" s="223"/>
      <c r="AK231" s="223"/>
      <c r="AL231" s="223"/>
      <c r="AM231" s="224"/>
      <c r="AN231" s="5"/>
      <c r="AO231" s="5"/>
      <c r="AP231" s="5"/>
      <c r="AQ231" s="5"/>
      <c r="AR231" s="5"/>
    </row>
    <row r="232" spans="1:44">
      <c r="A232" s="223"/>
      <c r="B232" s="223"/>
      <c r="C232" s="223"/>
      <c r="D232" s="223"/>
      <c r="E232" s="223"/>
      <c r="F232" s="223"/>
      <c r="G232" s="223"/>
      <c r="H232" s="223"/>
      <c r="I232" s="223"/>
      <c r="J232" s="223"/>
      <c r="K232" s="223"/>
      <c r="L232" s="223"/>
      <c r="M232" s="223"/>
      <c r="N232" s="223"/>
      <c r="O232" s="223"/>
      <c r="P232" s="223"/>
      <c r="Q232" s="223"/>
      <c r="R232" s="226"/>
      <c r="S232" s="223"/>
      <c r="T232" s="223"/>
      <c r="U232" s="223"/>
      <c r="V232" s="223"/>
      <c r="W232" s="223"/>
      <c r="X232" s="223"/>
      <c r="Y232" s="223"/>
      <c r="Z232" s="223"/>
      <c r="AA232" s="223"/>
      <c r="AB232" s="223"/>
      <c r="AC232" s="223"/>
      <c r="AD232" s="223"/>
      <c r="AE232" s="223"/>
      <c r="AF232" s="223"/>
      <c r="AG232" s="223"/>
      <c r="AH232" s="223"/>
      <c r="AI232" s="223"/>
      <c r="AJ232" s="223"/>
      <c r="AK232" s="223"/>
      <c r="AL232" s="223"/>
      <c r="AM232" s="224"/>
      <c r="AN232" s="5"/>
      <c r="AO232" s="5"/>
      <c r="AP232" s="5"/>
      <c r="AQ232" s="5"/>
      <c r="AR232" s="5"/>
    </row>
    <row r="233" spans="1:44">
      <c r="A233" s="223"/>
      <c r="B233" s="223"/>
      <c r="C233" s="223"/>
      <c r="D233" s="223"/>
      <c r="E233" s="223"/>
      <c r="F233" s="223"/>
      <c r="G233" s="223"/>
      <c r="H233" s="223"/>
      <c r="I233" s="223"/>
      <c r="J233" s="223"/>
      <c r="K233" s="223"/>
      <c r="L233" s="223"/>
      <c r="M233" s="223"/>
      <c r="N233" s="223"/>
      <c r="O233" s="223"/>
      <c r="P233" s="223"/>
      <c r="Q233" s="223"/>
      <c r="R233" s="226"/>
      <c r="S233" s="223"/>
      <c r="T233" s="223"/>
      <c r="U233" s="223"/>
      <c r="V233" s="223"/>
      <c r="W233" s="223"/>
      <c r="X233" s="223"/>
      <c r="Y233" s="223"/>
      <c r="Z233" s="223"/>
      <c r="AA233" s="223"/>
      <c r="AB233" s="223"/>
      <c r="AC233" s="223"/>
      <c r="AD233" s="223"/>
      <c r="AE233" s="223"/>
      <c r="AF233" s="223"/>
      <c r="AG233" s="223"/>
      <c r="AH233" s="223"/>
      <c r="AI233" s="223"/>
      <c r="AJ233" s="223"/>
      <c r="AK233" s="223"/>
      <c r="AL233" s="223"/>
      <c r="AM233" s="224"/>
      <c r="AN233" s="5"/>
      <c r="AO233" s="5"/>
      <c r="AP233" s="5"/>
      <c r="AQ233" s="5"/>
      <c r="AR233" s="5"/>
    </row>
    <row r="234" spans="1:44">
      <c r="A234" s="223"/>
      <c r="B234" s="223"/>
      <c r="C234" s="223"/>
      <c r="D234" s="223"/>
      <c r="E234" s="223"/>
      <c r="F234" s="223"/>
      <c r="G234" s="223"/>
      <c r="H234" s="223"/>
      <c r="I234" s="223"/>
      <c r="J234" s="223"/>
      <c r="K234" s="223"/>
      <c r="L234" s="223"/>
      <c r="M234" s="223"/>
      <c r="N234" s="223"/>
      <c r="O234" s="223"/>
      <c r="P234" s="223"/>
      <c r="Q234" s="223"/>
      <c r="R234" s="226"/>
      <c r="S234" s="223"/>
      <c r="T234" s="223"/>
      <c r="U234" s="223"/>
      <c r="V234" s="223"/>
      <c r="W234" s="223"/>
      <c r="X234" s="223"/>
      <c r="Y234" s="223"/>
      <c r="Z234" s="223"/>
      <c r="AA234" s="223"/>
      <c r="AB234" s="223"/>
      <c r="AC234" s="223"/>
      <c r="AD234" s="223"/>
      <c r="AE234" s="223"/>
      <c r="AF234" s="223"/>
      <c r="AG234" s="223"/>
      <c r="AH234" s="223"/>
      <c r="AI234" s="223"/>
      <c r="AJ234" s="223"/>
      <c r="AK234" s="223"/>
      <c r="AL234" s="223"/>
      <c r="AM234" s="224"/>
      <c r="AN234" s="5"/>
      <c r="AO234" s="5"/>
      <c r="AP234" s="5"/>
      <c r="AQ234" s="5"/>
      <c r="AR234" s="5"/>
    </row>
    <row r="235" spans="1:44">
      <c r="A235" s="223"/>
      <c r="B235" s="223"/>
      <c r="C235" s="223"/>
      <c r="D235" s="223"/>
      <c r="E235" s="223"/>
      <c r="F235" s="223"/>
      <c r="G235" s="223"/>
      <c r="H235" s="223"/>
      <c r="I235" s="223"/>
      <c r="J235" s="223"/>
      <c r="K235" s="223"/>
      <c r="L235" s="223"/>
      <c r="M235" s="223"/>
      <c r="N235" s="223"/>
      <c r="O235" s="223"/>
      <c r="P235" s="223"/>
      <c r="Q235" s="223"/>
      <c r="R235" s="226"/>
      <c r="S235" s="223"/>
      <c r="T235" s="223"/>
      <c r="U235" s="223"/>
      <c r="V235" s="223"/>
      <c r="W235" s="223"/>
      <c r="X235" s="223"/>
      <c r="Y235" s="223"/>
      <c r="Z235" s="223"/>
      <c r="AA235" s="223"/>
      <c r="AB235" s="223"/>
      <c r="AC235" s="223"/>
      <c r="AD235" s="223"/>
      <c r="AE235" s="223"/>
      <c r="AF235" s="223"/>
      <c r="AG235" s="223"/>
      <c r="AH235" s="223"/>
      <c r="AI235" s="223"/>
      <c r="AJ235" s="223"/>
      <c r="AK235" s="223"/>
      <c r="AL235" s="223"/>
      <c r="AM235" s="224"/>
      <c r="AN235" s="5"/>
      <c r="AO235" s="5"/>
      <c r="AP235" s="5"/>
      <c r="AQ235" s="5"/>
      <c r="AR235" s="5"/>
    </row>
    <row r="236" spans="1:44">
      <c r="A236" s="223"/>
      <c r="B236" s="223"/>
      <c r="C236" s="223"/>
      <c r="D236" s="223"/>
      <c r="E236" s="223"/>
      <c r="F236" s="223"/>
      <c r="G236" s="223"/>
      <c r="H236" s="223"/>
      <c r="I236" s="223"/>
      <c r="J236" s="223"/>
      <c r="K236" s="223"/>
      <c r="L236" s="223"/>
      <c r="M236" s="223"/>
      <c r="N236" s="223"/>
      <c r="O236" s="223"/>
      <c r="P236" s="223"/>
      <c r="Q236" s="223"/>
      <c r="R236" s="226"/>
      <c r="S236" s="223"/>
      <c r="T236" s="223"/>
      <c r="U236" s="223"/>
      <c r="V236" s="223"/>
      <c r="W236" s="223"/>
      <c r="X236" s="223"/>
      <c r="Y236" s="223"/>
      <c r="Z236" s="223"/>
      <c r="AA236" s="223"/>
      <c r="AB236" s="223"/>
      <c r="AC236" s="223"/>
      <c r="AD236" s="223"/>
      <c r="AE236" s="223"/>
      <c r="AF236" s="223"/>
      <c r="AG236" s="223"/>
      <c r="AH236" s="223"/>
      <c r="AI236" s="223"/>
      <c r="AJ236" s="223"/>
      <c r="AK236" s="223"/>
      <c r="AL236" s="223"/>
      <c r="AM236" s="224"/>
      <c r="AN236" s="5"/>
      <c r="AO236" s="5"/>
      <c r="AP236" s="5"/>
      <c r="AQ236" s="5"/>
      <c r="AR236" s="5"/>
    </row>
    <row r="237" spans="1:44">
      <c r="A237" s="223"/>
      <c r="B237" s="223"/>
      <c r="C237" s="223"/>
      <c r="D237" s="223"/>
      <c r="E237" s="223"/>
      <c r="F237" s="223"/>
      <c r="G237" s="223"/>
      <c r="H237" s="223"/>
      <c r="I237" s="223"/>
      <c r="J237" s="223"/>
      <c r="K237" s="223"/>
      <c r="L237" s="223"/>
      <c r="M237" s="223"/>
      <c r="N237" s="223"/>
      <c r="O237" s="223"/>
      <c r="P237" s="223"/>
      <c r="Q237" s="223"/>
      <c r="R237" s="226"/>
      <c r="S237" s="223"/>
      <c r="T237" s="223"/>
      <c r="U237" s="223"/>
      <c r="V237" s="223"/>
      <c r="W237" s="223"/>
      <c r="X237" s="223"/>
      <c r="Y237" s="223"/>
      <c r="Z237" s="223"/>
      <c r="AA237" s="223"/>
      <c r="AB237" s="223"/>
      <c r="AC237" s="223"/>
      <c r="AD237" s="223"/>
      <c r="AE237" s="223"/>
      <c r="AF237" s="223"/>
      <c r="AG237" s="223"/>
      <c r="AH237" s="223"/>
      <c r="AI237" s="223"/>
      <c r="AJ237" s="223"/>
      <c r="AK237" s="223"/>
      <c r="AL237" s="223"/>
      <c r="AM237" s="224"/>
      <c r="AN237" s="5"/>
      <c r="AO237" s="5"/>
      <c r="AP237" s="5"/>
      <c r="AQ237" s="5"/>
      <c r="AR237" s="5"/>
    </row>
    <row r="238" spans="1:44">
      <c r="A238" s="223"/>
      <c r="B238" s="223"/>
      <c r="C238" s="223"/>
      <c r="D238" s="223"/>
      <c r="E238" s="223"/>
      <c r="F238" s="223"/>
      <c r="G238" s="223"/>
      <c r="H238" s="223"/>
      <c r="I238" s="223"/>
      <c r="J238" s="223"/>
      <c r="K238" s="223"/>
      <c r="L238" s="223"/>
      <c r="M238" s="223"/>
      <c r="N238" s="223"/>
      <c r="O238" s="223"/>
      <c r="P238" s="223"/>
      <c r="Q238" s="223"/>
      <c r="R238" s="226"/>
      <c r="S238" s="223"/>
      <c r="T238" s="223"/>
      <c r="U238" s="223"/>
      <c r="V238" s="223"/>
      <c r="W238" s="223"/>
      <c r="X238" s="223"/>
      <c r="Y238" s="223"/>
      <c r="Z238" s="223"/>
      <c r="AA238" s="223"/>
      <c r="AB238" s="223"/>
      <c r="AC238" s="223"/>
      <c r="AD238" s="223"/>
      <c r="AE238" s="223"/>
      <c r="AF238" s="223"/>
      <c r="AG238" s="223"/>
      <c r="AH238" s="223"/>
      <c r="AI238" s="223"/>
      <c r="AJ238" s="223"/>
      <c r="AK238" s="223"/>
      <c r="AL238" s="223"/>
      <c r="AM238" s="224"/>
      <c r="AN238" s="5"/>
      <c r="AO238" s="5"/>
      <c r="AP238" s="5"/>
      <c r="AQ238" s="5"/>
      <c r="AR238" s="5"/>
    </row>
    <row r="239" spans="1:44">
      <c r="A239" s="223"/>
      <c r="B239" s="223"/>
      <c r="C239" s="223"/>
      <c r="D239" s="223"/>
      <c r="E239" s="223"/>
      <c r="F239" s="223"/>
      <c r="G239" s="223"/>
      <c r="H239" s="223"/>
      <c r="I239" s="223"/>
      <c r="J239" s="223"/>
      <c r="K239" s="223"/>
      <c r="L239" s="223"/>
      <c r="M239" s="223"/>
      <c r="N239" s="223"/>
      <c r="O239" s="223"/>
      <c r="P239" s="223"/>
      <c r="Q239" s="223"/>
      <c r="R239" s="226"/>
      <c r="S239" s="223"/>
      <c r="T239" s="223"/>
      <c r="U239" s="223"/>
      <c r="V239" s="223"/>
      <c r="W239" s="223"/>
      <c r="X239" s="223"/>
      <c r="Y239" s="223"/>
      <c r="Z239" s="223"/>
      <c r="AA239" s="223"/>
      <c r="AB239" s="223"/>
      <c r="AC239" s="223"/>
      <c r="AD239" s="223"/>
      <c r="AE239" s="223"/>
      <c r="AF239" s="223"/>
      <c r="AG239" s="223"/>
      <c r="AH239" s="223"/>
      <c r="AI239" s="223"/>
      <c r="AJ239" s="223"/>
      <c r="AK239" s="223"/>
      <c r="AL239" s="223"/>
      <c r="AM239" s="224"/>
      <c r="AN239" s="5"/>
      <c r="AO239" s="5"/>
      <c r="AP239" s="5"/>
      <c r="AQ239" s="5"/>
      <c r="AR239" s="5"/>
    </row>
    <row r="240" spans="1:44">
      <c r="A240" s="223"/>
      <c r="B240" s="223"/>
      <c r="C240" s="223"/>
      <c r="D240" s="223"/>
      <c r="E240" s="223"/>
      <c r="F240" s="223"/>
      <c r="G240" s="223"/>
      <c r="H240" s="223"/>
      <c r="I240" s="223"/>
      <c r="J240" s="223"/>
      <c r="K240" s="223"/>
      <c r="L240" s="223"/>
      <c r="M240" s="223"/>
      <c r="N240" s="223"/>
      <c r="O240" s="223"/>
      <c r="P240" s="223"/>
      <c r="Q240" s="223"/>
      <c r="R240" s="226"/>
      <c r="S240" s="223"/>
      <c r="T240" s="223"/>
      <c r="U240" s="223"/>
      <c r="V240" s="223"/>
      <c r="W240" s="223"/>
      <c r="X240" s="223"/>
      <c r="Y240" s="223"/>
      <c r="Z240" s="223"/>
      <c r="AA240" s="223"/>
      <c r="AB240" s="223"/>
      <c r="AC240" s="223"/>
      <c r="AD240" s="223"/>
      <c r="AE240" s="223"/>
      <c r="AF240" s="223"/>
      <c r="AG240" s="223"/>
      <c r="AH240" s="223"/>
      <c r="AI240" s="223"/>
      <c r="AJ240" s="223"/>
      <c r="AK240" s="223"/>
      <c r="AL240" s="223"/>
      <c r="AM240" s="224"/>
      <c r="AN240" s="5"/>
      <c r="AO240" s="5"/>
      <c r="AP240" s="5"/>
      <c r="AQ240" s="5"/>
      <c r="AR240" s="5"/>
    </row>
    <row r="241" spans="1:44">
      <c r="A241" s="223"/>
      <c r="B241" s="223"/>
      <c r="C241" s="223"/>
      <c r="D241" s="223"/>
      <c r="E241" s="223"/>
      <c r="F241" s="223"/>
      <c r="G241" s="223"/>
      <c r="H241" s="223"/>
      <c r="I241" s="223"/>
      <c r="J241" s="223"/>
      <c r="K241" s="223"/>
      <c r="L241" s="223"/>
      <c r="M241" s="223"/>
      <c r="N241" s="223"/>
      <c r="O241" s="223"/>
      <c r="P241" s="223"/>
      <c r="Q241" s="223"/>
      <c r="R241" s="226"/>
      <c r="S241" s="223"/>
      <c r="T241" s="223"/>
      <c r="U241" s="223"/>
      <c r="V241" s="223"/>
      <c r="W241" s="223"/>
      <c r="X241" s="223"/>
      <c r="Y241" s="223"/>
      <c r="Z241" s="223"/>
      <c r="AA241" s="223"/>
      <c r="AB241" s="223"/>
      <c r="AC241" s="223"/>
      <c r="AD241" s="223"/>
      <c r="AE241" s="223"/>
      <c r="AF241" s="223"/>
      <c r="AG241" s="223"/>
      <c r="AH241" s="223"/>
      <c r="AI241" s="223"/>
      <c r="AJ241" s="223"/>
      <c r="AK241" s="223"/>
      <c r="AL241" s="223"/>
      <c r="AM241" s="224"/>
      <c r="AN241" s="5"/>
      <c r="AO241" s="5"/>
      <c r="AP241" s="5"/>
      <c r="AQ241" s="5"/>
      <c r="AR241" s="5"/>
    </row>
    <row r="242" spans="1:44">
      <c r="A242" s="223"/>
      <c r="B242" s="223"/>
      <c r="C242" s="223"/>
      <c r="D242" s="223"/>
      <c r="E242" s="223"/>
      <c r="F242" s="223"/>
      <c r="G242" s="223"/>
      <c r="H242" s="223"/>
      <c r="I242" s="223"/>
      <c r="J242" s="223"/>
      <c r="K242" s="223"/>
      <c r="L242" s="223"/>
      <c r="M242" s="223"/>
      <c r="N242" s="223"/>
      <c r="O242" s="223"/>
      <c r="P242" s="223"/>
      <c r="Q242" s="223"/>
      <c r="R242" s="226"/>
      <c r="S242" s="223"/>
      <c r="T242" s="223"/>
      <c r="U242" s="223"/>
      <c r="V242" s="223"/>
      <c r="W242" s="223"/>
      <c r="X242" s="223"/>
      <c r="Y242" s="223"/>
      <c r="Z242" s="223"/>
      <c r="AA242" s="223"/>
      <c r="AB242" s="223"/>
      <c r="AC242" s="223"/>
      <c r="AD242" s="223"/>
      <c r="AE242" s="223"/>
      <c r="AF242" s="223"/>
      <c r="AG242" s="223"/>
      <c r="AH242" s="223"/>
      <c r="AI242" s="223"/>
      <c r="AJ242" s="223"/>
      <c r="AK242" s="223"/>
      <c r="AL242" s="223"/>
      <c r="AM242" s="224"/>
      <c r="AN242" s="5"/>
      <c r="AO242" s="5"/>
      <c r="AP242" s="5"/>
      <c r="AQ242" s="5"/>
      <c r="AR242" s="5"/>
    </row>
    <row r="243" spans="1:44">
      <c r="A243" s="223"/>
      <c r="B243" s="223"/>
      <c r="C243" s="223"/>
      <c r="D243" s="223"/>
      <c r="E243" s="223"/>
      <c r="F243" s="223"/>
      <c r="G243" s="223"/>
      <c r="H243" s="223"/>
      <c r="I243" s="223"/>
      <c r="J243" s="223"/>
      <c r="K243" s="223"/>
      <c r="L243" s="223"/>
      <c r="M243" s="223"/>
      <c r="N243" s="223"/>
      <c r="O243" s="223"/>
      <c r="P243" s="223"/>
      <c r="Q243" s="223"/>
      <c r="R243" s="226"/>
      <c r="S243" s="223"/>
      <c r="T243" s="223"/>
      <c r="U243" s="223"/>
      <c r="V243" s="223"/>
      <c r="W243" s="223"/>
      <c r="X243" s="223"/>
      <c r="Y243" s="223"/>
      <c r="Z243" s="223"/>
      <c r="AA243" s="223"/>
      <c r="AB243" s="223"/>
      <c r="AC243" s="223"/>
      <c r="AD243" s="223"/>
      <c r="AE243" s="223"/>
      <c r="AF243" s="223"/>
      <c r="AG243" s="223"/>
      <c r="AH243" s="223"/>
      <c r="AI243" s="223"/>
      <c r="AJ243" s="223"/>
      <c r="AK243" s="223"/>
      <c r="AL243" s="223"/>
      <c r="AM243" s="224"/>
      <c r="AN243" s="5"/>
      <c r="AO243" s="5"/>
      <c r="AP243" s="5"/>
      <c r="AQ243" s="5"/>
      <c r="AR243" s="5"/>
    </row>
    <row r="244" spans="1:44">
      <c r="A244" s="223"/>
      <c r="B244" s="223"/>
      <c r="C244" s="223"/>
      <c r="D244" s="223"/>
      <c r="E244" s="223"/>
      <c r="F244" s="223"/>
      <c r="G244" s="223"/>
      <c r="H244" s="223"/>
      <c r="I244" s="223"/>
      <c r="J244" s="223"/>
      <c r="K244" s="223"/>
      <c r="L244" s="223"/>
      <c r="M244" s="223"/>
      <c r="N244" s="223"/>
      <c r="O244" s="223"/>
      <c r="P244" s="223"/>
      <c r="Q244" s="223"/>
      <c r="R244" s="226"/>
      <c r="S244" s="223"/>
      <c r="T244" s="223"/>
      <c r="U244" s="223"/>
      <c r="V244" s="223"/>
      <c r="W244" s="223"/>
      <c r="X244" s="223"/>
      <c r="Y244" s="223"/>
      <c r="Z244" s="223"/>
      <c r="AA244" s="223"/>
      <c r="AB244" s="223"/>
      <c r="AC244" s="223"/>
      <c r="AD244" s="223"/>
      <c r="AE244" s="223"/>
      <c r="AF244" s="223"/>
      <c r="AG244" s="223"/>
      <c r="AH244" s="223"/>
      <c r="AI244" s="223"/>
      <c r="AJ244" s="223"/>
      <c r="AK244" s="223"/>
      <c r="AL244" s="223"/>
      <c r="AM244" s="224"/>
      <c r="AN244" s="5"/>
      <c r="AO244" s="5"/>
      <c r="AP244" s="5"/>
      <c r="AQ244" s="5"/>
      <c r="AR244" s="5"/>
    </row>
    <row r="245" spans="1:44">
      <c r="A245" s="223"/>
      <c r="B245" s="223"/>
      <c r="C245" s="223"/>
      <c r="D245" s="223"/>
      <c r="E245" s="223"/>
      <c r="F245" s="223"/>
      <c r="G245" s="223"/>
      <c r="H245" s="223"/>
      <c r="I245" s="223"/>
      <c r="J245" s="223"/>
      <c r="K245" s="223"/>
      <c r="L245" s="223"/>
      <c r="M245" s="223"/>
      <c r="N245" s="223"/>
      <c r="O245" s="223"/>
      <c r="P245" s="223"/>
      <c r="Q245" s="223"/>
      <c r="R245" s="226"/>
      <c r="S245" s="223"/>
      <c r="T245" s="223"/>
      <c r="U245" s="223"/>
      <c r="V245" s="223"/>
      <c r="W245" s="223"/>
      <c r="X245" s="223"/>
      <c r="Y245" s="223"/>
      <c r="Z245" s="223"/>
      <c r="AA245" s="223"/>
      <c r="AB245" s="223"/>
      <c r="AC245" s="223"/>
      <c r="AD245" s="223"/>
      <c r="AE245" s="223"/>
      <c r="AF245" s="223"/>
      <c r="AG245" s="223"/>
      <c r="AH245" s="223"/>
      <c r="AI245" s="223"/>
      <c r="AJ245" s="223"/>
      <c r="AK245" s="223"/>
      <c r="AL245" s="223"/>
      <c r="AM245" s="224"/>
      <c r="AN245" s="5"/>
      <c r="AO245" s="5"/>
      <c r="AP245" s="5"/>
      <c r="AQ245" s="5"/>
      <c r="AR245" s="5"/>
    </row>
    <row r="246" spans="1:44">
      <c r="A246" s="223"/>
      <c r="B246" s="223"/>
      <c r="C246" s="223"/>
      <c r="D246" s="223"/>
      <c r="E246" s="223"/>
      <c r="F246" s="223"/>
      <c r="G246" s="223"/>
      <c r="H246" s="223"/>
      <c r="I246" s="223"/>
      <c r="J246" s="223"/>
      <c r="K246" s="223"/>
      <c r="L246" s="223"/>
      <c r="M246" s="223"/>
      <c r="N246" s="223"/>
      <c r="O246" s="223"/>
      <c r="P246" s="223"/>
      <c r="Q246" s="223"/>
      <c r="R246" s="226"/>
      <c r="S246" s="223"/>
      <c r="T246" s="223"/>
      <c r="U246" s="223"/>
      <c r="V246" s="223"/>
      <c r="W246" s="223"/>
      <c r="X246" s="223"/>
      <c r="Y246" s="223"/>
      <c r="Z246" s="223"/>
      <c r="AA246" s="223"/>
      <c r="AB246" s="223"/>
      <c r="AC246" s="223"/>
      <c r="AD246" s="223"/>
      <c r="AE246" s="223"/>
      <c r="AF246" s="223"/>
      <c r="AG246" s="223"/>
      <c r="AH246" s="223"/>
      <c r="AI246" s="223"/>
      <c r="AJ246" s="223"/>
      <c r="AK246" s="223"/>
      <c r="AL246" s="223"/>
      <c r="AM246" s="224"/>
      <c r="AN246" s="5"/>
      <c r="AO246" s="5"/>
      <c r="AP246" s="5"/>
      <c r="AQ246" s="5"/>
      <c r="AR246" s="5"/>
    </row>
    <row r="247" spans="1:44">
      <c r="A247" s="223"/>
      <c r="B247" s="223"/>
      <c r="C247" s="223"/>
      <c r="D247" s="223"/>
      <c r="E247" s="223"/>
      <c r="F247" s="223"/>
      <c r="G247" s="223"/>
      <c r="H247" s="223"/>
      <c r="I247" s="223"/>
      <c r="J247" s="223"/>
      <c r="K247" s="223"/>
      <c r="L247" s="223"/>
      <c r="M247" s="223"/>
      <c r="N247" s="223"/>
      <c r="O247" s="223"/>
      <c r="P247" s="223"/>
      <c r="Q247" s="223"/>
      <c r="R247" s="226"/>
      <c r="S247" s="223"/>
      <c r="T247" s="223"/>
      <c r="U247" s="223"/>
      <c r="V247" s="223"/>
      <c r="W247" s="223"/>
      <c r="X247" s="223"/>
      <c r="Y247" s="223"/>
      <c r="Z247" s="223"/>
      <c r="AA247" s="223"/>
      <c r="AB247" s="223"/>
      <c r="AC247" s="223"/>
      <c r="AD247" s="223"/>
      <c r="AE247" s="223"/>
      <c r="AF247" s="223"/>
      <c r="AG247" s="223"/>
      <c r="AH247" s="223"/>
      <c r="AI247" s="223"/>
      <c r="AJ247" s="223"/>
      <c r="AK247" s="223"/>
      <c r="AL247" s="223"/>
      <c r="AM247" s="224"/>
      <c r="AN247" s="5"/>
      <c r="AO247" s="5"/>
      <c r="AP247" s="5"/>
      <c r="AQ247" s="5"/>
      <c r="AR247" s="5"/>
    </row>
    <row r="248" spans="1:44">
      <c r="A248" s="223"/>
      <c r="B248" s="223"/>
      <c r="C248" s="223"/>
      <c r="D248" s="223"/>
      <c r="E248" s="223"/>
      <c r="F248" s="223"/>
      <c r="G248" s="223"/>
      <c r="H248" s="223"/>
      <c r="I248" s="223"/>
      <c r="J248" s="223"/>
      <c r="K248" s="223"/>
      <c r="L248" s="223"/>
      <c r="M248" s="223"/>
      <c r="N248" s="223"/>
      <c r="O248" s="223"/>
      <c r="P248" s="223"/>
      <c r="Q248" s="223"/>
      <c r="R248" s="226"/>
      <c r="S248" s="223"/>
      <c r="T248" s="223"/>
      <c r="U248" s="223"/>
      <c r="V248" s="223"/>
      <c r="W248" s="223"/>
      <c r="X248" s="223"/>
      <c r="Y248" s="223"/>
      <c r="Z248" s="223"/>
      <c r="AA248" s="223"/>
      <c r="AB248" s="223"/>
      <c r="AC248" s="223"/>
      <c r="AD248" s="223"/>
      <c r="AE248" s="223"/>
      <c r="AF248" s="223"/>
      <c r="AG248" s="223"/>
      <c r="AH248" s="223"/>
      <c r="AI248" s="227"/>
      <c r="AJ248" s="223"/>
      <c r="AK248" s="223"/>
      <c r="AL248" s="223"/>
      <c r="AM248" s="228"/>
      <c r="AN248" s="229"/>
      <c r="AO248" s="229"/>
      <c r="AP248" s="229"/>
      <c r="AQ248" s="229"/>
      <c r="AR248" s="229"/>
    </row>
    <row r="249" spans="1:44">
      <c r="A249" s="223"/>
      <c r="B249" s="223"/>
      <c r="C249" s="223"/>
      <c r="D249" s="223"/>
      <c r="E249" s="223"/>
      <c r="F249" s="223"/>
      <c r="G249" s="223"/>
      <c r="H249" s="223"/>
      <c r="I249" s="223"/>
      <c r="J249" s="223"/>
      <c r="K249" s="223"/>
      <c r="L249" s="223"/>
      <c r="M249" s="223"/>
      <c r="N249" s="223"/>
      <c r="O249" s="223"/>
      <c r="P249" s="223"/>
      <c r="Q249" s="223"/>
      <c r="R249" s="226"/>
      <c r="S249" s="223"/>
      <c r="T249" s="223"/>
      <c r="U249" s="223"/>
      <c r="V249" s="223"/>
      <c r="W249" s="223"/>
      <c r="X249" s="223"/>
      <c r="Y249" s="223"/>
      <c r="Z249" s="223"/>
      <c r="AA249" s="223"/>
      <c r="AB249" s="223"/>
      <c r="AC249" s="223"/>
      <c r="AD249" s="223"/>
      <c r="AE249" s="223"/>
      <c r="AF249" s="223"/>
      <c r="AG249" s="223"/>
      <c r="AH249" s="223"/>
      <c r="AI249" s="227"/>
      <c r="AJ249" s="223"/>
      <c r="AK249" s="223"/>
      <c r="AL249" s="223"/>
      <c r="AM249" s="228"/>
      <c r="AN249" s="229"/>
      <c r="AO249" s="229"/>
      <c r="AP249" s="229"/>
      <c r="AQ249" s="229"/>
      <c r="AR249" s="229"/>
    </row>
    <row r="250" spans="1:44">
      <c r="A250" s="223"/>
      <c r="B250" s="223"/>
      <c r="C250" s="223"/>
      <c r="D250" s="223"/>
      <c r="E250" s="223"/>
      <c r="F250" s="223"/>
      <c r="G250" s="223"/>
      <c r="H250" s="223"/>
      <c r="I250" s="223"/>
      <c r="J250" s="223"/>
      <c r="K250" s="223"/>
      <c r="L250" s="223"/>
      <c r="M250" s="223"/>
      <c r="N250" s="223"/>
      <c r="O250" s="223"/>
      <c r="P250" s="223"/>
      <c r="Q250" s="223"/>
      <c r="R250" s="226"/>
      <c r="S250" s="223"/>
      <c r="T250" s="223"/>
      <c r="U250" s="223"/>
      <c r="V250" s="223"/>
      <c r="W250" s="223"/>
      <c r="X250" s="223"/>
      <c r="Y250" s="223"/>
      <c r="Z250" s="223"/>
      <c r="AA250" s="223"/>
      <c r="AB250" s="223"/>
      <c r="AC250" s="223"/>
      <c r="AD250" s="223"/>
      <c r="AE250" s="223"/>
      <c r="AF250" s="223"/>
      <c r="AG250" s="223"/>
      <c r="AH250" s="223"/>
      <c r="AI250" s="227"/>
      <c r="AJ250" s="223"/>
      <c r="AK250" s="223"/>
      <c r="AL250" s="223"/>
      <c r="AM250" s="228"/>
      <c r="AN250" s="229"/>
      <c r="AO250" s="229"/>
      <c r="AP250" s="229"/>
      <c r="AQ250" s="229"/>
      <c r="AR250" s="229"/>
    </row>
    <row r="251" spans="1:44">
      <c r="A251" s="223"/>
      <c r="B251" s="223"/>
      <c r="C251" s="223"/>
      <c r="D251" s="223"/>
      <c r="E251" s="223"/>
      <c r="F251" s="223"/>
      <c r="G251" s="223"/>
      <c r="H251" s="223"/>
      <c r="I251" s="223"/>
      <c r="J251" s="223"/>
      <c r="K251" s="223"/>
      <c r="L251" s="223"/>
      <c r="M251" s="223"/>
      <c r="N251" s="223"/>
      <c r="O251" s="223"/>
      <c r="P251" s="223"/>
      <c r="Q251" s="223"/>
      <c r="R251" s="226"/>
      <c r="S251" s="223"/>
      <c r="T251" s="223"/>
      <c r="U251" s="223"/>
      <c r="V251" s="223"/>
      <c r="W251" s="223"/>
      <c r="X251" s="223"/>
      <c r="Y251" s="223"/>
      <c r="Z251" s="223"/>
      <c r="AA251" s="223"/>
      <c r="AB251" s="223"/>
      <c r="AC251" s="223"/>
      <c r="AD251" s="223"/>
      <c r="AE251" s="223"/>
      <c r="AF251" s="223"/>
      <c r="AG251" s="223"/>
      <c r="AH251" s="223"/>
      <c r="AI251" s="227"/>
      <c r="AJ251" s="223"/>
      <c r="AK251" s="223"/>
      <c r="AL251" s="223"/>
      <c r="AM251" s="228"/>
      <c r="AN251" s="229"/>
      <c r="AO251" s="229"/>
      <c r="AP251" s="229"/>
      <c r="AQ251" s="229"/>
      <c r="AR251" s="229"/>
    </row>
    <row r="252" spans="1:44">
      <c r="A252" s="223"/>
      <c r="B252" s="223"/>
      <c r="C252" s="223"/>
      <c r="D252" s="223"/>
      <c r="E252" s="223"/>
      <c r="F252" s="223"/>
      <c r="G252" s="223"/>
      <c r="H252" s="223"/>
      <c r="I252" s="223"/>
      <c r="J252" s="223"/>
      <c r="K252" s="223"/>
      <c r="L252" s="223"/>
      <c r="M252" s="223"/>
      <c r="N252" s="223"/>
      <c r="O252" s="223"/>
      <c r="P252" s="223"/>
      <c r="Q252" s="223"/>
      <c r="R252" s="226"/>
      <c r="S252" s="223"/>
      <c r="T252" s="223"/>
      <c r="U252" s="223"/>
      <c r="V252" s="223"/>
      <c r="W252" s="223"/>
      <c r="X252" s="223"/>
      <c r="Y252" s="223"/>
      <c r="Z252" s="223"/>
      <c r="AA252" s="223"/>
      <c r="AB252" s="223"/>
      <c r="AC252" s="223"/>
      <c r="AD252" s="223"/>
      <c r="AE252" s="223"/>
      <c r="AF252" s="223"/>
      <c r="AG252" s="223"/>
      <c r="AH252" s="223"/>
      <c r="AI252" s="227"/>
      <c r="AJ252" s="223"/>
      <c r="AK252" s="223"/>
      <c r="AL252" s="223"/>
      <c r="AM252" s="228"/>
      <c r="AN252" s="229"/>
      <c r="AO252" s="229"/>
      <c r="AP252" s="229"/>
      <c r="AQ252" s="229"/>
      <c r="AR252" s="229"/>
    </row>
    <row r="253" spans="1:44">
      <c r="A253" s="223"/>
      <c r="B253" s="223"/>
      <c r="C253" s="223"/>
      <c r="D253" s="223"/>
      <c r="E253" s="223"/>
      <c r="F253" s="223"/>
      <c r="G253" s="223"/>
      <c r="H253" s="223"/>
      <c r="I253" s="223"/>
      <c r="J253" s="223"/>
      <c r="K253" s="223"/>
      <c r="L253" s="223"/>
      <c r="M253" s="223"/>
      <c r="N253" s="223"/>
      <c r="O253" s="223"/>
      <c r="P253" s="223"/>
      <c r="Q253" s="223"/>
      <c r="R253" s="226"/>
      <c r="S253" s="223"/>
      <c r="T253" s="223"/>
      <c r="U253" s="223"/>
      <c r="V253" s="223"/>
      <c r="W253" s="223"/>
      <c r="X253" s="223"/>
      <c r="Y253" s="223"/>
      <c r="Z253" s="223"/>
      <c r="AA253" s="223"/>
      <c r="AB253" s="223"/>
      <c r="AC253" s="223"/>
      <c r="AD253" s="223"/>
      <c r="AE253" s="223"/>
      <c r="AF253" s="223"/>
      <c r="AG253" s="223"/>
      <c r="AH253" s="223"/>
      <c r="AI253" s="227"/>
      <c r="AJ253" s="223"/>
      <c r="AK253" s="223"/>
      <c r="AL253" s="223"/>
      <c r="AM253" s="228"/>
      <c r="AN253" s="229"/>
      <c r="AO253" s="229"/>
      <c r="AP253" s="229"/>
      <c r="AQ253" s="229"/>
      <c r="AR253" s="229"/>
    </row>
    <row r="254" spans="1:44">
      <c r="A254" s="223"/>
      <c r="B254" s="223"/>
      <c r="C254" s="223"/>
      <c r="D254" s="223"/>
      <c r="E254" s="223"/>
      <c r="F254" s="223"/>
      <c r="G254" s="223"/>
      <c r="H254" s="223"/>
      <c r="I254" s="223"/>
      <c r="J254" s="223"/>
      <c r="K254" s="223"/>
      <c r="L254" s="223"/>
      <c r="M254" s="223"/>
      <c r="N254" s="223"/>
      <c r="O254" s="223"/>
      <c r="P254" s="223"/>
      <c r="Q254" s="223"/>
      <c r="R254" s="226"/>
      <c r="S254" s="223"/>
      <c r="T254" s="223"/>
      <c r="U254" s="223"/>
      <c r="V254" s="223"/>
      <c r="W254" s="223"/>
      <c r="X254" s="223"/>
      <c r="Y254" s="223"/>
      <c r="Z254" s="223"/>
      <c r="AA254" s="223"/>
      <c r="AB254" s="223"/>
      <c r="AC254" s="223"/>
      <c r="AD254" s="223"/>
      <c r="AE254" s="223"/>
      <c r="AF254" s="223"/>
      <c r="AG254" s="223"/>
      <c r="AH254" s="223"/>
      <c r="AI254" s="227"/>
      <c r="AJ254" s="223"/>
      <c r="AK254" s="223"/>
      <c r="AL254" s="223"/>
      <c r="AM254" s="228"/>
      <c r="AN254" s="229"/>
      <c r="AO254" s="229"/>
      <c r="AP254" s="229"/>
      <c r="AQ254" s="229"/>
      <c r="AR254" s="229"/>
    </row>
    <row r="255" spans="1:44">
      <c r="A255" s="223"/>
      <c r="B255" s="223"/>
      <c r="C255" s="223"/>
      <c r="D255" s="223"/>
      <c r="E255" s="223"/>
      <c r="F255" s="223"/>
      <c r="G255" s="223"/>
      <c r="H255" s="223"/>
      <c r="I255" s="223"/>
      <c r="J255" s="223"/>
      <c r="K255" s="223"/>
      <c r="L255" s="223"/>
      <c r="M255" s="223"/>
      <c r="N255" s="223"/>
      <c r="O255" s="223"/>
      <c r="P255" s="223"/>
      <c r="Q255" s="223"/>
      <c r="R255" s="226"/>
      <c r="S255" s="223"/>
      <c r="T255" s="223"/>
      <c r="U255" s="223"/>
      <c r="V255" s="223"/>
      <c r="W255" s="223"/>
      <c r="X255" s="223"/>
      <c r="Y255" s="223"/>
      <c r="Z255" s="223"/>
      <c r="AA255" s="223"/>
      <c r="AB255" s="223"/>
      <c r="AC255" s="223"/>
      <c r="AD255" s="223"/>
      <c r="AE255" s="223"/>
      <c r="AF255" s="223"/>
      <c r="AG255" s="223"/>
      <c r="AH255" s="223"/>
      <c r="AI255" s="227"/>
      <c r="AJ255" s="223"/>
      <c r="AK255" s="223"/>
      <c r="AL255" s="223"/>
      <c r="AM255" s="228"/>
      <c r="AN255" s="229"/>
      <c r="AO255" s="229"/>
      <c r="AP255" s="229"/>
      <c r="AQ255" s="229"/>
      <c r="AR255" s="229"/>
    </row>
    <row r="256" spans="1:44">
      <c r="A256" s="223"/>
      <c r="B256" s="223"/>
      <c r="C256" s="223"/>
      <c r="D256" s="223"/>
      <c r="E256" s="223"/>
      <c r="F256" s="223"/>
      <c r="G256" s="223"/>
      <c r="H256" s="223"/>
      <c r="I256" s="223"/>
      <c r="J256" s="223"/>
      <c r="K256" s="223"/>
      <c r="L256" s="223"/>
      <c r="M256" s="223"/>
      <c r="N256" s="223"/>
      <c r="O256" s="223"/>
      <c r="P256" s="223"/>
      <c r="Q256" s="223"/>
      <c r="R256" s="226"/>
      <c r="S256" s="223"/>
      <c r="T256" s="223"/>
      <c r="U256" s="223"/>
      <c r="V256" s="223"/>
      <c r="W256" s="223"/>
      <c r="X256" s="223"/>
      <c r="Y256" s="223"/>
      <c r="Z256" s="223"/>
      <c r="AA256" s="223"/>
      <c r="AB256" s="223"/>
      <c r="AC256" s="223"/>
      <c r="AD256" s="223"/>
      <c r="AE256" s="223"/>
      <c r="AF256" s="223"/>
      <c r="AG256" s="223"/>
      <c r="AH256" s="223"/>
      <c r="AI256" s="227"/>
      <c r="AJ256" s="223"/>
      <c r="AK256" s="223"/>
      <c r="AL256" s="223"/>
      <c r="AM256" s="228"/>
      <c r="AN256" s="229"/>
      <c r="AO256" s="229"/>
      <c r="AP256" s="229"/>
      <c r="AQ256" s="229"/>
      <c r="AR256" s="229"/>
    </row>
    <row r="257" spans="1:44">
      <c r="A257" s="223"/>
      <c r="B257" s="223"/>
      <c r="C257" s="223"/>
      <c r="D257" s="223"/>
      <c r="E257" s="223"/>
      <c r="F257" s="223"/>
      <c r="G257" s="223"/>
      <c r="H257" s="223"/>
      <c r="I257" s="223"/>
      <c r="J257" s="223"/>
      <c r="K257" s="223"/>
      <c r="L257" s="223"/>
      <c r="M257" s="223"/>
      <c r="N257" s="223"/>
      <c r="O257" s="223"/>
      <c r="P257" s="223"/>
      <c r="Q257" s="223"/>
      <c r="R257" s="226"/>
      <c r="S257" s="223"/>
      <c r="T257" s="223"/>
      <c r="U257" s="223"/>
      <c r="V257" s="223"/>
      <c r="W257" s="223"/>
      <c r="X257" s="223"/>
      <c r="Y257" s="223"/>
      <c r="Z257" s="223"/>
      <c r="AA257" s="223"/>
      <c r="AB257" s="223"/>
      <c r="AC257" s="223"/>
      <c r="AD257" s="223"/>
      <c r="AE257" s="223"/>
      <c r="AF257" s="223"/>
      <c r="AG257" s="223"/>
      <c r="AH257" s="223"/>
      <c r="AI257" s="227"/>
      <c r="AJ257" s="223"/>
      <c r="AK257" s="223"/>
      <c r="AL257" s="223"/>
      <c r="AM257" s="228"/>
      <c r="AN257" s="229"/>
      <c r="AO257" s="229"/>
      <c r="AP257" s="229"/>
      <c r="AQ257" s="229"/>
      <c r="AR257" s="229"/>
    </row>
    <row r="258" spans="1:44">
      <c r="A258" s="223"/>
      <c r="B258" s="223"/>
      <c r="C258" s="223"/>
      <c r="D258" s="223"/>
      <c r="E258" s="223"/>
      <c r="F258" s="223"/>
      <c r="G258" s="223"/>
      <c r="H258" s="223"/>
      <c r="I258" s="223"/>
      <c r="J258" s="223"/>
      <c r="K258" s="223"/>
      <c r="L258" s="223"/>
      <c r="M258" s="223"/>
      <c r="N258" s="223"/>
      <c r="O258" s="223"/>
      <c r="P258" s="223"/>
      <c r="Q258" s="223"/>
      <c r="R258" s="226"/>
      <c r="S258" s="223"/>
      <c r="T258" s="223"/>
      <c r="U258" s="223"/>
      <c r="V258" s="223"/>
      <c r="W258" s="223"/>
      <c r="X258" s="223"/>
      <c r="Y258" s="223"/>
      <c r="Z258" s="223"/>
      <c r="AA258" s="223"/>
      <c r="AB258" s="223"/>
      <c r="AC258" s="223"/>
      <c r="AD258" s="223"/>
      <c r="AE258" s="223"/>
      <c r="AF258" s="223"/>
      <c r="AG258" s="223"/>
      <c r="AH258" s="223"/>
      <c r="AI258" s="227"/>
      <c r="AJ258" s="223"/>
      <c r="AK258" s="223"/>
      <c r="AL258" s="223"/>
      <c r="AM258" s="228"/>
      <c r="AN258" s="229"/>
      <c r="AO258" s="229"/>
      <c r="AP258" s="229"/>
      <c r="AQ258" s="229"/>
      <c r="AR258" s="229"/>
    </row>
    <row r="259" spans="1:44">
      <c r="A259" s="223"/>
      <c r="B259" s="223"/>
      <c r="C259" s="223"/>
      <c r="D259" s="223"/>
      <c r="E259" s="223"/>
      <c r="F259" s="223"/>
      <c r="G259" s="223"/>
      <c r="H259" s="223"/>
      <c r="I259" s="223"/>
      <c r="J259" s="223"/>
      <c r="K259" s="223"/>
      <c r="L259" s="223"/>
      <c r="M259" s="223"/>
      <c r="N259" s="223"/>
      <c r="O259" s="223"/>
      <c r="P259" s="223"/>
      <c r="Q259" s="223"/>
      <c r="R259" s="226"/>
      <c r="S259" s="223"/>
      <c r="T259" s="223"/>
      <c r="U259" s="223"/>
      <c r="V259" s="223"/>
      <c r="W259" s="223"/>
      <c r="X259" s="223"/>
      <c r="Y259" s="223"/>
      <c r="Z259" s="223"/>
      <c r="AA259" s="223"/>
      <c r="AB259" s="223"/>
      <c r="AC259" s="223"/>
      <c r="AD259" s="223"/>
      <c r="AE259" s="223"/>
      <c r="AF259" s="223"/>
      <c r="AG259" s="223"/>
      <c r="AH259" s="223"/>
      <c r="AI259" s="227"/>
      <c r="AJ259" s="223"/>
      <c r="AK259" s="223"/>
      <c r="AL259" s="223"/>
      <c r="AM259" s="228"/>
      <c r="AN259" s="229"/>
      <c r="AO259" s="229"/>
      <c r="AP259" s="229"/>
      <c r="AQ259" s="229"/>
      <c r="AR259" s="229"/>
    </row>
    <row r="260" spans="1:44">
      <c r="A260" s="223"/>
      <c r="B260" s="223"/>
      <c r="C260" s="223"/>
      <c r="D260" s="223"/>
      <c r="E260" s="223"/>
      <c r="F260" s="223"/>
      <c r="G260" s="223"/>
      <c r="H260" s="223"/>
      <c r="I260" s="223"/>
      <c r="J260" s="223"/>
      <c r="K260" s="223"/>
      <c r="L260" s="223"/>
      <c r="M260" s="223"/>
      <c r="N260" s="223"/>
      <c r="O260" s="223"/>
      <c r="P260" s="223"/>
      <c r="Q260" s="223"/>
      <c r="R260" s="226"/>
      <c r="S260" s="223"/>
      <c r="T260" s="223"/>
      <c r="U260" s="223"/>
      <c r="V260" s="223"/>
      <c r="W260" s="223"/>
      <c r="X260" s="223"/>
      <c r="Y260" s="223"/>
      <c r="Z260" s="223"/>
      <c r="AA260" s="223"/>
      <c r="AB260" s="223"/>
      <c r="AC260" s="223"/>
      <c r="AD260" s="223"/>
      <c r="AE260" s="223"/>
      <c r="AF260" s="223"/>
      <c r="AG260" s="223"/>
      <c r="AH260" s="223"/>
      <c r="AI260" s="227"/>
      <c r="AJ260" s="223"/>
      <c r="AK260" s="223"/>
      <c r="AL260" s="223"/>
      <c r="AM260" s="228"/>
      <c r="AN260" s="229"/>
      <c r="AO260" s="229"/>
      <c r="AP260" s="229"/>
      <c r="AQ260" s="229"/>
      <c r="AR260" s="229"/>
    </row>
    <row r="261" spans="1:44">
      <c r="A261" s="223"/>
      <c r="B261" s="223"/>
      <c r="C261" s="223"/>
      <c r="D261" s="223"/>
      <c r="E261" s="223"/>
      <c r="F261" s="223"/>
      <c r="G261" s="223"/>
      <c r="H261" s="223"/>
      <c r="I261" s="223"/>
      <c r="J261" s="223"/>
      <c r="K261" s="223"/>
      <c r="L261" s="223"/>
      <c r="M261" s="223"/>
      <c r="N261" s="223"/>
      <c r="O261" s="223"/>
      <c r="P261" s="223"/>
      <c r="Q261" s="223"/>
      <c r="R261" s="226"/>
      <c r="S261" s="223"/>
      <c r="T261" s="223"/>
      <c r="U261" s="223"/>
      <c r="V261" s="223"/>
      <c r="W261" s="223"/>
      <c r="X261" s="223"/>
      <c r="Y261" s="223"/>
      <c r="Z261" s="223"/>
      <c r="AA261" s="223"/>
      <c r="AB261" s="223"/>
      <c r="AC261" s="223"/>
      <c r="AD261" s="223"/>
      <c r="AE261" s="223"/>
      <c r="AF261" s="223"/>
      <c r="AG261" s="223"/>
      <c r="AH261" s="223"/>
      <c r="AI261" s="227"/>
      <c r="AJ261" s="223"/>
      <c r="AK261" s="223"/>
      <c r="AL261" s="223"/>
      <c r="AM261" s="228"/>
      <c r="AN261" s="229"/>
      <c r="AO261" s="229"/>
      <c r="AP261" s="229"/>
      <c r="AQ261" s="229"/>
      <c r="AR261" s="229"/>
    </row>
    <row r="262" spans="1:44">
      <c r="A262" s="223"/>
      <c r="B262" s="223"/>
      <c r="C262" s="223"/>
      <c r="D262" s="223"/>
      <c r="E262" s="223"/>
      <c r="F262" s="223"/>
      <c r="G262" s="223"/>
      <c r="H262" s="223"/>
      <c r="I262" s="223"/>
      <c r="J262" s="223"/>
      <c r="K262" s="223"/>
      <c r="L262" s="223"/>
      <c r="M262" s="223"/>
      <c r="N262" s="223"/>
      <c r="O262" s="223"/>
      <c r="P262" s="223"/>
      <c r="Q262" s="223"/>
      <c r="R262" s="226"/>
      <c r="S262" s="223"/>
      <c r="T262" s="223"/>
      <c r="U262" s="223"/>
      <c r="V262" s="223"/>
      <c r="W262" s="223"/>
      <c r="X262" s="223"/>
      <c r="Y262" s="223"/>
      <c r="Z262" s="223"/>
      <c r="AA262" s="223"/>
      <c r="AB262" s="223"/>
      <c r="AC262" s="223"/>
      <c r="AD262" s="223"/>
      <c r="AE262" s="223"/>
      <c r="AF262" s="223"/>
      <c r="AG262" s="223"/>
      <c r="AH262" s="223"/>
      <c r="AI262" s="227"/>
      <c r="AJ262" s="223"/>
      <c r="AK262" s="223"/>
      <c r="AL262" s="223"/>
      <c r="AM262" s="228"/>
      <c r="AN262" s="229"/>
      <c r="AO262" s="229"/>
      <c r="AP262" s="229"/>
      <c r="AQ262" s="229"/>
      <c r="AR262" s="229"/>
    </row>
    <row r="263" spans="1:44">
      <c r="A263" s="223"/>
      <c r="B263" s="223"/>
      <c r="C263" s="223"/>
      <c r="D263" s="223"/>
      <c r="E263" s="223"/>
      <c r="F263" s="223"/>
      <c r="G263" s="223"/>
      <c r="H263" s="223"/>
      <c r="I263" s="223"/>
      <c r="J263" s="223"/>
      <c r="K263" s="223"/>
      <c r="L263" s="223"/>
      <c r="M263" s="223"/>
      <c r="N263" s="223"/>
      <c r="O263" s="223"/>
      <c r="P263" s="223"/>
      <c r="Q263" s="223"/>
      <c r="R263" s="226"/>
      <c r="S263" s="223"/>
      <c r="T263" s="223"/>
      <c r="U263" s="223"/>
      <c r="V263" s="223"/>
      <c r="W263" s="223"/>
      <c r="X263" s="223"/>
      <c r="Y263" s="223"/>
      <c r="Z263" s="223"/>
      <c r="AA263" s="223"/>
      <c r="AB263" s="223"/>
      <c r="AC263" s="223"/>
      <c r="AD263" s="223"/>
      <c r="AE263" s="223"/>
      <c r="AF263" s="223"/>
      <c r="AG263" s="223"/>
      <c r="AH263" s="223"/>
      <c r="AI263" s="227"/>
      <c r="AJ263" s="223"/>
      <c r="AK263" s="223"/>
      <c r="AL263" s="223"/>
      <c r="AM263" s="228"/>
      <c r="AN263" s="229"/>
      <c r="AO263" s="229"/>
      <c r="AP263" s="229"/>
      <c r="AQ263" s="229"/>
      <c r="AR263" s="229"/>
    </row>
    <row r="264" spans="1:44">
      <c r="A264" s="223"/>
      <c r="B264" s="223"/>
      <c r="C264" s="223"/>
      <c r="D264" s="223"/>
      <c r="E264" s="223"/>
      <c r="F264" s="223"/>
      <c r="G264" s="223"/>
      <c r="H264" s="223"/>
      <c r="I264" s="223"/>
      <c r="J264" s="223"/>
      <c r="K264" s="223"/>
      <c r="L264" s="223"/>
      <c r="M264" s="223"/>
      <c r="N264" s="223"/>
      <c r="O264" s="223"/>
      <c r="P264" s="223"/>
      <c r="Q264" s="223"/>
      <c r="R264" s="226"/>
      <c r="S264" s="223"/>
      <c r="T264" s="223"/>
      <c r="U264" s="223"/>
      <c r="V264" s="223"/>
      <c r="W264" s="223"/>
      <c r="X264" s="223"/>
      <c r="Y264" s="223"/>
      <c r="Z264" s="223"/>
      <c r="AA264" s="223"/>
      <c r="AB264" s="223"/>
      <c r="AC264" s="223"/>
      <c r="AD264" s="223"/>
      <c r="AE264" s="223"/>
      <c r="AF264" s="223"/>
      <c r="AG264" s="223"/>
      <c r="AH264" s="223"/>
      <c r="AI264" s="227"/>
      <c r="AJ264" s="223"/>
      <c r="AK264" s="223"/>
      <c r="AL264" s="223"/>
      <c r="AM264" s="228"/>
      <c r="AN264" s="229"/>
      <c r="AO264" s="229"/>
      <c r="AP264" s="229"/>
      <c r="AQ264" s="229"/>
      <c r="AR264" s="229"/>
    </row>
    <row r="265" spans="1:44">
      <c r="A265" s="223"/>
      <c r="B265" s="223"/>
      <c r="C265" s="223"/>
      <c r="D265" s="223"/>
      <c r="E265" s="223"/>
      <c r="F265" s="223"/>
      <c r="G265" s="223"/>
      <c r="H265" s="223"/>
      <c r="I265" s="223"/>
      <c r="J265" s="223"/>
      <c r="K265" s="223"/>
      <c r="L265" s="223"/>
      <c r="M265" s="223"/>
      <c r="N265" s="223"/>
      <c r="O265" s="223"/>
      <c r="P265" s="223"/>
      <c r="Q265" s="223"/>
      <c r="R265" s="226"/>
      <c r="S265" s="223"/>
      <c r="T265" s="223"/>
      <c r="U265" s="223"/>
      <c r="V265" s="223"/>
      <c r="W265" s="223"/>
      <c r="X265" s="223"/>
      <c r="Y265" s="223"/>
      <c r="Z265" s="223"/>
      <c r="AA265" s="223"/>
      <c r="AB265" s="223"/>
      <c r="AC265" s="223"/>
      <c r="AD265" s="223"/>
      <c r="AE265" s="223"/>
      <c r="AF265" s="223"/>
      <c r="AG265" s="223"/>
      <c r="AH265" s="223"/>
      <c r="AI265" s="227"/>
      <c r="AJ265" s="223"/>
      <c r="AK265" s="223"/>
      <c r="AL265" s="223"/>
      <c r="AM265" s="228"/>
      <c r="AN265" s="229"/>
      <c r="AO265" s="229"/>
      <c r="AP265" s="229"/>
      <c r="AQ265" s="229"/>
      <c r="AR265" s="229"/>
    </row>
    <row r="266" spans="1:44">
      <c r="A266" s="223"/>
      <c r="B266" s="223"/>
      <c r="C266" s="223"/>
      <c r="D266" s="223"/>
      <c r="E266" s="223"/>
      <c r="F266" s="223"/>
      <c r="G266" s="223"/>
      <c r="H266" s="223"/>
      <c r="I266" s="223"/>
      <c r="J266" s="223"/>
      <c r="K266" s="223"/>
      <c r="L266" s="223"/>
      <c r="M266" s="223"/>
      <c r="N266" s="223"/>
      <c r="O266" s="223"/>
      <c r="P266" s="223"/>
      <c r="Q266" s="223"/>
      <c r="R266" s="226"/>
      <c r="S266" s="223"/>
      <c r="T266" s="223"/>
      <c r="U266" s="223"/>
      <c r="V266" s="223"/>
      <c r="W266" s="223"/>
      <c r="X266" s="223"/>
      <c r="Y266" s="223"/>
      <c r="Z266" s="223"/>
      <c r="AA266" s="223"/>
      <c r="AB266" s="223"/>
      <c r="AC266" s="223"/>
      <c r="AD266" s="223"/>
      <c r="AE266" s="223"/>
      <c r="AF266" s="223"/>
      <c r="AG266" s="223"/>
      <c r="AH266" s="223"/>
      <c r="AI266" s="227"/>
      <c r="AJ266" s="223"/>
      <c r="AK266" s="223"/>
      <c r="AL266" s="223"/>
      <c r="AM266" s="228"/>
      <c r="AN266" s="229"/>
      <c r="AO266" s="229"/>
      <c r="AP266" s="229"/>
      <c r="AQ266" s="229"/>
      <c r="AR266" s="229"/>
    </row>
    <row r="267" spans="1:44">
      <c r="A267" s="223"/>
      <c r="B267" s="223"/>
      <c r="C267" s="223"/>
      <c r="D267" s="223"/>
      <c r="E267" s="223"/>
      <c r="F267" s="223"/>
      <c r="G267" s="223"/>
      <c r="H267" s="223"/>
      <c r="I267" s="223"/>
      <c r="J267" s="223"/>
      <c r="K267" s="223"/>
      <c r="L267" s="223"/>
      <c r="M267" s="223"/>
      <c r="N267" s="223"/>
      <c r="O267" s="223"/>
      <c r="P267" s="223"/>
      <c r="Q267" s="223"/>
      <c r="R267" s="226"/>
      <c r="S267" s="223"/>
      <c r="T267" s="223"/>
      <c r="U267" s="223"/>
      <c r="V267" s="223"/>
      <c r="W267" s="223"/>
      <c r="X267" s="223"/>
      <c r="Y267" s="223"/>
      <c r="Z267" s="223"/>
      <c r="AA267" s="223"/>
      <c r="AB267" s="223"/>
      <c r="AC267" s="223"/>
      <c r="AD267" s="223"/>
      <c r="AE267" s="223"/>
      <c r="AF267" s="223"/>
      <c r="AG267" s="223"/>
      <c r="AH267" s="223"/>
      <c r="AI267" s="227"/>
      <c r="AJ267" s="223"/>
      <c r="AK267" s="223"/>
      <c r="AL267" s="223"/>
      <c r="AM267" s="228"/>
      <c r="AN267" s="229"/>
      <c r="AO267" s="229"/>
      <c r="AP267" s="229"/>
      <c r="AQ267" s="229"/>
      <c r="AR267" s="229"/>
    </row>
    <row r="268" spans="1:44">
      <c r="A268" s="223"/>
      <c r="B268" s="223"/>
      <c r="C268" s="223"/>
      <c r="D268" s="223"/>
      <c r="E268" s="223"/>
      <c r="F268" s="223"/>
      <c r="G268" s="223"/>
      <c r="H268" s="223"/>
      <c r="I268" s="223"/>
      <c r="J268" s="223"/>
      <c r="K268" s="223"/>
      <c r="L268" s="223"/>
      <c r="M268" s="223"/>
      <c r="N268" s="223"/>
      <c r="O268" s="223"/>
      <c r="P268" s="223"/>
      <c r="Q268" s="223"/>
      <c r="R268" s="226"/>
      <c r="S268" s="223"/>
      <c r="T268" s="223"/>
      <c r="U268" s="223"/>
      <c r="V268" s="223"/>
      <c r="W268" s="223"/>
      <c r="X268" s="223"/>
      <c r="Y268" s="223"/>
      <c r="Z268" s="223"/>
      <c r="AA268" s="223"/>
      <c r="AB268" s="223"/>
      <c r="AC268" s="223"/>
      <c r="AD268" s="223"/>
      <c r="AE268" s="223"/>
      <c r="AF268" s="223"/>
      <c r="AG268" s="223"/>
      <c r="AH268" s="223"/>
      <c r="AI268" s="227"/>
      <c r="AJ268" s="223"/>
      <c r="AK268" s="223"/>
      <c r="AL268" s="223"/>
      <c r="AM268" s="228"/>
      <c r="AN268" s="229"/>
      <c r="AO268" s="229"/>
      <c r="AP268" s="229"/>
      <c r="AQ268" s="229"/>
      <c r="AR268" s="229"/>
    </row>
    <row r="269" spans="1:44">
      <c r="A269" s="223"/>
      <c r="B269" s="223"/>
      <c r="C269" s="223"/>
      <c r="D269" s="223"/>
      <c r="E269" s="223"/>
      <c r="F269" s="223"/>
      <c r="G269" s="223"/>
      <c r="H269" s="223"/>
      <c r="I269" s="223"/>
      <c r="J269" s="223"/>
      <c r="K269" s="223"/>
      <c r="L269" s="223"/>
      <c r="M269" s="223"/>
      <c r="N269" s="223"/>
      <c r="O269" s="223"/>
      <c r="P269" s="223"/>
      <c r="Q269" s="223"/>
      <c r="R269" s="226"/>
      <c r="S269" s="223"/>
      <c r="T269" s="223"/>
      <c r="U269" s="223"/>
      <c r="V269" s="223"/>
      <c r="W269" s="223"/>
      <c r="X269" s="223"/>
      <c r="Y269" s="223"/>
      <c r="Z269" s="223"/>
      <c r="AA269" s="223"/>
      <c r="AB269" s="223"/>
      <c r="AC269" s="223"/>
      <c r="AD269" s="223"/>
      <c r="AE269" s="223"/>
      <c r="AF269" s="223"/>
      <c r="AG269" s="223"/>
      <c r="AH269" s="223"/>
      <c r="AI269" s="227"/>
      <c r="AJ269" s="223"/>
      <c r="AK269" s="223"/>
      <c r="AL269" s="223"/>
      <c r="AM269" s="228"/>
      <c r="AN269" s="229"/>
      <c r="AO269" s="229"/>
      <c r="AP269" s="229"/>
      <c r="AQ269" s="229"/>
      <c r="AR269" s="229"/>
    </row>
    <row r="270" spans="1:44">
      <c r="A270" s="223"/>
      <c r="B270" s="223"/>
      <c r="C270" s="223"/>
      <c r="D270" s="223"/>
      <c r="E270" s="223"/>
      <c r="F270" s="223"/>
      <c r="G270" s="223"/>
      <c r="H270" s="223"/>
      <c r="I270" s="223"/>
      <c r="J270" s="223"/>
      <c r="K270" s="223"/>
      <c r="L270" s="223"/>
      <c r="M270" s="223"/>
      <c r="N270" s="223"/>
      <c r="O270" s="223"/>
      <c r="P270" s="223"/>
      <c r="Q270" s="223"/>
      <c r="R270" s="226"/>
      <c r="S270" s="223"/>
      <c r="T270" s="223"/>
      <c r="U270" s="223"/>
      <c r="V270" s="223"/>
      <c r="W270" s="223"/>
      <c r="X270" s="223"/>
      <c r="Y270" s="223"/>
      <c r="Z270" s="223"/>
      <c r="AA270" s="223"/>
      <c r="AB270" s="223"/>
      <c r="AC270" s="223"/>
      <c r="AD270" s="223"/>
      <c r="AE270" s="223"/>
      <c r="AF270" s="223"/>
      <c r="AG270" s="223"/>
      <c r="AH270" s="223"/>
      <c r="AI270" s="227"/>
      <c r="AJ270" s="223"/>
      <c r="AK270" s="223"/>
      <c r="AL270" s="223"/>
      <c r="AM270" s="228"/>
      <c r="AN270" s="229"/>
      <c r="AO270" s="229"/>
      <c r="AP270" s="229"/>
      <c r="AQ270" s="229"/>
      <c r="AR270" s="229"/>
    </row>
    <row r="271" spans="1:44">
      <c r="A271" s="223"/>
      <c r="B271" s="223"/>
      <c r="C271" s="223"/>
      <c r="D271" s="223"/>
      <c r="E271" s="223"/>
      <c r="F271" s="223"/>
      <c r="G271" s="223"/>
      <c r="H271" s="223"/>
      <c r="I271" s="223"/>
      <c r="J271" s="223"/>
      <c r="K271" s="223"/>
      <c r="L271" s="223"/>
      <c r="M271" s="223"/>
      <c r="N271" s="223"/>
      <c r="O271" s="223"/>
      <c r="P271" s="223"/>
      <c r="Q271" s="223"/>
      <c r="R271" s="226"/>
      <c r="S271" s="223"/>
      <c r="T271" s="223"/>
      <c r="U271" s="223"/>
      <c r="V271" s="223"/>
      <c r="W271" s="223"/>
      <c r="X271" s="223"/>
      <c r="Y271" s="223"/>
      <c r="Z271" s="223"/>
      <c r="AA271" s="223"/>
      <c r="AB271" s="223"/>
      <c r="AC271" s="223"/>
      <c r="AD271" s="223"/>
      <c r="AE271" s="223"/>
      <c r="AF271" s="223"/>
      <c r="AG271" s="223"/>
      <c r="AH271" s="223"/>
      <c r="AI271" s="227"/>
      <c r="AJ271" s="223"/>
      <c r="AK271" s="223"/>
      <c r="AL271" s="223"/>
      <c r="AM271" s="228"/>
      <c r="AN271" s="229"/>
      <c r="AO271" s="229"/>
      <c r="AP271" s="229"/>
      <c r="AQ271" s="229"/>
      <c r="AR271" s="229"/>
    </row>
    <row r="272" spans="1:44">
      <c r="A272" s="223"/>
      <c r="B272" s="223"/>
      <c r="C272" s="223"/>
      <c r="D272" s="223"/>
      <c r="E272" s="223"/>
      <c r="F272" s="223"/>
      <c r="G272" s="223"/>
      <c r="H272" s="223"/>
      <c r="I272" s="223"/>
      <c r="J272" s="223"/>
      <c r="K272" s="223"/>
      <c r="L272" s="223"/>
      <c r="M272" s="223"/>
      <c r="N272" s="223"/>
      <c r="O272" s="223"/>
      <c r="P272" s="223"/>
      <c r="Q272" s="223"/>
      <c r="R272" s="226"/>
      <c r="S272" s="223"/>
      <c r="T272" s="223"/>
      <c r="U272" s="223"/>
      <c r="V272" s="223"/>
      <c r="W272" s="223"/>
      <c r="X272" s="223"/>
      <c r="Y272" s="223"/>
      <c r="Z272" s="223"/>
      <c r="AA272" s="223"/>
      <c r="AB272" s="223"/>
      <c r="AC272" s="223"/>
      <c r="AD272" s="223"/>
      <c r="AE272" s="223"/>
      <c r="AF272" s="223"/>
      <c r="AG272" s="223"/>
      <c r="AH272" s="223"/>
      <c r="AI272" s="227"/>
      <c r="AJ272" s="223"/>
      <c r="AK272" s="223"/>
      <c r="AL272" s="223"/>
      <c r="AM272" s="228"/>
      <c r="AN272" s="229"/>
      <c r="AO272" s="229"/>
      <c r="AP272" s="229"/>
      <c r="AQ272" s="229"/>
      <c r="AR272" s="229"/>
    </row>
    <row r="273" spans="1:44">
      <c r="A273" s="223"/>
      <c r="B273" s="223"/>
      <c r="C273" s="223"/>
      <c r="D273" s="223"/>
      <c r="E273" s="223"/>
      <c r="F273" s="223"/>
      <c r="G273" s="223"/>
      <c r="H273" s="223"/>
      <c r="I273" s="223"/>
      <c r="J273" s="223"/>
      <c r="K273" s="223"/>
      <c r="L273" s="223"/>
      <c r="M273" s="223"/>
      <c r="N273" s="223"/>
      <c r="O273" s="223"/>
      <c r="P273" s="223"/>
      <c r="Q273" s="223"/>
      <c r="R273" s="226"/>
      <c r="S273" s="223"/>
      <c r="T273" s="223"/>
      <c r="U273" s="223"/>
      <c r="V273" s="223"/>
      <c r="W273" s="223"/>
      <c r="X273" s="223"/>
      <c r="Y273" s="223"/>
      <c r="Z273" s="223"/>
      <c r="AA273" s="223"/>
      <c r="AB273" s="223"/>
      <c r="AC273" s="223"/>
      <c r="AD273" s="223"/>
      <c r="AE273" s="223"/>
      <c r="AF273" s="223"/>
      <c r="AG273" s="223"/>
      <c r="AH273" s="223"/>
      <c r="AI273" s="227"/>
      <c r="AJ273" s="223"/>
      <c r="AK273" s="223"/>
      <c r="AL273" s="223"/>
      <c r="AM273" s="228"/>
      <c r="AN273" s="229"/>
      <c r="AO273" s="229"/>
      <c r="AP273" s="229"/>
      <c r="AQ273" s="229"/>
      <c r="AR273" s="229"/>
    </row>
    <row r="274" spans="1:44">
      <c r="A274" s="223"/>
      <c r="B274" s="223"/>
      <c r="C274" s="223"/>
      <c r="D274" s="223"/>
      <c r="E274" s="223"/>
      <c r="F274" s="223"/>
      <c r="G274" s="223"/>
      <c r="H274" s="223"/>
      <c r="I274" s="223"/>
      <c r="J274" s="223"/>
      <c r="K274" s="223"/>
      <c r="L274" s="223"/>
      <c r="M274" s="223"/>
      <c r="N274" s="223"/>
      <c r="O274" s="223"/>
      <c r="P274" s="223"/>
      <c r="Q274" s="223"/>
      <c r="R274" s="226"/>
      <c r="S274" s="223"/>
      <c r="T274" s="223"/>
      <c r="U274" s="223"/>
      <c r="V274" s="223"/>
      <c r="W274" s="223"/>
      <c r="X274" s="223"/>
      <c r="Y274" s="223"/>
      <c r="Z274" s="223"/>
      <c r="AA274" s="223"/>
      <c r="AB274" s="223"/>
      <c r="AC274" s="223"/>
      <c r="AD274" s="223"/>
      <c r="AE274" s="223"/>
      <c r="AF274" s="223"/>
      <c r="AG274" s="223"/>
      <c r="AH274" s="223"/>
      <c r="AI274" s="227"/>
      <c r="AJ274" s="223"/>
      <c r="AK274" s="223"/>
      <c r="AL274" s="223"/>
      <c r="AM274" s="228"/>
      <c r="AN274" s="229"/>
      <c r="AO274" s="229"/>
      <c r="AP274" s="229"/>
      <c r="AQ274" s="229"/>
      <c r="AR274" s="229"/>
    </row>
    <row r="275" spans="1:44">
      <c r="A275" s="223"/>
      <c r="B275" s="223"/>
      <c r="C275" s="223"/>
      <c r="D275" s="223"/>
      <c r="E275" s="223"/>
      <c r="F275" s="223"/>
      <c r="G275" s="223"/>
      <c r="H275" s="223"/>
      <c r="I275" s="223"/>
      <c r="J275" s="223"/>
      <c r="K275" s="223"/>
      <c r="L275" s="223"/>
      <c r="M275" s="223"/>
      <c r="N275" s="223"/>
      <c r="O275" s="223"/>
      <c r="P275" s="223"/>
      <c r="Q275" s="223"/>
      <c r="R275" s="226"/>
      <c r="S275" s="223"/>
      <c r="T275" s="223"/>
      <c r="U275" s="223"/>
      <c r="V275" s="223"/>
      <c r="W275" s="223"/>
      <c r="X275" s="223"/>
      <c r="Y275" s="223"/>
      <c r="Z275" s="223"/>
      <c r="AA275" s="223"/>
      <c r="AB275" s="223"/>
      <c r="AC275" s="223"/>
      <c r="AD275" s="223"/>
      <c r="AE275" s="223"/>
      <c r="AF275" s="223"/>
      <c r="AG275" s="223"/>
      <c r="AH275" s="223"/>
      <c r="AI275" s="227"/>
      <c r="AJ275" s="223"/>
      <c r="AK275" s="223"/>
      <c r="AL275" s="223"/>
      <c r="AM275" s="228"/>
      <c r="AN275" s="229"/>
      <c r="AO275" s="229"/>
      <c r="AP275" s="229"/>
      <c r="AQ275" s="229"/>
      <c r="AR275" s="229"/>
    </row>
    <row r="276" spans="1:44">
      <c r="A276" s="223"/>
      <c r="B276" s="223"/>
      <c r="C276" s="223"/>
      <c r="D276" s="223"/>
      <c r="E276" s="223"/>
      <c r="F276" s="223"/>
      <c r="G276" s="223"/>
      <c r="H276" s="223"/>
      <c r="I276" s="223"/>
      <c r="J276" s="223"/>
      <c r="K276" s="223"/>
      <c r="L276" s="223"/>
      <c r="M276" s="223"/>
      <c r="N276" s="223"/>
      <c r="O276" s="223"/>
      <c r="P276" s="223"/>
      <c r="Q276" s="223"/>
      <c r="R276" s="226"/>
      <c r="S276" s="223"/>
      <c r="T276" s="223"/>
      <c r="U276" s="223"/>
      <c r="V276" s="223"/>
      <c r="W276" s="223"/>
      <c r="X276" s="223"/>
      <c r="Y276" s="223"/>
      <c r="Z276" s="223"/>
      <c r="AA276" s="223"/>
      <c r="AB276" s="223"/>
      <c r="AC276" s="223"/>
      <c r="AD276" s="223"/>
      <c r="AE276" s="223"/>
      <c r="AF276" s="223"/>
      <c r="AG276" s="223"/>
      <c r="AH276" s="223"/>
      <c r="AI276" s="227"/>
      <c r="AJ276" s="223"/>
      <c r="AK276" s="223"/>
      <c r="AL276" s="223"/>
      <c r="AM276" s="228"/>
      <c r="AN276" s="229"/>
      <c r="AO276" s="229"/>
      <c r="AP276" s="229"/>
      <c r="AQ276" s="229"/>
      <c r="AR276" s="229"/>
    </row>
    <row r="277" spans="1:44">
      <c r="A277" s="223"/>
      <c r="B277" s="223"/>
      <c r="C277" s="223"/>
      <c r="D277" s="223"/>
      <c r="E277" s="223"/>
      <c r="F277" s="223"/>
      <c r="G277" s="223"/>
      <c r="H277" s="223"/>
      <c r="I277" s="223"/>
      <c r="J277" s="223"/>
      <c r="K277" s="223"/>
      <c r="L277" s="223"/>
      <c r="M277" s="223"/>
      <c r="N277" s="223"/>
      <c r="O277" s="223"/>
      <c r="P277" s="223"/>
      <c r="Q277" s="223"/>
      <c r="R277" s="226"/>
      <c r="S277" s="223"/>
      <c r="T277" s="223"/>
      <c r="U277" s="223"/>
      <c r="V277" s="223"/>
      <c r="W277" s="223"/>
      <c r="X277" s="223"/>
      <c r="Y277" s="223"/>
      <c r="Z277" s="223"/>
      <c r="AA277" s="223"/>
      <c r="AB277" s="223"/>
      <c r="AC277" s="223"/>
      <c r="AD277" s="223"/>
      <c r="AE277" s="223"/>
      <c r="AF277" s="223"/>
      <c r="AG277" s="223"/>
      <c r="AH277" s="223"/>
      <c r="AI277" s="227"/>
      <c r="AJ277" s="223"/>
      <c r="AK277" s="223"/>
      <c r="AL277" s="223"/>
      <c r="AM277" s="228"/>
      <c r="AN277" s="229"/>
      <c r="AO277" s="229"/>
      <c r="AP277" s="229"/>
      <c r="AQ277" s="229"/>
      <c r="AR277" s="229"/>
    </row>
    <row r="278" spans="1:44">
      <c r="A278" s="223"/>
      <c r="B278" s="223"/>
      <c r="C278" s="223"/>
      <c r="D278" s="223"/>
      <c r="E278" s="223"/>
      <c r="F278" s="223"/>
      <c r="G278" s="223"/>
      <c r="H278" s="223"/>
      <c r="I278" s="223"/>
      <c r="J278" s="223"/>
      <c r="K278" s="223"/>
      <c r="L278" s="223"/>
      <c r="M278" s="223"/>
      <c r="N278" s="223"/>
      <c r="O278" s="223"/>
      <c r="P278" s="223"/>
      <c r="Q278" s="223"/>
      <c r="R278" s="226"/>
      <c r="S278" s="223"/>
      <c r="T278" s="223"/>
      <c r="U278" s="223"/>
      <c r="V278" s="223"/>
      <c r="W278" s="223"/>
      <c r="X278" s="223"/>
      <c r="Y278" s="223"/>
      <c r="Z278" s="223"/>
      <c r="AA278" s="223"/>
      <c r="AB278" s="223"/>
      <c r="AC278" s="223"/>
      <c r="AD278" s="223"/>
      <c r="AE278" s="223"/>
      <c r="AF278" s="223"/>
      <c r="AG278" s="223"/>
      <c r="AH278" s="223"/>
      <c r="AI278" s="227"/>
      <c r="AJ278" s="223"/>
      <c r="AK278" s="223"/>
      <c r="AL278" s="223"/>
      <c r="AM278" s="228"/>
      <c r="AN278" s="229"/>
      <c r="AO278" s="229"/>
      <c r="AP278" s="229"/>
      <c r="AQ278" s="229"/>
      <c r="AR278" s="229"/>
    </row>
    <row r="279" spans="1:44">
      <c r="A279" s="223"/>
      <c r="B279" s="223"/>
      <c r="C279" s="223"/>
      <c r="D279" s="223"/>
      <c r="E279" s="223"/>
      <c r="F279" s="223"/>
      <c r="G279" s="223"/>
      <c r="H279" s="223"/>
      <c r="I279" s="223"/>
      <c r="J279" s="223"/>
      <c r="K279" s="223"/>
      <c r="L279" s="223"/>
      <c r="M279" s="223"/>
      <c r="N279" s="223"/>
      <c r="O279" s="223"/>
      <c r="P279" s="223"/>
      <c r="Q279" s="223"/>
      <c r="R279" s="226"/>
      <c r="S279" s="223"/>
      <c r="T279" s="223"/>
      <c r="U279" s="223"/>
      <c r="V279" s="223"/>
      <c r="W279" s="223"/>
      <c r="X279" s="223"/>
      <c r="Y279" s="223"/>
      <c r="Z279" s="223"/>
      <c r="AA279" s="223"/>
      <c r="AB279" s="223"/>
      <c r="AC279" s="223"/>
      <c r="AD279" s="223"/>
      <c r="AE279" s="223"/>
      <c r="AF279" s="223"/>
      <c r="AG279" s="223"/>
      <c r="AH279" s="223"/>
      <c r="AI279" s="227"/>
      <c r="AJ279" s="223"/>
      <c r="AK279" s="223"/>
      <c r="AL279" s="223"/>
      <c r="AM279" s="228"/>
      <c r="AN279" s="229"/>
      <c r="AO279" s="229"/>
      <c r="AP279" s="229"/>
      <c r="AQ279" s="229"/>
      <c r="AR279" s="229"/>
    </row>
    <row r="280" spans="1:44">
      <c r="A280" s="223"/>
      <c r="B280" s="223"/>
      <c r="C280" s="223"/>
      <c r="D280" s="223"/>
      <c r="E280" s="223"/>
      <c r="F280" s="223"/>
      <c r="G280" s="223"/>
      <c r="H280" s="223"/>
      <c r="I280" s="223"/>
      <c r="J280" s="223"/>
      <c r="K280" s="223"/>
      <c r="L280" s="223"/>
      <c r="M280" s="223"/>
      <c r="N280" s="223"/>
      <c r="O280" s="223"/>
      <c r="P280" s="223"/>
      <c r="Q280" s="223"/>
      <c r="R280" s="226"/>
      <c r="S280" s="223"/>
      <c r="T280" s="223"/>
      <c r="U280" s="223"/>
      <c r="V280" s="223"/>
      <c r="W280" s="223"/>
      <c r="X280" s="223"/>
      <c r="Y280" s="223"/>
      <c r="Z280" s="223"/>
      <c r="AA280" s="223"/>
      <c r="AB280" s="223"/>
      <c r="AC280" s="223"/>
      <c r="AD280" s="223"/>
      <c r="AE280" s="223"/>
      <c r="AF280" s="223"/>
      <c r="AG280" s="223"/>
      <c r="AH280" s="223"/>
      <c r="AI280" s="227"/>
      <c r="AJ280" s="223"/>
      <c r="AK280" s="223"/>
      <c r="AL280" s="223"/>
      <c r="AM280" s="228"/>
      <c r="AN280" s="229"/>
      <c r="AO280" s="229"/>
      <c r="AP280" s="229"/>
      <c r="AQ280" s="229"/>
      <c r="AR280" s="229"/>
    </row>
    <row r="281" spans="1:44">
      <c r="A281" s="223"/>
      <c r="B281" s="223"/>
      <c r="C281" s="223"/>
      <c r="D281" s="223"/>
      <c r="E281" s="223"/>
      <c r="F281" s="223"/>
      <c r="G281" s="223"/>
      <c r="H281" s="223"/>
      <c r="I281" s="223"/>
      <c r="J281" s="223"/>
      <c r="K281" s="223"/>
      <c r="L281" s="223"/>
      <c r="M281" s="223"/>
      <c r="N281" s="223"/>
      <c r="O281" s="223"/>
      <c r="P281" s="223"/>
      <c r="Q281" s="223"/>
      <c r="R281" s="226"/>
      <c r="S281" s="223"/>
      <c r="T281" s="223"/>
      <c r="U281" s="223"/>
      <c r="V281" s="223"/>
      <c r="W281" s="223"/>
      <c r="X281" s="223"/>
      <c r="Y281" s="223"/>
      <c r="Z281" s="223"/>
      <c r="AA281" s="223"/>
      <c r="AB281" s="223"/>
      <c r="AC281" s="223"/>
      <c r="AD281" s="223"/>
      <c r="AE281" s="223"/>
      <c r="AF281" s="223"/>
      <c r="AG281" s="223"/>
      <c r="AH281" s="223"/>
      <c r="AI281" s="227"/>
      <c r="AJ281" s="223"/>
      <c r="AK281" s="223"/>
      <c r="AL281" s="223"/>
      <c r="AM281" s="228"/>
      <c r="AN281" s="229"/>
      <c r="AO281" s="229"/>
      <c r="AP281" s="229"/>
      <c r="AQ281" s="229"/>
      <c r="AR281" s="229"/>
    </row>
    <row r="282" spans="1:44">
      <c r="A282" s="223"/>
      <c r="B282" s="223"/>
      <c r="C282" s="223"/>
      <c r="D282" s="223"/>
      <c r="E282" s="223"/>
      <c r="F282" s="223"/>
      <c r="G282" s="223"/>
      <c r="H282" s="223"/>
      <c r="I282" s="223"/>
      <c r="J282" s="223"/>
      <c r="K282" s="223"/>
      <c r="L282" s="223"/>
      <c r="M282" s="223"/>
      <c r="N282" s="223"/>
      <c r="O282" s="223"/>
      <c r="P282" s="223"/>
      <c r="Q282" s="223"/>
      <c r="R282" s="226"/>
      <c r="S282" s="223"/>
      <c r="T282" s="223"/>
      <c r="U282" s="223"/>
      <c r="V282" s="223"/>
      <c r="W282" s="223"/>
      <c r="X282" s="223"/>
      <c r="Y282" s="223"/>
      <c r="Z282" s="223"/>
      <c r="AA282" s="223"/>
      <c r="AB282" s="223"/>
      <c r="AC282" s="223"/>
      <c r="AD282" s="223"/>
      <c r="AE282" s="223"/>
      <c r="AF282" s="223"/>
      <c r="AG282" s="223"/>
      <c r="AH282" s="223"/>
      <c r="AI282" s="227"/>
      <c r="AJ282" s="223"/>
      <c r="AK282" s="223"/>
      <c r="AL282" s="223"/>
      <c r="AM282" s="228"/>
      <c r="AN282" s="229"/>
      <c r="AO282" s="229"/>
      <c r="AP282" s="229"/>
      <c r="AQ282" s="229"/>
      <c r="AR282" s="229"/>
    </row>
    <row r="283" spans="1:44">
      <c r="A283" s="223"/>
      <c r="B283" s="223"/>
      <c r="C283" s="223"/>
      <c r="D283" s="223"/>
      <c r="E283" s="223"/>
      <c r="F283" s="223"/>
      <c r="G283" s="223"/>
      <c r="H283" s="223"/>
      <c r="I283" s="223"/>
      <c r="J283" s="223"/>
      <c r="K283" s="223"/>
      <c r="L283" s="223"/>
      <c r="M283" s="223"/>
      <c r="N283" s="223"/>
      <c r="O283" s="223"/>
      <c r="P283" s="223"/>
      <c r="Q283" s="223"/>
      <c r="R283" s="226"/>
      <c r="S283" s="223"/>
      <c r="T283" s="223"/>
      <c r="U283" s="223"/>
      <c r="V283" s="223"/>
      <c r="W283" s="223"/>
      <c r="X283" s="223"/>
      <c r="Y283" s="223"/>
      <c r="Z283" s="223"/>
      <c r="AA283" s="223"/>
      <c r="AB283" s="223"/>
      <c r="AC283" s="223"/>
      <c r="AD283" s="223"/>
      <c r="AE283" s="223"/>
      <c r="AF283" s="223"/>
      <c r="AG283" s="223"/>
      <c r="AH283" s="223"/>
      <c r="AI283" s="227"/>
      <c r="AJ283" s="223"/>
      <c r="AK283" s="223"/>
      <c r="AL283" s="223"/>
      <c r="AM283" s="228"/>
      <c r="AN283" s="229"/>
      <c r="AO283" s="229"/>
      <c r="AP283" s="229"/>
      <c r="AQ283" s="229"/>
      <c r="AR283" s="229"/>
    </row>
    <row r="284" spans="1:44">
      <c r="A284" s="223"/>
      <c r="B284" s="223"/>
      <c r="C284" s="223"/>
      <c r="D284" s="223"/>
      <c r="E284" s="223"/>
      <c r="F284" s="223"/>
      <c r="G284" s="223"/>
      <c r="H284" s="223"/>
      <c r="I284" s="223"/>
      <c r="J284" s="223"/>
      <c r="K284" s="223"/>
      <c r="L284" s="223"/>
      <c r="M284" s="223"/>
      <c r="N284" s="223"/>
      <c r="O284" s="223"/>
      <c r="P284" s="223"/>
      <c r="Q284" s="223"/>
      <c r="R284" s="226"/>
      <c r="S284" s="223"/>
      <c r="T284" s="223"/>
      <c r="U284" s="223"/>
      <c r="V284" s="223"/>
      <c r="W284" s="223"/>
      <c r="X284" s="223"/>
      <c r="Y284" s="223"/>
      <c r="Z284" s="223"/>
      <c r="AA284" s="223"/>
      <c r="AB284" s="223"/>
      <c r="AC284" s="223"/>
      <c r="AD284" s="223"/>
      <c r="AE284" s="223"/>
      <c r="AF284" s="223"/>
      <c r="AG284" s="223"/>
      <c r="AH284" s="223"/>
      <c r="AI284" s="227"/>
      <c r="AJ284" s="223"/>
      <c r="AK284" s="223"/>
      <c r="AL284" s="223"/>
      <c r="AM284" s="228"/>
      <c r="AN284" s="229"/>
      <c r="AO284" s="229"/>
      <c r="AP284" s="229"/>
      <c r="AQ284" s="229"/>
      <c r="AR284" s="229"/>
    </row>
    <row r="285" spans="1:44">
      <c r="A285" s="223"/>
      <c r="B285" s="223"/>
      <c r="C285" s="223"/>
      <c r="D285" s="223"/>
      <c r="E285" s="223"/>
      <c r="F285" s="223"/>
      <c r="G285" s="223"/>
      <c r="H285" s="223"/>
      <c r="I285" s="223"/>
      <c r="J285" s="223"/>
      <c r="K285" s="223"/>
      <c r="L285" s="223"/>
      <c r="M285" s="223"/>
      <c r="N285" s="223"/>
      <c r="O285" s="223"/>
      <c r="P285" s="223"/>
      <c r="Q285" s="223"/>
      <c r="R285" s="226"/>
      <c r="S285" s="223"/>
      <c r="T285" s="223"/>
      <c r="U285" s="223"/>
      <c r="V285" s="223"/>
      <c r="W285" s="223"/>
      <c r="X285" s="223"/>
      <c r="Y285" s="223"/>
      <c r="Z285" s="223"/>
      <c r="AA285" s="223"/>
      <c r="AB285" s="223"/>
      <c r="AC285" s="223"/>
      <c r="AD285" s="223"/>
      <c r="AE285" s="223"/>
      <c r="AF285" s="223"/>
      <c r="AG285" s="223"/>
      <c r="AH285" s="223"/>
      <c r="AI285" s="227"/>
      <c r="AJ285" s="223"/>
      <c r="AK285" s="223"/>
      <c r="AL285" s="223"/>
      <c r="AM285" s="228"/>
      <c r="AN285" s="229"/>
      <c r="AO285" s="229"/>
      <c r="AP285" s="229"/>
      <c r="AQ285" s="229"/>
      <c r="AR285" s="229"/>
    </row>
    <row r="286" spans="1:44">
      <c r="A286" s="223"/>
      <c r="B286" s="223"/>
      <c r="C286" s="223"/>
      <c r="D286" s="223"/>
      <c r="E286" s="223"/>
      <c r="F286" s="223"/>
      <c r="G286" s="223"/>
      <c r="H286" s="223"/>
      <c r="I286" s="223"/>
      <c r="J286" s="223"/>
      <c r="K286" s="223"/>
      <c r="L286" s="223"/>
      <c r="M286" s="223"/>
      <c r="N286" s="223"/>
      <c r="O286" s="223"/>
      <c r="P286" s="223"/>
      <c r="Q286" s="223"/>
      <c r="R286" s="226"/>
      <c r="S286" s="223"/>
      <c r="T286" s="223"/>
      <c r="U286" s="223"/>
      <c r="V286" s="223"/>
      <c r="W286" s="223"/>
      <c r="X286" s="223"/>
      <c r="Y286" s="223"/>
      <c r="Z286" s="223"/>
      <c r="AA286" s="223"/>
      <c r="AB286" s="223"/>
      <c r="AC286" s="223"/>
      <c r="AD286" s="223"/>
      <c r="AE286" s="223"/>
      <c r="AF286" s="223"/>
      <c r="AG286" s="223"/>
      <c r="AH286" s="223"/>
      <c r="AI286" s="227"/>
      <c r="AJ286" s="223"/>
      <c r="AK286" s="223"/>
      <c r="AL286" s="223"/>
      <c r="AM286" s="228"/>
      <c r="AN286" s="229"/>
      <c r="AO286" s="229"/>
      <c r="AP286" s="229"/>
      <c r="AQ286" s="229"/>
      <c r="AR286" s="229"/>
    </row>
    <row r="287" spans="1:44">
      <c r="A287" s="223"/>
      <c r="B287" s="223"/>
      <c r="C287" s="223"/>
      <c r="D287" s="223"/>
      <c r="E287" s="223"/>
      <c r="F287" s="223"/>
      <c r="G287" s="223"/>
      <c r="H287" s="223"/>
      <c r="I287" s="223"/>
      <c r="J287" s="223"/>
      <c r="K287" s="223"/>
      <c r="L287" s="223"/>
      <c r="M287" s="223"/>
      <c r="N287" s="223"/>
      <c r="O287" s="223"/>
      <c r="P287" s="223"/>
      <c r="Q287" s="223"/>
      <c r="R287" s="226"/>
      <c r="S287" s="223"/>
      <c r="T287" s="223"/>
      <c r="U287" s="223"/>
      <c r="V287" s="223"/>
      <c r="W287" s="223"/>
      <c r="X287" s="223"/>
      <c r="Y287" s="223"/>
      <c r="Z287" s="223"/>
      <c r="AA287" s="223"/>
      <c r="AB287" s="223"/>
      <c r="AC287" s="223"/>
      <c r="AD287" s="223"/>
      <c r="AE287" s="223"/>
      <c r="AF287" s="223"/>
      <c r="AG287" s="223"/>
      <c r="AH287" s="223"/>
      <c r="AI287" s="227"/>
      <c r="AJ287" s="223"/>
      <c r="AK287" s="223"/>
      <c r="AL287" s="223"/>
      <c r="AM287" s="228"/>
      <c r="AN287" s="229"/>
      <c r="AO287" s="229"/>
      <c r="AP287" s="229"/>
      <c r="AQ287" s="229"/>
      <c r="AR287" s="229"/>
    </row>
    <row r="288" spans="1:44">
      <c r="A288" s="223"/>
      <c r="B288" s="223"/>
      <c r="C288" s="223"/>
      <c r="D288" s="223"/>
      <c r="E288" s="223"/>
      <c r="F288" s="223"/>
      <c r="G288" s="223"/>
      <c r="H288" s="223"/>
      <c r="I288" s="223"/>
      <c r="J288" s="223"/>
      <c r="K288" s="223"/>
      <c r="L288" s="223"/>
      <c r="M288" s="223"/>
      <c r="N288" s="223"/>
      <c r="O288" s="223"/>
      <c r="P288" s="223"/>
      <c r="Q288" s="223"/>
      <c r="R288" s="226"/>
      <c r="S288" s="223"/>
      <c r="T288" s="223"/>
      <c r="U288" s="223"/>
      <c r="V288" s="223"/>
      <c r="W288" s="223"/>
      <c r="X288" s="223"/>
      <c r="Y288" s="223"/>
      <c r="Z288" s="223"/>
      <c r="AA288" s="223"/>
      <c r="AB288" s="223"/>
      <c r="AC288" s="223"/>
      <c r="AD288" s="223"/>
      <c r="AE288" s="223"/>
      <c r="AF288" s="223"/>
      <c r="AG288" s="223"/>
      <c r="AH288" s="223"/>
      <c r="AI288" s="227"/>
      <c r="AJ288" s="223"/>
      <c r="AK288" s="223"/>
      <c r="AL288" s="223"/>
      <c r="AM288" s="228"/>
      <c r="AN288" s="229"/>
      <c r="AO288" s="229"/>
      <c r="AP288" s="229"/>
      <c r="AQ288" s="229"/>
      <c r="AR288" s="229"/>
    </row>
    <row r="289" spans="1:44">
      <c r="A289" s="223"/>
      <c r="B289" s="223"/>
      <c r="C289" s="223"/>
      <c r="D289" s="223"/>
      <c r="E289" s="223"/>
      <c r="F289" s="223"/>
      <c r="G289" s="223"/>
      <c r="H289" s="223"/>
      <c r="I289" s="223"/>
      <c r="J289" s="223"/>
      <c r="K289" s="223"/>
      <c r="L289" s="223"/>
      <c r="M289" s="223"/>
      <c r="N289" s="223"/>
      <c r="O289" s="223"/>
      <c r="P289" s="223"/>
      <c r="Q289" s="223"/>
      <c r="R289" s="226"/>
      <c r="S289" s="223"/>
      <c r="T289" s="223"/>
      <c r="U289" s="223"/>
      <c r="V289" s="223"/>
      <c r="W289" s="223"/>
      <c r="X289" s="223"/>
      <c r="Y289" s="223"/>
      <c r="Z289" s="223"/>
      <c r="AA289" s="223"/>
      <c r="AB289" s="223"/>
      <c r="AC289" s="223"/>
      <c r="AD289" s="223"/>
      <c r="AE289" s="223"/>
      <c r="AF289" s="223"/>
      <c r="AG289" s="223"/>
      <c r="AH289" s="223"/>
      <c r="AI289" s="227"/>
      <c r="AJ289" s="223"/>
      <c r="AK289" s="223"/>
      <c r="AL289" s="223"/>
      <c r="AM289" s="228"/>
      <c r="AN289" s="229"/>
      <c r="AO289" s="229"/>
      <c r="AP289" s="229"/>
      <c r="AQ289" s="229"/>
      <c r="AR289" s="229"/>
    </row>
    <row r="290" spans="1:44">
      <c r="A290" s="223"/>
      <c r="B290" s="223"/>
      <c r="C290" s="223"/>
      <c r="D290" s="223"/>
      <c r="E290" s="223"/>
      <c r="F290" s="223"/>
      <c r="G290" s="223"/>
      <c r="H290" s="223"/>
      <c r="I290" s="223"/>
      <c r="J290" s="223"/>
      <c r="K290" s="223"/>
      <c r="L290" s="223"/>
      <c r="M290" s="223"/>
      <c r="N290" s="223"/>
      <c r="O290" s="223"/>
      <c r="P290" s="223"/>
      <c r="Q290" s="223"/>
      <c r="R290" s="226"/>
      <c r="S290" s="223"/>
      <c r="T290" s="223"/>
      <c r="U290" s="223"/>
      <c r="V290" s="223"/>
      <c r="W290" s="223"/>
      <c r="X290" s="223"/>
      <c r="Y290" s="223"/>
      <c r="Z290" s="223"/>
      <c r="AA290" s="223"/>
      <c r="AB290" s="223"/>
      <c r="AC290" s="223"/>
      <c r="AD290" s="223"/>
      <c r="AE290" s="223"/>
      <c r="AF290" s="223"/>
      <c r="AG290" s="223"/>
      <c r="AH290" s="223"/>
      <c r="AI290" s="227"/>
      <c r="AJ290" s="223"/>
      <c r="AK290" s="223"/>
      <c r="AL290" s="223"/>
      <c r="AM290" s="228"/>
      <c r="AN290" s="229"/>
      <c r="AO290" s="229"/>
      <c r="AP290" s="229"/>
      <c r="AQ290" s="229"/>
      <c r="AR290" s="229"/>
    </row>
    <row r="291" spans="1:44">
      <c r="A291" s="223"/>
      <c r="B291" s="223"/>
      <c r="C291" s="223"/>
      <c r="D291" s="223"/>
      <c r="E291" s="223"/>
      <c r="F291" s="223"/>
      <c r="G291" s="223"/>
      <c r="H291" s="223"/>
      <c r="I291" s="223"/>
      <c r="J291" s="223"/>
      <c r="K291" s="223"/>
      <c r="L291" s="223"/>
      <c r="M291" s="223"/>
      <c r="N291" s="223"/>
      <c r="O291" s="223"/>
      <c r="P291" s="223"/>
      <c r="Q291" s="223"/>
      <c r="R291" s="226"/>
      <c r="S291" s="223"/>
      <c r="T291" s="223"/>
      <c r="U291" s="223"/>
      <c r="V291" s="223"/>
      <c r="W291" s="223"/>
      <c r="X291" s="223"/>
      <c r="Y291" s="223"/>
      <c r="Z291" s="223"/>
      <c r="AA291" s="223"/>
      <c r="AB291" s="223"/>
      <c r="AC291" s="223"/>
      <c r="AD291" s="223"/>
      <c r="AE291" s="223"/>
      <c r="AF291" s="223"/>
      <c r="AG291" s="223"/>
      <c r="AH291" s="223"/>
      <c r="AI291" s="227"/>
      <c r="AJ291" s="223"/>
      <c r="AK291" s="223"/>
      <c r="AL291" s="223"/>
      <c r="AM291" s="228"/>
      <c r="AN291" s="229"/>
      <c r="AO291" s="229"/>
      <c r="AP291" s="229"/>
      <c r="AQ291" s="229"/>
      <c r="AR291" s="229"/>
    </row>
    <row r="292" spans="1:44">
      <c r="A292" s="223"/>
      <c r="B292" s="223"/>
      <c r="C292" s="223"/>
      <c r="D292" s="223"/>
      <c r="E292" s="223"/>
      <c r="F292" s="223"/>
      <c r="G292" s="223"/>
      <c r="H292" s="223"/>
      <c r="I292" s="223"/>
      <c r="J292" s="223"/>
      <c r="K292" s="223"/>
      <c r="L292" s="223"/>
      <c r="M292" s="223"/>
      <c r="N292" s="223"/>
      <c r="O292" s="223"/>
      <c r="P292" s="223"/>
      <c r="Q292" s="223"/>
      <c r="R292" s="226"/>
      <c r="S292" s="223"/>
      <c r="T292" s="223"/>
      <c r="U292" s="223"/>
      <c r="V292" s="223"/>
      <c r="W292" s="223"/>
      <c r="X292" s="223"/>
      <c r="Y292" s="223"/>
      <c r="Z292" s="223"/>
      <c r="AA292" s="223"/>
      <c r="AB292" s="223"/>
      <c r="AC292" s="223"/>
      <c r="AD292" s="223"/>
      <c r="AE292" s="223"/>
      <c r="AF292" s="223"/>
      <c r="AG292" s="223"/>
      <c r="AH292" s="223"/>
      <c r="AI292" s="227"/>
      <c r="AJ292" s="223"/>
      <c r="AK292" s="223"/>
      <c r="AL292" s="223"/>
      <c r="AM292" s="228"/>
      <c r="AN292" s="229"/>
      <c r="AO292" s="229"/>
      <c r="AP292" s="229"/>
      <c r="AQ292" s="229"/>
      <c r="AR292" s="229"/>
    </row>
    <row r="293" spans="1:44">
      <c r="A293" s="223"/>
      <c r="B293" s="223"/>
      <c r="C293" s="223"/>
      <c r="D293" s="223"/>
      <c r="E293" s="223"/>
      <c r="F293" s="223"/>
      <c r="G293" s="223"/>
      <c r="H293" s="223"/>
      <c r="I293" s="223"/>
      <c r="J293" s="223"/>
      <c r="K293" s="223"/>
      <c r="L293" s="223"/>
      <c r="M293" s="223"/>
      <c r="N293" s="223"/>
      <c r="O293" s="223"/>
      <c r="P293" s="223"/>
      <c r="Q293" s="223"/>
      <c r="R293" s="226"/>
      <c r="S293" s="223"/>
      <c r="T293" s="223"/>
      <c r="U293" s="223"/>
      <c r="V293" s="223"/>
      <c r="W293" s="223"/>
      <c r="X293" s="223"/>
      <c r="Y293" s="223"/>
      <c r="Z293" s="223"/>
      <c r="AA293" s="223"/>
      <c r="AB293" s="223"/>
      <c r="AC293" s="223"/>
      <c r="AD293" s="223"/>
      <c r="AE293" s="223"/>
      <c r="AF293" s="223"/>
      <c r="AG293" s="223"/>
      <c r="AH293" s="223"/>
      <c r="AI293" s="227"/>
      <c r="AJ293" s="223"/>
      <c r="AK293" s="223"/>
      <c r="AL293" s="223"/>
      <c r="AM293" s="228"/>
      <c r="AN293" s="229"/>
      <c r="AO293" s="229"/>
      <c r="AP293" s="229"/>
      <c r="AQ293" s="229"/>
      <c r="AR293" s="229"/>
    </row>
    <row r="294" spans="1:44">
      <c r="A294" s="223"/>
      <c r="B294" s="223"/>
      <c r="C294" s="223"/>
      <c r="D294" s="223"/>
      <c r="E294" s="223"/>
      <c r="F294" s="223"/>
      <c r="G294" s="223"/>
      <c r="H294" s="223"/>
      <c r="I294" s="223"/>
      <c r="J294" s="223"/>
      <c r="K294" s="223"/>
      <c r="L294" s="223"/>
      <c r="M294" s="223"/>
      <c r="N294" s="223"/>
      <c r="O294" s="223"/>
      <c r="P294" s="223"/>
      <c r="Q294" s="223"/>
      <c r="R294" s="226"/>
      <c r="S294" s="223"/>
      <c r="T294" s="223"/>
      <c r="U294" s="223"/>
      <c r="V294" s="223"/>
      <c r="W294" s="223"/>
      <c r="X294" s="223"/>
      <c r="Y294" s="223"/>
      <c r="Z294" s="223"/>
      <c r="AA294" s="223"/>
      <c r="AB294" s="223"/>
      <c r="AC294" s="223"/>
      <c r="AD294" s="223"/>
      <c r="AE294" s="223"/>
      <c r="AF294" s="223"/>
      <c r="AG294" s="223"/>
      <c r="AH294" s="223"/>
      <c r="AI294" s="227"/>
      <c r="AJ294" s="223"/>
      <c r="AK294" s="223"/>
      <c r="AL294" s="223"/>
      <c r="AM294" s="228"/>
      <c r="AN294" s="229"/>
      <c r="AO294" s="229"/>
      <c r="AP294" s="229"/>
      <c r="AQ294" s="229"/>
      <c r="AR294" s="229"/>
    </row>
    <row r="295" spans="1:44">
      <c r="A295" s="223"/>
      <c r="B295" s="223"/>
      <c r="C295" s="223"/>
      <c r="D295" s="223"/>
      <c r="E295" s="223"/>
      <c r="F295" s="223"/>
      <c r="G295" s="223"/>
      <c r="H295" s="223"/>
      <c r="I295" s="223"/>
      <c r="J295" s="223"/>
      <c r="K295" s="223"/>
      <c r="L295" s="223"/>
      <c r="M295" s="223"/>
      <c r="N295" s="223"/>
      <c r="O295" s="223"/>
      <c r="P295" s="223"/>
      <c r="Q295" s="223"/>
      <c r="R295" s="226"/>
      <c r="S295" s="223"/>
      <c r="T295" s="223"/>
      <c r="U295" s="223"/>
      <c r="V295" s="223"/>
      <c r="W295" s="223"/>
      <c r="X295" s="223"/>
      <c r="Y295" s="223"/>
      <c r="Z295" s="223"/>
      <c r="AA295" s="223"/>
      <c r="AB295" s="223"/>
      <c r="AC295" s="223"/>
      <c r="AD295" s="223"/>
      <c r="AE295" s="223"/>
      <c r="AF295" s="223"/>
      <c r="AG295" s="223"/>
      <c r="AH295" s="223"/>
      <c r="AI295" s="227"/>
      <c r="AJ295" s="223"/>
      <c r="AK295" s="223"/>
      <c r="AL295" s="223"/>
      <c r="AM295" s="228"/>
      <c r="AN295" s="229"/>
      <c r="AO295" s="229"/>
      <c r="AP295" s="229"/>
      <c r="AQ295" s="229"/>
      <c r="AR295" s="229"/>
    </row>
    <row r="296" spans="1:44">
      <c r="A296" s="223"/>
      <c r="B296" s="223"/>
      <c r="C296" s="223"/>
      <c r="D296" s="223"/>
      <c r="E296" s="223"/>
      <c r="F296" s="223"/>
      <c r="G296" s="223"/>
      <c r="H296" s="223"/>
      <c r="I296" s="223"/>
      <c r="J296" s="223"/>
      <c r="K296" s="223"/>
      <c r="L296" s="223"/>
      <c r="M296" s="223"/>
      <c r="N296" s="223"/>
      <c r="O296" s="223"/>
      <c r="P296" s="223"/>
      <c r="Q296" s="223"/>
      <c r="R296" s="226"/>
      <c r="S296" s="223"/>
      <c r="T296" s="223"/>
      <c r="U296" s="223"/>
      <c r="V296" s="223"/>
      <c r="W296" s="223"/>
      <c r="X296" s="223"/>
      <c r="Y296" s="223"/>
      <c r="Z296" s="223"/>
      <c r="AA296" s="223"/>
      <c r="AB296" s="223"/>
      <c r="AC296" s="223"/>
      <c r="AD296" s="223"/>
      <c r="AE296" s="223"/>
      <c r="AF296" s="223"/>
      <c r="AG296" s="223"/>
      <c r="AH296" s="223"/>
      <c r="AI296" s="227"/>
      <c r="AJ296" s="223"/>
      <c r="AK296" s="223"/>
      <c r="AL296" s="223"/>
      <c r="AM296" s="228"/>
      <c r="AN296" s="229"/>
      <c r="AO296" s="229"/>
      <c r="AP296" s="229"/>
      <c r="AQ296" s="229"/>
      <c r="AR296" s="229"/>
    </row>
    <row r="297" spans="1:44">
      <c r="A297" s="223"/>
      <c r="B297" s="223"/>
      <c r="C297" s="223"/>
      <c r="D297" s="223"/>
      <c r="E297" s="223"/>
      <c r="F297" s="223"/>
      <c r="G297" s="223"/>
      <c r="H297" s="223"/>
      <c r="I297" s="223"/>
      <c r="J297" s="223"/>
      <c r="K297" s="223"/>
      <c r="L297" s="223"/>
      <c r="M297" s="223"/>
      <c r="N297" s="223"/>
      <c r="O297" s="223"/>
      <c r="P297" s="223"/>
      <c r="Q297" s="223"/>
      <c r="R297" s="226"/>
      <c r="S297" s="223"/>
      <c r="T297" s="223"/>
      <c r="U297" s="223"/>
      <c r="V297" s="223"/>
      <c r="W297" s="223"/>
      <c r="X297" s="223"/>
      <c r="Y297" s="223"/>
      <c r="Z297" s="223"/>
      <c r="AA297" s="223"/>
      <c r="AB297" s="223"/>
      <c r="AC297" s="223"/>
      <c r="AD297" s="223"/>
      <c r="AE297" s="223"/>
      <c r="AF297" s="223"/>
      <c r="AG297" s="223"/>
      <c r="AH297" s="223"/>
      <c r="AI297" s="227"/>
      <c r="AJ297" s="223"/>
      <c r="AK297" s="223"/>
      <c r="AL297" s="223"/>
      <c r="AM297" s="228"/>
      <c r="AN297" s="229"/>
      <c r="AO297" s="229"/>
      <c r="AP297" s="229"/>
      <c r="AQ297" s="229"/>
      <c r="AR297" s="229"/>
    </row>
    <row r="298" spans="1:44">
      <c r="A298" s="223"/>
      <c r="B298" s="223"/>
      <c r="C298" s="223"/>
      <c r="D298" s="223"/>
      <c r="E298" s="223"/>
      <c r="F298" s="223"/>
      <c r="G298" s="223"/>
      <c r="H298" s="223"/>
      <c r="I298" s="223"/>
      <c r="J298" s="223"/>
      <c r="K298" s="223"/>
      <c r="L298" s="223"/>
      <c r="M298" s="223"/>
      <c r="N298" s="223"/>
      <c r="O298" s="223"/>
      <c r="P298" s="223"/>
      <c r="Q298" s="223"/>
      <c r="R298" s="226"/>
      <c r="S298" s="223"/>
      <c r="T298" s="223"/>
      <c r="U298" s="223"/>
      <c r="V298" s="223"/>
      <c r="W298" s="223"/>
      <c r="X298" s="223"/>
      <c r="Y298" s="223"/>
      <c r="Z298" s="223"/>
      <c r="AA298" s="223"/>
      <c r="AB298" s="223"/>
      <c r="AC298" s="223"/>
      <c r="AD298" s="223"/>
      <c r="AE298" s="223"/>
      <c r="AF298" s="223"/>
      <c r="AG298" s="223"/>
      <c r="AH298" s="223"/>
      <c r="AI298" s="227"/>
      <c r="AJ298" s="223"/>
      <c r="AK298" s="223"/>
      <c r="AL298" s="223"/>
      <c r="AM298" s="228"/>
      <c r="AN298" s="229"/>
      <c r="AO298" s="229"/>
      <c r="AP298" s="229"/>
      <c r="AQ298" s="229"/>
      <c r="AR298" s="229"/>
    </row>
    <row r="299" spans="1:44">
      <c r="A299" s="223"/>
      <c r="B299" s="223"/>
      <c r="C299" s="223"/>
      <c r="D299" s="223"/>
      <c r="E299" s="223"/>
      <c r="F299" s="223"/>
      <c r="G299" s="223"/>
      <c r="H299" s="223"/>
      <c r="I299" s="223"/>
      <c r="J299" s="223"/>
      <c r="K299" s="223"/>
      <c r="L299" s="223"/>
      <c r="M299" s="223"/>
      <c r="N299" s="223"/>
      <c r="O299" s="223"/>
      <c r="P299" s="223"/>
      <c r="Q299" s="223"/>
      <c r="R299" s="226"/>
      <c r="S299" s="223"/>
      <c r="T299" s="223"/>
      <c r="U299" s="223"/>
      <c r="V299" s="223"/>
      <c r="W299" s="223"/>
      <c r="X299" s="223"/>
      <c r="Y299" s="223"/>
      <c r="Z299" s="223"/>
      <c r="AA299" s="223"/>
      <c r="AB299" s="223"/>
      <c r="AC299" s="223"/>
      <c r="AD299" s="223"/>
      <c r="AE299" s="223"/>
      <c r="AF299" s="223"/>
      <c r="AG299" s="223"/>
      <c r="AH299" s="223"/>
      <c r="AI299" s="227"/>
      <c r="AJ299" s="223"/>
      <c r="AK299" s="223"/>
      <c r="AL299" s="223"/>
      <c r="AM299" s="228"/>
      <c r="AN299" s="229"/>
      <c r="AO299" s="229"/>
      <c r="AP299" s="229"/>
      <c r="AQ299" s="229"/>
      <c r="AR299" s="229"/>
    </row>
    <row r="300" spans="1:44">
      <c r="A300" s="223"/>
      <c r="B300" s="223"/>
      <c r="C300" s="223"/>
      <c r="D300" s="223"/>
      <c r="E300" s="223"/>
      <c r="F300" s="223"/>
      <c r="G300" s="223"/>
      <c r="H300" s="223"/>
      <c r="I300" s="223"/>
      <c r="J300" s="223"/>
      <c r="K300" s="223"/>
      <c r="L300" s="223"/>
      <c r="M300" s="223"/>
      <c r="N300" s="223"/>
      <c r="O300" s="223"/>
      <c r="P300" s="223"/>
      <c r="Q300" s="223"/>
      <c r="R300" s="226"/>
      <c r="S300" s="223"/>
      <c r="T300" s="223"/>
      <c r="U300" s="223"/>
      <c r="V300" s="223"/>
      <c r="W300" s="223"/>
      <c r="X300" s="223"/>
      <c r="Y300" s="223"/>
      <c r="Z300" s="223"/>
      <c r="AA300" s="223"/>
      <c r="AB300" s="223"/>
      <c r="AC300" s="223"/>
      <c r="AD300" s="223"/>
      <c r="AE300" s="223"/>
      <c r="AF300" s="223"/>
      <c r="AG300" s="223"/>
      <c r="AH300" s="223"/>
      <c r="AI300" s="227"/>
      <c r="AJ300" s="223"/>
      <c r="AK300" s="223"/>
      <c r="AL300" s="223"/>
      <c r="AM300" s="228"/>
      <c r="AN300" s="229"/>
      <c r="AO300" s="229"/>
      <c r="AP300" s="229"/>
      <c r="AQ300" s="229"/>
      <c r="AR300" s="229"/>
    </row>
    <row r="301" spans="1:44">
      <c r="A301" s="223"/>
      <c r="B301" s="223"/>
      <c r="C301" s="223"/>
      <c r="D301" s="223"/>
      <c r="E301" s="223"/>
      <c r="F301" s="223"/>
      <c r="G301" s="223"/>
      <c r="H301" s="223"/>
      <c r="I301" s="223"/>
      <c r="J301" s="223"/>
      <c r="K301" s="223"/>
      <c r="L301" s="223"/>
      <c r="M301" s="223"/>
      <c r="N301" s="223"/>
      <c r="O301" s="223"/>
      <c r="P301" s="223"/>
      <c r="Q301" s="223"/>
      <c r="R301" s="226"/>
      <c r="S301" s="223"/>
      <c r="T301" s="223"/>
      <c r="U301" s="223"/>
      <c r="V301" s="223"/>
      <c r="W301" s="223"/>
      <c r="X301" s="223"/>
      <c r="Y301" s="223"/>
      <c r="Z301" s="223"/>
      <c r="AA301" s="223"/>
      <c r="AB301" s="223"/>
      <c r="AC301" s="223"/>
      <c r="AD301" s="223"/>
      <c r="AE301" s="223"/>
      <c r="AF301" s="223"/>
      <c r="AG301" s="223"/>
      <c r="AH301" s="223"/>
      <c r="AI301" s="227"/>
      <c r="AJ301" s="223"/>
      <c r="AK301" s="223"/>
      <c r="AL301" s="223"/>
      <c r="AM301" s="228"/>
      <c r="AN301" s="229"/>
      <c r="AO301" s="229"/>
      <c r="AP301" s="229"/>
      <c r="AQ301" s="229"/>
      <c r="AR301" s="229"/>
    </row>
    <row r="302" spans="1:44">
      <c r="A302" s="223"/>
      <c r="B302" s="223"/>
      <c r="C302" s="223"/>
      <c r="D302" s="223"/>
      <c r="E302" s="223"/>
      <c r="F302" s="223"/>
      <c r="G302" s="223"/>
      <c r="H302" s="223"/>
      <c r="I302" s="223"/>
      <c r="J302" s="223"/>
      <c r="K302" s="223"/>
      <c r="L302" s="223"/>
      <c r="M302" s="223"/>
      <c r="N302" s="223"/>
      <c r="O302" s="223"/>
      <c r="P302" s="223"/>
      <c r="Q302" s="223"/>
      <c r="R302" s="226"/>
      <c r="S302" s="223"/>
      <c r="T302" s="223"/>
      <c r="U302" s="223"/>
      <c r="V302" s="223"/>
      <c r="W302" s="223"/>
      <c r="X302" s="223"/>
      <c r="Y302" s="223"/>
      <c r="Z302" s="223"/>
      <c r="AA302" s="223"/>
      <c r="AB302" s="223"/>
      <c r="AC302" s="223"/>
      <c r="AD302" s="223"/>
      <c r="AE302" s="223"/>
      <c r="AF302" s="223"/>
      <c r="AG302" s="223"/>
      <c r="AH302" s="223"/>
      <c r="AI302" s="227"/>
      <c r="AJ302" s="223"/>
      <c r="AK302" s="223"/>
      <c r="AL302" s="223"/>
      <c r="AM302" s="228"/>
      <c r="AN302" s="229"/>
      <c r="AO302" s="229"/>
      <c r="AP302" s="229"/>
      <c r="AQ302" s="229"/>
      <c r="AR302" s="229"/>
    </row>
    <row r="303" spans="1:44">
      <c r="A303" s="223"/>
      <c r="B303" s="223"/>
      <c r="C303" s="223"/>
      <c r="D303" s="223"/>
      <c r="E303" s="223"/>
      <c r="F303" s="223"/>
      <c r="G303" s="223"/>
      <c r="H303" s="223"/>
      <c r="I303" s="223"/>
      <c r="J303" s="223"/>
      <c r="K303" s="223"/>
      <c r="L303" s="223"/>
      <c r="M303" s="223"/>
      <c r="N303" s="223"/>
      <c r="O303" s="223"/>
      <c r="P303" s="223"/>
      <c r="Q303" s="223"/>
      <c r="R303" s="226"/>
      <c r="S303" s="223"/>
      <c r="T303" s="223"/>
      <c r="U303" s="223"/>
      <c r="V303" s="223"/>
      <c r="W303" s="223"/>
      <c r="X303" s="223"/>
      <c r="Y303" s="223"/>
      <c r="Z303" s="223"/>
      <c r="AA303" s="223"/>
      <c r="AB303" s="223"/>
      <c r="AC303" s="223"/>
      <c r="AD303" s="223"/>
      <c r="AE303" s="223"/>
      <c r="AF303" s="223"/>
      <c r="AG303" s="223"/>
      <c r="AH303" s="223"/>
      <c r="AI303" s="227"/>
      <c r="AJ303" s="223"/>
      <c r="AK303" s="223"/>
      <c r="AL303" s="223"/>
      <c r="AM303" s="228"/>
      <c r="AN303" s="229"/>
      <c r="AO303" s="229"/>
      <c r="AP303" s="229"/>
      <c r="AQ303" s="229"/>
      <c r="AR303" s="229"/>
    </row>
    <row r="304" spans="1:44">
      <c r="A304" s="223"/>
      <c r="B304" s="223"/>
      <c r="C304" s="223"/>
      <c r="D304" s="223"/>
      <c r="E304" s="223"/>
      <c r="F304" s="223"/>
      <c r="G304" s="223"/>
      <c r="H304" s="223"/>
      <c r="I304" s="223"/>
      <c r="J304" s="223"/>
      <c r="K304" s="223"/>
      <c r="L304" s="223"/>
      <c r="M304" s="223"/>
      <c r="N304" s="223"/>
      <c r="O304" s="223"/>
      <c r="P304" s="223"/>
      <c r="Q304" s="223"/>
      <c r="R304" s="226"/>
      <c r="S304" s="223"/>
      <c r="T304" s="223"/>
      <c r="U304" s="223"/>
      <c r="V304" s="223"/>
      <c r="W304" s="223"/>
      <c r="X304" s="223"/>
      <c r="Y304" s="223"/>
      <c r="Z304" s="223"/>
      <c r="AA304" s="223"/>
      <c r="AB304" s="223"/>
      <c r="AC304" s="223"/>
      <c r="AD304" s="223"/>
      <c r="AE304" s="223"/>
      <c r="AF304" s="223"/>
      <c r="AG304" s="223"/>
      <c r="AH304" s="223"/>
      <c r="AI304" s="227"/>
      <c r="AJ304" s="223"/>
      <c r="AK304" s="223"/>
      <c r="AL304" s="223"/>
      <c r="AM304" s="228"/>
      <c r="AN304" s="229"/>
      <c r="AO304" s="229"/>
      <c r="AP304" s="229"/>
      <c r="AQ304" s="229"/>
      <c r="AR304" s="229"/>
    </row>
    <row r="305" spans="1:44">
      <c r="A305" s="223"/>
      <c r="B305" s="223"/>
      <c r="C305" s="223"/>
      <c r="D305" s="223"/>
      <c r="E305" s="223"/>
      <c r="F305" s="223"/>
      <c r="G305" s="223"/>
      <c r="H305" s="223"/>
      <c r="I305" s="223"/>
      <c r="J305" s="223"/>
      <c r="K305" s="223"/>
      <c r="L305" s="223"/>
      <c r="M305" s="223"/>
      <c r="N305" s="223"/>
      <c r="O305" s="223"/>
      <c r="P305" s="223"/>
      <c r="Q305" s="223"/>
      <c r="R305" s="226"/>
      <c r="S305" s="223"/>
      <c r="T305" s="223"/>
      <c r="U305" s="223"/>
      <c r="V305" s="223"/>
      <c r="W305" s="223"/>
      <c r="X305" s="223"/>
      <c r="Y305" s="223"/>
      <c r="Z305" s="223"/>
      <c r="AA305" s="223"/>
      <c r="AB305" s="223"/>
      <c r="AC305" s="223"/>
      <c r="AD305" s="223"/>
      <c r="AE305" s="223"/>
      <c r="AF305" s="223"/>
      <c r="AG305" s="223"/>
      <c r="AH305" s="223"/>
      <c r="AI305" s="227"/>
      <c r="AJ305" s="223"/>
      <c r="AK305" s="223"/>
      <c r="AL305" s="223"/>
      <c r="AM305" s="228"/>
      <c r="AN305" s="229"/>
      <c r="AO305" s="229"/>
      <c r="AP305" s="229"/>
      <c r="AQ305" s="229"/>
      <c r="AR305" s="229"/>
    </row>
    <row r="306" spans="1:44">
      <c r="A306" s="223"/>
      <c r="B306" s="223"/>
      <c r="C306" s="223"/>
      <c r="D306" s="223"/>
      <c r="E306" s="223"/>
      <c r="F306" s="223"/>
      <c r="G306" s="223"/>
      <c r="H306" s="223"/>
      <c r="I306" s="223"/>
      <c r="J306" s="223"/>
      <c r="K306" s="223"/>
      <c r="L306" s="223"/>
      <c r="M306" s="223"/>
      <c r="N306" s="223"/>
      <c r="O306" s="223"/>
      <c r="P306" s="223"/>
      <c r="Q306" s="223"/>
      <c r="R306" s="226"/>
      <c r="S306" s="223"/>
      <c r="T306" s="223"/>
      <c r="U306" s="223"/>
      <c r="V306" s="223"/>
      <c r="W306" s="223"/>
      <c r="X306" s="223"/>
      <c r="Y306" s="223"/>
      <c r="Z306" s="223"/>
      <c r="AA306" s="223"/>
      <c r="AB306" s="223"/>
      <c r="AC306" s="223"/>
      <c r="AD306" s="223"/>
      <c r="AE306" s="223"/>
      <c r="AF306" s="223"/>
      <c r="AG306" s="223"/>
      <c r="AH306" s="223"/>
      <c r="AI306" s="227"/>
      <c r="AJ306" s="223"/>
      <c r="AK306" s="223"/>
      <c r="AL306" s="223"/>
      <c r="AM306" s="228"/>
      <c r="AN306" s="229"/>
      <c r="AO306" s="229"/>
      <c r="AP306" s="229"/>
      <c r="AQ306" s="229"/>
      <c r="AR306" s="229"/>
    </row>
    <row r="307" spans="1:44">
      <c r="A307" s="223"/>
      <c r="B307" s="223"/>
      <c r="C307" s="223"/>
      <c r="D307" s="223"/>
      <c r="E307" s="223"/>
      <c r="F307" s="223"/>
      <c r="G307" s="223"/>
      <c r="H307" s="223"/>
      <c r="I307" s="223"/>
      <c r="J307" s="223"/>
      <c r="K307" s="223"/>
      <c r="L307" s="223"/>
      <c r="M307" s="223"/>
      <c r="N307" s="223"/>
      <c r="O307" s="223"/>
      <c r="P307" s="223"/>
      <c r="Q307" s="223"/>
      <c r="R307" s="226"/>
      <c r="S307" s="223"/>
      <c r="T307" s="223"/>
      <c r="U307" s="223"/>
      <c r="V307" s="223"/>
      <c r="W307" s="223"/>
      <c r="X307" s="223"/>
      <c r="Y307" s="223"/>
      <c r="Z307" s="223"/>
      <c r="AA307" s="223"/>
      <c r="AB307" s="223"/>
      <c r="AC307" s="223"/>
      <c r="AD307" s="223"/>
      <c r="AE307" s="223"/>
      <c r="AF307" s="223"/>
      <c r="AG307" s="223"/>
      <c r="AH307" s="223"/>
      <c r="AI307" s="227"/>
      <c r="AJ307" s="223"/>
      <c r="AK307" s="223"/>
      <c r="AL307" s="223"/>
      <c r="AM307" s="228"/>
      <c r="AN307" s="229"/>
      <c r="AO307" s="229"/>
      <c r="AP307" s="229"/>
      <c r="AQ307" s="229"/>
      <c r="AR307" s="229"/>
    </row>
    <row r="308" spans="1:44">
      <c r="A308" s="223"/>
      <c r="B308" s="223"/>
      <c r="C308" s="223"/>
      <c r="D308" s="223"/>
      <c r="E308" s="223"/>
      <c r="F308" s="223"/>
      <c r="G308" s="223"/>
      <c r="H308" s="223"/>
      <c r="I308" s="223"/>
      <c r="J308" s="223"/>
      <c r="K308" s="223"/>
      <c r="L308" s="223"/>
      <c r="M308" s="223"/>
      <c r="N308" s="223"/>
      <c r="O308" s="223"/>
      <c r="P308" s="223"/>
      <c r="Q308" s="223"/>
      <c r="R308" s="226"/>
      <c r="S308" s="223"/>
      <c r="T308" s="223"/>
      <c r="U308" s="223"/>
      <c r="V308" s="223"/>
      <c r="W308" s="223"/>
      <c r="X308" s="223"/>
      <c r="Y308" s="223"/>
      <c r="Z308" s="223"/>
      <c r="AA308" s="223"/>
      <c r="AB308" s="223"/>
      <c r="AC308" s="223"/>
      <c r="AD308" s="223"/>
      <c r="AE308" s="223"/>
      <c r="AF308" s="223"/>
      <c r="AG308" s="223"/>
      <c r="AH308" s="223"/>
      <c r="AI308" s="227"/>
      <c r="AJ308" s="223"/>
      <c r="AK308" s="223"/>
      <c r="AL308" s="223"/>
      <c r="AM308" s="228"/>
      <c r="AN308" s="229"/>
      <c r="AO308" s="229"/>
      <c r="AP308" s="229"/>
      <c r="AQ308" s="229"/>
      <c r="AR308" s="229"/>
    </row>
    <row r="309" spans="1:44">
      <c r="A309" s="223"/>
      <c r="B309" s="223"/>
      <c r="C309" s="223"/>
      <c r="D309" s="223"/>
      <c r="E309" s="223"/>
      <c r="F309" s="223"/>
      <c r="G309" s="223"/>
      <c r="H309" s="223"/>
      <c r="I309" s="223"/>
      <c r="J309" s="223"/>
      <c r="K309" s="223"/>
      <c r="L309" s="223"/>
      <c r="M309" s="223"/>
      <c r="N309" s="223"/>
      <c r="O309" s="223"/>
      <c r="P309" s="223"/>
      <c r="Q309" s="223"/>
      <c r="R309" s="226"/>
      <c r="S309" s="223"/>
      <c r="T309" s="223"/>
      <c r="U309" s="223"/>
      <c r="V309" s="223"/>
      <c r="W309" s="223"/>
      <c r="X309" s="223"/>
      <c r="Y309" s="223"/>
      <c r="Z309" s="223"/>
      <c r="AA309" s="223"/>
      <c r="AB309" s="223"/>
      <c r="AC309" s="223"/>
      <c r="AD309" s="223"/>
      <c r="AE309" s="223"/>
      <c r="AF309" s="223"/>
      <c r="AG309" s="223"/>
      <c r="AH309" s="223"/>
      <c r="AI309" s="227"/>
      <c r="AJ309" s="223"/>
      <c r="AK309" s="223"/>
      <c r="AL309" s="223"/>
      <c r="AM309" s="228"/>
      <c r="AN309" s="229"/>
      <c r="AO309" s="229"/>
      <c r="AP309" s="229"/>
      <c r="AQ309" s="229"/>
      <c r="AR309" s="229"/>
    </row>
    <row r="310" spans="1:44">
      <c r="A310" s="223"/>
      <c r="B310" s="223"/>
      <c r="C310" s="223"/>
      <c r="D310" s="223"/>
      <c r="E310" s="223"/>
      <c r="F310" s="223"/>
      <c r="G310" s="223"/>
      <c r="H310" s="223"/>
      <c r="I310" s="223"/>
      <c r="J310" s="223"/>
      <c r="K310" s="223"/>
      <c r="L310" s="223"/>
      <c r="M310" s="223"/>
      <c r="N310" s="223"/>
      <c r="O310" s="223"/>
      <c r="P310" s="223"/>
      <c r="Q310" s="223"/>
      <c r="R310" s="226"/>
      <c r="S310" s="223"/>
      <c r="T310" s="223"/>
      <c r="U310" s="223"/>
      <c r="V310" s="223"/>
      <c r="W310" s="223"/>
      <c r="X310" s="223"/>
      <c r="Y310" s="223"/>
      <c r="Z310" s="223"/>
      <c r="AA310" s="223"/>
      <c r="AB310" s="223"/>
      <c r="AC310" s="223"/>
      <c r="AD310" s="223"/>
      <c r="AE310" s="223"/>
      <c r="AF310" s="223"/>
      <c r="AG310" s="223"/>
      <c r="AH310" s="223"/>
      <c r="AI310" s="227"/>
      <c r="AJ310" s="223"/>
      <c r="AK310" s="223"/>
      <c r="AL310" s="223"/>
      <c r="AM310" s="228"/>
      <c r="AN310" s="229"/>
      <c r="AO310" s="229"/>
      <c r="AP310" s="229"/>
      <c r="AQ310" s="229"/>
      <c r="AR310" s="229"/>
    </row>
    <row r="311" spans="1:44">
      <c r="A311" s="223"/>
      <c r="B311" s="223"/>
      <c r="C311" s="223"/>
      <c r="D311" s="223"/>
      <c r="E311" s="223"/>
      <c r="F311" s="223"/>
      <c r="G311" s="223"/>
      <c r="H311" s="223"/>
      <c r="I311" s="223"/>
      <c r="J311" s="223"/>
      <c r="K311" s="223"/>
      <c r="L311" s="223"/>
      <c r="M311" s="223"/>
      <c r="N311" s="223"/>
      <c r="O311" s="223"/>
      <c r="P311" s="223"/>
      <c r="Q311" s="223"/>
      <c r="R311" s="226"/>
      <c r="S311" s="223"/>
      <c r="T311" s="223"/>
      <c r="U311" s="223"/>
      <c r="V311" s="223"/>
      <c r="W311" s="223"/>
      <c r="X311" s="223"/>
      <c r="Y311" s="223"/>
      <c r="Z311" s="223"/>
      <c r="AA311" s="223"/>
      <c r="AB311" s="223"/>
      <c r="AC311" s="223"/>
      <c r="AD311" s="223"/>
      <c r="AE311" s="223"/>
      <c r="AF311" s="223"/>
      <c r="AG311" s="223"/>
      <c r="AH311" s="223"/>
      <c r="AI311" s="227"/>
      <c r="AJ311" s="223"/>
      <c r="AK311" s="223"/>
      <c r="AL311" s="223"/>
      <c r="AM311" s="228"/>
      <c r="AN311" s="229"/>
      <c r="AO311" s="229"/>
      <c r="AP311" s="229"/>
      <c r="AQ311" s="229"/>
      <c r="AR311" s="229"/>
    </row>
    <row r="312" spans="1:44">
      <c r="A312" s="223"/>
      <c r="B312" s="223"/>
      <c r="C312" s="223"/>
      <c r="D312" s="223"/>
      <c r="E312" s="223"/>
      <c r="F312" s="223"/>
      <c r="G312" s="223"/>
      <c r="H312" s="223"/>
      <c r="I312" s="223"/>
      <c r="J312" s="223"/>
      <c r="K312" s="223"/>
      <c r="L312" s="223"/>
      <c r="M312" s="223"/>
      <c r="N312" s="223"/>
      <c r="O312" s="223"/>
      <c r="P312" s="223"/>
      <c r="Q312" s="223"/>
      <c r="R312" s="226"/>
      <c r="S312" s="223"/>
      <c r="T312" s="223"/>
      <c r="U312" s="223"/>
      <c r="V312" s="223"/>
      <c r="W312" s="223"/>
      <c r="X312" s="223"/>
      <c r="Y312" s="223"/>
      <c r="Z312" s="223"/>
      <c r="AA312" s="223"/>
      <c r="AB312" s="223"/>
      <c r="AC312" s="223"/>
      <c r="AD312" s="223"/>
      <c r="AE312" s="223"/>
      <c r="AF312" s="223"/>
      <c r="AG312" s="223"/>
      <c r="AH312" s="223"/>
      <c r="AI312" s="227"/>
      <c r="AJ312" s="223"/>
      <c r="AK312" s="223"/>
      <c r="AL312" s="223"/>
      <c r="AM312" s="228"/>
      <c r="AN312" s="229"/>
      <c r="AO312" s="229"/>
      <c r="AP312" s="229"/>
      <c r="AQ312" s="229"/>
      <c r="AR312" s="229"/>
    </row>
    <row r="313" spans="1:44">
      <c r="A313" s="223"/>
      <c r="B313" s="223"/>
      <c r="C313" s="223"/>
      <c r="D313" s="223"/>
      <c r="E313" s="223"/>
      <c r="F313" s="223"/>
      <c r="G313" s="223"/>
      <c r="H313" s="223"/>
      <c r="I313" s="223"/>
      <c r="J313" s="223"/>
      <c r="K313" s="223"/>
      <c r="L313" s="223"/>
      <c r="M313" s="223"/>
      <c r="N313" s="223"/>
      <c r="O313" s="223"/>
      <c r="P313" s="223"/>
      <c r="Q313" s="223"/>
      <c r="R313" s="226"/>
      <c r="S313" s="223"/>
      <c r="T313" s="223"/>
      <c r="U313" s="223"/>
      <c r="V313" s="223"/>
      <c r="W313" s="223"/>
      <c r="X313" s="223"/>
      <c r="Y313" s="223"/>
      <c r="Z313" s="223"/>
      <c r="AA313" s="223"/>
      <c r="AB313" s="223"/>
      <c r="AC313" s="223"/>
      <c r="AD313" s="223"/>
      <c r="AE313" s="223"/>
      <c r="AF313" s="223"/>
      <c r="AG313" s="223"/>
      <c r="AH313" s="223"/>
      <c r="AI313" s="227"/>
      <c r="AJ313" s="223"/>
      <c r="AK313" s="223"/>
      <c r="AL313" s="223"/>
      <c r="AM313" s="228"/>
      <c r="AN313" s="229"/>
      <c r="AO313" s="229"/>
      <c r="AP313" s="229"/>
      <c r="AQ313" s="229"/>
      <c r="AR313" s="229"/>
    </row>
    <row r="314" spans="1:44">
      <c r="A314" s="223"/>
      <c r="B314" s="223"/>
      <c r="C314" s="223"/>
      <c r="D314" s="223"/>
      <c r="E314" s="223"/>
      <c r="F314" s="223"/>
      <c r="G314" s="223"/>
      <c r="H314" s="223"/>
      <c r="I314" s="223"/>
      <c r="J314" s="223"/>
      <c r="K314" s="223"/>
      <c r="L314" s="223"/>
      <c r="M314" s="223"/>
      <c r="N314" s="223"/>
      <c r="O314" s="223"/>
      <c r="P314" s="223"/>
      <c r="Q314" s="223"/>
      <c r="R314" s="226"/>
      <c r="S314" s="223"/>
      <c r="T314" s="223"/>
      <c r="U314" s="223"/>
      <c r="V314" s="223"/>
      <c r="W314" s="223"/>
      <c r="X314" s="223"/>
      <c r="Y314" s="223"/>
      <c r="Z314" s="223"/>
      <c r="AA314" s="223"/>
      <c r="AB314" s="223"/>
      <c r="AC314" s="223"/>
      <c r="AD314" s="223"/>
      <c r="AE314" s="223"/>
      <c r="AF314" s="223"/>
      <c r="AG314" s="223"/>
      <c r="AH314" s="223"/>
      <c r="AI314" s="227"/>
      <c r="AJ314" s="223"/>
      <c r="AK314" s="223"/>
      <c r="AL314" s="223"/>
      <c r="AM314" s="228"/>
      <c r="AN314" s="229"/>
      <c r="AO314" s="229"/>
      <c r="AP314" s="229"/>
      <c r="AQ314" s="229"/>
      <c r="AR314" s="229"/>
    </row>
    <row r="315" spans="1:44">
      <c r="A315" s="223"/>
      <c r="B315" s="223"/>
      <c r="C315" s="223"/>
      <c r="D315" s="223"/>
      <c r="E315" s="223"/>
      <c r="F315" s="223"/>
      <c r="G315" s="223"/>
      <c r="H315" s="223"/>
      <c r="I315" s="223"/>
      <c r="J315" s="223"/>
      <c r="K315" s="223"/>
      <c r="L315" s="223"/>
      <c r="M315" s="223"/>
      <c r="N315" s="223"/>
      <c r="O315" s="223"/>
      <c r="P315" s="223"/>
      <c r="Q315" s="223"/>
      <c r="R315" s="226"/>
      <c r="S315" s="223"/>
      <c r="T315" s="223"/>
      <c r="U315" s="223"/>
      <c r="V315" s="223"/>
      <c r="W315" s="223"/>
      <c r="X315" s="223"/>
      <c r="Y315" s="223"/>
      <c r="Z315" s="223"/>
      <c r="AA315" s="223"/>
      <c r="AB315" s="223"/>
      <c r="AC315" s="223"/>
      <c r="AD315" s="223"/>
      <c r="AE315" s="223"/>
      <c r="AF315" s="223"/>
      <c r="AG315" s="223"/>
      <c r="AH315" s="223"/>
      <c r="AI315" s="227"/>
      <c r="AJ315" s="223"/>
      <c r="AK315" s="223"/>
      <c r="AL315" s="223"/>
      <c r="AM315" s="228"/>
      <c r="AN315" s="229"/>
      <c r="AO315" s="229"/>
      <c r="AP315" s="229"/>
      <c r="AQ315" s="229"/>
      <c r="AR315" s="229"/>
    </row>
    <row r="316" spans="1:44">
      <c r="A316" s="223"/>
      <c r="B316" s="223"/>
      <c r="C316" s="223"/>
      <c r="D316" s="223"/>
      <c r="E316" s="223"/>
      <c r="F316" s="223"/>
      <c r="G316" s="223"/>
      <c r="H316" s="223"/>
      <c r="I316" s="223"/>
      <c r="J316" s="223"/>
      <c r="K316" s="223"/>
      <c r="L316" s="223"/>
      <c r="M316" s="223"/>
      <c r="N316" s="223"/>
      <c r="O316" s="223"/>
      <c r="P316" s="223"/>
      <c r="Q316" s="223"/>
      <c r="R316" s="226"/>
      <c r="S316" s="223"/>
      <c r="T316" s="223"/>
      <c r="U316" s="223"/>
      <c r="V316" s="223"/>
      <c r="W316" s="223"/>
      <c r="X316" s="223"/>
      <c r="Y316" s="223"/>
      <c r="Z316" s="223"/>
      <c r="AA316" s="223"/>
      <c r="AB316" s="223"/>
      <c r="AC316" s="223"/>
      <c r="AD316" s="223"/>
      <c r="AE316" s="223"/>
      <c r="AF316" s="223"/>
      <c r="AG316" s="223"/>
      <c r="AH316" s="223"/>
      <c r="AI316" s="227"/>
      <c r="AJ316" s="223"/>
      <c r="AK316" s="223"/>
      <c r="AL316" s="223"/>
      <c r="AM316" s="228"/>
      <c r="AN316" s="229"/>
      <c r="AO316" s="229"/>
      <c r="AP316" s="229"/>
      <c r="AQ316" s="229"/>
      <c r="AR316" s="229"/>
    </row>
    <row r="317" spans="1:44">
      <c r="A317" s="223"/>
      <c r="B317" s="223"/>
      <c r="C317" s="223"/>
      <c r="D317" s="223"/>
      <c r="E317" s="223"/>
      <c r="F317" s="223"/>
      <c r="G317" s="223"/>
      <c r="H317" s="223"/>
      <c r="I317" s="223"/>
      <c r="J317" s="223"/>
      <c r="K317" s="223"/>
      <c r="L317" s="223"/>
      <c r="M317" s="223"/>
      <c r="N317" s="223"/>
      <c r="O317" s="223"/>
      <c r="P317" s="223"/>
      <c r="Q317" s="223"/>
      <c r="R317" s="226"/>
      <c r="S317" s="223"/>
      <c r="T317" s="223"/>
      <c r="U317" s="223"/>
      <c r="V317" s="223"/>
      <c r="W317" s="223"/>
      <c r="X317" s="223"/>
      <c r="Y317" s="223"/>
      <c r="Z317" s="223"/>
      <c r="AA317" s="223"/>
      <c r="AB317" s="223"/>
      <c r="AC317" s="223"/>
      <c r="AD317" s="223"/>
      <c r="AE317" s="223"/>
      <c r="AF317" s="223"/>
      <c r="AG317" s="223"/>
      <c r="AH317" s="223"/>
      <c r="AI317" s="227"/>
      <c r="AJ317" s="223"/>
      <c r="AK317" s="223"/>
      <c r="AL317" s="223"/>
      <c r="AM317" s="228"/>
      <c r="AN317" s="229"/>
      <c r="AO317" s="229"/>
      <c r="AP317" s="229"/>
      <c r="AQ317" s="229"/>
      <c r="AR317" s="229"/>
    </row>
    <row r="318" spans="1:44">
      <c r="A318" s="223"/>
      <c r="B318" s="223"/>
      <c r="C318" s="223"/>
      <c r="D318" s="223"/>
      <c r="E318" s="223"/>
      <c r="F318" s="223"/>
      <c r="G318" s="223"/>
      <c r="H318" s="223"/>
      <c r="I318" s="223"/>
      <c r="J318" s="223"/>
      <c r="K318" s="223"/>
      <c r="L318" s="223"/>
      <c r="M318" s="223"/>
      <c r="N318" s="223"/>
      <c r="O318" s="223"/>
      <c r="P318" s="223"/>
      <c r="Q318" s="223"/>
      <c r="R318" s="226"/>
      <c r="S318" s="223"/>
      <c r="T318" s="223"/>
      <c r="U318" s="223"/>
      <c r="V318" s="223"/>
      <c r="W318" s="223"/>
      <c r="X318" s="223"/>
      <c r="Y318" s="223"/>
      <c r="Z318" s="223"/>
      <c r="AA318" s="223"/>
      <c r="AB318" s="223"/>
      <c r="AC318" s="223"/>
      <c r="AD318" s="223"/>
      <c r="AE318" s="223"/>
      <c r="AF318" s="223"/>
      <c r="AG318" s="223"/>
      <c r="AH318" s="223"/>
      <c r="AI318" s="227"/>
      <c r="AJ318" s="223"/>
      <c r="AK318" s="223"/>
      <c r="AL318" s="223"/>
      <c r="AM318" s="228"/>
      <c r="AN318" s="229"/>
      <c r="AO318" s="229"/>
      <c r="AP318" s="229"/>
      <c r="AQ318" s="229"/>
      <c r="AR318" s="229"/>
    </row>
    <row r="319" spans="1:44">
      <c r="A319" s="223"/>
      <c r="B319" s="223"/>
      <c r="C319" s="223"/>
      <c r="D319" s="223"/>
      <c r="E319" s="223"/>
      <c r="F319" s="223"/>
      <c r="G319" s="223"/>
      <c r="H319" s="223"/>
      <c r="I319" s="223"/>
      <c r="J319" s="223"/>
      <c r="K319" s="223"/>
      <c r="L319" s="223"/>
      <c r="M319" s="223"/>
      <c r="N319" s="223"/>
      <c r="O319" s="223"/>
      <c r="P319" s="223"/>
      <c r="Q319" s="223"/>
      <c r="R319" s="226"/>
      <c r="S319" s="223"/>
      <c r="T319" s="223"/>
      <c r="U319" s="223"/>
      <c r="V319" s="223"/>
      <c r="W319" s="223"/>
      <c r="X319" s="223"/>
      <c r="Y319" s="223"/>
      <c r="Z319" s="223"/>
      <c r="AA319" s="223"/>
      <c r="AB319" s="223"/>
      <c r="AC319" s="223"/>
      <c r="AD319" s="223"/>
      <c r="AE319" s="223"/>
      <c r="AF319" s="223"/>
      <c r="AG319" s="223"/>
      <c r="AH319" s="223"/>
      <c r="AI319" s="227"/>
      <c r="AJ319" s="223"/>
      <c r="AK319" s="223"/>
      <c r="AL319" s="223"/>
      <c r="AM319" s="228"/>
      <c r="AN319" s="229"/>
      <c r="AO319" s="229"/>
      <c r="AP319" s="229"/>
      <c r="AQ319" s="229"/>
      <c r="AR319" s="229"/>
    </row>
    <row r="320" spans="1:44">
      <c r="A320" s="223"/>
      <c r="B320" s="223"/>
      <c r="C320" s="223"/>
      <c r="D320" s="223"/>
      <c r="E320" s="223"/>
      <c r="F320" s="223"/>
      <c r="G320" s="223"/>
      <c r="H320" s="223"/>
      <c r="I320" s="223"/>
      <c r="J320" s="223"/>
      <c r="K320" s="223"/>
      <c r="L320" s="223"/>
      <c r="M320" s="223"/>
      <c r="N320" s="223"/>
      <c r="O320" s="223"/>
      <c r="P320" s="223"/>
      <c r="Q320" s="223"/>
      <c r="R320" s="226"/>
      <c r="S320" s="223"/>
      <c r="T320" s="223"/>
      <c r="U320" s="223"/>
      <c r="V320" s="223"/>
      <c r="W320" s="223"/>
      <c r="X320" s="223"/>
      <c r="Y320" s="223"/>
      <c r="Z320" s="223"/>
      <c r="AA320" s="230"/>
      <c r="AB320" s="230"/>
      <c r="AC320" s="230"/>
      <c r="AD320" s="230"/>
      <c r="AE320" s="230"/>
      <c r="AF320" s="230"/>
      <c r="AG320" s="230"/>
      <c r="AH320" s="230"/>
      <c r="AI320" s="231"/>
      <c r="AJ320" s="230"/>
      <c r="AK320" s="230"/>
      <c r="AL320" s="230"/>
      <c r="AM320" s="229"/>
      <c r="AN320" s="229"/>
      <c r="AO320" s="229"/>
      <c r="AP320" s="229"/>
      <c r="AQ320" s="229"/>
      <c r="AR320" s="229"/>
    </row>
    <row r="321" spans="1:44">
      <c r="A321" s="223"/>
      <c r="B321" s="223"/>
      <c r="C321" s="223"/>
      <c r="D321" s="223"/>
      <c r="E321" s="223"/>
      <c r="F321" s="223"/>
      <c r="G321" s="223"/>
      <c r="H321" s="223"/>
      <c r="I321" s="223"/>
      <c r="J321" s="223"/>
      <c r="K321" s="223"/>
      <c r="L321" s="223"/>
      <c r="M321" s="223"/>
      <c r="N321" s="223"/>
      <c r="O321" s="223"/>
      <c r="P321" s="223"/>
      <c r="Q321" s="223"/>
      <c r="R321" s="226"/>
      <c r="S321" s="223"/>
      <c r="T321" s="223"/>
      <c r="U321" s="223"/>
      <c r="V321" s="223"/>
      <c r="W321" s="223"/>
      <c r="X321" s="223"/>
      <c r="Y321" s="223"/>
      <c r="Z321" s="223"/>
      <c r="AA321" s="230"/>
      <c r="AB321" s="230"/>
      <c r="AC321" s="230"/>
      <c r="AD321" s="230"/>
      <c r="AE321" s="230"/>
      <c r="AF321" s="230"/>
      <c r="AG321" s="230"/>
      <c r="AH321" s="230"/>
      <c r="AI321" s="231"/>
      <c r="AJ321" s="230"/>
      <c r="AK321" s="230"/>
      <c r="AL321" s="230"/>
      <c r="AM321" s="229"/>
      <c r="AN321" s="229"/>
      <c r="AO321" s="229"/>
      <c r="AP321" s="229"/>
      <c r="AQ321" s="229"/>
      <c r="AR321" s="229"/>
    </row>
    <row r="322" spans="1:44">
      <c r="A322" s="223"/>
      <c r="B322" s="223"/>
      <c r="C322" s="223"/>
      <c r="D322" s="223"/>
      <c r="E322" s="223"/>
      <c r="F322" s="223"/>
      <c r="G322" s="223"/>
      <c r="H322" s="223"/>
      <c r="I322" s="223"/>
      <c r="J322" s="223"/>
      <c r="K322" s="223"/>
      <c r="L322" s="223"/>
      <c r="M322" s="223"/>
      <c r="N322" s="223"/>
      <c r="O322" s="223"/>
      <c r="P322" s="223"/>
      <c r="Q322" s="223"/>
      <c r="R322" s="226"/>
      <c r="S322" s="223"/>
      <c r="T322" s="223"/>
      <c r="U322" s="223"/>
      <c r="V322" s="223"/>
      <c r="W322" s="223"/>
      <c r="X322" s="223"/>
      <c r="Y322" s="223"/>
      <c r="Z322" s="223"/>
      <c r="AA322" s="230"/>
      <c r="AB322" s="230"/>
      <c r="AC322" s="230"/>
      <c r="AD322" s="230"/>
      <c r="AE322" s="230"/>
      <c r="AF322" s="230"/>
      <c r="AG322" s="230"/>
      <c r="AH322" s="230"/>
      <c r="AI322" s="231"/>
      <c r="AJ322" s="230"/>
      <c r="AK322" s="230"/>
      <c r="AL322" s="230"/>
      <c r="AM322" s="229"/>
      <c r="AN322" s="229"/>
      <c r="AO322" s="229"/>
      <c r="AP322" s="229"/>
      <c r="AQ322" s="229"/>
      <c r="AR322" s="229"/>
    </row>
    <row r="323" spans="1:44">
      <c r="A323" s="223"/>
      <c r="B323" s="223"/>
      <c r="C323" s="223"/>
      <c r="D323" s="223"/>
      <c r="E323" s="223"/>
      <c r="F323" s="223"/>
      <c r="G323" s="223"/>
      <c r="H323" s="223"/>
      <c r="I323" s="223"/>
      <c r="J323" s="223"/>
      <c r="K323" s="223"/>
      <c r="L323" s="223"/>
      <c r="M323" s="223"/>
      <c r="N323" s="223"/>
      <c r="O323" s="223"/>
      <c r="P323" s="223"/>
      <c r="Q323" s="223"/>
      <c r="R323" s="226"/>
      <c r="S323" s="223"/>
      <c r="T323" s="223"/>
      <c r="U323" s="223"/>
      <c r="V323" s="223"/>
      <c r="W323" s="223"/>
      <c r="X323" s="223"/>
      <c r="Y323" s="223"/>
      <c r="Z323" s="223"/>
      <c r="AA323" s="230"/>
      <c r="AB323" s="230"/>
      <c r="AC323" s="230"/>
      <c r="AD323" s="230"/>
      <c r="AE323" s="230"/>
      <c r="AF323" s="230"/>
      <c r="AG323" s="230"/>
      <c r="AH323" s="230"/>
      <c r="AI323" s="231"/>
      <c r="AJ323" s="230"/>
      <c r="AK323" s="230"/>
      <c r="AL323" s="230"/>
      <c r="AM323" s="229"/>
      <c r="AN323" s="229"/>
      <c r="AO323" s="229"/>
      <c r="AP323" s="229"/>
      <c r="AQ323" s="229"/>
      <c r="AR323" s="229"/>
    </row>
    <row r="324" spans="1:44">
      <c r="A324" s="223"/>
      <c r="B324" s="223"/>
      <c r="C324" s="223"/>
      <c r="D324" s="223"/>
      <c r="E324" s="223"/>
      <c r="F324" s="223"/>
      <c r="G324" s="223"/>
      <c r="H324" s="223"/>
      <c r="I324" s="223"/>
      <c r="J324" s="223"/>
      <c r="K324" s="223"/>
      <c r="L324" s="223"/>
      <c r="M324" s="223"/>
      <c r="N324" s="223"/>
      <c r="O324" s="223"/>
      <c r="P324" s="223"/>
      <c r="Q324" s="223"/>
      <c r="R324" s="226"/>
      <c r="S324" s="223"/>
      <c r="T324" s="223"/>
      <c r="U324" s="223"/>
      <c r="V324" s="223"/>
      <c r="W324" s="223"/>
      <c r="X324" s="223"/>
      <c r="Y324" s="223"/>
      <c r="Z324" s="223"/>
      <c r="AA324" s="230"/>
      <c r="AB324" s="230"/>
      <c r="AC324" s="230"/>
      <c r="AD324" s="230"/>
      <c r="AE324" s="230"/>
      <c r="AF324" s="230"/>
      <c r="AG324" s="230"/>
      <c r="AH324" s="230"/>
      <c r="AI324" s="231"/>
      <c r="AJ324" s="230"/>
      <c r="AK324" s="230"/>
      <c r="AL324" s="230"/>
      <c r="AM324" s="229"/>
      <c r="AN324" s="229"/>
      <c r="AO324" s="229"/>
      <c r="AP324" s="229"/>
      <c r="AQ324" s="229"/>
      <c r="AR324" s="229"/>
    </row>
    <row r="325" spans="1:44">
      <c r="A325" s="223"/>
      <c r="B325" s="223"/>
      <c r="C325" s="223"/>
      <c r="D325" s="223"/>
      <c r="E325" s="223"/>
      <c r="F325" s="223"/>
      <c r="G325" s="223"/>
      <c r="H325" s="223"/>
      <c r="I325" s="223"/>
      <c r="J325" s="223"/>
      <c r="K325" s="223"/>
      <c r="L325" s="223"/>
      <c r="M325" s="223"/>
      <c r="N325" s="223"/>
      <c r="O325" s="223"/>
      <c r="P325" s="223"/>
      <c r="Q325" s="223"/>
      <c r="R325" s="226"/>
      <c r="S325" s="223"/>
      <c r="T325" s="223"/>
      <c r="U325" s="223"/>
      <c r="V325" s="223"/>
      <c r="W325" s="223"/>
      <c r="X325" s="223"/>
      <c r="Y325" s="223"/>
      <c r="Z325" s="223"/>
      <c r="AA325" s="230"/>
      <c r="AB325" s="230"/>
      <c r="AC325" s="230"/>
      <c r="AD325" s="230"/>
      <c r="AE325" s="230"/>
      <c r="AF325" s="230"/>
      <c r="AG325" s="230"/>
      <c r="AH325" s="230"/>
      <c r="AI325" s="231"/>
      <c r="AJ325" s="230"/>
      <c r="AK325" s="230"/>
      <c r="AL325" s="230"/>
      <c r="AM325" s="229"/>
      <c r="AN325" s="229"/>
      <c r="AO325" s="229"/>
      <c r="AP325" s="229"/>
      <c r="AQ325" s="229"/>
      <c r="AR325" s="229"/>
    </row>
    <row r="326" spans="1:44">
      <c r="A326" s="223"/>
      <c r="B326" s="223"/>
      <c r="C326" s="223"/>
      <c r="D326" s="223"/>
      <c r="E326" s="223"/>
      <c r="F326" s="223"/>
      <c r="G326" s="223"/>
      <c r="H326" s="223"/>
      <c r="I326" s="223"/>
      <c r="J326" s="223"/>
      <c r="K326" s="223"/>
      <c r="L326" s="223"/>
      <c r="M326" s="223"/>
      <c r="N326" s="223"/>
      <c r="O326" s="223"/>
      <c r="P326" s="223"/>
      <c r="Q326" s="223"/>
      <c r="R326" s="226"/>
      <c r="S326" s="223"/>
      <c r="T326" s="223"/>
      <c r="U326" s="223"/>
      <c r="V326" s="223"/>
      <c r="W326" s="223"/>
      <c r="X326" s="223"/>
      <c r="Y326" s="223"/>
      <c r="Z326" s="223"/>
      <c r="AA326" s="230"/>
      <c r="AB326" s="230"/>
      <c r="AC326" s="230"/>
      <c r="AD326" s="230"/>
      <c r="AE326" s="230"/>
      <c r="AF326" s="230"/>
      <c r="AG326" s="230"/>
      <c r="AH326" s="230"/>
      <c r="AI326" s="231"/>
      <c r="AJ326" s="230"/>
      <c r="AK326" s="230"/>
      <c r="AL326" s="230"/>
      <c r="AM326" s="229"/>
      <c r="AN326" s="229"/>
      <c r="AO326" s="229"/>
      <c r="AP326" s="229"/>
      <c r="AQ326" s="229"/>
      <c r="AR326" s="229"/>
    </row>
    <row r="327" spans="1:44">
      <c r="A327" s="223"/>
      <c r="B327" s="223"/>
      <c r="C327" s="223"/>
      <c r="D327" s="223"/>
      <c r="E327" s="223"/>
      <c r="F327" s="223"/>
      <c r="G327" s="223"/>
      <c r="H327" s="223"/>
      <c r="I327" s="223"/>
      <c r="J327" s="223"/>
      <c r="K327" s="223"/>
      <c r="L327" s="223"/>
      <c r="M327" s="223"/>
      <c r="N327" s="223"/>
      <c r="O327" s="223"/>
      <c r="P327" s="223"/>
      <c r="Q327" s="223"/>
      <c r="R327" s="226"/>
      <c r="S327" s="223"/>
      <c r="T327" s="223"/>
      <c r="U327" s="223"/>
      <c r="V327" s="223"/>
      <c r="W327" s="223"/>
      <c r="X327" s="223"/>
      <c r="Y327" s="223"/>
      <c r="Z327" s="223"/>
      <c r="AA327" s="230"/>
      <c r="AB327" s="230"/>
      <c r="AC327" s="230"/>
      <c r="AD327" s="230"/>
      <c r="AE327" s="230"/>
      <c r="AF327" s="230"/>
      <c r="AG327" s="230"/>
      <c r="AH327" s="230"/>
      <c r="AI327" s="231"/>
      <c r="AJ327" s="230"/>
      <c r="AK327" s="230"/>
      <c r="AL327" s="230"/>
      <c r="AM327" s="229"/>
      <c r="AN327" s="229"/>
      <c r="AO327" s="229"/>
      <c r="AP327" s="229"/>
      <c r="AQ327" s="229"/>
      <c r="AR327" s="229"/>
    </row>
    <row r="328" spans="1:44">
      <c r="A328" s="223"/>
      <c r="B328" s="223"/>
      <c r="C328" s="223"/>
      <c r="D328" s="223"/>
      <c r="E328" s="223"/>
      <c r="F328" s="223"/>
      <c r="G328" s="223"/>
      <c r="H328" s="223"/>
      <c r="I328" s="223"/>
      <c r="J328" s="223"/>
      <c r="K328" s="223"/>
      <c r="L328" s="223"/>
      <c r="M328" s="223"/>
      <c r="N328" s="223"/>
      <c r="O328" s="223"/>
      <c r="P328" s="223"/>
      <c r="Q328" s="223"/>
      <c r="R328" s="226"/>
      <c r="S328" s="223"/>
      <c r="T328" s="223"/>
      <c r="U328" s="223"/>
      <c r="V328" s="223"/>
      <c r="W328" s="223"/>
      <c r="X328" s="223"/>
      <c r="Y328" s="223"/>
      <c r="Z328" s="223"/>
      <c r="AA328" s="230"/>
      <c r="AB328" s="230"/>
      <c r="AC328" s="230"/>
      <c r="AD328" s="230"/>
      <c r="AE328" s="230"/>
      <c r="AF328" s="230"/>
      <c r="AG328" s="230"/>
      <c r="AH328" s="230"/>
      <c r="AI328" s="231"/>
      <c r="AJ328" s="230"/>
      <c r="AK328" s="230"/>
      <c r="AL328" s="230"/>
      <c r="AM328" s="229"/>
      <c r="AN328" s="229"/>
      <c r="AO328" s="229"/>
      <c r="AP328" s="229"/>
      <c r="AQ328" s="229"/>
      <c r="AR328" s="229"/>
    </row>
    <row r="329" spans="1:44">
      <c r="A329" s="223"/>
      <c r="B329" s="223"/>
      <c r="C329" s="223"/>
      <c r="D329" s="223"/>
      <c r="E329" s="223"/>
      <c r="F329" s="223"/>
      <c r="G329" s="223"/>
      <c r="H329" s="223"/>
      <c r="I329" s="223"/>
      <c r="J329" s="223"/>
      <c r="K329" s="223"/>
      <c r="L329" s="223"/>
      <c r="M329" s="223"/>
      <c r="N329" s="223"/>
      <c r="O329" s="223"/>
      <c r="P329" s="223"/>
      <c r="Q329" s="223"/>
      <c r="R329" s="226"/>
      <c r="S329" s="223"/>
      <c r="T329" s="223"/>
      <c r="U329" s="223"/>
      <c r="V329" s="223"/>
      <c r="W329" s="223"/>
      <c r="X329" s="223"/>
      <c r="Y329" s="223"/>
      <c r="Z329" s="223"/>
      <c r="AA329" s="230"/>
      <c r="AB329" s="230"/>
      <c r="AC329" s="230"/>
      <c r="AD329" s="230"/>
      <c r="AE329" s="230"/>
      <c r="AF329" s="230"/>
      <c r="AG329" s="230"/>
      <c r="AH329" s="230"/>
      <c r="AI329" s="231"/>
      <c r="AJ329" s="230"/>
      <c r="AK329" s="230"/>
      <c r="AL329" s="230"/>
      <c r="AM329" s="229"/>
      <c r="AN329" s="229"/>
      <c r="AO329" s="229"/>
      <c r="AP329" s="229"/>
      <c r="AQ329" s="229"/>
      <c r="AR329" s="229"/>
    </row>
    <row r="330" spans="1:44">
      <c r="A330" s="223"/>
      <c r="B330" s="223"/>
      <c r="C330" s="223"/>
      <c r="D330" s="223"/>
      <c r="E330" s="223"/>
      <c r="F330" s="223"/>
      <c r="G330" s="223"/>
      <c r="H330" s="223"/>
      <c r="I330" s="223"/>
      <c r="J330" s="223"/>
      <c r="K330" s="223"/>
      <c r="L330" s="223"/>
      <c r="M330" s="223"/>
      <c r="N330" s="223"/>
      <c r="O330" s="223"/>
      <c r="P330" s="223"/>
      <c r="Q330" s="223"/>
      <c r="R330" s="226"/>
      <c r="S330" s="223"/>
      <c r="T330" s="223"/>
      <c r="U330" s="223"/>
      <c r="V330" s="223"/>
      <c r="W330" s="223"/>
      <c r="X330" s="223"/>
      <c r="Y330" s="223"/>
      <c r="Z330" s="223"/>
      <c r="AA330" s="230"/>
      <c r="AB330" s="230"/>
      <c r="AC330" s="230"/>
      <c r="AD330" s="230"/>
      <c r="AE330" s="230"/>
      <c r="AF330" s="230"/>
      <c r="AG330" s="230"/>
      <c r="AH330" s="230"/>
      <c r="AI330" s="231"/>
      <c r="AJ330" s="230"/>
      <c r="AK330" s="230"/>
      <c r="AL330" s="230"/>
      <c r="AM330" s="229"/>
      <c r="AN330" s="229"/>
      <c r="AO330" s="229"/>
      <c r="AP330" s="229"/>
      <c r="AQ330" s="229"/>
      <c r="AR330" s="229"/>
    </row>
    <row r="331" spans="1:44">
      <c r="A331" s="223"/>
      <c r="B331" s="223"/>
      <c r="C331" s="223"/>
      <c r="D331" s="223"/>
      <c r="E331" s="223"/>
      <c r="F331" s="223"/>
      <c r="G331" s="223"/>
      <c r="H331" s="223"/>
      <c r="I331" s="223"/>
      <c r="J331" s="223"/>
      <c r="K331" s="223"/>
      <c r="L331" s="223"/>
      <c r="M331" s="223"/>
      <c r="N331" s="223"/>
      <c r="O331" s="223"/>
      <c r="P331" s="223"/>
      <c r="Q331" s="223"/>
      <c r="R331" s="226"/>
      <c r="S331" s="223"/>
      <c r="T331" s="223"/>
      <c r="U331" s="223"/>
      <c r="V331" s="223"/>
      <c r="W331" s="223"/>
      <c r="X331" s="223"/>
      <c r="Y331" s="223"/>
      <c r="Z331" s="223"/>
      <c r="AA331" s="230"/>
      <c r="AB331" s="230"/>
      <c r="AC331" s="230"/>
      <c r="AD331" s="230"/>
      <c r="AE331" s="230"/>
      <c r="AF331" s="230"/>
      <c r="AG331" s="230"/>
      <c r="AH331" s="230"/>
      <c r="AI331" s="231"/>
      <c r="AJ331" s="230"/>
      <c r="AK331" s="230"/>
      <c r="AL331" s="230"/>
      <c r="AM331" s="229"/>
      <c r="AN331" s="229"/>
      <c r="AO331" s="229"/>
      <c r="AP331" s="229"/>
      <c r="AQ331" s="229"/>
      <c r="AR331" s="229"/>
    </row>
    <row r="332" spans="1:44">
      <c r="A332" s="223"/>
      <c r="B332" s="223"/>
      <c r="C332" s="223"/>
      <c r="D332" s="223"/>
      <c r="E332" s="223"/>
      <c r="F332" s="223"/>
      <c r="G332" s="223"/>
      <c r="H332" s="223"/>
      <c r="I332" s="223"/>
      <c r="J332" s="223"/>
      <c r="K332" s="223"/>
      <c r="L332" s="223"/>
      <c r="M332" s="223"/>
      <c r="N332" s="223"/>
      <c r="O332" s="223"/>
      <c r="P332" s="223"/>
      <c r="Q332" s="223"/>
      <c r="R332" s="226"/>
      <c r="S332" s="223"/>
      <c r="T332" s="223"/>
      <c r="U332" s="223"/>
      <c r="V332" s="223"/>
      <c r="W332" s="223"/>
      <c r="X332" s="223"/>
      <c r="Y332" s="223"/>
      <c r="Z332" s="223"/>
      <c r="AA332" s="230"/>
      <c r="AB332" s="230"/>
      <c r="AC332" s="230"/>
      <c r="AD332" s="230"/>
      <c r="AE332" s="230"/>
      <c r="AF332" s="230"/>
      <c r="AG332" s="230"/>
      <c r="AH332" s="230"/>
      <c r="AI332" s="231"/>
      <c r="AJ332" s="230"/>
      <c r="AK332" s="230"/>
      <c r="AL332" s="230"/>
      <c r="AM332" s="229"/>
      <c r="AN332" s="229"/>
      <c r="AO332" s="229"/>
      <c r="AP332" s="229"/>
      <c r="AQ332" s="229"/>
      <c r="AR332" s="229"/>
    </row>
    <row r="333" spans="1:44">
      <c r="A333" s="223"/>
      <c r="B333" s="223"/>
      <c r="C333" s="223"/>
      <c r="D333" s="223"/>
      <c r="E333" s="223"/>
      <c r="F333" s="223"/>
      <c r="G333" s="223"/>
      <c r="H333" s="223"/>
      <c r="I333" s="223"/>
      <c r="J333" s="223"/>
      <c r="K333" s="223"/>
      <c r="L333" s="223"/>
      <c r="M333" s="223"/>
      <c r="N333" s="223"/>
      <c r="O333" s="223"/>
      <c r="P333" s="223"/>
      <c r="Q333" s="223"/>
      <c r="R333" s="226"/>
      <c r="S333" s="223"/>
      <c r="T333" s="223"/>
      <c r="U333" s="223"/>
      <c r="V333" s="223"/>
      <c r="W333" s="223"/>
      <c r="X333" s="223"/>
      <c r="Y333" s="223"/>
      <c r="Z333" s="223"/>
      <c r="AA333" s="230"/>
      <c r="AB333" s="230"/>
      <c r="AC333" s="230"/>
      <c r="AD333" s="230"/>
      <c r="AE333" s="230"/>
      <c r="AF333" s="230"/>
      <c r="AG333" s="230"/>
      <c r="AH333" s="230"/>
      <c r="AI333" s="231"/>
      <c r="AJ333" s="230"/>
      <c r="AK333" s="230"/>
      <c r="AL333" s="230"/>
      <c r="AM333" s="229"/>
      <c r="AN333" s="229"/>
      <c r="AO333" s="229"/>
      <c r="AP333" s="229"/>
      <c r="AQ333" s="229"/>
      <c r="AR333" s="229"/>
    </row>
    <row r="334" spans="1:44">
      <c r="A334" s="223"/>
      <c r="B334" s="223"/>
      <c r="C334" s="223"/>
      <c r="D334" s="223"/>
      <c r="E334" s="223"/>
      <c r="F334" s="223"/>
      <c r="G334" s="223"/>
      <c r="H334" s="223"/>
      <c r="I334" s="223"/>
      <c r="J334" s="223"/>
      <c r="K334" s="223"/>
      <c r="L334" s="223"/>
      <c r="M334" s="223"/>
      <c r="N334" s="223"/>
      <c r="O334" s="223"/>
      <c r="P334" s="223"/>
      <c r="Q334" s="223"/>
      <c r="R334" s="226"/>
      <c r="S334" s="223"/>
      <c r="T334" s="223"/>
      <c r="U334" s="223"/>
      <c r="V334" s="223"/>
      <c r="W334" s="223"/>
      <c r="X334" s="223"/>
      <c r="Y334" s="223"/>
      <c r="Z334" s="223"/>
      <c r="AA334" s="230"/>
      <c r="AB334" s="230"/>
      <c r="AC334" s="230"/>
      <c r="AD334" s="230"/>
      <c r="AE334" s="230"/>
      <c r="AF334" s="230"/>
      <c r="AG334" s="230"/>
      <c r="AH334" s="230"/>
      <c r="AI334" s="231"/>
      <c r="AJ334" s="230"/>
      <c r="AK334" s="230"/>
      <c r="AL334" s="230"/>
      <c r="AM334" s="229"/>
      <c r="AN334" s="229"/>
      <c r="AO334" s="229"/>
      <c r="AP334" s="229"/>
      <c r="AQ334" s="229"/>
      <c r="AR334" s="229"/>
    </row>
    <row r="335" spans="1:44">
      <c r="A335" s="223"/>
      <c r="B335" s="223"/>
      <c r="C335" s="223"/>
      <c r="D335" s="223"/>
      <c r="E335" s="223"/>
      <c r="F335" s="223"/>
      <c r="G335" s="223"/>
      <c r="H335" s="223"/>
      <c r="I335" s="223"/>
      <c r="J335" s="223"/>
      <c r="K335" s="223"/>
      <c r="L335" s="223"/>
      <c r="M335" s="223"/>
      <c r="N335" s="223"/>
      <c r="O335" s="223"/>
      <c r="P335" s="223"/>
      <c r="Q335" s="223"/>
      <c r="R335" s="226"/>
      <c r="S335" s="223"/>
      <c r="T335" s="223"/>
      <c r="U335" s="223"/>
      <c r="V335" s="223"/>
      <c r="W335" s="223"/>
      <c r="X335" s="223"/>
      <c r="Y335" s="223"/>
      <c r="Z335" s="223"/>
      <c r="AA335" s="230"/>
      <c r="AB335" s="230"/>
      <c r="AC335" s="230"/>
      <c r="AD335" s="230"/>
      <c r="AE335" s="230"/>
      <c r="AF335" s="230"/>
      <c r="AG335" s="230"/>
      <c r="AH335" s="230"/>
      <c r="AI335" s="231"/>
      <c r="AJ335" s="230"/>
      <c r="AK335" s="230"/>
      <c r="AL335" s="230"/>
      <c r="AM335" s="229"/>
      <c r="AN335" s="229"/>
      <c r="AO335" s="229"/>
      <c r="AP335" s="229"/>
      <c r="AQ335" s="229"/>
      <c r="AR335" s="229"/>
    </row>
    <row r="336" spans="1:44">
      <c r="A336" s="223"/>
      <c r="B336" s="223"/>
      <c r="C336" s="223"/>
      <c r="D336" s="223"/>
      <c r="E336" s="223"/>
      <c r="F336" s="223"/>
      <c r="G336" s="223"/>
      <c r="H336" s="223"/>
      <c r="I336" s="223"/>
      <c r="J336" s="223"/>
      <c r="K336" s="223"/>
      <c r="L336" s="223"/>
      <c r="M336" s="223"/>
      <c r="N336" s="223"/>
      <c r="O336" s="223"/>
      <c r="P336" s="223"/>
      <c r="Q336" s="223"/>
      <c r="R336" s="226"/>
      <c r="S336" s="223"/>
      <c r="T336" s="223"/>
      <c r="U336" s="223"/>
      <c r="V336" s="223"/>
      <c r="W336" s="223"/>
      <c r="X336" s="223"/>
      <c r="Y336" s="223"/>
      <c r="Z336" s="223"/>
      <c r="AA336" s="230"/>
      <c r="AB336" s="230"/>
      <c r="AC336" s="230"/>
      <c r="AD336" s="230"/>
      <c r="AE336" s="230"/>
      <c r="AF336" s="230"/>
      <c r="AG336" s="230"/>
      <c r="AH336" s="230"/>
      <c r="AI336" s="231"/>
      <c r="AJ336" s="230"/>
      <c r="AK336" s="230"/>
      <c r="AL336" s="230"/>
      <c r="AM336" s="229"/>
      <c r="AN336" s="229"/>
      <c r="AO336" s="229"/>
      <c r="AP336" s="229"/>
      <c r="AQ336" s="229"/>
      <c r="AR336" s="229"/>
    </row>
    <row r="337" spans="1:44">
      <c r="A337" s="223"/>
      <c r="B337" s="223"/>
      <c r="C337" s="223"/>
      <c r="D337" s="223"/>
      <c r="E337" s="223"/>
      <c r="F337" s="223"/>
      <c r="G337" s="223"/>
      <c r="H337" s="223"/>
      <c r="I337" s="223"/>
      <c r="J337" s="223"/>
      <c r="K337" s="223"/>
      <c r="L337" s="223"/>
      <c r="M337" s="223"/>
      <c r="N337" s="223"/>
      <c r="O337" s="223"/>
      <c r="P337" s="223"/>
      <c r="Q337" s="223"/>
      <c r="R337" s="226"/>
      <c r="S337" s="223"/>
      <c r="T337" s="223"/>
      <c r="U337" s="223"/>
      <c r="V337" s="223"/>
      <c r="W337" s="223"/>
      <c r="X337" s="223"/>
      <c r="Y337" s="223"/>
      <c r="Z337" s="223"/>
      <c r="AA337" s="230"/>
      <c r="AB337" s="230"/>
      <c r="AC337" s="230"/>
      <c r="AD337" s="230"/>
      <c r="AE337" s="230"/>
      <c r="AF337" s="230"/>
      <c r="AG337" s="230"/>
      <c r="AH337" s="230"/>
      <c r="AI337" s="231"/>
      <c r="AJ337" s="230"/>
      <c r="AK337" s="230"/>
      <c r="AL337" s="230"/>
      <c r="AM337" s="229"/>
      <c r="AN337" s="229"/>
      <c r="AO337" s="229"/>
      <c r="AP337" s="229"/>
      <c r="AQ337" s="229"/>
      <c r="AR337" s="229"/>
    </row>
    <row r="338" spans="1:44">
      <c r="A338" s="223"/>
      <c r="B338" s="223"/>
      <c r="C338" s="223"/>
      <c r="D338" s="223"/>
      <c r="E338" s="223"/>
      <c r="F338" s="223"/>
      <c r="G338" s="223"/>
      <c r="H338" s="223"/>
      <c r="I338" s="223"/>
      <c r="J338" s="223"/>
      <c r="K338" s="223"/>
      <c r="L338" s="223"/>
      <c r="M338" s="223"/>
      <c r="N338" s="223"/>
      <c r="O338" s="223"/>
      <c r="P338" s="223"/>
      <c r="Q338" s="223"/>
      <c r="R338" s="226"/>
      <c r="S338" s="223"/>
      <c r="T338" s="223"/>
      <c r="U338" s="223"/>
      <c r="V338" s="223"/>
      <c r="W338" s="223"/>
      <c r="X338" s="223"/>
      <c r="Y338" s="223"/>
      <c r="Z338" s="223"/>
      <c r="AA338" s="230"/>
      <c r="AB338" s="230"/>
      <c r="AC338" s="230"/>
      <c r="AD338" s="230"/>
      <c r="AE338" s="230"/>
      <c r="AF338" s="230"/>
      <c r="AG338" s="230"/>
      <c r="AH338" s="230"/>
      <c r="AI338" s="231"/>
      <c r="AJ338" s="230"/>
      <c r="AK338" s="230"/>
      <c r="AL338" s="230"/>
      <c r="AM338" s="229"/>
      <c r="AN338" s="229"/>
      <c r="AO338" s="229"/>
      <c r="AP338" s="229"/>
      <c r="AQ338" s="229"/>
      <c r="AR338" s="229"/>
    </row>
    <row r="339" spans="1:44">
      <c r="A339" s="223"/>
      <c r="B339" s="223"/>
      <c r="C339" s="223"/>
      <c r="D339" s="223"/>
      <c r="E339" s="223"/>
      <c r="F339" s="223"/>
      <c r="G339" s="223"/>
      <c r="H339" s="223"/>
      <c r="I339" s="223"/>
      <c r="J339" s="223"/>
      <c r="K339" s="223"/>
      <c r="L339" s="223"/>
      <c r="M339" s="223"/>
      <c r="N339" s="223"/>
      <c r="O339" s="223"/>
      <c r="P339" s="223"/>
      <c r="Q339" s="223"/>
      <c r="R339" s="226"/>
      <c r="S339" s="223"/>
      <c r="T339" s="223"/>
      <c r="U339" s="223"/>
      <c r="V339" s="223"/>
      <c r="W339" s="223"/>
      <c r="X339" s="223"/>
      <c r="Y339" s="223"/>
      <c r="Z339" s="223"/>
      <c r="AA339" s="230"/>
      <c r="AB339" s="230"/>
      <c r="AC339" s="230"/>
      <c r="AD339" s="230"/>
      <c r="AE339" s="230"/>
      <c r="AF339" s="230"/>
      <c r="AG339" s="230"/>
      <c r="AH339" s="230"/>
      <c r="AI339" s="231"/>
      <c r="AJ339" s="230"/>
      <c r="AK339" s="230"/>
      <c r="AL339" s="230"/>
      <c r="AM339" s="229"/>
      <c r="AN339" s="229"/>
      <c r="AO339" s="229"/>
      <c r="AP339" s="229"/>
      <c r="AQ339" s="229"/>
      <c r="AR339" s="229"/>
    </row>
    <row r="340" spans="1:44">
      <c r="A340" s="223"/>
      <c r="B340" s="223"/>
      <c r="C340" s="223"/>
      <c r="D340" s="223"/>
      <c r="E340" s="223"/>
      <c r="F340" s="223"/>
      <c r="G340" s="223"/>
      <c r="H340" s="223"/>
      <c r="I340" s="223"/>
      <c r="J340" s="223"/>
      <c r="K340" s="223"/>
      <c r="L340" s="223"/>
      <c r="M340" s="223"/>
      <c r="N340" s="223"/>
      <c r="O340" s="223"/>
      <c r="P340" s="223"/>
      <c r="Q340" s="223"/>
      <c r="R340" s="226"/>
      <c r="S340" s="223"/>
      <c r="T340" s="223"/>
      <c r="U340" s="223"/>
      <c r="V340" s="223"/>
      <c r="W340" s="223"/>
      <c r="X340" s="223"/>
      <c r="Y340" s="223"/>
      <c r="Z340" s="223"/>
      <c r="AA340" s="230"/>
      <c r="AB340" s="230"/>
      <c r="AC340" s="230"/>
      <c r="AD340" s="230"/>
      <c r="AE340" s="230"/>
      <c r="AF340" s="230"/>
      <c r="AG340" s="230"/>
      <c r="AH340" s="230"/>
      <c r="AI340" s="231"/>
      <c r="AJ340" s="230"/>
      <c r="AK340" s="230"/>
      <c r="AL340" s="230"/>
      <c r="AM340" s="229"/>
      <c r="AN340" s="229"/>
      <c r="AO340" s="229"/>
      <c r="AP340" s="229"/>
      <c r="AQ340" s="229"/>
      <c r="AR340" s="229"/>
    </row>
    <row r="341" spans="1:44">
      <c r="A341" s="223"/>
      <c r="B341" s="223"/>
      <c r="C341" s="223"/>
      <c r="D341" s="223"/>
      <c r="E341" s="223"/>
      <c r="F341" s="223"/>
      <c r="G341" s="223"/>
      <c r="H341" s="223"/>
      <c r="I341" s="223"/>
      <c r="J341" s="223"/>
      <c r="K341" s="223"/>
      <c r="L341" s="223"/>
      <c r="M341" s="223"/>
      <c r="N341" s="223"/>
      <c r="O341" s="223"/>
      <c r="P341" s="223"/>
      <c r="Q341" s="223"/>
      <c r="R341" s="226"/>
      <c r="S341" s="223"/>
      <c r="T341" s="223"/>
      <c r="U341" s="223"/>
      <c r="V341" s="223"/>
      <c r="W341" s="223"/>
      <c r="X341" s="223"/>
      <c r="Y341" s="223"/>
      <c r="Z341" s="223"/>
      <c r="AA341" s="230"/>
      <c r="AB341" s="230"/>
      <c r="AC341" s="230"/>
      <c r="AD341" s="230"/>
      <c r="AE341" s="230"/>
      <c r="AF341" s="230"/>
      <c r="AG341" s="230"/>
      <c r="AH341" s="230"/>
      <c r="AI341" s="231"/>
      <c r="AJ341" s="230"/>
      <c r="AK341" s="230"/>
      <c r="AL341" s="230"/>
      <c r="AM341" s="229"/>
      <c r="AN341" s="229"/>
      <c r="AO341" s="229"/>
      <c r="AP341" s="229"/>
      <c r="AQ341" s="229"/>
      <c r="AR341" s="229"/>
    </row>
    <row r="342" spans="1:44">
      <c r="A342" s="223"/>
      <c r="B342" s="223"/>
      <c r="C342" s="223"/>
      <c r="D342" s="223"/>
      <c r="E342" s="223"/>
      <c r="F342" s="223"/>
      <c r="G342" s="223"/>
      <c r="H342" s="223"/>
      <c r="I342" s="223"/>
      <c r="J342" s="223"/>
      <c r="K342" s="223"/>
      <c r="L342" s="223"/>
      <c r="M342" s="223"/>
      <c r="N342" s="223"/>
      <c r="O342" s="223"/>
      <c r="P342" s="223"/>
      <c r="Q342" s="223"/>
      <c r="R342" s="226"/>
      <c r="S342" s="223"/>
      <c r="T342" s="223"/>
      <c r="U342" s="223"/>
      <c r="V342" s="223"/>
      <c r="W342" s="223"/>
      <c r="X342" s="223"/>
      <c r="Y342" s="223"/>
      <c r="Z342" s="223"/>
      <c r="AA342" s="230"/>
      <c r="AB342" s="230"/>
      <c r="AC342" s="230"/>
      <c r="AD342" s="230"/>
      <c r="AE342" s="230"/>
      <c r="AF342" s="230"/>
      <c r="AG342" s="230"/>
      <c r="AH342" s="230"/>
      <c r="AI342" s="231"/>
      <c r="AJ342" s="230"/>
      <c r="AK342" s="230"/>
      <c r="AL342" s="230"/>
      <c r="AM342" s="229"/>
      <c r="AN342" s="229"/>
      <c r="AO342" s="229"/>
      <c r="AP342" s="229"/>
      <c r="AQ342" s="229"/>
      <c r="AR342" s="229"/>
    </row>
    <row r="343" spans="1:44">
      <c r="A343" s="223"/>
      <c r="B343" s="223"/>
      <c r="C343" s="223"/>
      <c r="D343" s="223"/>
      <c r="E343" s="223"/>
      <c r="F343" s="223"/>
      <c r="G343" s="223"/>
      <c r="H343" s="223"/>
      <c r="I343" s="223"/>
      <c r="J343" s="223"/>
      <c r="K343" s="223"/>
      <c r="L343" s="223"/>
      <c r="M343" s="223"/>
      <c r="N343" s="223"/>
      <c r="O343" s="223"/>
      <c r="P343" s="223"/>
      <c r="Q343" s="223"/>
      <c r="R343" s="226"/>
      <c r="S343" s="223"/>
      <c r="T343" s="223"/>
      <c r="U343" s="223"/>
      <c r="V343" s="223"/>
      <c r="W343" s="223"/>
      <c r="X343" s="223"/>
      <c r="Y343" s="223"/>
      <c r="Z343" s="223"/>
      <c r="AA343" s="230"/>
      <c r="AB343" s="230"/>
      <c r="AC343" s="230"/>
      <c r="AD343" s="230"/>
      <c r="AE343" s="230"/>
      <c r="AF343" s="230"/>
      <c r="AG343" s="230"/>
      <c r="AH343" s="230"/>
      <c r="AI343" s="231"/>
      <c r="AJ343" s="230"/>
      <c r="AK343" s="230"/>
      <c r="AL343" s="230"/>
      <c r="AM343" s="229"/>
      <c r="AN343" s="229"/>
      <c r="AO343" s="229"/>
      <c r="AP343" s="229"/>
      <c r="AQ343" s="229"/>
      <c r="AR343" s="229"/>
    </row>
    <row r="344" spans="1:44">
      <c r="A344" s="223"/>
      <c r="B344" s="223"/>
      <c r="C344" s="223"/>
      <c r="D344" s="223"/>
      <c r="E344" s="223"/>
      <c r="F344" s="223"/>
      <c r="G344" s="223"/>
      <c r="H344" s="223"/>
      <c r="I344" s="223"/>
      <c r="J344" s="223"/>
      <c r="K344" s="223"/>
      <c r="L344" s="223"/>
      <c r="M344" s="223"/>
      <c r="N344" s="223"/>
      <c r="O344" s="223"/>
      <c r="P344" s="223"/>
      <c r="Q344" s="223"/>
      <c r="R344" s="226"/>
      <c r="S344" s="223"/>
      <c r="T344" s="223"/>
      <c r="U344" s="223"/>
      <c r="V344" s="223"/>
      <c r="W344" s="223"/>
      <c r="X344" s="223"/>
      <c r="Y344" s="223"/>
      <c r="Z344" s="223"/>
      <c r="AA344" s="230"/>
      <c r="AB344" s="230"/>
      <c r="AC344" s="230"/>
      <c r="AD344" s="230"/>
      <c r="AE344" s="230"/>
      <c r="AF344" s="230"/>
      <c r="AG344" s="230"/>
      <c r="AH344" s="230"/>
      <c r="AI344" s="231"/>
      <c r="AJ344" s="230"/>
      <c r="AK344" s="230"/>
      <c r="AL344" s="230"/>
      <c r="AM344" s="229"/>
      <c r="AN344" s="229"/>
      <c r="AO344" s="229"/>
      <c r="AP344" s="229"/>
      <c r="AQ344" s="229"/>
      <c r="AR344" s="229"/>
    </row>
    <row r="345" spans="1:44">
      <c r="A345" s="223"/>
      <c r="B345" s="223"/>
      <c r="C345" s="223"/>
      <c r="D345" s="223"/>
      <c r="E345" s="223"/>
      <c r="F345" s="223"/>
      <c r="G345" s="223"/>
      <c r="H345" s="223"/>
      <c r="I345" s="223"/>
      <c r="J345" s="223"/>
      <c r="K345" s="223"/>
      <c r="L345" s="223"/>
      <c r="M345" s="223"/>
      <c r="N345" s="223"/>
      <c r="O345" s="223"/>
      <c r="P345" s="223"/>
      <c r="Q345" s="223"/>
      <c r="R345" s="226"/>
      <c r="S345" s="223"/>
      <c r="T345" s="223"/>
      <c r="U345" s="223"/>
      <c r="V345" s="223"/>
      <c r="W345" s="223"/>
      <c r="X345" s="223"/>
      <c r="Y345" s="223"/>
      <c r="Z345" s="223"/>
      <c r="AA345" s="230"/>
      <c r="AB345" s="230"/>
      <c r="AC345" s="230"/>
      <c r="AD345" s="230"/>
      <c r="AE345" s="230"/>
      <c r="AF345" s="230"/>
      <c r="AG345" s="230"/>
      <c r="AH345" s="230"/>
      <c r="AI345" s="231"/>
      <c r="AJ345" s="230"/>
      <c r="AK345" s="230"/>
      <c r="AL345" s="230"/>
      <c r="AM345" s="229"/>
      <c r="AN345" s="229"/>
      <c r="AO345" s="229"/>
      <c r="AP345" s="229"/>
      <c r="AQ345" s="229"/>
      <c r="AR345" s="229"/>
    </row>
    <row r="346" spans="1:44">
      <c r="A346" s="223"/>
      <c r="B346" s="223"/>
      <c r="C346" s="223"/>
      <c r="D346" s="223"/>
      <c r="E346" s="223"/>
      <c r="F346" s="223"/>
      <c r="G346" s="223"/>
      <c r="H346" s="223"/>
      <c r="I346" s="223"/>
      <c r="J346" s="223"/>
      <c r="K346" s="223"/>
      <c r="L346" s="223"/>
      <c r="M346" s="223"/>
      <c r="N346" s="223"/>
      <c r="O346" s="223"/>
      <c r="P346" s="223"/>
      <c r="Q346" s="223"/>
      <c r="R346" s="226"/>
      <c r="S346" s="223"/>
      <c r="T346" s="223"/>
      <c r="U346" s="223"/>
      <c r="V346" s="223"/>
      <c r="W346" s="223"/>
      <c r="X346" s="223"/>
      <c r="Y346" s="223"/>
      <c r="Z346" s="223"/>
      <c r="AA346" s="230"/>
      <c r="AB346" s="230"/>
      <c r="AC346" s="230"/>
      <c r="AD346" s="230"/>
      <c r="AE346" s="230"/>
      <c r="AF346" s="230"/>
      <c r="AG346" s="230"/>
      <c r="AH346" s="230"/>
      <c r="AI346" s="231"/>
      <c r="AJ346" s="230"/>
      <c r="AK346" s="230"/>
      <c r="AL346" s="230"/>
      <c r="AM346" s="229"/>
      <c r="AN346" s="229"/>
      <c r="AO346" s="229"/>
      <c r="AP346" s="229"/>
      <c r="AQ346" s="229"/>
      <c r="AR346" s="229"/>
    </row>
    <row r="347" spans="1:44">
      <c r="A347" s="223"/>
      <c r="B347" s="223"/>
      <c r="C347" s="223"/>
      <c r="D347" s="223"/>
      <c r="E347" s="223"/>
      <c r="F347" s="223"/>
      <c r="G347" s="223"/>
      <c r="H347" s="223"/>
      <c r="I347" s="223"/>
      <c r="J347" s="223"/>
      <c r="K347" s="223"/>
      <c r="L347" s="223"/>
      <c r="M347" s="223"/>
      <c r="N347" s="223"/>
      <c r="O347" s="223"/>
      <c r="P347" s="223"/>
      <c r="Q347" s="223"/>
      <c r="R347" s="226"/>
      <c r="S347" s="223"/>
      <c r="T347" s="223"/>
      <c r="U347" s="223"/>
      <c r="V347" s="223"/>
      <c r="W347" s="223"/>
      <c r="X347" s="223"/>
      <c r="Y347" s="223"/>
      <c r="Z347" s="223"/>
      <c r="AA347" s="230"/>
      <c r="AB347" s="230"/>
      <c r="AC347" s="230"/>
      <c r="AD347" s="230"/>
      <c r="AE347" s="230"/>
      <c r="AF347" s="230"/>
      <c r="AG347" s="230"/>
      <c r="AH347" s="230"/>
      <c r="AI347" s="231"/>
      <c r="AJ347" s="230"/>
      <c r="AK347" s="230"/>
      <c r="AL347" s="230"/>
      <c r="AM347" s="229"/>
      <c r="AN347" s="229"/>
      <c r="AO347" s="229"/>
      <c r="AP347" s="229"/>
      <c r="AQ347" s="229"/>
      <c r="AR347" s="229"/>
    </row>
    <row r="348" spans="1:44">
      <c r="A348" s="223"/>
      <c r="B348" s="223"/>
      <c r="C348" s="223"/>
      <c r="D348" s="223"/>
      <c r="E348" s="223"/>
      <c r="F348" s="223"/>
      <c r="G348" s="223"/>
      <c r="H348" s="223"/>
      <c r="I348" s="223"/>
      <c r="J348" s="223"/>
      <c r="K348" s="223"/>
      <c r="L348" s="223"/>
      <c r="M348" s="223"/>
      <c r="N348" s="223"/>
      <c r="O348" s="223"/>
      <c r="P348" s="223"/>
      <c r="Q348" s="223"/>
      <c r="R348" s="226"/>
      <c r="S348" s="223"/>
      <c r="T348" s="223"/>
      <c r="U348" s="223"/>
      <c r="V348" s="223"/>
      <c r="W348" s="223"/>
      <c r="X348" s="223"/>
      <c r="Y348" s="223"/>
      <c r="Z348" s="223"/>
      <c r="AA348" s="230"/>
      <c r="AB348" s="230"/>
      <c r="AC348" s="230"/>
      <c r="AD348" s="230"/>
      <c r="AE348" s="230"/>
      <c r="AF348" s="230"/>
      <c r="AG348" s="230"/>
      <c r="AH348" s="230"/>
      <c r="AI348" s="231"/>
      <c r="AJ348" s="230"/>
      <c r="AK348" s="230"/>
      <c r="AL348" s="230"/>
      <c r="AM348" s="229"/>
      <c r="AN348" s="229"/>
      <c r="AO348" s="229"/>
      <c r="AP348" s="229"/>
      <c r="AQ348" s="229"/>
      <c r="AR348" s="229"/>
    </row>
    <row r="349" spans="1:44">
      <c r="A349" s="223"/>
      <c r="B349" s="223"/>
      <c r="C349" s="223"/>
      <c r="D349" s="223"/>
      <c r="E349" s="223"/>
      <c r="F349" s="223"/>
      <c r="G349" s="223"/>
      <c r="H349" s="223"/>
      <c r="I349" s="223"/>
      <c r="J349" s="223"/>
      <c r="K349" s="223"/>
      <c r="L349" s="223"/>
      <c r="M349" s="223"/>
      <c r="N349" s="223"/>
      <c r="O349" s="223"/>
      <c r="P349" s="223"/>
      <c r="Q349" s="223"/>
      <c r="R349" s="226"/>
      <c r="S349" s="223"/>
      <c r="T349" s="223"/>
      <c r="U349" s="223"/>
      <c r="V349" s="223"/>
      <c r="W349" s="223"/>
      <c r="X349" s="223"/>
      <c r="Y349" s="223"/>
      <c r="Z349" s="223"/>
      <c r="AA349" s="230"/>
      <c r="AB349" s="230"/>
      <c r="AC349" s="230"/>
      <c r="AD349" s="230"/>
      <c r="AE349" s="230"/>
      <c r="AF349" s="230"/>
      <c r="AG349" s="230"/>
      <c r="AH349" s="230"/>
      <c r="AI349" s="231"/>
      <c r="AJ349" s="230"/>
      <c r="AK349" s="230"/>
      <c r="AL349" s="230"/>
      <c r="AM349" s="229"/>
      <c r="AN349" s="229"/>
      <c r="AO349" s="229"/>
      <c r="AP349" s="229"/>
      <c r="AQ349" s="229"/>
      <c r="AR349" s="229"/>
    </row>
    <row r="350" spans="1:44">
      <c r="A350" s="223"/>
      <c r="B350" s="223"/>
      <c r="C350" s="223"/>
      <c r="D350" s="223"/>
      <c r="E350" s="223"/>
      <c r="F350" s="223"/>
      <c r="G350" s="223"/>
      <c r="H350" s="223"/>
      <c r="I350" s="223"/>
      <c r="J350" s="223"/>
      <c r="K350" s="223"/>
      <c r="L350" s="223"/>
      <c r="M350" s="223"/>
      <c r="N350" s="223"/>
      <c r="O350" s="223"/>
      <c r="P350" s="223"/>
      <c r="Q350" s="223"/>
      <c r="R350" s="226"/>
      <c r="S350" s="223"/>
      <c r="T350" s="223"/>
      <c r="U350" s="223"/>
      <c r="V350" s="223"/>
      <c r="W350" s="223"/>
      <c r="X350" s="223"/>
      <c r="Y350" s="223"/>
      <c r="Z350" s="223"/>
      <c r="AA350" s="230"/>
      <c r="AB350" s="230"/>
      <c r="AC350" s="230"/>
      <c r="AD350" s="230"/>
      <c r="AE350" s="230"/>
      <c r="AF350" s="230"/>
      <c r="AG350" s="230"/>
      <c r="AH350" s="230"/>
      <c r="AI350" s="231"/>
      <c r="AJ350" s="230"/>
      <c r="AK350" s="230"/>
      <c r="AL350" s="230"/>
      <c r="AM350" s="229"/>
      <c r="AN350" s="229"/>
      <c r="AO350" s="229"/>
      <c r="AP350" s="229"/>
      <c r="AQ350" s="229"/>
      <c r="AR350" s="229"/>
    </row>
    <row r="351" spans="1:44">
      <c r="A351" s="223"/>
      <c r="B351" s="223"/>
      <c r="C351" s="223"/>
      <c r="D351" s="223"/>
      <c r="E351" s="223"/>
      <c r="F351" s="223"/>
      <c r="G351" s="223"/>
      <c r="H351" s="223"/>
      <c r="I351" s="223"/>
      <c r="J351" s="223"/>
      <c r="K351" s="223"/>
      <c r="L351" s="223"/>
      <c r="M351" s="223"/>
      <c r="N351" s="223"/>
      <c r="O351" s="223"/>
      <c r="P351" s="223"/>
      <c r="Q351" s="223"/>
      <c r="R351" s="226"/>
      <c r="S351" s="223"/>
      <c r="T351" s="223"/>
      <c r="U351" s="223"/>
      <c r="V351" s="223"/>
      <c r="W351" s="223"/>
      <c r="X351" s="223"/>
      <c r="Y351" s="223"/>
      <c r="Z351" s="223"/>
      <c r="AA351" s="230"/>
      <c r="AB351" s="230"/>
      <c r="AC351" s="230"/>
      <c r="AD351" s="230"/>
      <c r="AE351" s="230"/>
      <c r="AF351" s="230"/>
      <c r="AG351" s="230"/>
      <c r="AH351" s="230"/>
      <c r="AI351" s="231"/>
      <c r="AJ351" s="230"/>
      <c r="AK351" s="230"/>
      <c r="AL351" s="230"/>
      <c r="AM351" s="229"/>
      <c r="AN351" s="229"/>
      <c r="AO351" s="229"/>
      <c r="AP351" s="229"/>
      <c r="AQ351" s="229"/>
      <c r="AR351" s="229"/>
    </row>
    <row r="352" spans="1:44">
      <c r="A352" s="223"/>
      <c r="B352" s="223"/>
      <c r="C352" s="223"/>
      <c r="D352" s="223"/>
      <c r="E352" s="223"/>
      <c r="F352" s="223"/>
      <c r="G352" s="223"/>
      <c r="H352" s="223"/>
      <c r="I352" s="223"/>
      <c r="J352" s="223"/>
      <c r="K352" s="223"/>
      <c r="L352" s="223"/>
      <c r="M352" s="223"/>
      <c r="N352" s="223"/>
      <c r="O352" s="223"/>
      <c r="P352" s="223"/>
      <c r="Q352" s="223"/>
      <c r="R352" s="226"/>
      <c r="S352" s="223"/>
      <c r="T352" s="223"/>
      <c r="U352" s="223"/>
      <c r="V352" s="223"/>
      <c r="W352" s="223"/>
      <c r="X352" s="223"/>
      <c r="Y352" s="223"/>
      <c r="Z352" s="223"/>
      <c r="AA352" s="230"/>
      <c r="AB352" s="230"/>
      <c r="AC352" s="230"/>
      <c r="AD352" s="230"/>
      <c r="AE352" s="230"/>
      <c r="AF352" s="230"/>
      <c r="AG352" s="230"/>
      <c r="AH352" s="230"/>
      <c r="AI352" s="231"/>
      <c r="AJ352" s="230"/>
      <c r="AK352" s="230"/>
      <c r="AL352" s="230"/>
      <c r="AM352" s="229"/>
      <c r="AN352" s="229"/>
      <c r="AO352" s="229"/>
      <c r="AP352" s="229"/>
      <c r="AQ352" s="229"/>
      <c r="AR352" s="229"/>
    </row>
    <row r="353" spans="1:44">
      <c r="A353" s="223"/>
      <c r="B353" s="223"/>
      <c r="C353" s="223"/>
      <c r="D353" s="223"/>
      <c r="E353" s="223"/>
      <c r="F353" s="223"/>
      <c r="G353" s="223"/>
      <c r="H353" s="223"/>
      <c r="I353" s="223"/>
      <c r="J353" s="223"/>
      <c r="K353" s="223"/>
      <c r="L353" s="223"/>
      <c r="M353" s="223"/>
      <c r="N353" s="223"/>
      <c r="O353" s="223"/>
      <c r="P353" s="223"/>
      <c r="Q353" s="223"/>
      <c r="R353" s="226"/>
      <c r="S353" s="223"/>
      <c r="T353" s="223"/>
      <c r="U353" s="223"/>
      <c r="V353" s="223"/>
      <c r="W353" s="223"/>
      <c r="X353" s="223"/>
      <c r="Y353" s="223"/>
      <c r="Z353" s="223"/>
      <c r="AA353" s="230"/>
      <c r="AB353" s="230"/>
      <c r="AC353" s="230"/>
      <c r="AD353" s="230"/>
      <c r="AE353" s="230"/>
      <c r="AF353" s="230"/>
      <c r="AG353" s="230"/>
      <c r="AH353" s="230"/>
      <c r="AI353" s="231"/>
      <c r="AJ353" s="230"/>
      <c r="AK353" s="230"/>
      <c r="AL353" s="230"/>
      <c r="AM353" s="229"/>
      <c r="AN353" s="229"/>
      <c r="AO353" s="229"/>
      <c r="AP353" s="229"/>
      <c r="AQ353" s="229"/>
      <c r="AR353" s="229"/>
    </row>
    <row r="354" spans="1:44">
      <c r="A354" s="223"/>
      <c r="B354" s="223"/>
      <c r="C354" s="223"/>
      <c r="D354" s="223"/>
      <c r="E354" s="223"/>
      <c r="F354" s="223"/>
      <c r="G354" s="223"/>
      <c r="H354" s="223"/>
      <c r="I354" s="223"/>
      <c r="J354" s="223"/>
      <c r="K354" s="223"/>
      <c r="L354" s="223"/>
      <c r="M354" s="223"/>
      <c r="N354" s="223"/>
      <c r="O354" s="223"/>
      <c r="P354" s="223"/>
      <c r="Q354" s="223"/>
      <c r="R354" s="226"/>
      <c r="S354" s="223"/>
      <c r="T354" s="223"/>
      <c r="U354" s="223"/>
      <c r="V354" s="223"/>
      <c r="W354" s="223"/>
      <c r="X354" s="223"/>
      <c r="Y354" s="223"/>
      <c r="Z354" s="223"/>
      <c r="AA354" s="230"/>
      <c r="AB354" s="230"/>
      <c r="AC354" s="230"/>
      <c r="AD354" s="230"/>
      <c r="AE354" s="230"/>
      <c r="AF354" s="230"/>
      <c r="AG354" s="230"/>
      <c r="AH354" s="230"/>
      <c r="AI354" s="231"/>
      <c r="AJ354" s="230"/>
      <c r="AK354" s="230"/>
      <c r="AL354" s="230"/>
      <c r="AM354" s="229"/>
      <c r="AN354" s="229"/>
      <c r="AO354" s="229"/>
      <c r="AP354" s="229"/>
      <c r="AQ354" s="229"/>
      <c r="AR354" s="229"/>
    </row>
    <row r="355" spans="1:44">
      <c r="A355" s="223"/>
      <c r="B355" s="223"/>
      <c r="C355" s="223"/>
      <c r="D355" s="223"/>
      <c r="E355" s="223"/>
      <c r="F355" s="223"/>
      <c r="G355" s="223"/>
      <c r="H355" s="223"/>
      <c r="I355" s="223"/>
      <c r="J355" s="223"/>
      <c r="K355" s="223"/>
      <c r="L355" s="223"/>
      <c r="M355" s="223"/>
      <c r="N355" s="223"/>
      <c r="O355" s="223"/>
      <c r="P355" s="223"/>
      <c r="Q355" s="223"/>
      <c r="R355" s="226"/>
      <c r="S355" s="223"/>
      <c r="T355" s="223"/>
      <c r="U355" s="223"/>
      <c r="V355" s="223"/>
      <c r="W355" s="223"/>
      <c r="X355" s="223"/>
      <c r="Y355" s="223"/>
      <c r="Z355" s="223"/>
      <c r="AA355" s="230"/>
      <c r="AB355" s="230"/>
      <c r="AC355" s="230"/>
      <c r="AD355" s="230"/>
      <c r="AE355" s="230"/>
      <c r="AF355" s="230"/>
      <c r="AG355" s="230"/>
      <c r="AH355" s="230"/>
      <c r="AI355" s="231"/>
      <c r="AJ355" s="230"/>
      <c r="AK355" s="230"/>
      <c r="AL355" s="230"/>
      <c r="AM355" s="229"/>
      <c r="AN355" s="229"/>
      <c r="AO355" s="229"/>
      <c r="AP355" s="229"/>
      <c r="AQ355" s="229"/>
      <c r="AR355" s="229"/>
    </row>
    <row r="356" spans="1:44">
      <c r="A356" s="223"/>
      <c r="B356" s="223"/>
      <c r="C356" s="223"/>
      <c r="D356" s="223"/>
      <c r="E356" s="223"/>
      <c r="F356" s="223"/>
      <c r="G356" s="223"/>
      <c r="H356" s="223"/>
      <c r="I356" s="223"/>
      <c r="J356" s="223"/>
      <c r="K356" s="223"/>
      <c r="L356" s="223"/>
      <c r="M356" s="223"/>
      <c r="N356" s="223"/>
      <c r="O356" s="223"/>
      <c r="P356" s="223"/>
      <c r="Q356" s="223"/>
      <c r="R356" s="226"/>
      <c r="S356" s="223"/>
      <c r="T356" s="223"/>
      <c r="U356" s="223"/>
      <c r="V356" s="223"/>
      <c r="W356" s="223"/>
      <c r="X356" s="223"/>
      <c r="Y356" s="223"/>
      <c r="Z356" s="223"/>
      <c r="AA356" s="230"/>
      <c r="AB356" s="230"/>
      <c r="AC356" s="230"/>
      <c r="AD356" s="230"/>
      <c r="AE356" s="230"/>
      <c r="AF356" s="230"/>
      <c r="AG356" s="230"/>
      <c r="AH356" s="230"/>
      <c r="AI356" s="231"/>
      <c r="AJ356" s="230"/>
      <c r="AK356" s="230"/>
      <c r="AL356" s="230"/>
      <c r="AM356" s="229"/>
      <c r="AN356" s="229"/>
      <c r="AO356" s="229"/>
      <c r="AP356" s="229"/>
      <c r="AQ356" s="229"/>
      <c r="AR356" s="229"/>
    </row>
    <row r="357" spans="1:44">
      <c r="A357" s="223"/>
      <c r="B357" s="223"/>
      <c r="C357" s="223"/>
      <c r="D357" s="223"/>
      <c r="E357" s="223"/>
      <c r="F357" s="223"/>
      <c r="G357" s="223"/>
      <c r="H357" s="223"/>
      <c r="I357" s="223"/>
      <c r="J357" s="223"/>
      <c r="K357" s="223"/>
      <c r="L357" s="223"/>
      <c r="M357" s="223"/>
      <c r="N357" s="223"/>
      <c r="O357" s="223"/>
      <c r="P357" s="223"/>
      <c r="Q357" s="223"/>
      <c r="R357" s="226"/>
      <c r="S357" s="223"/>
      <c r="T357" s="223"/>
      <c r="U357" s="223"/>
      <c r="V357" s="223"/>
      <c r="W357" s="223"/>
      <c r="X357" s="223"/>
      <c r="Y357" s="223"/>
      <c r="Z357" s="223"/>
      <c r="AA357" s="230"/>
      <c r="AB357" s="230"/>
      <c r="AC357" s="230"/>
      <c r="AD357" s="230"/>
      <c r="AE357" s="230"/>
      <c r="AF357" s="230"/>
      <c r="AG357" s="230"/>
      <c r="AH357" s="230"/>
      <c r="AI357" s="231"/>
      <c r="AJ357" s="230"/>
      <c r="AK357" s="230"/>
      <c r="AL357" s="230"/>
      <c r="AM357" s="229"/>
      <c r="AN357" s="229"/>
      <c r="AO357" s="229"/>
      <c r="AP357" s="229"/>
      <c r="AQ357" s="229"/>
      <c r="AR357" s="229"/>
    </row>
    <row r="358" spans="1:44">
      <c r="A358" s="223"/>
      <c r="B358" s="223"/>
      <c r="C358" s="223"/>
      <c r="D358" s="223"/>
      <c r="E358" s="223"/>
      <c r="F358" s="223"/>
      <c r="G358" s="223"/>
      <c r="H358" s="223"/>
      <c r="I358" s="223"/>
      <c r="J358" s="223"/>
      <c r="K358" s="223"/>
      <c r="L358" s="223"/>
      <c r="M358" s="223"/>
      <c r="N358" s="223"/>
      <c r="O358" s="223"/>
      <c r="P358" s="223"/>
      <c r="Q358" s="223"/>
      <c r="R358" s="226"/>
      <c r="S358" s="223"/>
      <c r="T358" s="223"/>
      <c r="U358" s="223"/>
      <c r="V358" s="223"/>
      <c r="W358" s="223"/>
      <c r="X358" s="223"/>
      <c r="Y358" s="223"/>
      <c r="Z358" s="223"/>
      <c r="AA358" s="230"/>
      <c r="AB358" s="230"/>
      <c r="AC358" s="230"/>
      <c r="AD358" s="230"/>
      <c r="AE358" s="230"/>
      <c r="AF358" s="230"/>
      <c r="AG358" s="230"/>
      <c r="AH358" s="230"/>
      <c r="AI358" s="231"/>
      <c r="AJ358" s="230"/>
      <c r="AK358" s="230"/>
      <c r="AL358" s="230"/>
      <c r="AM358" s="229"/>
      <c r="AN358" s="229"/>
      <c r="AO358" s="229"/>
      <c r="AP358" s="229"/>
      <c r="AQ358" s="229"/>
      <c r="AR358" s="229"/>
    </row>
    <row r="359" spans="1:44">
      <c r="A359" s="223"/>
      <c r="B359" s="223"/>
      <c r="C359" s="223"/>
      <c r="D359" s="223"/>
      <c r="E359" s="223"/>
      <c r="F359" s="223"/>
      <c r="G359" s="223"/>
      <c r="H359" s="223"/>
      <c r="I359" s="223"/>
      <c r="J359" s="223"/>
      <c r="K359" s="223"/>
      <c r="L359" s="223"/>
      <c r="M359" s="223"/>
      <c r="N359" s="223"/>
      <c r="O359" s="223"/>
      <c r="P359" s="223"/>
      <c r="Q359" s="223"/>
      <c r="R359" s="226"/>
      <c r="S359" s="223"/>
      <c r="T359" s="223"/>
      <c r="U359" s="223"/>
      <c r="V359" s="223"/>
      <c r="W359" s="223"/>
      <c r="X359" s="223"/>
      <c r="Y359" s="223"/>
      <c r="Z359" s="223"/>
      <c r="AA359" s="230"/>
      <c r="AB359" s="230"/>
      <c r="AC359" s="230"/>
      <c r="AD359" s="230"/>
      <c r="AE359" s="230"/>
      <c r="AF359" s="230"/>
      <c r="AG359" s="230"/>
      <c r="AH359" s="230"/>
      <c r="AI359" s="231"/>
      <c r="AJ359" s="230"/>
      <c r="AK359" s="230"/>
      <c r="AL359" s="230"/>
      <c r="AM359" s="229"/>
      <c r="AN359" s="229"/>
      <c r="AO359" s="229"/>
      <c r="AP359" s="229"/>
      <c r="AQ359" s="229"/>
      <c r="AR359" s="229"/>
    </row>
    <row r="360" spans="1:44">
      <c r="A360" s="230"/>
      <c r="B360" s="230"/>
      <c r="C360" s="230"/>
      <c r="D360" s="230"/>
      <c r="E360" s="230"/>
      <c r="F360" s="230"/>
      <c r="G360" s="230"/>
      <c r="H360" s="230"/>
      <c r="I360" s="230"/>
      <c r="J360" s="230"/>
      <c r="K360" s="230"/>
      <c r="L360" s="230"/>
      <c r="M360" s="230"/>
      <c r="N360" s="230"/>
      <c r="O360" s="230"/>
      <c r="P360" s="230"/>
      <c r="Q360" s="230"/>
      <c r="R360" s="232"/>
      <c r="S360" s="230"/>
      <c r="T360" s="230"/>
      <c r="U360" s="230"/>
      <c r="V360" s="230"/>
      <c r="W360" s="230"/>
      <c r="X360" s="230"/>
      <c r="Y360" s="230"/>
      <c r="Z360" s="230"/>
      <c r="AA360" s="230"/>
      <c r="AB360" s="230"/>
      <c r="AC360" s="230"/>
      <c r="AD360" s="230"/>
      <c r="AE360" s="230"/>
      <c r="AF360" s="230"/>
      <c r="AG360" s="230"/>
      <c r="AH360" s="230"/>
      <c r="AI360" s="231"/>
      <c r="AJ360" s="230"/>
      <c r="AK360" s="230"/>
      <c r="AL360" s="230"/>
      <c r="AM360" s="229"/>
      <c r="AN360" s="229"/>
      <c r="AO360" s="229"/>
      <c r="AP360" s="229"/>
      <c r="AQ360" s="229"/>
      <c r="AR360" s="229"/>
    </row>
    <row r="361" spans="1:44">
      <c r="A361" s="230"/>
      <c r="B361" s="230"/>
      <c r="C361" s="230"/>
      <c r="D361" s="230"/>
      <c r="E361" s="230"/>
      <c r="F361" s="230"/>
      <c r="G361" s="230"/>
      <c r="H361" s="230"/>
      <c r="I361" s="230"/>
      <c r="J361" s="230"/>
      <c r="K361" s="230"/>
      <c r="L361" s="230"/>
      <c r="M361" s="230"/>
      <c r="N361" s="230"/>
      <c r="O361" s="230"/>
      <c r="P361" s="230"/>
      <c r="Q361" s="230"/>
      <c r="R361" s="232"/>
      <c r="S361" s="230"/>
      <c r="T361" s="230"/>
      <c r="U361" s="230"/>
      <c r="V361" s="230"/>
      <c r="W361" s="230"/>
      <c r="X361" s="230"/>
      <c r="Y361" s="230"/>
      <c r="Z361" s="230"/>
      <c r="AA361" s="230"/>
      <c r="AB361" s="230"/>
      <c r="AC361" s="230"/>
      <c r="AD361" s="230"/>
      <c r="AE361" s="230"/>
      <c r="AF361" s="230"/>
      <c r="AG361" s="230"/>
      <c r="AH361" s="230"/>
      <c r="AI361" s="231"/>
      <c r="AJ361" s="230"/>
      <c r="AK361" s="230"/>
      <c r="AL361" s="230"/>
      <c r="AM361" s="229"/>
      <c r="AN361" s="229"/>
      <c r="AO361" s="229"/>
      <c r="AP361" s="229"/>
      <c r="AQ361" s="229"/>
      <c r="AR361" s="229"/>
    </row>
    <row r="362" spans="1:44">
      <c r="A362" s="230"/>
      <c r="B362" s="230"/>
      <c r="C362" s="230"/>
      <c r="D362" s="230"/>
      <c r="E362" s="230"/>
      <c r="F362" s="230"/>
      <c r="G362" s="230"/>
      <c r="H362" s="230"/>
      <c r="I362" s="230"/>
      <c r="J362" s="230"/>
      <c r="K362" s="230"/>
      <c r="L362" s="230"/>
      <c r="M362" s="230"/>
      <c r="N362" s="230"/>
      <c r="O362" s="230"/>
      <c r="P362" s="230"/>
      <c r="Q362" s="230"/>
      <c r="R362" s="232"/>
      <c r="S362" s="230"/>
      <c r="T362" s="230"/>
      <c r="U362" s="230"/>
      <c r="V362" s="230"/>
      <c r="W362" s="230"/>
      <c r="X362" s="230"/>
      <c r="Y362" s="230"/>
      <c r="Z362" s="230"/>
      <c r="AA362" s="230"/>
      <c r="AB362" s="230"/>
      <c r="AC362" s="230"/>
      <c r="AD362" s="230"/>
      <c r="AE362" s="230"/>
      <c r="AF362" s="230"/>
      <c r="AG362" s="230"/>
      <c r="AH362" s="230"/>
      <c r="AI362" s="231"/>
      <c r="AJ362" s="230"/>
      <c r="AK362" s="230"/>
      <c r="AL362" s="230"/>
      <c r="AM362" s="229"/>
      <c r="AN362" s="229"/>
      <c r="AO362" s="229"/>
      <c r="AP362" s="229"/>
      <c r="AQ362" s="229"/>
      <c r="AR362" s="229"/>
    </row>
    <row r="363" spans="1:44">
      <c r="A363" s="230"/>
      <c r="B363" s="230"/>
      <c r="C363" s="230"/>
      <c r="D363" s="230"/>
      <c r="E363" s="230"/>
      <c r="F363" s="230"/>
      <c r="G363" s="230"/>
      <c r="H363" s="230"/>
      <c r="I363" s="230"/>
      <c r="J363" s="230"/>
      <c r="K363" s="230"/>
      <c r="L363" s="230"/>
      <c r="M363" s="230"/>
      <c r="N363" s="230"/>
      <c r="O363" s="230"/>
      <c r="P363" s="230"/>
      <c r="Q363" s="230"/>
      <c r="R363" s="232"/>
      <c r="S363" s="230"/>
      <c r="T363" s="230"/>
      <c r="U363" s="230"/>
      <c r="V363" s="230"/>
      <c r="W363" s="230"/>
      <c r="X363" s="230"/>
      <c r="Y363" s="230"/>
      <c r="Z363" s="230"/>
      <c r="AA363" s="230"/>
      <c r="AB363" s="230"/>
      <c r="AC363" s="230"/>
      <c r="AD363" s="230"/>
      <c r="AE363" s="230"/>
      <c r="AF363" s="230"/>
      <c r="AG363" s="230"/>
      <c r="AH363" s="230"/>
      <c r="AI363" s="231"/>
      <c r="AJ363" s="230"/>
      <c r="AK363" s="230"/>
      <c r="AL363" s="230"/>
      <c r="AM363" s="229"/>
      <c r="AN363" s="229"/>
      <c r="AO363" s="229"/>
      <c r="AP363" s="229"/>
      <c r="AQ363" s="229"/>
      <c r="AR363" s="229"/>
    </row>
    <row r="364" spans="1:44">
      <c r="A364" s="230"/>
      <c r="B364" s="230"/>
      <c r="C364" s="230"/>
      <c r="D364" s="230"/>
      <c r="E364" s="230"/>
      <c r="F364" s="230"/>
      <c r="G364" s="230"/>
      <c r="H364" s="230"/>
      <c r="I364" s="230"/>
      <c r="J364" s="230"/>
      <c r="K364" s="230"/>
      <c r="L364" s="230"/>
      <c r="M364" s="230"/>
      <c r="N364" s="230"/>
      <c r="O364" s="230"/>
      <c r="P364" s="230"/>
      <c r="Q364" s="230"/>
      <c r="R364" s="232"/>
      <c r="S364" s="230"/>
      <c r="T364" s="230"/>
      <c r="U364" s="230"/>
      <c r="V364" s="230"/>
      <c r="W364" s="230"/>
      <c r="X364" s="230"/>
      <c r="Y364" s="230"/>
      <c r="Z364" s="230"/>
      <c r="AA364" s="230"/>
      <c r="AB364" s="230"/>
      <c r="AC364" s="230"/>
      <c r="AD364" s="230"/>
      <c r="AE364" s="230"/>
      <c r="AF364" s="230"/>
      <c r="AG364" s="230"/>
      <c r="AH364" s="230"/>
      <c r="AI364" s="231"/>
      <c r="AJ364" s="230"/>
      <c r="AK364" s="230"/>
      <c r="AL364" s="230"/>
      <c r="AM364" s="229"/>
      <c r="AN364" s="229"/>
      <c r="AO364" s="229"/>
      <c r="AP364" s="229"/>
      <c r="AQ364" s="229"/>
      <c r="AR364" s="229"/>
    </row>
    <row r="365" spans="1:44">
      <c r="A365" s="230"/>
      <c r="B365" s="230"/>
      <c r="C365" s="230"/>
      <c r="D365" s="230"/>
      <c r="E365" s="230"/>
      <c r="F365" s="230"/>
      <c r="G365" s="230"/>
      <c r="H365" s="230"/>
      <c r="I365" s="230"/>
      <c r="J365" s="230"/>
      <c r="K365" s="230"/>
      <c r="L365" s="230"/>
      <c r="M365" s="230"/>
      <c r="N365" s="230"/>
      <c r="O365" s="230"/>
      <c r="P365" s="230"/>
      <c r="Q365" s="230"/>
      <c r="R365" s="232"/>
      <c r="S365" s="230"/>
      <c r="T365" s="230"/>
      <c r="U365" s="230"/>
      <c r="V365" s="230"/>
      <c r="W365" s="230"/>
      <c r="X365" s="230"/>
      <c r="Y365" s="230"/>
      <c r="Z365" s="230"/>
      <c r="AA365" s="230"/>
      <c r="AB365" s="230"/>
      <c r="AC365" s="230"/>
      <c r="AD365" s="230"/>
      <c r="AE365" s="230"/>
      <c r="AF365" s="230"/>
      <c r="AG365" s="230"/>
      <c r="AH365" s="230"/>
      <c r="AI365" s="231"/>
      <c r="AJ365" s="230"/>
      <c r="AK365" s="230"/>
      <c r="AL365" s="230"/>
      <c r="AM365" s="229"/>
      <c r="AN365" s="229"/>
      <c r="AO365" s="229"/>
      <c r="AP365" s="229"/>
      <c r="AQ365" s="229"/>
      <c r="AR365" s="229"/>
    </row>
    <row r="366" spans="1:44">
      <c r="A366" s="230"/>
      <c r="B366" s="230"/>
      <c r="C366" s="230"/>
      <c r="D366" s="230"/>
      <c r="E366" s="230"/>
      <c r="F366" s="230"/>
      <c r="G366" s="230"/>
      <c r="H366" s="230"/>
      <c r="I366" s="230"/>
      <c r="J366" s="230"/>
      <c r="K366" s="230"/>
      <c r="L366" s="230"/>
      <c r="M366" s="230"/>
      <c r="N366" s="230"/>
      <c r="O366" s="230"/>
      <c r="P366" s="230"/>
      <c r="Q366" s="230"/>
      <c r="R366" s="232"/>
      <c r="S366" s="230"/>
      <c r="T366" s="230"/>
      <c r="U366" s="230"/>
      <c r="V366" s="230"/>
      <c r="W366" s="230"/>
      <c r="X366" s="230"/>
      <c r="Y366" s="230"/>
      <c r="Z366" s="230"/>
      <c r="AA366" s="230"/>
      <c r="AB366" s="230"/>
      <c r="AC366" s="230"/>
      <c r="AD366" s="230"/>
      <c r="AE366" s="230"/>
      <c r="AF366" s="230"/>
      <c r="AG366" s="230"/>
      <c r="AH366" s="230"/>
      <c r="AI366" s="231"/>
      <c r="AJ366" s="230"/>
      <c r="AK366" s="230"/>
      <c r="AL366" s="230"/>
      <c r="AM366" s="229"/>
      <c r="AN366" s="229"/>
      <c r="AO366" s="229"/>
      <c r="AP366" s="229"/>
      <c r="AQ366" s="229"/>
      <c r="AR366" s="229"/>
    </row>
    <row r="367" spans="1:44">
      <c r="A367" s="230"/>
      <c r="B367" s="230"/>
      <c r="C367" s="230"/>
      <c r="D367" s="230"/>
      <c r="E367" s="230"/>
      <c r="F367" s="230"/>
      <c r="G367" s="230"/>
      <c r="H367" s="230"/>
      <c r="I367" s="230"/>
      <c r="J367" s="230"/>
      <c r="K367" s="230"/>
      <c r="L367" s="230"/>
      <c r="M367" s="230"/>
      <c r="N367" s="230"/>
      <c r="O367" s="230"/>
      <c r="P367" s="230"/>
      <c r="Q367" s="230"/>
      <c r="R367" s="232"/>
      <c r="S367" s="230"/>
      <c r="T367" s="230"/>
      <c r="U367" s="230"/>
      <c r="V367" s="230"/>
      <c r="W367" s="230"/>
      <c r="X367" s="230"/>
      <c r="Y367" s="230"/>
      <c r="Z367" s="230"/>
      <c r="AA367" s="230"/>
      <c r="AB367" s="230"/>
      <c r="AC367" s="230"/>
      <c r="AD367" s="230"/>
      <c r="AE367" s="230"/>
      <c r="AF367" s="230"/>
      <c r="AG367" s="230"/>
      <c r="AH367" s="230"/>
      <c r="AI367" s="231"/>
      <c r="AJ367" s="230"/>
      <c r="AK367" s="230"/>
      <c r="AL367" s="230"/>
      <c r="AM367" s="229"/>
      <c r="AN367" s="229"/>
      <c r="AO367" s="229"/>
      <c r="AP367" s="229"/>
      <c r="AQ367" s="229"/>
      <c r="AR367" s="229"/>
    </row>
    <row r="368" spans="1:44">
      <c r="A368" s="230"/>
      <c r="B368" s="230"/>
      <c r="C368" s="230"/>
      <c r="D368" s="230"/>
      <c r="E368" s="230"/>
      <c r="F368" s="230"/>
      <c r="G368" s="230"/>
      <c r="H368" s="230"/>
      <c r="I368" s="230"/>
      <c r="J368" s="230"/>
      <c r="K368" s="230"/>
      <c r="L368" s="230"/>
      <c r="M368" s="230"/>
      <c r="N368" s="230"/>
      <c r="O368" s="230"/>
      <c r="P368" s="230"/>
      <c r="Q368" s="230"/>
      <c r="R368" s="232"/>
      <c r="S368" s="230"/>
      <c r="T368" s="230"/>
      <c r="U368" s="230"/>
      <c r="V368" s="230"/>
      <c r="W368" s="230"/>
      <c r="X368" s="230"/>
      <c r="Y368" s="230"/>
      <c r="Z368" s="230"/>
      <c r="AA368" s="230"/>
      <c r="AB368" s="230"/>
      <c r="AC368" s="230"/>
      <c r="AD368" s="230"/>
      <c r="AE368" s="230"/>
      <c r="AF368" s="230"/>
      <c r="AG368" s="230"/>
      <c r="AH368" s="230"/>
      <c r="AI368" s="231"/>
      <c r="AJ368" s="230"/>
      <c r="AK368" s="230"/>
      <c r="AL368" s="230"/>
      <c r="AM368" s="229"/>
      <c r="AN368" s="229"/>
      <c r="AO368" s="229"/>
      <c r="AP368" s="229"/>
      <c r="AQ368" s="229"/>
      <c r="AR368" s="229"/>
    </row>
    <row r="369" spans="1:44">
      <c r="A369" s="230"/>
      <c r="B369" s="230"/>
      <c r="C369" s="230"/>
      <c r="D369" s="230"/>
      <c r="E369" s="230"/>
      <c r="F369" s="230"/>
      <c r="G369" s="230"/>
      <c r="H369" s="230"/>
      <c r="I369" s="230"/>
      <c r="J369" s="230"/>
      <c r="K369" s="230"/>
      <c r="L369" s="230"/>
      <c r="M369" s="230"/>
      <c r="N369" s="230"/>
      <c r="O369" s="230"/>
      <c r="P369" s="230"/>
      <c r="Q369" s="230"/>
      <c r="R369" s="232"/>
      <c r="S369" s="230"/>
      <c r="T369" s="230"/>
      <c r="U369" s="230"/>
      <c r="V369" s="230"/>
      <c r="W369" s="230"/>
      <c r="X369" s="230"/>
      <c r="Y369" s="230"/>
      <c r="Z369" s="230"/>
      <c r="AA369" s="230"/>
      <c r="AB369" s="230"/>
      <c r="AC369" s="230"/>
      <c r="AD369" s="230"/>
      <c r="AE369" s="230"/>
      <c r="AF369" s="230"/>
      <c r="AG369" s="230"/>
      <c r="AH369" s="230"/>
      <c r="AI369" s="231"/>
      <c r="AJ369" s="230"/>
      <c r="AK369" s="230"/>
      <c r="AL369" s="230"/>
      <c r="AM369" s="229"/>
      <c r="AN369" s="229"/>
      <c r="AO369" s="229"/>
      <c r="AP369" s="229"/>
      <c r="AQ369" s="229"/>
      <c r="AR369" s="229"/>
    </row>
    <row r="370" spans="1:44">
      <c r="A370" s="230"/>
      <c r="B370" s="230"/>
      <c r="C370" s="230"/>
      <c r="D370" s="230"/>
      <c r="E370" s="230"/>
      <c r="F370" s="230"/>
      <c r="G370" s="230"/>
      <c r="H370" s="230"/>
      <c r="I370" s="230"/>
      <c r="J370" s="230"/>
      <c r="K370" s="230"/>
      <c r="L370" s="230"/>
      <c r="M370" s="230"/>
      <c r="N370" s="230"/>
      <c r="O370" s="230"/>
      <c r="P370" s="230"/>
      <c r="Q370" s="230"/>
      <c r="R370" s="232"/>
      <c r="S370" s="230"/>
      <c r="T370" s="230"/>
      <c r="U370" s="230"/>
      <c r="V370" s="230"/>
      <c r="W370" s="230"/>
      <c r="X370" s="230"/>
      <c r="Y370" s="230"/>
      <c r="Z370" s="230"/>
      <c r="AA370" s="230"/>
      <c r="AB370" s="230"/>
      <c r="AC370" s="230"/>
      <c r="AD370" s="230"/>
      <c r="AE370" s="230"/>
      <c r="AF370" s="230"/>
      <c r="AG370" s="230"/>
      <c r="AH370" s="230"/>
      <c r="AI370" s="231"/>
      <c r="AJ370" s="230"/>
      <c r="AK370" s="230"/>
      <c r="AL370" s="230"/>
      <c r="AM370" s="229"/>
      <c r="AN370" s="229"/>
      <c r="AO370" s="229"/>
      <c r="AP370" s="229"/>
      <c r="AQ370" s="229"/>
      <c r="AR370" s="229"/>
    </row>
    <row r="371" spans="1:44">
      <c r="A371" s="230"/>
      <c r="B371" s="230"/>
      <c r="C371" s="230"/>
      <c r="D371" s="230"/>
      <c r="E371" s="230"/>
      <c r="F371" s="230"/>
      <c r="G371" s="230"/>
      <c r="H371" s="230"/>
      <c r="I371" s="230"/>
      <c r="J371" s="230"/>
      <c r="K371" s="230"/>
      <c r="L371" s="230"/>
      <c r="M371" s="230"/>
      <c r="N371" s="230"/>
      <c r="O371" s="230"/>
      <c r="P371" s="230"/>
      <c r="Q371" s="230"/>
      <c r="R371" s="232"/>
      <c r="S371" s="230"/>
      <c r="T371" s="230"/>
      <c r="U371" s="230"/>
      <c r="V371" s="230"/>
      <c r="W371" s="230"/>
      <c r="X371" s="230"/>
      <c r="Y371" s="230"/>
      <c r="Z371" s="230"/>
      <c r="AA371" s="230"/>
      <c r="AB371" s="230"/>
      <c r="AC371" s="230"/>
      <c r="AD371" s="230"/>
      <c r="AE371" s="230"/>
      <c r="AF371" s="230"/>
      <c r="AG371" s="230"/>
      <c r="AH371" s="230"/>
      <c r="AI371" s="231"/>
      <c r="AJ371" s="230"/>
      <c r="AK371" s="230"/>
      <c r="AL371" s="230"/>
      <c r="AM371" s="229"/>
      <c r="AN371" s="229"/>
      <c r="AO371" s="229"/>
      <c r="AP371" s="229"/>
      <c r="AQ371" s="229"/>
      <c r="AR371" s="229"/>
    </row>
    <row r="372" spans="1:44">
      <c r="A372" s="230"/>
      <c r="B372" s="230"/>
      <c r="C372" s="230"/>
      <c r="D372" s="230"/>
      <c r="E372" s="230"/>
      <c r="F372" s="230"/>
      <c r="G372" s="230"/>
      <c r="H372" s="230"/>
      <c r="I372" s="230"/>
      <c r="J372" s="230"/>
      <c r="K372" s="230"/>
      <c r="L372" s="230"/>
      <c r="M372" s="230"/>
      <c r="N372" s="230"/>
      <c r="O372" s="230"/>
      <c r="P372" s="230"/>
      <c r="Q372" s="230"/>
      <c r="R372" s="232"/>
      <c r="S372" s="230"/>
      <c r="T372" s="230"/>
      <c r="U372" s="230"/>
      <c r="V372" s="230"/>
      <c r="W372" s="230"/>
      <c r="X372" s="230"/>
      <c r="Y372" s="230"/>
      <c r="Z372" s="230"/>
      <c r="AA372" s="230"/>
      <c r="AB372" s="230"/>
      <c r="AC372" s="230"/>
      <c r="AD372" s="230"/>
      <c r="AE372" s="230"/>
      <c r="AF372" s="230"/>
      <c r="AG372" s="230"/>
      <c r="AH372" s="230"/>
      <c r="AI372" s="231"/>
      <c r="AJ372" s="230"/>
      <c r="AK372" s="230"/>
      <c r="AL372" s="230"/>
      <c r="AM372" s="229"/>
      <c r="AN372" s="229"/>
      <c r="AO372" s="229"/>
      <c r="AP372" s="229"/>
      <c r="AQ372" s="229"/>
      <c r="AR372" s="229"/>
    </row>
    <row r="373" spans="1:44">
      <c r="A373" s="230"/>
      <c r="B373" s="230"/>
      <c r="C373" s="230"/>
      <c r="D373" s="230"/>
      <c r="E373" s="230"/>
      <c r="F373" s="230"/>
      <c r="G373" s="230"/>
      <c r="H373" s="230"/>
      <c r="I373" s="230"/>
      <c r="J373" s="230"/>
      <c r="K373" s="230"/>
      <c r="L373" s="230"/>
      <c r="M373" s="230"/>
      <c r="N373" s="230"/>
      <c r="O373" s="230"/>
      <c r="P373" s="230"/>
      <c r="Q373" s="230"/>
      <c r="R373" s="232"/>
      <c r="S373" s="230"/>
      <c r="T373" s="230"/>
      <c r="U373" s="230"/>
      <c r="V373" s="230"/>
      <c r="W373" s="230"/>
      <c r="X373" s="230"/>
      <c r="Y373" s="230"/>
      <c r="Z373" s="230"/>
      <c r="AA373" s="230"/>
      <c r="AB373" s="230"/>
      <c r="AC373" s="230"/>
      <c r="AD373" s="230"/>
      <c r="AE373" s="230"/>
      <c r="AF373" s="230"/>
      <c r="AG373" s="230"/>
      <c r="AH373" s="230"/>
      <c r="AI373" s="231"/>
      <c r="AJ373" s="230"/>
      <c r="AK373" s="230"/>
      <c r="AL373" s="230"/>
      <c r="AM373" s="229"/>
      <c r="AN373" s="229"/>
      <c r="AO373" s="229"/>
      <c r="AP373" s="229"/>
      <c r="AQ373" s="229"/>
      <c r="AR373" s="229"/>
    </row>
    <row r="374" spans="1:44">
      <c r="A374" s="230"/>
      <c r="B374" s="230"/>
      <c r="C374" s="230"/>
      <c r="D374" s="230"/>
      <c r="E374" s="230"/>
      <c r="F374" s="230"/>
      <c r="G374" s="230"/>
      <c r="H374" s="230"/>
      <c r="I374" s="230"/>
      <c r="J374" s="230"/>
      <c r="K374" s="230"/>
      <c r="L374" s="230"/>
      <c r="M374" s="230"/>
      <c r="N374" s="230"/>
      <c r="O374" s="230"/>
      <c r="P374" s="230"/>
      <c r="Q374" s="230"/>
      <c r="R374" s="232"/>
      <c r="S374" s="230"/>
      <c r="T374" s="230"/>
      <c r="U374" s="230"/>
      <c r="V374" s="230"/>
      <c r="W374" s="230"/>
      <c r="X374" s="230"/>
      <c r="Y374" s="230"/>
      <c r="Z374" s="230"/>
      <c r="AA374" s="230"/>
      <c r="AB374" s="230"/>
      <c r="AC374" s="230"/>
      <c r="AD374" s="230"/>
      <c r="AE374" s="230"/>
      <c r="AF374" s="230"/>
      <c r="AG374" s="230"/>
      <c r="AH374" s="230"/>
      <c r="AI374" s="231"/>
      <c r="AJ374" s="230"/>
      <c r="AK374" s="230"/>
      <c r="AL374" s="230"/>
      <c r="AM374" s="229"/>
      <c r="AN374" s="229"/>
      <c r="AO374" s="229"/>
      <c r="AP374" s="229"/>
      <c r="AQ374" s="229"/>
      <c r="AR374" s="229"/>
    </row>
    <row r="375" spans="1:44">
      <c r="A375" s="230"/>
      <c r="B375" s="230"/>
      <c r="C375" s="230"/>
      <c r="D375" s="230"/>
      <c r="E375" s="230"/>
      <c r="F375" s="230"/>
      <c r="G375" s="230"/>
      <c r="H375" s="230"/>
      <c r="I375" s="230"/>
      <c r="J375" s="230"/>
      <c r="K375" s="230"/>
      <c r="L375" s="230"/>
      <c r="M375" s="230"/>
      <c r="N375" s="230"/>
      <c r="O375" s="230"/>
      <c r="P375" s="230"/>
      <c r="Q375" s="230"/>
      <c r="R375" s="232"/>
      <c r="S375" s="230"/>
      <c r="T375" s="230"/>
      <c r="U375" s="230"/>
      <c r="V375" s="230"/>
      <c r="W375" s="230"/>
      <c r="X375" s="230"/>
      <c r="Y375" s="230"/>
      <c r="Z375" s="230"/>
      <c r="AA375" s="230"/>
      <c r="AB375" s="230"/>
      <c r="AC375" s="230"/>
      <c r="AD375" s="230"/>
      <c r="AE375" s="230"/>
      <c r="AF375" s="230"/>
      <c r="AG375" s="230"/>
      <c r="AH375" s="230"/>
      <c r="AI375" s="231"/>
      <c r="AJ375" s="230"/>
      <c r="AK375" s="230"/>
      <c r="AL375" s="230"/>
      <c r="AM375" s="229"/>
      <c r="AN375" s="229"/>
      <c r="AO375" s="229"/>
      <c r="AP375" s="229"/>
      <c r="AQ375" s="229"/>
      <c r="AR375" s="229"/>
    </row>
    <row r="376" spans="1:44">
      <c r="A376" s="230"/>
      <c r="B376" s="230"/>
      <c r="C376" s="230"/>
      <c r="D376" s="230"/>
      <c r="E376" s="230"/>
      <c r="F376" s="230"/>
      <c r="G376" s="230"/>
      <c r="H376" s="230"/>
      <c r="I376" s="230"/>
      <c r="J376" s="230"/>
      <c r="K376" s="230"/>
      <c r="L376" s="230"/>
      <c r="M376" s="230"/>
      <c r="N376" s="230"/>
      <c r="O376" s="230"/>
      <c r="P376" s="230"/>
      <c r="Q376" s="230"/>
      <c r="R376" s="232"/>
      <c r="S376" s="230"/>
      <c r="T376" s="230"/>
      <c r="U376" s="230"/>
      <c r="V376" s="230"/>
      <c r="W376" s="230"/>
      <c r="X376" s="230"/>
      <c r="Y376" s="230"/>
      <c r="Z376" s="230"/>
      <c r="AA376" s="230"/>
      <c r="AB376" s="230"/>
      <c r="AC376" s="230"/>
      <c r="AD376" s="230"/>
      <c r="AE376" s="230"/>
      <c r="AF376" s="230"/>
      <c r="AG376" s="230"/>
      <c r="AH376" s="230"/>
      <c r="AI376" s="231"/>
      <c r="AJ376" s="230"/>
      <c r="AK376" s="230"/>
      <c r="AL376" s="230"/>
      <c r="AM376" s="229"/>
      <c r="AN376" s="229"/>
      <c r="AO376" s="229"/>
      <c r="AP376" s="229"/>
      <c r="AQ376" s="229"/>
      <c r="AR376" s="229"/>
    </row>
    <row r="377" spans="1:44">
      <c r="A377" s="230"/>
      <c r="B377" s="230"/>
      <c r="C377" s="230"/>
      <c r="D377" s="230"/>
      <c r="E377" s="230"/>
      <c r="F377" s="230"/>
      <c r="G377" s="230"/>
      <c r="H377" s="230"/>
      <c r="I377" s="230"/>
      <c r="J377" s="230"/>
      <c r="K377" s="230"/>
      <c r="L377" s="230"/>
      <c r="M377" s="230"/>
      <c r="N377" s="230"/>
      <c r="O377" s="230"/>
      <c r="P377" s="230"/>
      <c r="Q377" s="230"/>
      <c r="R377" s="232"/>
      <c r="S377" s="230"/>
      <c r="T377" s="230"/>
      <c r="U377" s="230"/>
      <c r="V377" s="230"/>
      <c r="W377" s="230"/>
      <c r="X377" s="230"/>
      <c r="Y377" s="230"/>
      <c r="Z377" s="230"/>
      <c r="AA377" s="230"/>
      <c r="AB377" s="230"/>
      <c r="AC377" s="230"/>
      <c r="AD377" s="230"/>
      <c r="AE377" s="230"/>
      <c r="AF377" s="230"/>
      <c r="AG377" s="230"/>
      <c r="AH377" s="230"/>
      <c r="AI377" s="231"/>
      <c r="AJ377" s="230"/>
      <c r="AK377" s="230"/>
      <c r="AL377" s="230"/>
      <c r="AM377" s="229"/>
      <c r="AN377" s="229"/>
      <c r="AO377" s="229"/>
      <c r="AP377" s="229"/>
      <c r="AQ377" s="229"/>
      <c r="AR377" s="229"/>
    </row>
    <row r="378" spans="1:44">
      <c r="A378" s="230"/>
      <c r="B378" s="230"/>
      <c r="C378" s="230"/>
      <c r="D378" s="230"/>
      <c r="E378" s="230"/>
      <c r="F378" s="230"/>
      <c r="G378" s="230"/>
      <c r="H378" s="230"/>
      <c r="I378" s="230"/>
      <c r="J378" s="230"/>
      <c r="K378" s="230"/>
      <c r="L378" s="230"/>
      <c r="M378" s="230"/>
      <c r="N378" s="230"/>
      <c r="O378" s="230"/>
      <c r="P378" s="230"/>
      <c r="Q378" s="230"/>
      <c r="R378" s="232"/>
      <c r="S378" s="230"/>
      <c r="T378" s="230"/>
      <c r="U378" s="230"/>
      <c r="V378" s="230"/>
      <c r="W378" s="230"/>
      <c r="X378" s="230"/>
      <c r="Y378" s="230"/>
      <c r="Z378" s="230"/>
      <c r="AA378" s="230"/>
      <c r="AB378" s="230"/>
      <c r="AC378" s="230"/>
      <c r="AD378" s="230"/>
      <c r="AE378" s="230"/>
      <c r="AF378" s="230"/>
      <c r="AG378" s="230"/>
      <c r="AH378" s="230"/>
      <c r="AI378" s="231"/>
      <c r="AJ378" s="230"/>
      <c r="AK378" s="230"/>
      <c r="AL378" s="230"/>
      <c r="AM378" s="229"/>
      <c r="AN378" s="229"/>
      <c r="AO378" s="229"/>
      <c r="AP378" s="229"/>
      <c r="AQ378" s="229"/>
      <c r="AR378" s="229"/>
    </row>
    <row r="379" spans="1:44">
      <c r="A379" s="230"/>
      <c r="B379" s="230"/>
      <c r="C379" s="230"/>
      <c r="D379" s="230"/>
      <c r="E379" s="230"/>
      <c r="F379" s="230"/>
      <c r="G379" s="230"/>
      <c r="H379" s="230"/>
      <c r="I379" s="230"/>
      <c r="J379" s="230"/>
      <c r="K379" s="230"/>
      <c r="L379" s="230"/>
      <c r="M379" s="230"/>
      <c r="N379" s="230"/>
      <c r="O379" s="230"/>
      <c r="P379" s="230"/>
      <c r="Q379" s="230"/>
      <c r="R379" s="232"/>
      <c r="S379" s="230"/>
      <c r="T379" s="230"/>
      <c r="U379" s="230"/>
      <c r="V379" s="230"/>
      <c r="W379" s="230"/>
      <c r="X379" s="230"/>
      <c r="Y379" s="230"/>
      <c r="Z379" s="230"/>
      <c r="AA379" s="230"/>
      <c r="AB379" s="230"/>
      <c r="AC379" s="230"/>
      <c r="AD379" s="230"/>
      <c r="AE379" s="230"/>
      <c r="AF379" s="230"/>
      <c r="AG379" s="230"/>
      <c r="AH379" s="230"/>
      <c r="AI379" s="231"/>
      <c r="AJ379" s="230"/>
      <c r="AK379" s="230"/>
      <c r="AL379" s="230"/>
      <c r="AM379" s="229"/>
      <c r="AN379" s="229"/>
      <c r="AO379" s="229"/>
      <c r="AP379" s="229"/>
      <c r="AQ379" s="229"/>
      <c r="AR379" s="229"/>
    </row>
    <row r="380" spans="1:44">
      <c r="A380" s="230"/>
      <c r="B380" s="230"/>
      <c r="C380" s="230"/>
      <c r="D380" s="230"/>
      <c r="E380" s="230"/>
      <c r="F380" s="230"/>
      <c r="G380" s="230"/>
      <c r="H380" s="230"/>
      <c r="I380" s="230"/>
      <c r="J380" s="230"/>
      <c r="K380" s="230"/>
      <c r="L380" s="230"/>
      <c r="M380" s="230"/>
      <c r="N380" s="230"/>
      <c r="O380" s="230"/>
      <c r="P380" s="230"/>
      <c r="Q380" s="230"/>
      <c r="R380" s="232"/>
      <c r="S380" s="230"/>
      <c r="T380" s="230"/>
      <c r="U380" s="230"/>
      <c r="V380" s="230"/>
      <c r="W380" s="230"/>
      <c r="X380" s="230"/>
      <c r="Y380" s="230"/>
      <c r="Z380" s="230"/>
      <c r="AA380" s="230"/>
      <c r="AB380" s="230"/>
      <c r="AC380" s="230"/>
      <c r="AD380" s="230"/>
      <c r="AE380" s="230"/>
      <c r="AF380" s="230"/>
      <c r="AG380" s="230"/>
      <c r="AH380" s="230"/>
      <c r="AI380" s="231"/>
      <c r="AJ380" s="230"/>
      <c r="AK380" s="230"/>
      <c r="AL380" s="230"/>
      <c r="AM380" s="229"/>
      <c r="AN380" s="229"/>
      <c r="AO380" s="229"/>
      <c r="AP380" s="229"/>
      <c r="AQ380" s="229"/>
      <c r="AR380" s="229"/>
    </row>
    <row r="381" spans="1:44">
      <c r="A381" s="230"/>
      <c r="B381" s="230"/>
      <c r="C381" s="230"/>
      <c r="D381" s="230"/>
      <c r="E381" s="230"/>
      <c r="F381" s="230"/>
      <c r="G381" s="230"/>
      <c r="H381" s="230"/>
      <c r="I381" s="230"/>
      <c r="J381" s="230"/>
      <c r="K381" s="230"/>
      <c r="L381" s="230"/>
      <c r="M381" s="230"/>
      <c r="N381" s="230"/>
      <c r="O381" s="230"/>
      <c r="P381" s="230"/>
      <c r="Q381" s="230"/>
      <c r="R381" s="232"/>
      <c r="S381" s="230"/>
      <c r="T381" s="230"/>
      <c r="U381" s="230"/>
      <c r="V381" s="230"/>
      <c r="W381" s="230"/>
      <c r="X381" s="230"/>
      <c r="Y381" s="230"/>
      <c r="Z381" s="230"/>
      <c r="AA381" s="230"/>
      <c r="AB381" s="230"/>
      <c r="AC381" s="230"/>
      <c r="AD381" s="230"/>
      <c r="AE381" s="230"/>
      <c r="AF381" s="230"/>
      <c r="AG381" s="230"/>
      <c r="AH381" s="230"/>
      <c r="AI381" s="231"/>
      <c r="AJ381" s="230"/>
      <c r="AK381" s="230"/>
      <c r="AL381" s="230"/>
      <c r="AM381" s="229"/>
      <c r="AN381" s="229"/>
      <c r="AO381" s="229"/>
      <c r="AP381" s="229"/>
      <c r="AQ381" s="229"/>
      <c r="AR381" s="229"/>
    </row>
    <row r="382" spans="1:44">
      <c r="A382" s="230"/>
      <c r="B382" s="230"/>
      <c r="C382" s="230"/>
      <c r="D382" s="230"/>
      <c r="E382" s="230"/>
      <c r="F382" s="230"/>
      <c r="G382" s="230"/>
      <c r="H382" s="230"/>
      <c r="I382" s="230"/>
      <c r="J382" s="230"/>
      <c r="K382" s="230"/>
      <c r="L382" s="230"/>
      <c r="M382" s="230"/>
      <c r="N382" s="230"/>
      <c r="O382" s="230"/>
      <c r="P382" s="230"/>
      <c r="Q382" s="230"/>
      <c r="R382" s="232"/>
      <c r="S382" s="230"/>
      <c r="T382" s="230"/>
      <c r="U382" s="230"/>
      <c r="V382" s="230"/>
      <c r="W382" s="230"/>
      <c r="X382" s="230"/>
      <c r="Y382" s="230"/>
      <c r="Z382" s="230"/>
      <c r="AA382" s="230"/>
      <c r="AB382" s="230"/>
      <c r="AC382" s="230"/>
      <c r="AD382" s="230"/>
      <c r="AE382" s="230"/>
      <c r="AF382" s="230"/>
      <c r="AG382" s="230"/>
      <c r="AH382" s="230"/>
      <c r="AI382" s="231"/>
      <c r="AJ382" s="230"/>
      <c r="AK382" s="230"/>
      <c r="AL382" s="230"/>
      <c r="AM382" s="229"/>
      <c r="AN382" s="229"/>
      <c r="AO382" s="229"/>
      <c r="AP382" s="229"/>
      <c r="AQ382" s="229"/>
      <c r="AR382" s="229"/>
    </row>
    <row r="383" spans="1:44">
      <c r="A383" s="230"/>
      <c r="B383" s="230"/>
      <c r="C383" s="230"/>
      <c r="D383" s="230"/>
      <c r="E383" s="230"/>
      <c r="F383" s="230"/>
      <c r="G383" s="230"/>
      <c r="H383" s="230"/>
      <c r="I383" s="230"/>
      <c r="J383" s="230"/>
      <c r="K383" s="230"/>
      <c r="L383" s="230"/>
      <c r="M383" s="230"/>
      <c r="N383" s="230"/>
      <c r="O383" s="230"/>
      <c r="P383" s="230"/>
      <c r="Q383" s="230"/>
      <c r="R383" s="232"/>
      <c r="S383" s="230"/>
      <c r="T383" s="230"/>
      <c r="U383" s="230"/>
      <c r="V383" s="230"/>
      <c r="W383" s="230"/>
      <c r="X383" s="230"/>
      <c r="Y383" s="230"/>
      <c r="Z383" s="230"/>
      <c r="AA383" s="230"/>
      <c r="AB383" s="230"/>
      <c r="AC383" s="230"/>
      <c r="AD383" s="230"/>
      <c r="AE383" s="230"/>
      <c r="AF383" s="230"/>
      <c r="AG383" s="230"/>
      <c r="AH383" s="230"/>
      <c r="AI383" s="231"/>
      <c r="AJ383" s="230"/>
      <c r="AK383" s="230"/>
      <c r="AL383" s="230"/>
      <c r="AM383" s="229"/>
      <c r="AN383" s="229"/>
      <c r="AO383" s="229"/>
      <c r="AP383" s="229"/>
      <c r="AQ383" s="229"/>
      <c r="AR383" s="229"/>
    </row>
    <row r="384" spans="1:44">
      <c r="A384" s="230"/>
      <c r="B384" s="230"/>
      <c r="C384" s="230"/>
      <c r="D384" s="230"/>
      <c r="E384" s="230"/>
      <c r="F384" s="230"/>
      <c r="G384" s="230"/>
      <c r="H384" s="230"/>
      <c r="I384" s="230"/>
      <c r="J384" s="230"/>
      <c r="K384" s="230"/>
      <c r="L384" s="230"/>
      <c r="M384" s="230"/>
      <c r="N384" s="230"/>
      <c r="O384" s="230"/>
      <c r="P384" s="230"/>
      <c r="Q384" s="230"/>
      <c r="R384" s="232"/>
      <c r="S384" s="230"/>
      <c r="T384" s="230"/>
      <c r="U384" s="230"/>
      <c r="V384" s="230"/>
      <c r="W384" s="230"/>
      <c r="X384" s="230"/>
      <c r="Y384" s="230"/>
      <c r="Z384" s="230"/>
      <c r="AA384" s="230"/>
      <c r="AB384" s="230"/>
      <c r="AC384" s="230"/>
      <c r="AD384" s="230"/>
      <c r="AE384" s="230"/>
      <c r="AF384" s="230"/>
      <c r="AG384" s="230"/>
      <c r="AH384" s="230"/>
      <c r="AI384" s="231"/>
      <c r="AJ384" s="230"/>
      <c r="AK384" s="230"/>
      <c r="AL384" s="230"/>
      <c r="AM384" s="229"/>
      <c r="AN384" s="229"/>
      <c r="AO384" s="229"/>
      <c r="AP384" s="229"/>
      <c r="AQ384" s="229"/>
      <c r="AR384" s="229"/>
    </row>
    <row r="385" spans="1:44">
      <c r="A385" s="230"/>
      <c r="B385" s="230"/>
      <c r="C385" s="230"/>
      <c r="D385" s="230"/>
      <c r="E385" s="230"/>
      <c r="F385" s="230"/>
      <c r="G385" s="230"/>
      <c r="H385" s="230"/>
      <c r="I385" s="230"/>
      <c r="J385" s="230"/>
      <c r="K385" s="230"/>
      <c r="L385" s="230"/>
      <c r="M385" s="230"/>
      <c r="N385" s="230"/>
      <c r="O385" s="230"/>
      <c r="P385" s="230"/>
      <c r="Q385" s="230"/>
      <c r="R385" s="232"/>
      <c r="S385" s="230"/>
      <c r="T385" s="230"/>
      <c r="U385" s="230"/>
      <c r="V385" s="230"/>
      <c r="W385" s="230"/>
      <c r="X385" s="230"/>
      <c r="Y385" s="230"/>
      <c r="Z385" s="230"/>
      <c r="AA385" s="230"/>
      <c r="AB385" s="230"/>
      <c r="AC385" s="230"/>
      <c r="AD385" s="230"/>
      <c r="AE385" s="230"/>
      <c r="AF385" s="230"/>
      <c r="AG385" s="230"/>
      <c r="AH385" s="230"/>
      <c r="AI385" s="231"/>
      <c r="AJ385" s="230"/>
      <c r="AK385" s="230"/>
      <c r="AL385" s="230"/>
      <c r="AM385" s="229"/>
      <c r="AN385" s="229"/>
      <c r="AO385" s="229"/>
      <c r="AP385" s="229"/>
      <c r="AQ385" s="229"/>
      <c r="AR385" s="229"/>
    </row>
    <row r="386" spans="1:44">
      <c r="A386" s="230"/>
      <c r="B386" s="230"/>
      <c r="C386" s="230"/>
      <c r="D386" s="230"/>
      <c r="E386" s="230"/>
      <c r="F386" s="230"/>
      <c r="G386" s="230"/>
      <c r="H386" s="230"/>
      <c r="I386" s="230"/>
      <c r="J386" s="230"/>
      <c r="K386" s="230"/>
      <c r="L386" s="230"/>
      <c r="M386" s="230"/>
      <c r="N386" s="230"/>
      <c r="O386" s="230"/>
      <c r="P386" s="230"/>
      <c r="Q386" s="230"/>
      <c r="R386" s="232"/>
      <c r="S386" s="230"/>
      <c r="T386" s="230"/>
      <c r="U386" s="230"/>
      <c r="V386" s="230"/>
      <c r="W386" s="230"/>
      <c r="X386" s="230"/>
      <c r="Y386" s="230"/>
      <c r="Z386" s="230"/>
      <c r="AA386" s="230"/>
      <c r="AB386" s="230"/>
      <c r="AC386" s="230"/>
      <c r="AD386" s="230"/>
      <c r="AE386" s="230"/>
      <c r="AF386" s="230"/>
      <c r="AG386" s="230"/>
      <c r="AH386" s="230"/>
      <c r="AI386" s="231"/>
      <c r="AJ386" s="230"/>
      <c r="AK386" s="230"/>
      <c r="AL386" s="230"/>
      <c r="AM386" s="229"/>
      <c r="AN386" s="229"/>
      <c r="AO386" s="229"/>
      <c r="AP386" s="229"/>
      <c r="AQ386" s="229"/>
      <c r="AR386" s="229"/>
    </row>
    <row r="387" spans="1:44">
      <c r="A387" s="230"/>
      <c r="B387" s="230"/>
      <c r="C387" s="230"/>
      <c r="D387" s="230"/>
      <c r="E387" s="230"/>
      <c r="F387" s="230"/>
      <c r="G387" s="230"/>
      <c r="H387" s="230"/>
      <c r="I387" s="230"/>
      <c r="J387" s="230"/>
      <c r="K387" s="230"/>
      <c r="L387" s="230"/>
      <c r="M387" s="230"/>
      <c r="N387" s="230"/>
      <c r="O387" s="230"/>
      <c r="P387" s="230"/>
      <c r="Q387" s="230"/>
      <c r="R387" s="232"/>
      <c r="S387" s="230"/>
      <c r="T387" s="230"/>
      <c r="U387" s="230"/>
      <c r="V387" s="230"/>
      <c r="W387" s="230"/>
      <c r="X387" s="230"/>
      <c r="Y387" s="230"/>
      <c r="Z387" s="230"/>
      <c r="AA387" s="230"/>
      <c r="AB387" s="230"/>
      <c r="AC387" s="230"/>
      <c r="AD387" s="230"/>
      <c r="AE387" s="230"/>
      <c r="AF387" s="230"/>
      <c r="AG387" s="230"/>
      <c r="AH387" s="230"/>
      <c r="AI387" s="231"/>
      <c r="AJ387" s="230"/>
      <c r="AK387" s="230"/>
      <c r="AL387" s="230"/>
      <c r="AM387" s="229"/>
      <c r="AN387" s="229"/>
      <c r="AO387" s="229"/>
      <c r="AP387" s="229"/>
      <c r="AQ387" s="229"/>
      <c r="AR387" s="229"/>
    </row>
    <row r="388" spans="1:44">
      <c r="A388" s="230"/>
      <c r="B388" s="230"/>
      <c r="C388" s="230"/>
      <c r="D388" s="230"/>
      <c r="E388" s="230"/>
      <c r="F388" s="230"/>
      <c r="G388" s="230"/>
      <c r="H388" s="230"/>
      <c r="I388" s="230"/>
      <c r="J388" s="230"/>
      <c r="K388" s="230"/>
      <c r="L388" s="230"/>
      <c r="M388" s="230"/>
      <c r="N388" s="230"/>
      <c r="O388" s="230"/>
      <c r="P388" s="230"/>
      <c r="Q388" s="230"/>
      <c r="R388" s="232"/>
      <c r="S388" s="230"/>
      <c r="T388" s="230"/>
      <c r="U388" s="230"/>
      <c r="V388" s="230"/>
      <c r="W388" s="230"/>
      <c r="X388" s="230"/>
      <c r="Y388" s="230"/>
      <c r="Z388" s="230"/>
      <c r="AA388" s="230"/>
      <c r="AB388" s="230"/>
      <c r="AC388" s="230"/>
      <c r="AD388" s="230"/>
      <c r="AE388" s="230"/>
      <c r="AF388" s="230"/>
      <c r="AG388" s="230"/>
      <c r="AH388" s="230"/>
      <c r="AI388" s="231"/>
      <c r="AJ388" s="230"/>
      <c r="AK388" s="230"/>
      <c r="AL388" s="230"/>
      <c r="AM388" s="229"/>
      <c r="AN388" s="229"/>
      <c r="AO388" s="229"/>
      <c r="AP388" s="229"/>
      <c r="AQ388" s="229"/>
      <c r="AR388" s="229"/>
    </row>
    <row r="389" spans="1:44">
      <c r="A389" s="230"/>
      <c r="B389" s="230"/>
      <c r="C389" s="230"/>
      <c r="D389" s="230"/>
      <c r="E389" s="230"/>
      <c r="F389" s="230"/>
      <c r="G389" s="230"/>
      <c r="H389" s="230"/>
      <c r="I389" s="230"/>
      <c r="J389" s="230"/>
      <c r="K389" s="230"/>
      <c r="L389" s="230"/>
      <c r="M389" s="230"/>
      <c r="N389" s="230"/>
      <c r="O389" s="230"/>
      <c r="P389" s="230"/>
      <c r="Q389" s="230"/>
      <c r="R389" s="232"/>
      <c r="S389" s="230"/>
      <c r="T389" s="230"/>
      <c r="U389" s="230"/>
      <c r="V389" s="230"/>
      <c r="W389" s="230"/>
      <c r="X389" s="230"/>
      <c r="Y389" s="230"/>
      <c r="Z389" s="230"/>
      <c r="AA389" s="230"/>
      <c r="AB389" s="230"/>
      <c r="AC389" s="230"/>
      <c r="AD389" s="230"/>
      <c r="AE389" s="230"/>
      <c r="AF389" s="230"/>
      <c r="AG389" s="230"/>
      <c r="AH389" s="230"/>
      <c r="AI389" s="231"/>
      <c r="AJ389" s="230"/>
      <c r="AK389" s="230"/>
      <c r="AL389" s="230"/>
      <c r="AM389" s="229"/>
      <c r="AN389" s="229"/>
      <c r="AO389" s="229"/>
      <c r="AP389" s="229"/>
      <c r="AQ389" s="229"/>
      <c r="AR389" s="229"/>
    </row>
    <row r="390" spans="1:44">
      <c r="A390" s="230"/>
      <c r="B390" s="230"/>
      <c r="C390" s="230"/>
      <c r="D390" s="230"/>
      <c r="E390" s="230"/>
      <c r="F390" s="230"/>
      <c r="G390" s="230"/>
      <c r="H390" s="230"/>
      <c r="I390" s="230"/>
      <c r="J390" s="230"/>
      <c r="K390" s="230"/>
      <c r="L390" s="230"/>
      <c r="M390" s="230"/>
      <c r="N390" s="230"/>
      <c r="O390" s="230"/>
      <c r="P390" s="230"/>
      <c r="Q390" s="230"/>
      <c r="R390" s="232"/>
      <c r="S390" s="230"/>
      <c r="T390" s="230"/>
      <c r="U390" s="230"/>
      <c r="V390" s="230"/>
      <c r="W390" s="230"/>
      <c r="X390" s="230"/>
      <c r="Y390" s="230"/>
      <c r="Z390" s="230"/>
      <c r="AA390" s="230"/>
      <c r="AB390" s="230"/>
      <c r="AC390" s="230"/>
      <c r="AD390" s="230"/>
      <c r="AE390" s="230"/>
      <c r="AF390" s="230"/>
      <c r="AG390" s="230"/>
      <c r="AH390" s="230"/>
      <c r="AI390" s="231"/>
      <c r="AJ390" s="230"/>
      <c r="AK390" s="230"/>
      <c r="AL390" s="230"/>
      <c r="AM390" s="229"/>
      <c r="AN390" s="229"/>
      <c r="AO390" s="229"/>
      <c r="AP390" s="229"/>
      <c r="AQ390" s="229"/>
      <c r="AR390" s="229"/>
    </row>
    <row r="391" spans="1:44">
      <c r="A391" s="230"/>
      <c r="B391" s="230"/>
      <c r="C391" s="230"/>
      <c r="D391" s="230"/>
      <c r="E391" s="230"/>
      <c r="F391" s="230"/>
      <c r="G391" s="230"/>
      <c r="H391" s="230"/>
      <c r="I391" s="230"/>
      <c r="J391" s="230"/>
      <c r="K391" s="230"/>
      <c r="L391" s="230"/>
      <c r="M391" s="230"/>
      <c r="N391" s="230"/>
      <c r="O391" s="230"/>
      <c r="P391" s="230"/>
      <c r="Q391" s="230"/>
      <c r="R391" s="232"/>
      <c r="S391" s="230"/>
      <c r="T391" s="230"/>
      <c r="U391" s="230"/>
      <c r="V391" s="230"/>
      <c r="W391" s="230"/>
      <c r="X391" s="230"/>
      <c r="Y391" s="230"/>
      <c r="Z391" s="230"/>
      <c r="AA391" s="230"/>
      <c r="AB391" s="230"/>
      <c r="AC391" s="230"/>
      <c r="AD391" s="230"/>
      <c r="AE391" s="230"/>
      <c r="AF391" s="230"/>
      <c r="AG391" s="230"/>
      <c r="AH391" s="230"/>
      <c r="AI391" s="231"/>
      <c r="AJ391" s="230"/>
      <c r="AK391" s="230"/>
      <c r="AL391" s="230"/>
      <c r="AM391" s="229"/>
      <c r="AN391" s="229"/>
      <c r="AO391" s="229"/>
      <c r="AP391" s="229"/>
      <c r="AQ391" s="229"/>
      <c r="AR391" s="229"/>
    </row>
    <row r="392" spans="1:44">
      <c r="A392" s="230"/>
      <c r="B392" s="230"/>
      <c r="C392" s="230"/>
      <c r="D392" s="230"/>
      <c r="E392" s="230"/>
      <c r="F392" s="230"/>
      <c r="G392" s="230"/>
      <c r="H392" s="230"/>
      <c r="I392" s="230"/>
      <c r="J392" s="230"/>
      <c r="K392" s="230"/>
      <c r="L392" s="230"/>
      <c r="M392" s="230"/>
      <c r="N392" s="230"/>
      <c r="O392" s="230"/>
      <c r="P392" s="230"/>
      <c r="Q392" s="230"/>
      <c r="R392" s="232"/>
      <c r="S392" s="230"/>
      <c r="T392" s="230"/>
      <c r="U392" s="230"/>
      <c r="V392" s="230"/>
      <c r="W392" s="230"/>
      <c r="X392" s="230"/>
      <c r="Y392" s="230"/>
      <c r="Z392" s="230"/>
      <c r="AA392" s="230"/>
      <c r="AB392" s="230"/>
      <c r="AC392" s="230"/>
      <c r="AD392" s="230"/>
      <c r="AE392" s="230"/>
      <c r="AF392" s="230"/>
      <c r="AG392" s="230"/>
      <c r="AH392" s="230"/>
      <c r="AI392" s="231"/>
      <c r="AJ392" s="230"/>
      <c r="AK392" s="230"/>
      <c r="AL392" s="230"/>
      <c r="AM392" s="229"/>
      <c r="AN392" s="229"/>
      <c r="AO392" s="229"/>
      <c r="AP392" s="229"/>
      <c r="AQ392" s="229"/>
      <c r="AR392" s="229"/>
    </row>
    <row r="393" spans="1:44">
      <c r="A393" s="230"/>
      <c r="B393" s="230"/>
      <c r="C393" s="230"/>
      <c r="D393" s="230"/>
      <c r="E393" s="230"/>
      <c r="F393" s="230"/>
      <c r="G393" s="230"/>
      <c r="H393" s="230"/>
      <c r="I393" s="230"/>
      <c r="J393" s="230"/>
      <c r="K393" s="230"/>
      <c r="L393" s="230"/>
      <c r="M393" s="230"/>
      <c r="N393" s="230"/>
      <c r="O393" s="230"/>
      <c r="P393" s="230"/>
      <c r="Q393" s="230"/>
      <c r="R393" s="232"/>
      <c r="S393" s="230"/>
      <c r="T393" s="230"/>
      <c r="U393" s="230"/>
      <c r="V393" s="230"/>
      <c r="W393" s="230"/>
      <c r="X393" s="230"/>
      <c r="Y393" s="230"/>
      <c r="Z393" s="230"/>
      <c r="AA393" s="230"/>
      <c r="AB393" s="230"/>
      <c r="AC393" s="230"/>
      <c r="AD393" s="230"/>
      <c r="AE393" s="230"/>
      <c r="AF393" s="230"/>
      <c r="AG393" s="230"/>
      <c r="AH393" s="230"/>
      <c r="AI393" s="231"/>
      <c r="AJ393" s="230"/>
      <c r="AK393" s="230"/>
      <c r="AL393" s="230"/>
      <c r="AM393" s="229"/>
      <c r="AN393" s="229"/>
      <c r="AO393" s="229"/>
      <c r="AP393" s="229"/>
      <c r="AQ393" s="229"/>
      <c r="AR393" s="229"/>
    </row>
    <row r="394" spans="1:44">
      <c r="A394" s="230"/>
      <c r="B394" s="230"/>
      <c r="C394" s="230"/>
      <c r="D394" s="230"/>
      <c r="E394" s="230"/>
      <c r="F394" s="230"/>
      <c r="G394" s="230"/>
      <c r="H394" s="230"/>
      <c r="I394" s="230"/>
      <c r="J394" s="230"/>
      <c r="K394" s="230"/>
      <c r="L394" s="230"/>
      <c r="M394" s="230"/>
      <c r="N394" s="230"/>
      <c r="O394" s="230"/>
      <c r="P394" s="230"/>
      <c r="Q394" s="230"/>
      <c r="R394" s="232"/>
      <c r="S394" s="230"/>
      <c r="T394" s="230"/>
      <c r="U394" s="230"/>
      <c r="V394" s="230"/>
      <c r="W394" s="230"/>
      <c r="X394" s="230"/>
      <c r="Y394" s="230"/>
      <c r="Z394" s="230"/>
      <c r="AA394" s="230"/>
      <c r="AB394" s="230"/>
      <c r="AC394" s="230"/>
      <c r="AD394" s="230"/>
      <c r="AE394" s="230"/>
      <c r="AF394" s="230"/>
      <c r="AG394" s="230"/>
      <c r="AH394" s="230"/>
      <c r="AI394" s="231"/>
      <c r="AJ394" s="230"/>
      <c r="AK394" s="230"/>
      <c r="AL394" s="230"/>
      <c r="AM394" s="229"/>
      <c r="AN394" s="229"/>
      <c r="AO394" s="229"/>
      <c r="AP394" s="229"/>
      <c r="AQ394" s="229"/>
      <c r="AR394" s="229"/>
    </row>
    <row r="395" spans="1:44">
      <c r="A395" s="230"/>
      <c r="B395" s="230"/>
      <c r="C395" s="230"/>
      <c r="D395" s="230"/>
      <c r="E395" s="230"/>
      <c r="F395" s="230"/>
      <c r="G395" s="230"/>
      <c r="H395" s="230"/>
      <c r="I395" s="230"/>
      <c r="J395" s="230"/>
      <c r="K395" s="230"/>
      <c r="L395" s="230"/>
      <c r="M395" s="230"/>
      <c r="N395" s="230"/>
      <c r="O395" s="230"/>
      <c r="P395" s="230"/>
      <c r="Q395" s="230"/>
      <c r="R395" s="232"/>
      <c r="S395" s="230"/>
      <c r="T395" s="230"/>
      <c r="U395" s="230"/>
      <c r="V395" s="230"/>
      <c r="W395" s="230"/>
      <c r="X395" s="230"/>
      <c r="Y395" s="230"/>
      <c r="Z395" s="230"/>
      <c r="AA395" s="230"/>
      <c r="AB395" s="230"/>
      <c r="AC395" s="230"/>
      <c r="AD395" s="230"/>
      <c r="AE395" s="230"/>
      <c r="AF395" s="230"/>
      <c r="AG395" s="230"/>
      <c r="AH395" s="230"/>
      <c r="AI395" s="231"/>
      <c r="AJ395" s="230"/>
      <c r="AK395" s="230"/>
      <c r="AL395" s="230"/>
      <c r="AM395" s="229"/>
      <c r="AN395" s="229"/>
      <c r="AO395" s="229"/>
      <c r="AP395" s="229"/>
      <c r="AQ395" s="229"/>
      <c r="AR395" s="229"/>
    </row>
    <row r="396" spans="1:44">
      <c r="A396" s="230"/>
      <c r="B396" s="230"/>
      <c r="C396" s="230"/>
      <c r="D396" s="230"/>
      <c r="E396" s="230"/>
      <c r="F396" s="230"/>
      <c r="G396" s="230"/>
      <c r="H396" s="230"/>
      <c r="I396" s="230"/>
      <c r="J396" s="230"/>
      <c r="K396" s="230"/>
      <c r="L396" s="230"/>
      <c r="M396" s="230"/>
      <c r="N396" s="230"/>
      <c r="O396" s="230"/>
      <c r="P396" s="230"/>
      <c r="Q396" s="230"/>
      <c r="R396" s="232"/>
      <c r="S396" s="230"/>
      <c r="T396" s="230"/>
      <c r="U396" s="230"/>
      <c r="V396" s="230"/>
      <c r="W396" s="230"/>
      <c r="X396" s="230"/>
      <c r="Y396" s="230"/>
      <c r="Z396" s="230"/>
      <c r="AA396" s="230"/>
      <c r="AB396" s="230"/>
      <c r="AC396" s="230"/>
      <c r="AD396" s="230"/>
      <c r="AE396" s="230"/>
      <c r="AF396" s="230"/>
      <c r="AG396" s="230"/>
      <c r="AH396" s="230"/>
      <c r="AI396" s="231"/>
      <c r="AJ396" s="230"/>
      <c r="AK396" s="230"/>
      <c r="AL396" s="230"/>
      <c r="AM396" s="229"/>
      <c r="AN396" s="229"/>
      <c r="AO396" s="229"/>
      <c r="AP396" s="229"/>
      <c r="AQ396" s="229"/>
      <c r="AR396" s="229"/>
    </row>
    <row r="397" spans="1:44">
      <c r="A397" s="230"/>
      <c r="B397" s="230"/>
      <c r="C397" s="230"/>
      <c r="D397" s="230"/>
      <c r="E397" s="230"/>
      <c r="F397" s="230"/>
      <c r="G397" s="230"/>
      <c r="H397" s="230"/>
      <c r="I397" s="230"/>
      <c r="J397" s="230"/>
      <c r="K397" s="230"/>
      <c r="L397" s="230"/>
      <c r="M397" s="230"/>
      <c r="N397" s="230"/>
      <c r="O397" s="230"/>
      <c r="P397" s="230"/>
      <c r="Q397" s="230"/>
      <c r="R397" s="232"/>
      <c r="S397" s="230"/>
      <c r="T397" s="230"/>
      <c r="U397" s="230"/>
      <c r="V397" s="230"/>
      <c r="W397" s="230"/>
      <c r="X397" s="230"/>
      <c r="Y397" s="230"/>
      <c r="Z397" s="230"/>
      <c r="AA397" s="230"/>
      <c r="AB397" s="230"/>
      <c r="AC397" s="230"/>
      <c r="AD397" s="230"/>
      <c r="AE397" s="230"/>
      <c r="AF397" s="230"/>
      <c r="AG397" s="230"/>
      <c r="AH397" s="230"/>
      <c r="AI397" s="231"/>
      <c r="AJ397" s="230"/>
      <c r="AK397" s="230"/>
      <c r="AL397" s="230"/>
      <c r="AM397" s="229"/>
      <c r="AN397" s="229"/>
      <c r="AO397" s="229"/>
      <c r="AP397" s="229"/>
      <c r="AQ397" s="229"/>
      <c r="AR397" s="229"/>
    </row>
    <row r="398" spans="1:44">
      <c r="A398" s="230"/>
      <c r="B398" s="230"/>
      <c r="C398" s="230"/>
      <c r="D398" s="230"/>
      <c r="E398" s="230"/>
      <c r="F398" s="230"/>
      <c r="G398" s="230"/>
      <c r="H398" s="230"/>
      <c r="I398" s="230"/>
      <c r="J398" s="230"/>
      <c r="K398" s="230"/>
      <c r="L398" s="230"/>
      <c r="M398" s="230"/>
      <c r="N398" s="230"/>
      <c r="O398" s="230"/>
      <c r="P398" s="230"/>
      <c r="Q398" s="230"/>
      <c r="R398" s="232"/>
      <c r="S398" s="230"/>
      <c r="T398" s="230"/>
      <c r="U398" s="230"/>
      <c r="V398" s="230"/>
      <c r="W398" s="230"/>
      <c r="X398" s="230"/>
      <c r="Y398" s="230"/>
      <c r="Z398" s="230"/>
      <c r="AA398" s="230"/>
      <c r="AB398" s="230"/>
      <c r="AC398" s="230"/>
      <c r="AD398" s="230"/>
      <c r="AE398" s="230"/>
      <c r="AF398" s="230"/>
      <c r="AG398" s="230"/>
      <c r="AH398" s="230"/>
      <c r="AI398" s="231"/>
      <c r="AJ398" s="230"/>
      <c r="AK398" s="230"/>
      <c r="AL398" s="230"/>
      <c r="AM398" s="229"/>
      <c r="AN398" s="229"/>
      <c r="AO398" s="229"/>
      <c r="AP398" s="229"/>
      <c r="AQ398" s="229"/>
      <c r="AR398" s="229"/>
    </row>
    <row r="399" spans="1:44">
      <c r="A399" s="230"/>
      <c r="B399" s="230"/>
      <c r="C399" s="230"/>
      <c r="D399" s="230"/>
      <c r="E399" s="230"/>
      <c r="F399" s="230"/>
      <c r="G399" s="230"/>
      <c r="H399" s="230"/>
      <c r="I399" s="230"/>
      <c r="J399" s="230"/>
      <c r="K399" s="230"/>
      <c r="L399" s="230"/>
      <c r="M399" s="230"/>
      <c r="N399" s="230"/>
      <c r="O399" s="230"/>
      <c r="P399" s="230"/>
      <c r="Q399" s="230"/>
      <c r="R399" s="232"/>
      <c r="S399" s="230"/>
      <c r="T399" s="230"/>
      <c r="U399" s="230"/>
      <c r="V399" s="230"/>
      <c r="W399" s="230"/>
      <c r="X399" s="230"/>
      <c r="Y399" s="230"/>
      <c r="Z399" s="230"/>
      <c r="AA399" s="230"/>
      <c r="AB399" s="230"/>
      <c r="AC399" s="230"/>
      <c r="AD399" s="230"/>
      <c r="AE399" s="230"/>
      <c r="AF399" s="230"/>
      <c r="AG399" s="230"/>
      <c r="AH399" s="230"/>
      <c r="AI399" s="231"/>
      <c r="AJ399" s="230"/>
      <c r="AK399" s="230"/>
      <c r="AL399" s="230"/>
      <c r="AM399" s="229"/>
      <c r="AN399" s="229"/>
      <c r="AO399" s="229"/>
      <c r="AP399" s="229"/>
      <c r="AQ399" s="229"/>
      <c r="AR399" s="229"/>
    </row>
    <row r="400" spans="1:44">
      <c r="A400" s="230"/>
      <c r="B400" s="230"/>
      <c r="C400" s="230"/>
      <c r="D400" s="230"/>
      <c r="E400" s="230"/>
      <c r="F400" s="230"/>
      <c r="G400" s="230"/>
      <c r="H400" s="230"/>
      <c r="I400" s="230"/>
      <c r="J400" s="230"/>
      <c r="K400" s="230"/>
      <c r="L400" s="230"/>
      <c r="M400" s="230"/>
      <c r="N400" s="230"/>
      <c r="O400" s="230"/>
      <c r="P400" s="230"/>
      <c r="Q400" s="230"/>
      <c r="R400" s="232"/>
      <c r="S400" s="230"/>
      <c r="T400" s="230"/>
      <c r="U400" s="230"/>
      <c r="V400" s="230"/>
      <c r="W400" s="230"/>
      <c r="X400" s="230"/>
      <c r="Y400" s="230"/>
      <c r="Z400" s="230"/>
      <c r="AA400" s="230"/>
      <c r="AB400" s="230"/>
      <c r="AC400" s="230"/>
      <c r="AD400" s="230"/>
      <c r="AE400" s="230"/>
      <c r="AF400" s="230"/>
      <c r="AG400" s="230"/>
      <c r="AH400" s="230"/>
      <c r="AI400" s="231"/>
      <c r="AJ400" s="230"/>
      <c r="AK400" s="230"/>
      <c r="AL400" s="230"/>
      <c r="AM400" s="229"/>
      <c r="AN400" s="229"/>
      <c r="AO400" s="229"/>
      <c r="AP400" s="229"/>
      <c r="AQ400" s="229"/>
      <c r="AR400" s="229"/>
    </row>
    <row r="401" spans="1:44">
      <c r="A401" s="230"/>
      <c r="B401" s="230"/>
      <c r="C401" s="230"/>
      <c r="D401" s="230"/>
      <c r="E401" s="230"/>
      <c r="F401" s="230"/>
      <c r="G401" s="230"/>
      <c r="H401" s="230"/>
      <c r="I401" s="230"/>
      <c r="J401" s="230"/>
      <c r="K401" s="230"/>
      <c r="L401" s="230"/>
      <c r="M401" s="230"/>
      <c r="N401" s="230"/>
      <c r="O401" s="230"/>
      <c r="P401" s="230"/>
      <c r="Q401" s="230"/>
      <c r="R401" s="232"/>
      <c r="S401" s="230"/>
      <c r="T401" s="230"/>
      <c r="U401" s="230"/>
      <c r="V401" s="230"/>
      <c r="W401" s="230"/>
      <c r="X401" s="230"/>
      <c r="Y401" s="230"/>
      <c r="Z401" s="230"/>
      <c r="AA401" s="230"/>
      <c r="AB401" s="230"/>
      <c r="AC401" s="230"/>
      <c r="AD401" s="230"/>
      <c r="AE401" s="230"/>
      <c r="AF401" s="230"/>
      <c r="AG401" s="230"/>
      <c r="AH401" s="230"/>
      <c r="AI401" s="231"/>
      <c r="AJ401" s="230"/>
      <c r="AK401" s="230"/>
      <c r="AL401" s="230"/>
      <c r="AM401" s="229"/>
      <c r="AN401" s="229"/>
      <c r="AO401" s="229"/>
      <c r="AP401" s="229"/>
      <c r="AQ401" s="229"/>
      <c r="AR401" s="229"/>
    </row>
    <row r="402" spans="1:44">
      <c r="A402" s="230"/>
      <c r="B402" s="230"/>
      <c r="C402" s="230"/>
      <c r="D402" s="230"/>
      <c r="E402" s="230"/>
      <c r="F402" s="230"/>
      <c r="G402" s="230"/>
      <c r="H402" s="230"/>
      <c r="I402" s="230"/>
      <c r="J402" s="230"/>
      <c r="K402" s="230"/>
      <c r="L402" s="230"/>
      <c r="M402" s="230"/>
      <c r="N402" s="230"/>
      <c r="O402" s="230"/>
      <c r="P402" s="230"/>
      <c r="Q402" s="230"/>
      <c r="R402" s="232"/>
      <c r="S402" s="230"/>
      <c r="T402" s="230"/>
      <c r="U402" s="230"/>
      <c r="V402" s="230"/>
      <c r="W402" s="230"/>
      <c r="X402" s="230"/>
      <c r="Y402" s="230"/>
      <c r="Z402" s="230"/>
      <c r="AA402" s="230"/>
      <c r="AB402" s="230"/>
      <c r="AC402" s="230"/>
      <c r="AD402" s="230"/>
      <c r="AE402" s="230"/>
      <c r="AF402" s="230"/>
      <c r="AG402" s="230"/>
      <c r="AH402" s="230"/>
      <c r="AI402" s="231"/>
      <c r="AJ402" s="230"/>
      <c r="AK402" s="230"/>
      <c r="AL402" s="230"/>
      <c r="AM402" s="229"/>
      <c r="AN402" s="229"/>
      <c r="AO402" s="229"/>
      <c r="AP402" s="229"/>
      <c r="AQ402" s="229"/>
      <c r="AR402" s="229"/>
    </row>
    <row r="403" spans="1:44">
      <c r="A403" s="230"/>
      <c r="B403" s="230"/>
      <c r="C403" s="230"/>
      <c r="D403" s="230"/>
      <c r="E403" s="230"/>
      <c r="F403" s="230"/>
      <c r="G403" s="230"/>
      <c r="H403" s="230"/>
      <c r="I403" s="230"/>
      <c r="J403" s="230"/>
      <c r="K403" s="230"/>
      <c r="L403" s="230"/>
      <c r="M403" s="230"/>
      <c r="N403" s="230"/>
      <c r="O403" s="230"/>
      <c r="P403" s="230"/>
      <c r="Q403" s="230"/>
      <c r="R403" s="232"/>
      <c r="S403" s="230"/>
      <c r="T403" s="230"/>
      <c r="U403" s="230"/>
      <c r="V403" s="230"/>
      <c r="W403" s="230"/>
      <c r="X403" s="230"/>
      <c r="Y403" s="230"/>
      <c r="Z403" s="230"/>
      <c r="AA403" s="230"/>
      <c r="AB403" s="230"/>
      <c r="AC403" s="230"/>
      <c r="AD403" s="230"/>
      <c r="AE403" s="230"/>
      <c r="AF403" s="230"/>
      <c r="AG403" s="230"/>
      <c r="AH403" s="230"/>
      <c r="AI403" s="231"/>
      <c r="AJ403" s="230"/>
      <c r="AK403" s="230"/>
      <c r="AL403" s="230"/>
      <c r="AM403" s="229"/>
      <c r="AN403" s="229"/>
      <c r="AO403" s="229"/>
      <c r="AP403" s="229"/>
      <c r="AQ403" s="229"/>
      <c r="AR403" s="229"/>
    </row>
    <row r="404" spans="1:44">
      <c r="A404" s="230"/>
      <c r="B404" s="230"/>
      <c r="C404" s="230"/>
      <c r="D404" s="230"/>
      <c r="E404" s="230"/>
      <c r="F404" s="230"/>
      <c r="G404" s="230"/>
      <c r="H404" s="230"/>
      <c r="I404" s="230"/>
      <c r="J404" s="230"/>
      <c r="K404" s="230"/>
      <c r="L404" s="230"/>
      <c r="M404" s="230"/>
      <c r="N404" s="230"/>
      <c r="O404" s="230"/>
      <c r="P404" s="230"/>
      <c r="Q404" s="230"/>
      <c r="R404" s="232"/>
      <c r="S404" s="230"/>
      <c r="T404" s="230"/>
      <c r="U404" s="230"/>
      <c r="V404" s="230"/>
      <c r="W404" s="230"/>
      <c r="X404" s="230"/>
      <c r="Y404" s="230"/>
      <c r="Z404" s="230"/>
      <c r="AA404" s="230"/>
      <c r="AB404" s="230"/>
      <c r="AC404" s="230"/>
      <c r="AD404" s="230"/>
      <c r="AE404" s="230"/>
      <c r="AF404" s="230"/>
      <c r="AG404" s="230"/>
      <c r="AH404" s="230"/>
      <c r="AI404" s="231"/>
      <c r="AJ404" s="230"/>
      <c r="AK404" s="230"/>
      <c r="AL404" s="230"/>
      <c r="AM404" s="229"/>
      <c r="AN404" s="229"/>
      <c r="AO404" s="229"/>
      <c r="AP404" s="229"/>
      <c r="AQ404" s="229"/>
      <c r="AR404" s="229"/>
    </row>
    <row r="405" spans="1:44">
      <c r="A405" s="230"/>
      <c r="B405" s="230"/>
      <c r="C405" s="230"/>
      <c r="D405" s="230"/>
      <c r="E405" s="230"/>
      <c r="F405" s="230"/>
      <c r="G405" s="230"/>
      <c r="H405" s="230"/>
      <c r="I405" s="230"/>
      <c r="J405" s="230"/>
      <c r="K405" s="230"/>
      <c r="L405" s="230"/>
      <c r="M405" s="230"/>
      <c r="N405" s="230"/>
      <c r="O405" s="230"/>
      <c r="P405" s="230"/>
      <c r="Q405" s="230"/>
      <c r="R405" s="232"/>
      <c r="S405" s="230"/>
      <c r="T405" s="230"/>
      <c r="U405" s="230"/>
      <c r="V405" s="230"/>
      <c r="W405" s="230"/>
      <c r="X405" s="230"/>
      <c r="Y405" s="230"/>
      <c r="Z405" s="230"/>
      <c r="AA405" s="230"/>
      <c r="AB405" s="230"/>
      <c r="AC405" s="230"/>
      <c r="AD405" s="230"/>
      <c r="AE405" s="230"/>
      <c r="AF405" s="230"/>
      <c r="AG405" s="230"/>
      <c r="AH405" s="230"/>
      <c r="AI405" s="231"/>
      <c r="AJ405" s="230"/>
      <c r="AK405" s="230"/>
      <c r="AL405" s="230"/>
      <c r="AM405" s="229"/>
      <c r="AN405" s="229"/>
      <c r="AO405" s="229"/>
      <c r="AP405" s="229"/>
      <c r="AQ405" s="229"/>
      <c r="AR405" s="229"/>
    </row>
    <row r="406" spans="1:44">
      <c r="A406" s="230"/>
      <c r="B406" s="230"/>
      <c r="C406" s="230"/>
      <c r="D406" s="230"/>
      <c r="E406" s="230"/>
      <c r="F406" s="230"/>
      <c r="G406" s="230"/>
      <c r="H406" s="230"/>
      <c r="I406" s="230"/>
      <c r="J406" s="230"/>
      <c r="K406" s="230"/>
      <c r="L406" s="230"/>
      <c r="M406" s="230"/>
      <c r="N406" s="230"/>
      <c r="O406" s="230"/>
      <c r="P406" s="230"/>
      <c r="Q406" s="230"/>
      <c r="R406" s="232"/>
      <c r="S406" s="230"/>
      <c r="T406" s="230"/>
      <c r="U406" s="230"/>
      <c r="V406" s="230"/>
      <c r="W406" s="230"/>
      <c r="X406" s="230"/>
      <c r="Y406" s="230"/>
      <c r="Z406" s="230"/>
      <c r="AA406" s="230"/>
      <c r="AB406" s="230"/>
      <c r="AC406" s="230"/>
      <c r="AD406" s="230"/>
      <c r="AE406" s="230"/>
      <c r="AF406" s="230"/>
      <c r="AG406" s="230"/>
      <c r="AH406" s="230"/>
      <c r="AI406" s="231"/>
      <c r="AJ406" s="230"/>
      <c r="AK406" s="230"/>
      <c r="AL406" s="230"/>
      <c r="AM406" s="229"/>
      <c r="AN406" s="229"/>
      <c r="AO406" s="229"/>
      <c r="AP406" s="229"/>
      <c r="AQ406" s="229"/>
      <c r="AR406" s="229"/>
    </row>
    <row r="407" spans="1:44">
      <c r="A407" s="230"/>
      <c r="B407" s="230"/>
      <c r="C407" s="230"/>
      <c r="D407" s="230"/>
      <c r="E407" s="230"/>
      <c r="F407" s="230"/>
      <c r="G407" s="230"/>
      <c r="H407" s="230"/>
      <c r="I407" s="230"/>
      <c r="J407" s="230"/>
      <c r="K407" s="230"/>
      <c r="L407" s="230"/>
      <c r="M407" s="230"/>
      <c r="N407" s="230"/>
      <c r="O407" s="230"/>
      <c r="P407" s="230"/>
      <c r="Q407" s="230"/>
      <c r="R407" s="232"/>
      <c r="S407" s="230"/>
      <c r="T407" s="230"/>
      <c r="U407" s="230"/>
      <c r="V407" s="230"/>
      <c r="W407" s="230"/>
      <c r="X407" s="230"/>
      <c r="Y407" s="230"/>
      <c r="Z407" s="230"/>
      <c r="AA407" s="230"/>
      <c r="AB407" s="230"/>
      <c r="AC407" s="230"/>
      <c r="AD407" s="230"/>
      <c r="AE407" s="230"/>
      <c r="AF407" s="230"/>
      <c r="AG407" s="230"/>
      <c r="AH407" s="230"/>
      <c r="AI407" s="231"/>
      <c r="AJ407" s="230"/>
      <c r="AK407" s="230"/>
      <c r="AL407" s="230"/>
      <c r="AM407" s="229"/>
      <c r="AN407" s="229"/>
      <c r="AO407" s="229"/>
      <c r="AP407" s="229"/>
      <c r="AQ407" s="229"/>
      <c r="AR407" s="229"/>
    </row>
    <row r="408" spans="1:44">
      <c r="A408" s="230"/>
      <c r="B408" s="230"/>
      <c r="C408" s="230"/>
      <c r="D408" s="230"/>
      <c r="E408" s="230"/>
      <c r="F408" s="230"/>
      <c r="G408" s="230"/>
      <c r="H408" s="230"/>
      <c r="I408" s="230"/>
      <c r="J408" s="230"/>
      <c r="K408" s="230"/>
      <c r="L408" s="230"/>
      <c r="M408" s="230"/>
      <c r="N408" s="230"/>
      <c r="O408" s="230"/>
      <c r="P408" s="230"/>
      <c r="Q408" s="230"/>
      <c r="R408" s="232"/>
      <c r="S408" s="230"/>
      <c r="T408" s="230"/>
      <c r="U408" s="230"/>
      <c r="V408" s="230"/>
      <c r="W408" s="230"/>
      <c r="X408" s="230"/>
      <c r="Y408" s="230"/>
      <c r="Z408" s="230"/>
      <c r="AA408" s="230"/>
      <c r="AB408" s="230"/>
      <c r="AC408" s="230"/>
      <c r="AD408" s="230"/>
      <c r="AE408" s="230"/>
      <c r="AF408" s="230"/>
      <c r="AG408" s="230"/>
      <c r="AH408" s="230"/>
      <c r="AI408" s="231"/>
      <c r="AJ408" s="230"/>
      <c r="AK408" s="230"/>
      <c r="AL408" s="230"/>
      <c r="AM408" s="229"/>
      <c r="AN408" s="229"/>
      <c r="AO408" s="229"/>
      <c r="AP408" s="229"/>
      <c r="AQ408" s="229"/>
      <c r="AR408" s="229"/>
    </row>
    <row r="409" spans="1:44">
      <c r="A409" s="233"/>
      <c r="B409" s="234"/>
      <c r="C409" s="235"/>
      <c r="D409" s="234"/>
      <c r="E409" s="234"/>
      <c r="F409" s="234"/>
      <c r="G409" s="234"/>
      <c r="H409" s="234"/>
      <c r="I409" s="234"/>
      <c r="J409" s="234"/>
      <c r="K409" s="234"/>
      <c r="L409" s="234"/>
      <c r="M409" s="234"/>
      <c r="N409" s="234"/>
      <c r="O409" s="234"/>
      <c r="P409" s="234"/>
      <c r="Q409" s="234"/>
      <c r="R409" s="236"/>
      <c r="S409" s="234"/>
      <c r="T409" s="234"/>
      <c r="U409" s="234"/>
      <c r="V409" s="234"/>
      <c r="W409" s="234"/>
      <c r="X409" s="234"/>
      <c r="Y409" s="234"/>
      <c r="Z409" s="234"/>
      <c r="AA409" s="237"/>
      <c r="AB409" s="237"/>
      <c r="AC409" s="234"/>
      <c r="AD409" s="234"/>
      <c r="AE409" s="234"/>
      <c r="AF409" s="234"/>
      <c r="AG409" s="234"/>
      <c r="AH409" s="234"/>
      <c r="AI409" s="238"/>
      <c r="AJ409" s="234"/>
      <c r="AK409" s="234"/>
      <c r="AL409" s="234"/>
      <c r="AM409" s="229"/>
      <c r="AN409" s="239"/>
      <c r="AO409" s="239"/>
      <c r="AP409" s="239"/>
      <c r="AQ409" s="239"/>
      <c r="AR409" s="239"/>
    </row>
    <row r="410" spans="1:44">
      <c r="A410" s="233"/>
      <c r="B410" s="234"/>
      <c r="C410" s="235"/>
      <c r="D410" s="234"/>
      <c r="E410" s="234"/>
      <c r="F410" s="234"/>
      <c r="G410" s="234"/>
      <c r="H410" s="234"/>
      <c r="I410" s="234"/>
      <c r="J410" s="234"/>
      <c r="K410" s="234"/>
      <c r="L410" s="234"/>
      <c r="M410" s="234"/>
      <c r="N410" s="234"/>
      <c r="O410" s="234"/>
      <c r="P410" s="234"/>
      <c r="Q410" s="234"/>
      <c r="R410" s="236"/>
      <c r="S410" s="234"/>
      <c r="T410" s="234"/>
      <c r="U410" s="234"/>
      <c r="V410" s="234"/>
      <c r="W410" s="234"/>
      <c r="X410" s="234"/>
      <c r="Y410" s="234"/>
      <c r="Z410" s="234"/>
      <c r="AA410" s="237"/>
      <c r="AB410" s="237"/>
      <c r="AC410" s="234"/>
      <c r="AD410" s="234"/>
      <c r="AE410" s="234"/>
      <c r="AF410" s="234"/>
      <c r="AG410" s="234"/>
      <c r="AH410" s="234"/>
      <c r="AI410" s="238"/>
      <c r="AJ410" s="234"/>
      <c r="AK410" s="234"/>
      <c r="AL410" s="234"/>
      <c r="AM410" s="229"/>
      <c r="AN410" s="239"/>
      <c r="AO410" s="239"/>
      <c r="AP410" s="239"/>
      <c r="AQ410" s="239"/>
      <c r="AR410" s="239"/>
    </row>
    <row r="411" spans="1:44">
      <c r="A411" s="233"/>
      <c r="B411" s="234"/>
      <c r="C411" s="235"/>
      <c r="D411" s="234"/>
      <c r="E411" s="234"/>
      <c r="F411" s="234"/>
      <c r="G411" s="234"/>
      <c r="H411" s="234"/>
      <c r="I411" s="234"/>
      <c r="J411" s="234"/>
      <c r="K411" s="234"/>
      <c r="L411" s="234"/>
      <c r="M411" s="234"/>
      <c r="N411" s="234"/>
      <c r="O411" s="234"/>
      <c r="P411" s="234"/>
      <c r="Q411" s="234"/>
      <c r="R411" s="236"/>
      <c r="S411" s="234"/>
      <c r="T411" s="234"/>
      <c r="U411" s="234"/>
      <c r="V411" s="234"/>
      <c r="W411" s="234"/>
      <c r="X411" s="234"/>
      <c r="Y411" s="234"/>
      <c r="Z411" s="234"/>
      <c r="AA411" s="237"/>
      <c r="AB411" s="237"/>
      <c r="AC411" s="234"/>
      <c r="AD411" s="234"/>
      <c r="AE411" s="234"/>
      <c r="AF411" s="234"/>
      <c r="AG411" s="234"/>
      <c r="AH411" s="234"/>
      <c r="AI411" s="238"/>
      <c r="AJ411" s="234"/>
      <c r="AK411" s="234"/>
      <c r="AL411" s="234"/>
      <c r="AM411" s="229"/>
      <c r="AN411" s="239"/>
      <c r="AO411" s="239"/>
      <c r="AP411" s="239"/>
      <c r="AQ411" s="239"/>
      <c r="AR411" s="239"/>
    </row>
    <row r="412" spans="1:44">
      <c r="A412" s="233"/>
      <c r="B412" s="234"/>
      <c r="C412" s="235"/>
      <c r="D412" s="234"/>
      <c r="E412" s="234"/>
      <c r="F412" s="234"/>
      <c r="G412" s="234"/>
      <c r="H412" s="234"/>
      <c r="I412" s="234"/>
      <c r="J412" s="234"/>
      <c r="K412" s="234"/>
      <c r="L412" s="234"/>
      <c r="M412" s="234"/>
      <c r="N412" s="234"/>
      <c r="O412" s="234"/>
      <c r="P412" s="234"/>
      <c r="Q412" s="234"/>
      <c r="R412" s="236"/>
      <c r="S412" s="234"/>
      <c r="T412" s="234"/>
      <c r="U412" s="234"/>
      <c r="V412" s="234"/>
      <c r="W412" s="234"/>
      <c r="X412" s="234"/>
      <c r="Y412" s="234"/>
      <c r="Z412" s="234"/>
      <c r="AA412" s="237"/>
      <c r="AB412" s="237"/>
      <c r="AC412" s="234"/>
      <c r="AD412" s="234"/>
      <c r="AE412" s="234"/>
      <c r="AF412" s="234"/>
      <c r="AG412" s="234"/>
      <c r="AH412" s="234"/>
      <c r="AI412" s="238"/>
      <c r="AJ412" s="234"/>
      <c r="AK412" s="234"/>
      <c r="AL412" s="234"/>
      <c r="AM412" s="229"/>
      <c r="AN412" s="239"/>
      <c r="AO412" s="239"/>
      <c r="AP412" s="239"/>
      <c r="AQ412" s="239"/>
      <c r="AR412" s="239"/>
    </row>
    <row r="413" spans="1:44">
      <c r="A413" s="233"/>
      <c r="B413" s="234"/>
      <c r="C413" s="235"/>
      <c r="D413" s="234"/>
      <c r="E413" s="234"/>
      <c r="F413" s="234"/>
      <c r="G413" s="234"/>
      <c r="H413" s="234"/>
      <c r="I413" s="234"/>
      <c r="J413" s="234"/>
      <c r="K413" s="234"/>
      <c r="L413" s="234"/>
      <c r="M413" s="234"/>
      <c r="N413" s="234"/>
      <c r="O413" s="234"/>
      <c r="P413" s="234"/>
      <c r="Q413" s="234"/>
      <c r="R413" s="236"/>
      <c r="S413" s="234"/>
      <c r="T413" s="234"/>
      <c r="U413" s="234"/>
      <c r="V413" s="234"/>
      <c r="W413" s="234"/>
      <c r="X413" s="234"/>
      <c r="Y413" s="234"/>
      <c r="Z413" s="234"/>
      <c r="AA413" s="237"/>
      <c r="AB413" s="237"/>
      <c r="AC413" s="234"/>
      <c r="AD413" s="234"/>
      <c r="AE413" s="234"/>
      <c r="AF413" s="234"/>
      <c r="AG413" s="234"/>
      <c r="AH413" s="234"/>
      <c r="AI413" s="238"/>
      <c r="AJ413" s="234"/>
      <c r="AK413" s="234"/>
      <c r="AL413" s="234"/>
      <c r="AM413" s="229"/>
      <c r="AN413" s="239"/>
      <c r="AO413" s="239"/>
      <c r="AP413" s="239"/>
      <c r="AQ413" s="239"/>
      <c r="AR413" s="239"/>
    </row>
    <row r="414" spans="1:44">
      <c r="A414" s="233"/>
      <c r="B414" s="234"/>
      <c r="C414" s="235"/>
      <c r="D414" s="234"/>
      <c r="E414" s="234"/>
      <c r="F414" s="234"/>
      <c r="G414" s="234"/>
      <c r="H414" s="234"/>
      <c r="I414" s="234"/>
      <c r="J414" s="234"/>
      <c r="K414" s="234"/>
      <c r="L414" s="234"/>
      <c r="M414" s="234"/>
      <c r="N414" s="234"/>
      <c r="O414" s="234"/>
      <c r="P414" s="234"/>
      <c r="Q414" s="234"/>
      <c r="R414" s="236"/>
      <c r="S414" s="234"/>
      <c r="T414" s="234"/>
      <c r="U414" s="234"/>
      <c r="V414" s="234"/>
      <c r="W414" s="234"/>
      <c r="X414" s="234"/>
      <c r="Y414" s="234"/>
      <c r="Z414" s="234"/>
      <c r="AA414" s="237"/>
      <c r="AB414" s="237"/>
      <c r="AC414" s="234"/>
      <c r="AD414" s="234"/>
      <c r="AE414" s="234"/>
      <c r="AF414" s="234"/>
      <c r="AG414" s="234"/>
      <c r="AH414" s="234"/>
      <c r="AI414" s="238"/>
      <c r="AJ414" s="234"/>
      <c r="AK414" s="234"/>
      <c r="AL414" s="234"/>
      <c r="AM414" s="229"/>
      <c r="AN414" s="239"/>
      <c r="AO414" s="239"/>
      <c r="AP414" s="239"/>
      <c r="AQ414" s="239"/>
      <c r="AR414" s="239"/>
    </row>
    <row r="415" spans="1:44">
      <c r="A415" s="233"/>
      <c r="B415" s="234"/>
      <c r="C415" s="235"/>
      <c r="D415" s="234"/>
      <c r="E415" s="234"/>
      <c r="F415" s="234"/>
      <c r="G415" s="234"/>
      <c r="H415" s="234"/>
      <c r="I415" s="234"/>
      <c r="J415" s="234"/>
      <c r="K415" s="234"/>
      <c r="L415" s="234"/>
      <c r="M415" s="234"/>
      <c r="N415" s="234"/>
      <c r="O415" s="234"/>
      <c r="P415" s="234"/>
      <c r="Q415" s="234"/>
      <c r="R415" s="236"/>
      <c r="S415" s="234"/>
      <c r="T415" s="234"/>
      <c r="U415" s="234"/>
      <c r="V415" s="234"/>
      <c r="W415" s="234"/>
      <c r="X415" s="234"/>
      <c r="Y415" s="234"/>
      <c r="Z415" s="234"/>
      <c r="AA415" s="237"/>
      <c r="AB415" s="237"/>
      <c r="AC415" s="234"/>
      <c r="AD415" s="234"/>
      <c r="AE415" s="234"/>
      <c r="AF415" s="234"/>
      <c r="AG415" s="234"/>
      <c r="AH415" s="234"/>
      <c r="AI415" s="238"/>
      <c r="AJ415" s="234"/>
      <c r="AK415" s="234"/>
      <c r="AL415" s="234"/>
      <c r="AM415" s="229"/>
      <c r="AN415" s="239"/>
      <c r="AO415" s="239"/>
      <c r="AP415" s="239"/>
      <c r="AQ415" s="239"/>
      <c r="AR415" s="239"/>
    </row>
    <row r="416" spans="1:44">
      <c r="A416" s="233"/>
      <c r="B416" s="234"/>
      <c r="C416" s="235"/>
      <c r="D416" s="234"/>
      <c r="E416" s="234"/>
      <c r="F416" s="234"/>
      <c r="G416" s="234"/>
      <c r="H416" s="234"/>
      <c r="I416" s="234"/>
      <c r="J416" s="234"/>
      <c r="K416" s="234"/>
      <c r="L416" s="234"/>
      <c r="M416" s="234"/>
      <c r="N416" s="234"/>
      <c r="O416" s="234"/>
      <c r="P416" s="234"/>
      <c r="Q416" s="234"/>
      <c r="R416" s="236"/>
      <c r="S416" s="234"/>
      <c r="T416" s="234"/>
      <c r="U416" s="234"/>
      <c r="V416" s="234"/>
      <c r="W416" s="234"/>
      <c r="X416" s="234"/>
      <c r="Y416" s="234"/>
      <c r="Z416" s="234"/>
      <c r="AA416" s="237"/>
      <c r="AB416" s="237"/>
      <c r="AC416" s="234"/>
      <c r="AD416" s="234"/>
      <c r="AE416" s="234"/>
      <c r="AF416" s="234"/>
      <c r="AG416" s="234"/>
      <c r="AH416" s="234"/>
      <c r="AI416" s="238"/>
      <c r="AJ416" s="234"/>
      <c r="AK416" s="234"/>
      <c r="AL416" s="234"/>
      <c r="AM416" s="229"/>
      <c r="AN416" s="239"/>
      <c r="AO416" s="239"/>
      <c r="AP416" s="239"/>
      <c r="AQ416" s="239"/>
      <c r="AR416" s="239"/>
    </row>
    <row r="417" spans="1:44">
      <c r="A417" s="233"/>
      <c r="B417" s="234"/>
      <c r="C417" s="235"/>
      <c r="D417" s="234"/>
      <c r="E417" s="234"/>
      <c r="F417" s="234"/>
      <c r="G417" s="234"/>
      <c r="H417" s="234"/>
      <c r="I417" s="234"/>
      <c r="J417" s="234"/>
      <c r="K417" s="234"/>
      <c r="L417" s="234"/>
      <c r="M417" s="234"/>
      <c r="N417" s="234"/>
      <c r="O417" s="234"/>
      <c r="P417" s="234"/>
      <c r="Q417" s="234"/>
      <c r="R417" s="236"/>
      <c r="S417" s="234"/>
      <c r="T417" s="234"/>
      <c r="U417" s="234"/>
      <c r="V417" s="234"/>
      <c r="W417" s="234"/>
      <c r="X417" s="234"/>
      <c r="Y417" s="234"/>
      <c r="Z417" s="234"/>
      <c r="AA417" s="237"/>
      <c r="AB417" s="237"/>
      <c r="AC417" s="234"/>
      <c r="AD417" s="234"/>
      <c r="AE417" s="234"/>
      <c r="AF417" s="234"/>
      <c r="AG417" s="234"/>
      <c r="AH417" s="234"/>
      <c r="AI417" s="238"/>
      <c r="AJ417" s="234"/>
      <c r="AK417" s="234"/>
      <c r="AL417" s="234"/>
      <c r="AM417" s="229"/>
      <c r="AN417" s="239"/>
      <c r="AO417" s="239"/>
      <c r="AP417" s="239"/>
      <c r="AQ417" s="239"/>
      <c r="AR417" s="239"/>
    </row>
    <row r="418" spans="1:44">
      <c r="A418" s="233"/>
      <c r="B418" s="234"/>
      <c r="C418" s="235"/>
      <c r="D418" s="234"/>
      <c r="E418" s="234"/>
      <c r="F418" s="234"/>
      <c r="G418" s="234"/>
      <c r="H418" s="234"/>
      <c r="I418" s="234"/>
      <c r="J418" s="234"/>
      <c r="K418" s="234"/>
      <c r="L418" s="234"/>
      <c r="M418" s="234"/>
      <c r="N418" s="234"/>
      <c r="O418" s="234"/>
      <c r="P418" s="234"/>
      <c r="Q418" s="234"/>
      <c r="R418" s="236"/>
      <c r="S418" s="234"/>
      <c r="T418" s="234"/>
      <c r="U418" s="234"/>
      <c r="V418" s="234"/>
      <c r="W418" s="234"/>
      <c r="X418" s="234"/>
      <c r="Y418" s="234"/>
      <c r="Z418" s="234"/>
      <c r="AA418" s="237"/>
      <c r="AB418" s="237"/>
      <c r="AC418" s="234"/>
      <c r="AD418" s="234"/>
      <c r="AE418" s="234"/>
      <c r="AF418" s="234"/>
      <c r="AG418" s="234"/>
      <c r="AH418" s="234"/>
      <c r="AI418" s="238"/>
      <c r="AJ418" s="234"/>
      <c r="AK418" s="234"/>
      <c r="AL418" s="234"/>
      <c r="AM418" s="229"/>
      <c r="AN418" s="239"/>
      <c r="AO418" s="239"/>
      <c r="AP418" s="239"/>
      <c r="AQ418" s="239"/>
      <c r="AR418" s="239"/>
    </row>
    <row r="419" spans="1:44">
      <c r="A419" s="233"/>
      <c r="B419" s="234"/>
      <c r="C419" s="235"/>
      <c r="D419" s="234"/>
      <c r="E419" s="234"/>
      <c r="F419" s="234"/>
      <c r="G419" s="234"/>
      <c r="H419" s="234"/>
      <c r="I419" s="234"/>
      <c r="J419" s="234"/>
      <c r="K419" s="234"/>
      <c r="L419" s="234"/>
      <c r="M419" s="234"/>
      <c r="N419" s="234"/>
      <c r="O419" s="234"/>
      <c r="P419" s="234"/>
      <c r="Q419" s="234"/>
      <c r="R419" s="236"/>
      <c r="S419" s="234"/>
      <c r="T419" s="234"/>
      <c r="U419" s="234"/>
      <c r="V419" s="234"/>
      <c r="W419" s="234"/>
      <c r="X419" s="234"/>
      <c r="Y419" s="234"/>
      <c r="Z419" s="234"/>
      <c r="AA419" s="237"/>
      <c r="AB419" s="237"/>
      <c r="AC419" s="234"/>
      <c r="AD419" s="234"/>
      <c r="AE419" s="234"/>
      <c r="AF419" s="234"/>
      <c r="AG419" s="234"/>
      <c r="AH419" s="234"/>
      <c r="AI419" s="238"/>
      <c r="AJ419" s="234"/>
      <c r="AK419" s="234"/>
      <c r="AL419" s="234"/>
      <c r="AM419" s="229"/>
      <c r="AN419" s="239"/>
      <c r="AO419" s="239"/>
      <c r="AP419" s="239"/>
      <c r="AQ419" s="239"/>
      <c r="AR419" s="239"/>
    </row>
    <row r="420" spans="1:44">
      <c r="A420" s="233"/>
      <c r="B420" s="234"/>
      <c r="C420" s="235"/>
      <c r="D420" s="234"/>
      <c r="E420" s="234"/>
      <c r="F420" s="234"/>
      <c r="G420" s="234"/>
      <c r="H420" s="234"/>
      <c r="I420" s="234"/>
      <c r="J420" s="234"/>
      <c r="K420" s="234"/>
      <c r="L420" s="234"/>
      <c r="M420" s="234"/>
      <c r="N420" s="234"/>
      <c r="O420" s="234"/>
      <c r="P420" s="234"/>
      <c r="Q420" s="234"/>
      <c r="R420" s="236"/>
      <c r="S420" s="234"/>
      <c r="T420" s="234"/>
      <c r="U420" s="234"/>
      <c r="V420" s="234"/>
      <c r="W420" s="234"/>
      <c r="X420" s="234"/>
      <c r="Y420" s="234"/>
      <c r="Z420" s="234"/>
      <c r="AA420" s="237"/>
      <c r="AB420" s="237"/>
      <c r="AC420" s="234"/>
      <c r="AD420" s="234"/>
      <c r="AE420" s="234"/>
      <c r="AF420" s="234"/>
      <c r="AG420" s="234"/>
      <c r="AH420" s="234"/>
      <c r="AI420" s="238"/>
      <c r="AJ420" s="234"/>
      <c r="AK420" s="234"/>
      <c r="AL420" s="234"/>
      <c r="AM420" s="229"/>
      <c r="AN420" s="239"/>
      <c r="AO420" s="239"/>
      <c r="AP420" s="239"/>
      <c r="AQ420" s="239"/>
      <c r="AR420" s="239"/>
    </row>
    <row r="421" spans="1:44">
      <c r="A421" s="233"/>
      <c r="B421" s="234"/>
      <c r="C421" s="235"/>
      <c r="D421" s="234"/>
      <c r="E421" s="234"/>
      <c r="F421" s="234"/>
      <c r="G421" s="234"/>
      <c r="H421" s="234"/>
      <c r="I421" s="234"/>
      <c r="J421" s="234"/>
      <c r="K421" s="234"/>
      <c r="L421" s="234"/>
      <c r="M421" s="234"/>
      <c r="N421" s="234"/>
      <c r="O421" s="234"/>
      <c r="P421" s="234"/>
      <c r="Q421" s="234"/>
      <c r="R421" s="236"/>
      <c r="S421" s="234"/>
      <c r="T421" s="234"/>
      <c r="U421" s="234"/>
      <c r="V421" s="234"/>
      <c r="W421" s="234"/>
      <c r="X421" s="234"/>
      <c r="Y421" s="234"/>
      <c r="Z421" s="234"/>
      <c r="AA421" s="237"/>
      <c r="AB421" s="237"/>
      <c r="AC421" s="234"/>
      <c r="AD421" s="234"/>
      <c r="AE421" s="234"/>
      <c r="AF421" s="234"/>
      <c r="AG421" s="234"/>
      <c r="AH421" s="234"/>
      <c r="AI421" s="238"/>
      <c r="AJ421" s="234"/>
      <c r="AK421" s="234"/>
      <c r="AL421" s="234"/>
      <c r="AM421" s="229"/>
      <c r="AN421" s="239"/>
      <c r="AO421" s="239"/>
      <c r="AP421" s="239"/>
      <c r="AQ421" s="239"/>
      <c r="AR421" s="239"/>
    </row>
    <row r="422" spans="1:44">
      <c r="A422" s="233"/>
      <c r="B422" s="234"/>
      <c r="C422" s="235"/>
      <c r="D422" s="234"/>
      <c r="E422" s="234"/>
      <c r="F422" s="234"/>
      <c r="G422" s="234"/>
      <c r="H422" s="234"/>
      <c r="I422" s="234"/>
      <c r="J422" s="234"/>
      <c r="K422" s="234"/>
      <c r="L422" s="234"/>
      <c r="M422" s="234"/>
      <c r="N422" s="234"/>
      <c r="O422" s="234"/>
      <c r="P422" s="234"/>
      <c r="Q422" s="234"/>
      <c r="R422" s="236"/>
      <c r="S422" s="234"/>
      <c r="T422" s="234"/>
      <c r="U422" s="234"/>
      <c r="V422" s="234"/>
      <c r="W422" s="234"/>
      <c r="X422" s="234"/>
      <c r="Y422" s="234"/>
      <c r="Z422" s="234"/>
      <c r="AA422" s="237"/>
      <c r="AB422" s="237"/>
      <c r="AC422" s="234"/>
      <c r="AD422" s="234"/>
      <c r="AE422" s="234"/>
      <c r="AF422" s="234"/>
      <c r="AG422" s="234"/>
      <c r="AH422" s="234"/>
      <c r="AI422" s="238"/>
      <c r="AJ422" s="234"/>
      <c r="AK422" s="234"/>
      <c r="AL422" s="234"/>
      <c r="AM422" s="229"/>
      <c r="AN422" s="239"/>
      <c r="AO422" s="239"/>
      <c r="AP422" s="239"/>
      <c r="AQ422" s="239"/>
      <c r="AR422" s="239"/>
    </row>
    <row r="423" spans="1:44">
      <c r="A423" s="233"/>
      <c r="B423" s="234"/>
      <c r="C423" s="235"/>
      <c r="D423" s="234"/>
      <c r="E423" s="234"/>
      <c r="F423" s="234"/>
      <c r="G423" s="234"/>
      <c r="H423" s="234"/>
      <c r="I423" s="234"/>
      <c r="J423" s="234"/>
      <c r="K423" s="234"/>
      <c r="L423" s="234"/>
      <c r="M423" s="234"/>
      <c r="N423" s="234"/>
      <c r="O423" s="234"/>
      <c r="P423" s="234"/>
      <c r="Q423" s="234"/>
      <c r="R423" s="236"/>
      <c r="S423" s="234"/>
      <c r="T423" s="234"/>
      <c r="U423" s="234"/>
      <c r="V423" s="234"/>
      <c r="W423" s="234"/>
      <c r="X423" s="234"/>
      <c r="Y423" s="234"/>
      <c r="Z423" s="234"/>
      <c r="AA423" s="237"/>
      <c r="AB423" s="237"/>
      <c r="AC423" s="234"/>
      <c r="AD423" s="234"/>
      <c r="AE423" s="234"/>
      <c r="AF423" s="234"/>
      <c r="AG423" s="234"/>
      <c r="AH423" s="234"/>
      <c r="AI423" s="238"/>
      <c r="AJ423" s="234"/>
      <c r="AK423" s="234"/>
      <c r="AL423" s="234"/>
      <c r="AM423" s="229"/>
      <c r="AN423" s="239"/>
      <c r="AO423" s="239"/>
      <c r="AP423" s="239"/>
      <c r="AQ423" s="239"/>
      <c r="AR423" s="239"/>
    </row>
    <row r="424" spans="1:44">
      <c r="A424" s="233"/>
      <c r="B424" s="234"/>
      <c r="C424" s="235"/>
      <c r="D424" s="234"/>
      <c r="E424" s="234"/>
      <c r="F424" s="234"/>
      <c r="G424" s="234"/>
      <c r="H424" s="234"/>
      <c r="I424" s="234"/>
      <c r="J424" s="234"/>
      <c r="K424" s="234"/>
      <c r="L424" s="234"/>
      <c r="M424" s="234"/>
      <c r="N424" s="234"/>
      <c r="O424" s="234"/>
      <c r="P424" s="234"/>
      <c r="Q424" s="234"/>
      <c r="R424" s="236"/>
      <c r="S424" s="234"/>
      <c r="T424" s="234"/>
      <c r="U424" s="234"/>
      <c r="V424" s="234"/>
      <c r="W424" s="234"/>
      <c r="X424" s="234"/>
      <c r="Y424" s="234"/>
      <c r="Z424" s="234"/>
      <c r="AA424" s="237"/>
      <c r="AB424" s="237"/>
      <c r="AC424" s="234"/>
      <c r="AD424" s="234"/>
      <c r="AE424" s="234"/>
      <c r="AF424" s="234"/>
      <c r="AG424" s="234"/>
      <c r="AH424" s="234"/>
      <c r="AI424" s="238"/>
      <c r="AJ424" s="234"/>
      <c r="AK424" s="234"/>
      <c r="AL424" s="234"/>
      <c r="AM424" s="229"/>
      <c r="AN424" s="239"/>
      <c r="AO424" s="239"/>
      <c r="AP424" s="239"/>
      <c r="AQ424" s="239"/>
      <c r="AR424" s="239"/>
    </row>
    <row r="425" spans="1:44">
      <c r="A425" s="233"/>
      <c r="B425" s="234"/>
      <c r="C425" s="235"/>
      <c r="D425" s="234"/>
      <c r="E425" s="234"/>
      <c r="F425" s="234"/>
      <c r="G425" s="234"/>
      <c r="H425" s="234"/>
      <c r="I425" s="234"/>
      <c r="J425" s="234"/>
      <c r="K425" s="234"/>
      <c r="L425" s="234"/>
      <c r="M425" s="234"/>
      <c r="N425" s="234"/>
      <c r="O425" s="234"/>
      <c r="P425" s="234"/>
      <c r="Q425" s="234"/>
      <c r="R425" s="236"/>
      <c r="S425" s="234"/>
      <c r="T425" s="234"/>
      <c r="U425" s="234"/>
      <c r="V425" s="234"/>
      <c r="W425" s="234"/>
      <c r="X425" s="234"/>
      <c r="Y425" s="234"/>
      <c r="Z425" s="234"/>
      <c r="AA425" s="237"/>
      <c r="AB425" s="237"/>
      <c r="AC425" s="234"/>
      <c r="AD425" s="234"/>
      <c r="AE425" s="234"/>
      <c r="AF425" s="234"/>
      <c r="AG425" s="234"/>
      <c r="AH425" s="234"/>
      <c r="AI425" s="238"/>
      <c r="AJ425" s="234"/>
      <c r="AK425" s="234"/>
      <c r="AL425" s="234"/>
      <c r="AM425" s="229"/>
      <c r="AN425" s="239"/>
      <c r="AO425" s="239"/>
      <c r="AP425" s="239"/>
      <c r="AQ425" s="239"/>
      <c r="AR425" s="239"/>
    </row>
    <row r="426" spans="1:44">
      <c r="A426" s="233"/>
      <c r="B426" s="234"/>
      <c r="C426" s="235"/>
      <c r="D426" s="234"/>
      <c r="E426" s="234"/>
      <c r="F426" s="234"/>
      <c r="G426" s="234"/>
      <c r="H426" s="234"/>
      <c r="I426" s="234"/>
      <c r="J426" s="234"/>
      <c r="K426" s="234"/>
      <c r="L426" s="234"/>
      <c r="M426" s="234"/>
      <c r="N426" s="234"/>
      <c r="O426" s="234"/>
      <c r="P426" s="234"/>
      <c r="Q426" s="234"/>
      <c r="R426" s="236"/>
      <c r="S426" s="234"/>
      <c r="T426" s="234"/>
      <c r="U426" s="234"/>
      <c r="V426" s="234"/>
      <c r="W426" s="234"/>
      <c r="X426" s="234"/>
      <c r="Y426" s="234"/>
      <c r="Z426" s="234"/>
      <c r="AA426" s="237"/>
      <c r="AB426" s="237"/>
      <c r="AC426" s="234"/>
      <c r="AD426" s="234"/>
      <c r="AE426" s="234"/>
      <c r="AF426" s="234"/>
      <c r="AG426" s="234"/>
      <c r="AH426" s="234"/>
      <c r="AI426" s="238"/>
      <c r="AJ426" s="234"/>
      <c r="AK426" s="234"/>
      <c r="AL426" s="234"/>
      <c r="AM426" s="229"/>
      <c r="AN426" s="239"/>
      <c r="AO426" s="239"/>
      <c r="AP426" s="239"/>
      <c r="AQ426" s="239"/>
      <c r="AR426" s="239"/>
    </row>
    <row r="427" spans="1:44">
      <c r="A427" s="233"/>
      <c r="B427" s="234"/>
      <c r="C427" s="235"/>
      <c r="D427" s="234"/>
      <c r="E427" s="234"/>
      <c r="F427" s="234"/>
      <c r="G427" s="234"/>
      <c r="H427" s="234"/>
      <c r="I427" s="234"/>
      <c r="J427" s="234"/>
      <c r="K427" s="234"/>
      <c r="L427" s="234"/>
      <c r="M427" s="234"/>
      <c r="N427" s="234"/>
      <c r="O427" s="234"/>
      <c r="P427" s="234"/>
      <c r="Q427" s="234"/>
      <c r="R427" s="236"/>
      <c r="S427" s="234"/>
      <c r="T427" s="234"/>
      <c r="U427" s="234"/>
      <c r="V427" s="234"/>
      <c r="W427" s="234"/>
      <c r="X427" s="234"/>
      <c r="Y427" s="234"/>
      <c r="Z427" s="234"/>
      <c r="AA427" s="237"/>
      <c r="AB427" s="237"/>
      <c r="AC427" s="234"/>
      <c r="AD427" s="234"/>
      <c r="AE427" s="234"/>
      <c r="AF427" s="234"/>
      <c r="AG427" s="234"/>
      <c r="AH427" s="234"/>
      <c r="AI427" s="238"/>
      <c r="AJ427" s="234"/>
      <c r="AK427" s="234"/>
      <c r="AL427" s="234"/>
      <c r="AM427" s="229"/>
      <c r="AN427" s="239"/>
      <c r="AO427" s="239"/>
      <c r="AP427" s="239"/>
      <c r="AQ427" s="239"/>
      <c r="AR427" s="239"/>
    </row>
    <row r="428" spans="1:44">
      <c r="A428" s="233"/>
      <c r="B428" s="234"/>
      <c r="C428" s="235"/>
      <c r="D428" s="234"/>
      <c r="E428" s="234"/>
      <c r="F428" s="234"/>
      <c r="G428" s="234"/>
      <c r="H428" s="234"/>
      <c r="I428" s="234"/>
      <c r="J428" s="234"/>
      <c r="K428" s="234"/>
      <c r="L428" s="234"/>
      <c r="M428" s="234"/>
      <c r="N428" s="234"/>
      <c r="O428" s="234"/>
      <c r="P428" s="234"/>
      <c r="Q428" s="234"/>
      <c r="R428" s="236"/>
      <c r="S428" s="234"/>
      <c r="T428" s="234"/>
      <c r="U428" s="234"/>
      <c r="V428" s="234"/>
      <c r="W428" s="234"/>
      <c r="X428" s="234"/>
      <c r="Y428" s="234"/>
      <c r="Z428" s="234"/>
      <c r="AA428" s="237"/>
      <c r="AB428" s="237"/>
      <c r="AC428" s="234"/>
      <c r="AD428" s="234"/>
      <c r="AE428" s="234"/>
      <c r="AF428" s="234"/>
      <c r="AG428" s="234"/>
      <c r="AH428" s="234"/>
      <c r="AI428" s="238"/>
      <c r="AJ428" s="234"/>
      <c r="AK428" s="234"/>
      <c r="AL428" s="234"/>
      <c r="AM428" s="229"/>
      <c r="AN428" s="239"/>
      <c r="AO428" s="239"/>
      <c r="AP428" s="239"/>
      <c r="AQ428" s="239"/>
      <c r="AR428" s="239"/>
    </row>
    <row r="429" spans="1:44">
      <c r="A429" s="233"/>
      <c r="B429" s="234"/>
      <c r="C429" s="235"/>
      <c r="D429" s="234"/>
      <c r="E429" s="234"/>
      <c r="F429" s="234"/>
      <c r="G429" s="234"/>
      <c r="H429" s="234"/>
      <c r="I429" s="234"/>
      <c r="J429" s="234"/>
      <c r="K429" s="234"/>
      <c r="L429" s="234"/>
      <c r="M429" s="234"/>
      <c r="N429" s="234"/>
      <c r="O429" s="234"/>
      <c r="P429" s="234"/>
      <c r="Q429" s="234"/>
      <c r="R429" s="236"/>
      <c r="S429" s="234"/>
      <c r="T429" s="234"/>
      <c r="U429" s="234"/>
      <c r="V429" s="234"/>
      <c r="W429" s="234"/>
      <c r="X429" s="234"/>
      <c r="Y429" s="234"/>
      <c r="Z429" s="234"/>
      <c r="AA429" s="237"/>
      <c r="AB429" s="237"/>
      <c r="AC429" s="234"/>
      <c r="AD429" s="234"/>
      <c r="AE429" s="234"/>
      <c r="AF429" s="234"/>
      <c r="AG429" s="234"/>
      <c r="AH429" s="234"/>
      <c r="AI429" s="238"/>
      <c r="AJ429" s="234"/>
      <c r="AK429" s="234"/>
      <c r="AL429" s="234"/>
      <c r="AM429" s="229"/>
      <c r="AN429" s="239"/>
      <c r="AO429" s="239"/>
      <c r="AP429" s="239"/>
      <c r="AQ429" s="239"/>
      <c r="AR429" s="239"/>
    </row>
    <row r="430" spans="1:44">
      <c r="A430" s="233"/>
      <c r="B430" s="234"/>
      <c r="C430" s="235"/>
      <c r="D430" s="234"/>
      <c r="E430" s="234"/>
      <c r="F430" s="234"/>
      <c r="G430" s="234"/>
      <c r="H430" s="234"/>
      <c r="I430" s="234"/>
      <c r="J430" s="234"/>
      <c r="K430" s="234"/>
      <c r="L430" s="234"/>
      <c r="M430" s="234"/>
      <c r="N430" s="234"/>
      <c r="O430" s="234"/>
      <c r="P430" s="234"/>
      <c r="Q430" s="234"/>
      <c r="R430" s="236"/>
      <c r="S430" s="234"/>
      <c r="T430" s="234"/>
      <c r="U430" s="234"/>
      <c r="V430" s="234"/>
      <c r="W430" s="234"/>
      <c r="X430" s="234"/>
      <c r="Y430" s="234"/>
      <c r="Z430" s="234"/>
      <c r="AA430" s="237"/>
      <c r="AB430" s="237"/>
      <c r="AC430" s="234"/>
      <c r="AD430" s="234"/>
      <c r="AE430" s="234"/>
      <c r="AF430" s="234"/>
      <c r="AG430" s="234"/>
      <c r="AH430" s="234"/>
      <c r="AI430" s="238"/>
      <c r="AJ430" s="234"/>
      <c r="AK430" s="234"/>
      <c r="AL430" s="234"/>
      <c r="AM430" s="229"/>
      <c r="AN430" s="239"/>
      <c r="AO430" s="239"/>
      <c r="AP430" s="239"/>
      <c r="AQ430" s="239"/>
      <c r="AR430" s="239"/>
    </row>
    <row r="431" spans="1:44">
      <c r="A431" s="233"/>
      <c r="B431" s="234"/>
      <c r="C431" s="235"/>
      <c r="D431" s="234"/>
      <c r="E431" s="234"/>
      <c r="F431" s="234"/>
      <c r="G431" s="234"/>
      <c r="H431" s="234"/>
      <c r="I431" s="234"/>
      <c r="J431" s="234"/>
      <c r="K431" s="234"/>
      <c r="L431" s="234"/>
      <c r="M431" s="234"/>
      <c r="N431" s="234"/>
      <c r="O431" s="234"/>
      <c r="P431" s="234"/>
      <c r="Q431" s="234"/>
      <c r="R431" s="236"/>
      <c r="S431" s="234"/>
      <c r="T431" s="234"/>
      <c r="U431" s="234"/>
      <c r="V431" s="234"/>
      <c r="W431" s="234"/>
      <c r="X431" s="234"/>
      <c r="Y431" s="234"/>
      <c r="Z431" s="234"/>
      <c r="AA431" s="237"/>
      <c r="AB431" s="237"/>
      <c r="AC431" s="234"/>
      <c r="AD431" s="234"/>
      <c r="AE431" s="234"/>
      <c r="AF431" s="234"/>
      <c r="AG431" s="234"/>
      <c r="AH431" s="234"/>
      <c r="AI431" s="238"/>
      <c r="AJ431" s="234"/>
      <c r="AK431" s="234"/>
      <c r="AL431" s="234"/>
      <c r="AM431" s="229"/>
      <c r="AN431" s="239"/>
      <c r="AO431" s="239"/>
      <c r="AP431" s="239"/>
      <c r="AQ431" s="239"/>
      <c r="AR431" s="239"/>
    </row>
    <row r="432" spans="1:44">
      <c r="A432" s="233"/>
      <c r="B432" s="234"/>
      <c r="C432" s="235"/>
      <c r="D432" s="234"/>
      <c r="E432" s="234"/>
      <c r="F432" s="234"/>
      <c r="G432" s="234"/>
      <c r="H432" s="234"/>
      <c r="I432" s="234"/>
      <c r="J432" s="234"/>
      <c r="K432" s="234"/>
      <c r="L432" s="234"/>
      <c r="M432" s="234"/>
      <c r="N432" s="234"/>
      <c r="O432" s="234"/>
      <c r="P432" s="234"/>
      <c r="Q432" s="234"/>
      <c r="R432" s="236"/>
      <c r="S432" s="234"/>
      <c r="T432" s="234"/>
      <c r="U432" s="234"/>
      <c r="V432" s="234"/>
      <c r="W432" s="234"/>
      <c r="X432" s="234"/>
      <c r="Y432" s="234"/>
      <c r="Z432" s="234"/>
      <c r="AA432" s="237"/>
      <c r="AB432" s="237"/>
      <c r="AC432" s="234"/>
      <c r="AD432" s="234"/>
      <c r="AE432" s="234"/>
      <c r="AF432" s="234"/>
      <c r="AG432" s="234"/>
      <c r="AH432" s="234"/>
      <c r="AI432" s="238"/>
      <c r="AJ432" s="234"/>
      <c r="AK432" s="234"/>
      <c r="AL432" s="234"/>
      <c r="AM432" s="229"/>
      <c r="AN432" s="239"/>
      <c r="AO432" s="239"/>
      <c r="AP432" s="239"/>
      <c r="AQ432" s="239"/>
      <c r="AR432" s="239"/>
    </row>
    <row r="433" spans="1:44">
      <c r="A433" s="233"/>
      <c r="B433" s="234"/>
      <c r="C433" s="235"/>
      <c r="D433" s="234"/>
      <c r="E433" s="234"/>
      <c r="F433" s="234"/>
      <c r="G433" s="234"/>
      <c r="H433" s="234"/>
      <c r="I433" s="234"/>
      <c r="J433" s="234"/>
      <c r="K433" s="234"/>
      <c r="L433" s="234"/>
      <c r="M433" s="234"/>
      <c r="N433" s="234"/>
      <c r="O433" s="234"/>
      <c r="P433" s="234"/>
      <c r="Q433" s="234"/>
      <c r="R433" s="236"/>
      <c r="S433" s="234"/>
      <c r="T433" s="234"/>
      <c r="U433" s="234"/>
      <c r="V433" s="234"/>
      <c r="W433" s="234"/>
      <c r="X433" s="234"/>
      <c r="Y433" s="234"/>
      <c r="Z433" s="234"/>
      <c r="AA433" s="237"/>
      <c r="AB433" s="237"/>
      <c r="AC433" s="234"/>
      <c r="AD433" s="234"/>
      <c r="AE433" s="234"/>
      <c r="AF433" s="234"/>
      <c r="AG433" s="234"/>
      <c r="AH433" s="234"/>
      <c r="AI433" s="238"/>
      <c r="AJ433" s="234"/>
      <c r="AK433" s="234"/>
      <c r="AL433" s="234"/>
      <c r="AM433" s="229"/>
      <c r="AN433" s="239"/>
      <c r="AO433" s="239"/>
      <c r="AP433" s="239"/>
      <c r="AQ433" s="239"/>
      <c r="AR433" s="239"/>
    </row>
    <row r="434" spans="1:44">
      <c r="A434" s="233"/>
      <c r="B434" s="234"/>
      <c r="C434" s="235"/>
      <c r="D434" s="234"/>
      <c r="E434" s="234"/>
      <c r="F434" s="234"/>
      <c r="G434" s="234"/>
      <c r="H434" s="234"/>
      <c r="I434" s="234"/>
      <c r="J434" s="234"/>
      <c r="K434" s="234"/>
      <c r="L434" s="234"/>
      <c r="M434" s="234"/>
      <c r="N434" s="234"/>
      <c r="O434" s="234"/>
      <c r="P434" s="234"/>
      <c r="Q434" s="234"/>
      <c r="R434" s="236"/>
      <c r="S434" s="234"/>
      <c r="T434" s="234"/>
      <c r="U434" s="234"/>
      <c r="V434" s="234"/>
      <c r="W434" s="234"/>
      <c r="X434" s="234"/>
      <c r="Y434" s="234"/>
      <c r="Z434" s="234"/>
      <c r="AA434" s="237"/>
      <c r="AB434" s="237"/>
      <c r="AC434" s="234"/>
      <c r="AD434" s="234"/>
      <c r="AE434" s="234"/>
      <c r="AF434" s="234"/>
      <c r="AG434" s="234"/>
      <c r="AH434" s="234"/>
      <c r="AI434" s="238"/>
      <c r="AJ434" s="234"/>
      <c r="AK434" s="234"/>
      <c r="AL434" s="234"/>
      <c r="AM434" s="229"/>
      <c r="AN434" s="239"/>
      <c r="AO434" s="239"/>
      <c r="AP434" s="239"/>
      <c r="AQ434" s="239"/>
      <c r="AR434" s="239"/>
    </row>
    <row r="435" spans="1:44">
      <c r="A435" s="233"/>
      <c r="B435" s="234"/>
      <c r="C435" s="235"/>
      <c r="D435" s="234"/>
      <c r="E435" s="234"/>
      <c r="F435" s="234"/>
      <c r="G435" s="234"/>
      <c r="H435" s="234"/>
      <c r="I435" s="234"/>
      <c r="J435" s="234"/>
      <c r="K435" s="234"/>
      <c r="L435" s="234"/>
      <c r="M435" s="234"/>
      <c r="N435" s="234"/>
      <c r="O435" s="234"/>
      <c r="P435" s="234"/>
      <c r="Q435" s="234"/>
      <c r="R435" s="236"/>
      <c r="S435" s="234"/>
      <c r="T435" s="234"/>
      <c r="U435" s="234"/>
      <c r="V435" s="234"/>
      <c r="W435" s="234"/>
      <c r="X435" s="234"/>
      <c r="Y435" s="234"/>
      <c r="Z435" s="234"/>
      <c r="AA435" s="237"/>
      <c r="AB435" s="237"/>
      <c r="AC435" s="234"/>
      <c r="AD435" s="234"/>
      <c r="AE435" s="234"/>
      <c r="AF435" s="234"/>
      <c r="AG435" s="234"/>
      <c r="AH435" s="234"/>
      <c r="AI435" s="238"/>
      <c r="AJ435" s="234"/>
      <c r="AK435" s="234"/>
      <c r="AL435" s="234"/>
      <c r="AM435" s="229"/>
      <c r="AN435" s="239"/>
      <c r="AO435" s="239"/>
      <c r="AP435" s="239"/>
      <c r="AQ435" s="239"/>
      <c r="AR435" s="239"/>
    </row>
    <row r="436" spans="1:44">
      <c r="A436" s="233"/>
      <c r="B436" s="234"/>
      <c r="C436" s="235"/>
      <c r="D436" s="234"/>
      <c r="E436" s="234"/>
      <c r="F436" s="234"/>
      <c r="G436" s="234"/>
      <c r="H436" s="234"/>
      <c r="I436" s="234"/>
      <c r="J436" s="234"/>
      <c r="K436" s="234"/>
      <c r="L436" s="234"/>
      <c r="M436" s="234"/>
      <c r="N436" s="234"/>
      <c r="O436" s="234"/>
      <c r="P436" s="234"/>
      <c r="Q436" s="234"/>
      <c r="R436" s="236"/>
      <c r="S436" s="234"/>
      <c r="T436" s="234"/>
      <c r="U436" s="234"/>
      <c r="V436" s="234"/>
      <c r="W436" s="234"/>
      <c r="X436" s="234"/>
      <c r="Y436" s="234"/>
      <c r="Z436" s="234"/>
      <c r="AA436" s="237"/>
      <c r="AB436" s="237"/>
      <c r="AC436" s="234"/>
      <c r="AD436" s="234"/>
      <c r="AE436" s="234"/>
      <c r="AF436" s="234"/>
      <c r="AG436" s="234"/>
      <c r="AH436" s="234"/>
      <c r="AI436" s="238"/>
      <c r="AJ436" s="234"/>
      <c r="AK436" s="234"/>
      <c r="AL436" s="234"/>
      <c r="AM436" s="229"/>
      <c r="AN436" s="239"/>
      <c r="AO436" s="239"/>
      <c r="AP436" s="239"/>
      <c r="AQ436" s="239"/>
      <c r="AR436" s="239"/>
    </row>
    <row r="437" spans="1:44">
      <c r="A437" s="233"/>
      <c r="B437" s="234"/>
      <c r="C437" s="235"/>
      <c r="D437" s="234"/>
      <c r="E437" s="234"/>
      <c r="F437" s="234"/>
      <c r="G437" s="234"/>
      <c r="H437" s="234"/>
      <c r="I437" s="234"/>
      <c r="J437" s="234"/>
      <c r="K437" s="234"/>
      <c r="L437" s="234"/>
      <c r="M437" s="234"/>
      <c r="N437" s="234"/>
      <c r="O437" s="234"/>
      <c r="P437" s="234"/>
      <c r="Q437" s="234"/>
      <c r="R437" s="236"/>
      <c r="S437" s="234"/>
      <c r="T437" s="234"/>
      <c r="U437" s="234"/>
      <c r="V437" s="234"/>
      <c r="W437" s="234"/>
      <c r="X437" s="234"/>
      <c r="Y437" s="234"/>
      <c r="Z437" s="234"/>
      <c r="AA437" s="237"/>
      <c r="AB437" s="237"/>
      <c r="AC437" s="234"/>
      <c r="AD437" s="234"/>
      <c r="AE437" s="234"/>
      <c r="AF437" s="234"/>
      <c r="AG437" s="234"/>
      <c r="AH437" s="234"/>
      <c r="AI437" s="238"/>
      <c r="AJ437" s="234"/>
      <c r="AK437" s="234"/>
      <c r="AL437" s="234"/>
      <c r="AM437" s="229"/>
      <c r="AN437" s="239"/>
      <c r="AO437" s="239"/>
      <c r="AP437" s="239"/>
      <c r="AQ437" s="239"/>
      <c r="AR437" s="239"/>
    </row>
    <row r="438" spans="1:44">
      <c r="A438" s="233"/>
      <c r="B438" s="234"/>
      <c r="C438" s="235"/>
      <c r="D438" s="234"/>
      <c r="E438" s="234"/>
      <c r="F438" s="234"/>
      <c r="G438" s="234"/>
      <c r="H438" s="234"/>
      <c r="I438" s="234"/>
      <c r="J438" s="234"/>
      <c r="K438" s="234"/>
      <c r="L438" s="234"/>
      <c r="M438" s="234"/>
      <c r="N438" s="234"/>
      <c r="O438" s="234"/>
      <c r="P438" s="234"/>
      <c r="Q438" s="234"/>
      <c r="R438" s="236"/>
      <c r="S438" s="234"/>
      <c r="T438" s="234"/>
      <c r="U438" s="234"/>
      <c r="V438" s="234"/>
      <c r="W438" s="234"/>
      <c r="X438" s="234"/>
      <c r="Y438" s="234"/>
      <c r="Z438" s="234"/>
      <c r="AA438" s="237"/>
      <c r="AB438" s="237"/>
      <c r="AC438" s="234"/>
      <c r="AD438" s="234"/>
      <c r="AE438" s="234"/>
      <c r="AF438" s="234"/>
      <c r="AG438" s="234"/>
      <c r="AH438" s="234"/>
      <c r="AI438" s="238"/>
      <c r="AJ438" s="234"/>
      <c r="AK438" s="234"/>
      <c r="AL438" s="234"/>
      <c r="AM438" s="229"/>
      <c r="AN438" s="239"/>
      <c r="AO438" s="239"/>
      <c r="AP438" s="239"/>
      <c r="AQ438" s="239"/>
      <c r="AR438" s="239"/>
    </row>
    <row r="439" spans="1:44">
      <c r="A439" s="233"/>
      <c r="B439" s="234"/>
      <c r="C439" s="235"/>
      <c r="D439" s="234"/>
      <c r="E439" s="234"/>
      <c r="F439" s="234"/>
      <c r="G439" s="234"/>
      <c r="H439" s="234"/>
      <c r="I439" s="234"/>
      <c r="J439" s="234"/>
      <c r="K439" s="234"/>
      <c r="L439" s="234"/>
      <c r="M439" s="234"/>
      <c r="N439" s="234"/>
      <c r="O439" s="234"/>
      <c r="P439" s="234"/>
      <c r="Q439" s="234"/>
      <c r="R439" s="236"/>
      <c r="S439" s="234"/>
      <c r="T439" s="234"/>
      <c r="U439" s="234"/>
      <c r="V439" s="234"/>
      <c r="W439" s="234"/>
      <c r="X439" s="234"/>
      <c r="Y439" s="234"/>
      <c r="Z439" s="234"/>
      <c r="AA439" s="237"/>
      <c r="AB439" s="237"/>
      <c r="AC439" s="234"/>
      <c r="AD439" s="234"/>
      <c r="AE439" s="234"/>
      <c r="AF439" s="234"/>
      <c r="AG439" s="234"/>
      <c r="AH439" s="234"/>
      <c r="AI439" s="238"/>
      <c r="AJ439" s="234"/>
      <c r="AK439" s="234"/>
      <c r="AL439" s="234"/>
      <c r="AM439" s="229"/>
      <c r="AN439" s="239"/>
      <c r="AO439" s="239"/>
      <c r="AP439" s="239"/>
      <c r="AQ439" s="239"/>
      <c r="AR439" s="239"/>
    </row>
    <row r="440" spans="1:44">
      <c r="A440" s="233"/>
      <c r="B440" s="234"/>
      <c r="C440" s="235"/>
      <c r="D440" s="234"/>
      <c r="E440" s="234"/>
      <c r="F440" s="234"/>
      <c r="G440" s="234"/>
      <c r="H440" s="234"/>
      <c r="I440" s="234"/>
      <c r="J440" s="234"/>
      <c r="K440" s="234"/>
      <c r="L440" s="234"/>
      <c r="M440" s="234"/>
      <c r="N440" s="234"/>
      <c r="O440" s="234"/>
      <c r="P440" s="234"/>
      <c r="Q440" s="234"/>
      <c r="R440" s="236"/>
      <c r="S440" s="234"/>
      <c r="T440" s="234"/>
      <c r="U440" s="234"/>
      <c r="V440" s="234"/>
      <c r="W440" s="234"/>
      <c r="X440" s="234"/>
      <c r="Y440" s="234"/>
      <c r="Z440" s="234"/>
      <c r="AA440" s="237"/>
      <c r="AB440" s="237"/>
      <c r="AC440" s="234"/>
      <c r="AD440" s="234"/>
      <c r="AE440" s="234"/>
      <c r="AF440" s="234"/>
      <c r="AG440" s="234"/>
      <c r="AH440" s="234"/>
      <c r="AI440" s="238"/>
      <c r="AJ440" s="234"/>
      <c r="AK440" s="234"/>
      <c r="AL440" s="234"/>
      <c r="AM440" s="229"/>
      <c r="AN440" s="239"/>
      <c r="AO440" s="239"/>
      <c r="AP440" s="239"/>
      <c r="AQ440" s="239"/>
      <c r="AR440" s="239"/>
    </row>
    <row r="441" spans="1:44">
      <c r="A441" s="233"/>
      <c r="B441" s="234"/>
      <c r="C441" s="235"/>
      <c r="D441" s="234"/>
      <c r="E441" s="234"/>
      <c r="F441" s="234"/>
      <c r="G441" s="234"/>
      <c r="H441" s="234"/>
      <c r="I441" s="234"/>
      <c r="J441" s="234"/>
      <c r="K441" s="234"/>
      <c r="L441" s="234"/>
      <c r="M441" s="234"/>
      <c r="N441" s="234"/>
      <c r="O441" s="234"/>
      <c r="P441" s="234"/>
      <c r="Q441" s="234"/>
      <c r="R441" s="236"/>
      <c r="S441" s="234"/>
      <c r="T441" s="234"/>
      <c r="U441" s="234"/>
      <c r="V441" s="234"/>
      <c r="W441" s="234"/>
      <c r="X441" s="234"/>
      <c r="Y441" s="234"/>
      <c r="Z441" s="234"/>
      <c r="AA441" s="237"/>
      <c r="AB441" s="237"/>
      <c r="AC441" s="234"/>
      <c r="AD441" s="234"/>
      <c r="AE441" s="234"/>
      <c r="AF441" s="234"/>
      <c r="AG441" s="234"/>
      <c r="AH441" s="234"/>
      <c r="AI441" s="238"/>
      <c r="AJ441" s="234"/>
      <c r="AK441" s="234"/>
      <c r="AL441" s="234"/>
      <c r="AM441" s="229"/>
      <c r="AN441" s="239"/>
      <c r="AO441" s="239"/>
      <c r="AP441" s="239"/>
      <c r="AQ441" s="239"/>
      <c r="AR441" s="239"/>
    </row>
    <row r="442" spans="1:44">
      <c r="A442" s="233"/>
      <c r="B442" s="234"/>
      <c r="C442" s="235"/>
      <c r="D442" s="234"/>
      <c r="E442" s="234"/>
      <c r="F442" s="234"/>
      <c r="G442" s="234"/>
      <c r="H442" s="234"/>
      <c r="I442" s="234"/>
      <c r="J442" s="234"/>
      <c r="K442" s="234"/>
      <c r="L442" s="234"/>
      <c r="M442" s="234"/>
      <c r="N442" s="234"/>
      <c r="O442" s="234"/>
      <c r="P442" s="234"/>
      <c r="Q442" s="234"/>
      <c r="R442" s="236"/>
      <c r="S442" s="234"/>
      <c r="T442" s="234"/>
      <c r="U442" s="234"/>
      <c r="V442" s="234"/>
      <c r="W442" s="234"/>
      <c r="X442" s="234"/>
      <c r="Y442" s="234"/>
      <c r="Z442" s="234"/>
      <c r="AA442" s="237"/>
      <c r="AB442" s="237"/>
      <c r="AC442" s="234"/>
      <c r="AD442" s="234"/>
      <c r="AE442" s="234"/>
      <c r="AF442" s="234"/>
      <c r="AG442" s="234"/>
      <c r="AH442" s="234"/>
      <c r="AI442" s="238"/>
      <c r="AJ442" s="234"/>
      <c r="AK442" s="234"/>
      <c r="AL442" s="234"/>
      <c r="AM442" s="229"/>
      <c r="AN442" s="239"/>
      <c r="AO442" s="239"/>
      <c r="AP442" s="239"/>
      <c r="AQ442" s="239"/>
      <c r="AR442" s="239"/>
    </row>
    <row r="443" spans="1:44">
      <c r="A443" s="233"/>
      <c r="B443" s="234"/>
      <c r="C443" s="235"/>
      <c r="D443" s="234"/>
      <c r="E443" s="234"/>
      <c r="F443" s="234"/>
      <c r="G443" s="234"/>
      <c r="H443" s="234"/>
      <c r="I443" s="234"/>
      <c r="J443" s="234"/>
      <c r="K443" s="234"/>
      <c r="L443" s="234"/>
      <c r="M443" s="234"/>
      <c r="N443" s="234"/>
      <c r="O443" s="234"/>
      <c r="P443" s="234"/>
      <c r="Q443" s="234"/>
      <c r="R443" s="236"/>
      <c r="S443" s="234"/>
      <c r="T443" s="234"/>
      <c r="U443" s="234"/>
      <c r="V443" s="234"/>
      <c r="W443" s="234"/>
      <c r="X443" s="234"/>
      <c r="Y443" s="234"/>
      <c r="Z443" s="234"/>
      <c r="AA443" s="237"/>
      <c r="AB443" s="237"/>
      <c r="AC443" s="234"/>
      <c r="AD443" s="234"/>
      <c r="AE443" s="234"/>
      <c r="AF443" s="234"/>
      <c r="AG443" s="234"/>
      <c r="AH443" s="234"/>
      <c r="AI443" s="238"/>
      <c r="AJ443" s="234"/>
      <c r="AK443" s="234"/>
      <c r="AL443" s="234"/>
      <c r="AM443" s="229"/>
      <c r="AN443" s="239"/>
      <c r="AO443" s="239"/>
      <c r="AP443" s="239"/>
      <c r="AQ443" s="239"/>
      <c r="AR443" s="239"/>
    </row>
    <row r="444" spans="1:44">
      <c r="A444" s="233"/>
      <c r="B444" s="234"/>
      <c r="C444" s="235"/>
      <c r="D444" s="234"/>
      <c r="E444" s="234"/>
      <c r="F444" s="234"/>
      <c r="G444" s="234"/>
      <c r="H444" s="234"/>
      <c r="I444" s="234"/>
      <c r="J444" s="234"/>
      <c r="K444" s="234"/>
      <c r="L444" s="234"/>
      <c r="M444" s="234"/>
      <c r="N444" s="234"/>
      <c r="O444" s="234"/>
      <c r="P444" s="234"/>
      <c r="Q444" s="234"/>
      <c r="R444" s="236"/>
      <c r="S444" s="234"/>
      <c r="T444" s="234"/>
      <c r="U444" s="234"/>
      <c r="V444" s="234"/>
      <c r="W444" s="234"/>
      <c r="X444" s="234"/>
      <c r="Y444" s="234"/>
      <c r="Z444" s="234"/>
      <c r="AA444" s="237"/>
      <c r="AB444" s="237"/>
      <c r="AC444" s="234"/>
      <c r="AD444" s="234"/>
      <c r="AE444" s="234"/>
      <c r="AF444" s="234"/>
      <c r="AG444" s="234"/>
      <c r="AH444" s="234"/>
      <c r="AI444" s="238"/>
      <c r="AJ444" s="234"/>
      <c r="AK444" s="234"/>
      <c r="AL444" s="234"/>
      <c r="AM444" s="229"/>
      <c r="AN444" s="239"/>
      <c r="AO444" s="239"/>
      <c r="AP444" s="239"/>
      <c r="AQ444" s="239"/>
      <c r="AR444" s="239"/>
    </row>
    <row r="445" spans="1:44">
      <c r="A445" s="233"/>
      <c r="B445" s="234"/>
      <c r="C445" s="235"/>
      <c r="D445" s="234"/>
      <c r="E445" s="234"/>
      <c r="F445" s="234"/>
      <c r="G445" s="234"/>
      <c r="H445" s="234"/>
      <c r="I445" s="234"/>
      <c r="J445" s="234"/>
      <c r="K445" s="234"/>
      <c r="L445" s="234"/>
      <c r="M445" s="234"/>
      <c r="N445" s="234"/>
      <c r="O445" s="234"/>
      <c r="P445" s="234"/>
      <c r="Q445" s="234"/>
      <c r="R445" s="236"/>
      <c r="S445" s="234"/>
      <c r="T445" s="234"/>
      <c r="U445" s="234"/>
      <c r="V445" s="234"/>
      <c r="W445" s="234"/>
      <c r="X445" s="234"/>
      <c r="Y445" s="234"/>
      <c r="Z445" s="234"/>
      <c r="AA445" s="237"/>
      <c r="AB445" s="237"/>
      <c r="AC445" s="234"/>
      <c r="AD445" s="234"/>
      <c r="AE445" s="234"/>
      <c r="AF445" s="234"/>
      <c r="AG445" s="234"/>
      <c r="AH445" s="234"/>
      <c r="AI445" s="238"/>
      <c r="AJ445" s="234"/>
      <c r="AK445" s="234"/>
      <c r="AL445" s="234"/>
      <c r="AM445" s="229"/>
      <c r="AN445" s="239"/>
      <c r="AO445" s="239"/>
      <c r="AP445" s="239"/>
      <c r="AQ445" s="239"/>
      <c r="AR445" s="239"/>
    </row>
    <row r="446" spans="1:44">
      <c r="A446" s="233"/>
      <c r="B446" s="234"/>
      <c r="C446" s="235"/>
      <c r="D446" s="234"/>
      <c r="E446" s="234"/>
      <c r="F446" s="234"/>
      <c r="G446" s="234"/>
      <c r="H446" s="234"/>
      <c r="I446" s="234"/>
      <c r="J446" s="234"/>
      <c r="K446" s="234"/>
      <c r="L446" s="234"/>
      <c r="M446" s="234"/>
      <c r="N446" s="234"/>
      <c r="O446" s="234"/>
      <c r="P446" s="234"/>
      <c r="Q446" s="234"/>
      <c r="R446" s="236"/>
      <c r="S446" s="234"/>
      <c r="T446" s="234"/>
      <c r="U446" s="234"/>
      <c r="V446" s="234"/>
      <c r="W446" s="234"/>
      <c r="X446" s="234"/>
      <c r="Y446" s="234"/>
      <c r="Z446" s="234"/>
      <c r="AA446" s="237"/>
      <c r="AB446" s="237"/>
      <c r="AC446" s="234"/>
      <c r="AD446" s="234"/>
      <c r="AE446" s="234"/>
      <c r="AF446" s="234"/>
      <c r="AG446" s="234"/>
      <c r="AH446" s="234"/>
      <c r="AI446" s="238"/>
      <c r="AJ446" s="234"/>
      <c r="AK446" s="234"/>
      <c r="AL446" s="234"/>
      <c r="AM446" s="229"/>
      <c r="AN446" s="239"/>
      <c r="AO446" s="239"/>
      <c r="AP446" s="239"/>
      <c r="AQ446" s="239"/>
      <c r="AR446" s="239"/>
    </row>
    <row r="447" spans="1:44">
      <c r="A447" s="233"/>
      <c r="B447" s="234"/>
      <c r="C447" s="235"/>
      <c r="D447" s="234"/>
      <c r="E447" s="234"/>
      <c r="F447" s="234"/>
      <c r="G447" s="234"/>
      <c r="H447" s="234"/>
      <c r="I447" s="234"/>
      <c r="J447" s="234"/>
      <c r="K447" s="234"/>
      <c r="L447" s="234"/>
      <c r="M447" s="234"/>
      <c r="N447" s="234"/>
      <c r="O447" s="234"/>
      <c r="P447" s="234"/>
      <c r="Q447" s="234"/>
      <c r="R447" s="236"/>
      <c r="S447" s="234"/>
      <c r="T447" s="234"/>
      <c r="U447" s="234"/>
      <c r="V447" s="234"/>
      <c r="W447" s="234"/>
      <c r="X447" s="234"/>
      <c r="Y447" s="234"/>
      <c r="Z447" s="234"/>
      <c r="AA447" s="237"/>
      <c r="AB447" s="237"/>
      <c r="AC447" s="234"/>
      <c r="AD447" s="234"/>
      <c r="AE447" s="234"/>
      <c r="AF447" s="234"/>
      <c r="AG447" s="234"/>
      <c r="AH447" s="234"/>
      <c r="AI447" s="238"/>
      <c r="AJ447" s="234"/>
      <c r="AK447" s="234"/>
      <c r="AL447" s="234"/>
      <c r="AM447" s="229"/>
      <c r="AN447" s="239"/>
      <c r="AO447" s="239"/>
      <c r="AP447" s="239"/>
      <c r="AQ447" s="239"/>
      <c r="AR447" s="239"/>
    </row>
    <row r="448" spans="1:44">
      <c r="A448" s="233"/>
      <c r="B448" s="234"/>
      <c r="C448" s="235"/>
      <c r="D448" s="234"/>
      <c r="E448" s="234"/>
      <c r="F448" s="234"/>
      <c r="G448" s="234"/>
      <c r="H448" s="234"/>
      <c r="I448" s="234"/>
      <c r="J448" s="234"/>
      <c r="K448" s="234"/>
      <c r="L448" s="234"/>
      <c r="M448" s="234"/>
      <c r="N448" s="234"/>
      <c r="O448" s="234"/>
      <c r="P448" s="234"/>
      <c r="Q448" s="234"/>
      <c r="R448" s="236"/>
      <c r="S448" s="234"/>
      <c r="T448" s="234"/>
      <c r="U448" s="234"/>
      <c r="V448" s="234"/>
      <c r="W448" s="234"/>
      <c r="X448" s="234"/>
      <c r="Y448" s="234"/>
      <c r="Z448" s="234"/>
      <c r="AA448" s="237"/>
      <c r="AB448" s="237"/>
      <c r="AC448" s="234"/>
      <c r="AD448" s="234"/>
      <c r="AE448" s="234"/>
      <c r="AF448" s="234"/>
      <c r="AG448" s="234"/>
      <c r="AH448" s="234"/>
      <c r="AI448" s="238"/>
      <c r="AJ448" s="234"/>
      <c r="AK448" s="234"/>
      <c r="AL448" s="234"/>
      <c r="AM448" s="229"/>
      <c r="AN448" s="239"/>
      <c r="AO448" s="239"/>
      <c r="AP448" s="239"/>
      <c r="AQ448" s="239"/>
      <c r="AR448" s="239"/>
    </row>
    <row r="449" spans="1:44">
      <c r="A449" s="233"/>
      <c r="B449" s="234"/>
      <c r="C449" s="235"/>
      <c r="D449" s="234"/>
      <c r="E449" s="234"/>
      <c r="F449" s="234"/>
      <c r="G449" s="234"/>
      <c r="H449" s="234"/>
      <c r="I449" s="234"/>
      <c r="J449" s="234"/>
      <c r="K449" s="234"/>
      <c r="L449" s="234"/>
      <c r="M449" s="234"/>
      <c r="N449" s="234"/>
      <c r="O449" s="234"/>
      <c r="P449" s="234"/>
      <c r="Q449" s="234"/>
      <c r="R449" s="236"/>
      <c r="S449" s="234"/>
      <c r="T449" s="234"/>
      <c r="U449" s="234"/>
      <c r="V449" s="234"/>
      <c r="W449" s="234"/>
      <c r="X449" s="234"/>
      <c r="Y449" s="234"/>
      <c r="Z449" s="234"/>
      <c r="AA449" s="237"/>
      <c r="AB449" s="237"/>
      <c r="AC449" s="234"/>
      <c r="AD449" s="234"/>
      <c r="AE449" s="234"/>
      <c r="AF449" s="234"/>
      <c r="AG449" s="234"/>
      <c r="AH449" s="234"/>
      <c r="AI449" s="238"/>
      <c r="AJ449" s="234"/>
      <c r="AK449" s="234"/>
      <c r="AL449" s="234"/>
      <c r="AM449" s="229"/>
      <c r="AN449" s="239"/>
      <c r="AO449" s="239"/>
      <c r="AP449" s="239"/>
      <c r="AQ449" s="239"/>
      <c r="AR449" s="239"/>
    </row>
    <row r="450" spans="1:44">
      <c r="A450" s="233"/>
      <c r="B450" s="234"/>
      <c r="C450" s="235"/>
      <c r="D450" s="234"/>
      <c r="E450" s="234"/>
      <c r="F450" s="234"/>
      <c r="G450" s="234"/>
      <c r="H450" s="234"/>
      <c r="I450" s="234"/>
      <c r="J450" s="234"/>
      <c r="K450" s="234"/>
      <c r="L450" s="234"/>
      <c r="M450" s="234"/>
      <c r="N450" s="234"/>
      <c r="O450" s="234"/>
      <c r="P450" s="234"/>
      <c r="Q450" s="234"/>
      <c r="R450" s="236"/>
      <c r="S450" s="234"/>
      <c r="T450" s="234"/>
      <c r="U450" s="234"/>
      <c r="V450" s="234"/>
      <c r="W450" s="234"/>
      <c r="X450" s="234"/>
      <c r="Y450" s="234"/>
      <c r="Z450" s="234"/>
      <c r="AA450" s="237"/>
      <c r="AB450" s="237"/>
      <c r="AC450" s="234"/>
      <c r="AD450" s="234"/>
      <c r="AE450" s="234"/>
      <c r="AF450" s="234"/>
      <c r="AG450" s="234"/>
      <c r="AH450" s="234"/>
      <c r="AI450" s="238"/>
      <c r="AJ450" s="234"/>
      <c r="AK450" s="234"/>
      <c r="AL450" s="234"/>
      <c r="AM450" s="229"/>
      <c r="AN450" s="239"/>
      <c r="AO450" s="239"/>
      <c r="AP450" s="239"/>
      <c r="AQ450" s="239"/>
      <c r="AR450" s="239"/>
    </row>
    <row r="451" spans="1:44">
      <c r="A451" s="233"/>
      <c r="B451" s="234"/>
      <c r="C451" s="235"/>
      <c r="D451" s="234"/>
      <c r="E451" s="234"/>
      <c r="F451" s="234"/>
      <c r="G451" s="234"/>
      <c r="H451" s="234"/>
      <c r="I451" s="234"/>
      <c r="J451" s="234"/>
      <c r="K451" s="234"/>
      <c r="L451" s="234"/>
      <c r="M451" s="234"/>
      <c r="N451" s="234"/>
      <c r="O451" s="234"/>
      <c r="P451" s="234"/>
      <c r="Q451" s="234"/>
      <c r="R451" s="236"/>
      <c r="S451" s="234"/>
      <c r="T451" s="234"/>
      <c r="U451" s="234"/>
      <c r="V451" s="234"/>
      <c r="W451" s="234"/>
      <c r="X451" s="234"/>
      <c r="Y451" s="234"/>
      <c r="Z451" s="234"/>
      <c r="AA451" s="237"/>
      <c r="AB451" s="237"/>
      <c r="AC451" s="234"/>
      <c r="AD451" s="234"/>
      <c r="AE451" s="234"/>
      <c r="AF451" s="234"/>
      <c r="AG451" s="234"/>
      <c r="AH451" s="234"/>
      <c r="AI451" s="238"/>
      <c r="AJ451" s="234"/>
      <c r="AK451" s="234"/>
      <c r="AL451" s="234"/>
      <c r="AM451" s="229"/>
      <c r="AN451" s="239"/>
      <c r="AO451" s="239"/>
      <c r="AP451" s="239"/>
      <c r="AQ451" s="239"/>
      <c r="AR451" s="239"/>
    </row>
    <row r="452" spans="1:44">
      <c r="A452" s="233"/>
      <c r="B452" s="234"/>
      <c r="C452" s="235"/>
      <c r="D452" s="234"/>
      <c r="E452" s="234"/>
      <c r="F452" s="234"/>
      <c r="G452" s="234"/>
      <c r="H452" s="234"/>
      <c r="I452" s="234"/>
      <c r="J452" s="234"/>
      <c r="K452" s="234"/>
      <c r="L452" s="234"/>
      <c r="M452" s="234"/>
      <c r="N452" s="234"/>
      <c r="O452" s="234"/>
      <c r="P452" s="234"/>
      <c r="Q452" s="234"/>
      <c r="R452" s="236"/>
      <c r="S452" s="234"/>
      <c r="T452" s="234"/>
      <c r="U452" s="234"/>
      <c r="V452" s="234"/>
      <c r="W452" s="234"/>
      <c r="X452" s="234"/>
      <c r="Y452" s="234"/>
      <c r="Z452" s="234"/>
      <c r="AA452" s="237"/>
      <c r="AB452" s="237"/>
      <c r="AC452" s="234"/>
      <c r="AD452" s="234"/>
      <c r="AE452" s="234"/>
      <c r="AF452" s="234"/>
      <c r="AG452" s="234"/>
      <c r="AH452" s="234"/>
      <c r="AI452" s="238"/>
      <c r="AJ452" s="234"/>
      <c r="AK452" s="234"/>
      <c r="AL452" s="234"/>
      <c r="AM452" s="229"/>
      <c r="AN452" s="239"/>
      <c r="AO452" s="239"/>
      <c r="AP452" s="239"/>
      <c r="AQ452" s="239"/>
      <c r="AR452" s="239"/>
    </row>
    <row r="453" spans="1:44">
      <c r="A453" s="233"/>
      <c r="B453" s="234"/>
      <c r="C453" s="235"/>
      <c r="D453" s="234"/>
      <c r="E453" s="234"/>
      <c r="F453" s="234"/>
      <c r="G453" s="234"/>
      <c r="H453" s="234"/>
      <c r="I453" s="234"/>
      <c r="J453" s="234"/>
      <c r="K453" s="234"/>
      <c r="L453" s="234"/>
      <c r="M453" s="234"/>
      <c r="N453" s="234"/>
      <c r="O453" s="234"/>
      <c r="P453" s="234"/>
      <c r="Q453" s="234"/>
      <c r="R453" s="236"/>
      <c r="S453" s="234"/>
      <c r="T453" s="234"/>
      <c r="U453" s="234"/>
      <c r="V453" s="234"/>
      <c r="W453" s="234"/>
      <c r="X453" s="234"/>
      <c r="Y453" s="234"/>
      <c r="Z453" s="234"/>
      <c r="AA453" s="237"/>
      <c r="AB453" s="237"/>
      <c r="AC453" s="234"/>
      <c r="AD453" s="234"/>
      <c r="AE453" s="234"/>
      <c r="AF453" s="234"/>
      <c r="AG453" s="234"/>
      <c r="AH453" s="234"/>
      <c r="AI453" s="238"/>
      <c r="AJ453" s="234"/>
      <c r="AK453" s="234"/>
      <c r="AL453" s="234"/>
      <c r="AM453" s="229"/>
      <c r="AN453" s="239"/>
      <c r="AO453" s="239"/>
      <c r="AP453" s="239"/>
      <c r="AQ453" s="239"/>
      <c r="AR453" s="239"/>
    </row>
    <row r="454" spans="1:44">
      <c r="A454" s="233"/>
      <c r="B454" s="234"/>
      <c r="C454" s="235"/>
      <c r="D454" s="234"/>
      <c r="E454" s="234"/>
      <c r="F454" s="234"/>
      <c r="G454" s="234"/>
      <c r="H454" s="234"/>
      <c r="I454" s="234"/>
      <c r="J454" s="234"/>
      <c r="K454" s="234"/>
      <c r="L454" s="234"/>
      <c r="M454" s="234"/>
      <c r="N454" s="234"/>
      <c r="O454" s="234"/>
      <c r="P454" s="234"/>
      <c r="Q454" s="234"/>
      <c r="R454" s="236"/>
      <c r="S454" s="234"/>
      <c r="T454" s="234"/>
      <c r="U454" s="234"/>
      <c r="V454" s="234"/>
      <c r="W454" s="234"/>
      <c r="X454" s="234"/>
      <c r="Y454" s="234"/>
      <c r="Z454" s="234"/>
      <c r="AA454" s="237"/>
      <c r="AB454" s="237"/>
      <c r="AC454" s="234"/>
      <c r="AD454" s="234"/>
      <c r="AE454" s="234"/>
      <c r="AF454" s="234"/>
      <c r="AG454" s="234"/>
      <c r="AH454" s="234"/>
      <c r="AI454" s="238"/>
      <c r="AJ454" s="234"/>
      <c r="AK454" s="234"/>
      <c r="AL454" s="234"/>
      <c r="AM454" s="229"/>
      <c r="AN454" s="239"/>
      <c r="AO454" s="239"/>
      <c r="AP454" s="239"/>
      <c r="AQ454" s="239"/>
      <c r="AR454" s="239"/>
    </row>
    <row r="455" spans="1:44">
      <c r="A455" s="233"/>
      <c r="B455" s="234"/>
      <c r="C455" s="235"/>
      <c r="D455" s="234"/>
      <c r="E455" s="234"/>
      <c r="F455" s="234"/>
      <c r="G455" s="234"/>
      <c r="H455" s="234"/>
      <c r="I455" s="234"/>
      <c r="J455" s="234"/>
      <c r="K455" s="234"/>
      <c r="L455" s="234"/>
      <c r="M455" s="234"/>
      <c r="N455" s="234"/>
      <c r="O455" s="234"/>
      <c r="P455" s="234"/>
      <c r="Q455" s="234"/>
      <c r="R455" s="236"/>
      <c r="S455" s="234"/>
      <c r="T455" s="234"/>
      <c r="U455" s="234"/>
      <c r="V455" s="234"/>
      <c r="W455" s="234"/>
      <c r="X455" s="234"/>
      <c r="Y455" s="234"/>
      <c r="Z455" s="234"/>
      <c r="AA455" s="237"/>
      <c r="AB455" s="237"/>
      <c r="AC455" s="234"/>
      <c r="AD455" s="234"/>
      <c r="AE455" s="234"/>
      <c r="AF455" s="234"/>
      <c r="AG455" s="234"/>
      <c r="AH455" s="234"/>
      <c r="AI455" s="238"/>
      <c r="AJ455" s="234"/>
      <c r="AK455" s="234"/>
      <c r="AL455" s="234"/>
      <c r="AM455" s="229"/>
      <c r="AN455" s="239"/>
      <c r="AO455" s="239"/>
      <c r="AP455" s="239"/>
      <c r="AQ455" s="239"/>
      <c r="AR455" s="239"/>
    </row>
    <row r="456" spans="1:44">
      <c r="A456" s="233"/>
      <c r="B456" s="234"/>
      <c r="C456" s="235"/>
      <c r="D456" s="234"/>
      <c r="E456" s="234"/>
      <c r="F456" s="234"/>
      <c r="G456" s="234"/>
      <c r="H456" s="234"/>
      <c r="I456" s="234"/>
      <c r="J456" s="234"/>
      <c r="K456" s="234"/>
      <c r="L456" s="234"/>
      <c r="M456" s="234"/>
      <c r="N456" s="234"/>
      <c r="O456" s="234"/>
      <c r="P456" s="234"/>
      <c r="Q456" s="234"/>
      <c r="R456" s="236"/>
      <c r="S456" s="234"/>
      <c r="T456" s="234"/>
      <c r="U456" s="234"/>
      <c r="V456" s="234"/>
      <c r="W456" s="234"/>
      <c r="X456" s="234"/>
      <c r="Y456" s="234"/>
      <c r="Z456" s="234"/>
      <c r="AA456" s="237"/>
      <c r="AB456" s="237"/>
      <c r="AC456" s="234"/>
      <c r="AD456" s="234"/>
      <c r="AE456" s="234"/>
      <c r="AF456" s="234"/>
      <c r="AG456" s="234"/>
      <c r="AH456" s="234"/>
      <c r="AI456" s="238"/>
      <c r="AJ456" s="234"/>
      <c r="AK456" s="234"/>
      <c r="AL456" s="234"/>
      <c r="AM456" s="229"/>
      <c r="AN456" s="239"/>
      <c r="AO456" s="239"/>
      <c r="AP456" s="239"/>
      <c r="AQ456" s="239"/>
      <c r="AR456" s="239"/>
    </row>
    <row r="457" spans="1:44">
      <c r="A457" s="233"/>
      <c r="B457" s="234"/>
      <c r="C457" s="235"/>
      <c r="D457" s="234"/>
      <c r="E457" s="234"/>
      <c r="F457" s="234"/>
      <c r="G457" s="234"/>
      <c r="H457" s="234"/>
      <c r="I457" s="234"/>
      <c r="J457" s="234"/>
      <c r="K457" s="234"/>
      <c r="L457" s="234"/>
      <c r="M457" s="234"/>
      <c r="N457" s="234"/>
      <c r="O457" s="234"/>
      <c r="P457" s="234"/>
      <c r="Q457" s="234"/>
      <c r="R457" s="236"/>
      <c r="S457" s="234"/>
      <c r="T457" s="234"/>
      <c r="U457" s="234"/>
      <c r="V457" s="234"/>
      <c r="W457" s="234"/>
      <c r="X457" s="234"/>
      <c r="Y457" s="234"/>
      <c r="Z457" s="234"/>
      <c r="AA457" s="237"/>
      <c r="AB457" s="237"/>
      <c r="AC457" s="234"/>
      <c r="AD457" s="234"/>
      <c r="AE457" s="234"/>
      <c r="AF457" s="234"/>
      <c r="AG457" s="234"/>
      <c r="AH457" s="234"/>
      <c r="AI457" s="238"/>
      <c r="AJ457" s="234"/>
      <c r="AK457" s="234"/>
      <c r="AL457" s="234"/>
      <c r="AM457" s="229"/>
      <c r="AN457" s="239"/>
      <c r="AO457" s="239"/>
      <c r="AP457" s="239"/>
      <c r="AQ457" s="239"/>
      <c r="AR457" s="239"/>
    </row>
    <row r="458" spans="1:44">
      <c r="A458" s="233"/>
      <c r="B458" s="234"/>
      <c r="C458" s="235"/>
      <c r="D458" s="234"/>
      <c r="E458" s="234"/>
      <c r="F458" s="234"/>
      <c r="G458" s="234"/>
      <c r="H458" s="234"/>
      <c r="I458" s="234"/>
      <c r="J458" s="234"/>
      <c r="K458" s="234"/>
      <c r="L458" s="234"/>
      <c r="M458" s="234"/>
      <c r="N458" s="234"/>
      <c r="O458" s="234"/>
      <c r="P458" s="234"/>
      <c r="Q458" s="234"/>
      <c r="R458" s="236"/>
      <c r="S458" s="234"/>
      <c r="T458" s="234"/>
      <c r="U458" s="234"/>
      <c r="V458" s="234"/>
      <c r="W458" s="234"/>
      <c r="X458" s="234"/>
      <c r="Y458" s="234"/>
      <c r="Z458" s="234"/>
      <c r="AA458" s="237"/>
      <c r="AB458" s="237"/>
      <c r="AC458" s="234"/>
      <c r="AD458" s="234"/>
      <c r="AE458" s="234"/>
      <c r="AF458" s="234"/>
      <c r="AG458" s="234"/>
      <c r="AH458" s="234"/>
      <c r="AI458" s="238"/>
      <c r="AJ458" s="234"/>
      <c r="AK458" s="234"/>
      <c r="AL458" s="234"/>
      <c r="AM458" s="229"/>
      <c r="AN458" s="239"/>
      <c r="AO458" s="239"/>
      <c r="AP458" s="239"/>
      <c r="AQ458" s="239"/>
      <c r="AR458" s="239"/>
    </row>
    <row r="459" spans="1:44">
      <c r="A459" s="233"/>
      <c r="B459" s="234"/>
      <c r="C459" s="235"/>
      <c r="D459" s="234"/>
      <c r="E459" s="234"/>
      <c r="F459" s="234"/>
      <c r="G459" s="234"/>
      <c r="H459" s="234"/>
      <c r="I459" s="234"/>
      <c r="J459" s="234"/>
      <c r="K459" s="234"/>
      <c r="L459" s="234"/>
      <c r="M459" s="234"/>
      <c r="N459" s="234"/>
      <c r="O459" s="234"/>
      <c r="P459" s="234"/>
      <c r="Q459" s="234"/>
      <c r="R459" s="236"/>
      <c r="S459" s="234"/>
      <c r="T459" s="234"/>
      <c r="U459" s="234"/>
      <c r="V459" s="234"/>
      <c r="W459" s="234"/>
      <c r="X459" s="234"/>
      <c r="Y459" s="234"/>
      <c r="Z459" s="234"/>
      <c r="AA459" s="237"/>
      <c r="AB459" s="237"/>
      <c r="AC459" s="234"/>
      <c r="AD459" s="234"/>
      <c r="AE459" s="234"/>
      <c r="AF459" s="234"/>
      <c r="AG459" s="234"/>
      <c r="AH459" s="234"/>
      <c r="AI459" s="238"/>
      <c r="AJ459" s="234"/>
      <c r="AK459" s="234"/>
      <c r="AL459" s="234"/>
      <c r="AM459" s="229"/>
      <c r="AN459" s="239"/>
      <c r="AO459" s="239"/>
      <c r="AP459" s="239"/>
      <c r="AQ459" s="239"/>
      <c r="AR459" s="239"/>
    </row>
    <row r="460" spans="1:44">
      <c r="A460" s="233"/>
      <c r="B460" s="234"/>
      <c r="C460" s="235"/>
      <c r="D460" s="234"/>
      <c r="E460" s="234"/>
      <c r="F460" s="234"/>
      <c r="G460" s="234"/>
      <c r="H460" s="234"/>
      <c r="I460" s="234"/>
      <c r="J460" s="234"/>
      <c r="K460" s="234"/>
      <c r="L460" s="234"/>
      <c r="M460" s="234"/>
      <c r="N460" s="234"/>
      <c r="O460" s="234"/>
      <c r="P460" s="234"/>
      <c r="Q460" s="234"/>
      <c r="R460" s="236"/>
      <c r="S460" s="234"/>
      <c r="T460" s="234"/>
      <c r="U460" s="234"/>
      <c r="V460" s="234"/>
      <c r="W460" s="234"/>
      <c r="X460" s="234"/>
      <c r="Y460" s="234"/>
      <c r="Z460" s="234"/>
      <c r="AA460" s="237"/>
      <c r="AB460" s="237"/>
      <c r="AC460" s="234"/>
      <c r="AD460" s="234"/>
      <c r="AE460" s="234"/>
      <c r="AF460" s="234"/>
      <c r="AG460" s="234"/>
      <c r="AH460" s="234"/>
      <c r="AI460" s="238"/>
      <c r="AJ460" s="234"/>
      <c r="AK460" s="234"/>
      <c r="AL460" s="234"/>
      <c r="AM460" s="229"/>
      <c r="AN460" s="239"/>
      <c r="AO460" s="239"/>
      <c r="AP460" s="239"/>
      <c r="AQ460" s="239"/>
      <c r="AR460" s="239"/>
    </row>
    <row r="461" spans="1:44">
      <c r="A461" s="233"/>
      <c r="B461" s="234"/>
      <c r="C461" s="235"/>
      <c r="D461" s="234"/>
      <c r="E461" s="234"/>
      <c r="F461" s="234"/>
      <c r="G461" s="234"/>
      <c r="H461" s="234"/>
      <c r="I461" s="234"/>
      <c r="J461" s="234"/>
      <c r="K461" s="234"/>
      <c r="L461" s="234"/>
      <c r="M461" s="234"/>
      <c r="N461" s="234"/>
      <c r="O461" s="234"/>
      <c r="P461" s="234"/>
      <c r="Q461" s="234"/>
      <c r="R461" s="236"/>
      <c r="S461" s="234"/>
      <c r="T461" s="234"/>
      <c r="U461" s="234"/>
      <c r="V461" s="234"/>
      <c r="W461" s="234"/>
      <c r="X461" s="234"/>
      <c r="Y461" s="234"/>
      <c r="Z461" s="234"/>
      <c r="AA461" s="237"/>
      <c r="AB461" s="237"/>
      <c r="AC461" s="234"/>
      <c r="AD461" s="234"/>
      <c r="AE461" s="234"/>
      <c r="AF461" s="234"/>
      <c r="AG461" s="234"/>
      <c r="AH461" s="234"/>
      <c r="AI461" s="238"/>
      <c r="AJ461" s="234"/>
      <c r="AK461" s="234"/>
      <c r="AL461" s="234"/>
      <c r="AM461" s="229"/>
      <c r="AN461" s="239"/>
      <c r="AO461" s="239"/>
      <c r="AP461" s="239"/>
      <c r="AQ461" s="239"/>
      <c r="AR461" s="239"/>
    </row>
    <row r="462" spans="1:44">
      <c r="A462" s="233"/>
      <c r="B462" s="234"/>
      <c r="C462" s="235"/>
      <c r="D462" s="234"/>
      <c r="E462" s="234"/>
      <c r="F462" s="234"/>
      <c r="G462" s="234"/>
      <c r="H462" s="234"/>
      <c r="I462" s="234"/>
      <c r="J462" s="234"/>
      <c r="K462" s="234"/>
      <c r="L462" s="234"/>
      <c r="M462" s="234"/>
      <c r="N462" s="234"/>
      <c r="O462" s="234"/>
      <c r="P462" s="234"/>
      <c r="Q462" s="234"/>
      <c r="R462" s="236"/>
      <c r="S462" s="234"/>
      <c r="T462" s="234"/>
      <c r="U462" s="234"/>
      <c r="V462" s="234"/>
      <c r="W462" s="234"/>
      <c r="X462" s="234"/>
      <c r="Y462" s="234"/>
      <c r="Z462" s="234"/>
      <c r="AA462" s="237"/>
      <c r="AB462" s="237"/>
      <c r="AC462" s="234"/>
      <c r="AD462" s="234"/>
      <c r="AE462" s="234"/>
      <c r="AF462" s="234"/>
      <c r="AG462" s="234"/>
      <c r="AH462" s="234"/>
      <c r="AI462" s="238"/>
      <c r="AJ462" s="234"/>
      <c r="AK462" s="234"/>
      <c r="AL462" s="234"/>
      <c r="AM462" s="229"/>
      <c r="AN462" s="239"/>
      <c r="AO462" s="239"/>
      <c r="AP462" s="239"/>
      <c r="AQ462" s="239"/>
      <c r="AR462" s="239"/>
    </row>
    <row r="463" spans="1:44">
      <c r="A463" s="233"/>
      <c r="B463" s="234"/>
      <c r="C463" s="235"/>
      <c r="D463" s="234"/>
      <c r="E463" s="234"/>
      <c r="F463" s="234"/>
      <c r="G463" s="234"/>
      <c r="H463" s="234"/>
      <c r="I463" s="234"/>
      <c r="J463" s="234"/>
      <c r="K463" s="234"/>
      <c r="L463" s="234"/>
      <c r="M463" s="234"/>
      <c r="N463" s="234"/>
      <c r="O463" s="234"/>
      <c r="P463" s="234"/>
      <c r="Q463" s="234"/>
      <c r="R463" s="236"/>
      <c r="S463" s="234"/>
      <c r="T463" s="234"/>
      <c r="U463" s="234"/>
      <c r="V463" s="234"/>
      <c r="W463" s="234"/>
      <c r="X463" s="234"/>
      <c r="Y463" s="234"/>
      <c r="Z463" s="234"/>
      <c r="AA463" s="237"/>
      <c r="AB463" s="237"/>
      <c r="AC463" s="234"/>
      <c r="AD463" s="234"/>
      <c r="AE463" s="234"/>
      <c r="AF463" s="234"/>
      <c r="AG463" s="234"/>
      <c r="AH463" s="234"/>
      <c r="AI463" s="238"/>
      <c r="AJ463" s="234"/>
      <c r="AK463" s="234"/>
      <c r="AL463" s="234"/>
      <c r="AM463" s="229"/>
      <c r="AN463" s="239"/>
      <c r="AO463" s="239"/>
      <c r="AP463" s="239"/>
      <c r="AQ463" s="239"/>
      <c r="AR463" s="239"/>
    </row>
    <row r="464" spans="1:44">
      <c r="A464" s="233"/>
      <c r="B464" s="234"/>
      <c r="C464" s="235"/>
      <c r="D464" s="234"/>
      <c r="E464" s="234"/>
      <c r="F464" s="234"/>
      <c r="G464" s="234"/>
      <c r="H464" s="234"/>
      <c r="I464" s="234"/>
      <c r="J464" s="234"/>
      <c r="K464" s="234"/>
      <c r="L464" s="234"/>
      <c r="M464" s="234"/>
      <c r="N464" s="234"/>
      <c r="O464" s="234"/>
      <c r="P464" s="234"/>
      <c r="Q464" s="234"/>
      <c r="R464" s="236"/>
      <c r="S464" s="234"/>
      <c r="T464" s="234"/>
      <c r="U464" s="234"/>
      <c r="V464" s="234"/>
      <c r="W464" s="234"/>
      <c r="X464" s="234"/>
      <c r="Y464" s="234"/>
      <c r="Z464" s="234"/>
      <c r="AA464" s="237"/>
      <c r="AB464" s="237"/>
      <c r="AC464" s="234"/>
      <c r="AD464" s="234"/>
      <c r="AE464" s="234"/>
      <c r="AF464" s="234"/>
      <c r="AG464" s="234"/>
      <c r="AH464" s="234"/>
      <c r="AI464" s="238"/>
      <c r="AJ464" s="234"/>
      <c r="AK464" s="234"/>
      <c r="AL464" s="234"/>
      <c r="AM464" s="229"/>
      <c r="AN464" s="239"/>
      <c r="AO464" s="239"/>
      <c r="AP464" s="239"/>
      <c r="AQ464" s="239"/>
      <c r="AR464" s="239"/>
    </row>
    <row r="465" spans="1:44">
      <c r="A465" s="233"/>
      <c r="B465" s="234"/>
      <c r="C465" s="235"/>
      <c r="D465" s="234"/>
      <c r="E465" s="234"/>
      <c r="F465" s="234"/>
      <c r="G465" s="234"/>
      <c r="H465" s="234"/>
      <c r="I465" s="234"/>
      <c r="J465" s="234"/>
      <c r="K465" s="234"/>
      <c r="L465" s="234"/>
      <c r="M465" s="234"/>
      <c r="N465" s="234"/>
      <c r="O465" s="234"/>
      <c r="P465" s="234"/>
      <c r="Q465" s="234"/>
      <c r="R465" s="236"/>
      <c r="S465" s="234"/>
      <c r="T465" s="234"/>
      <c r="U465" s="234"/>
      <c r="V465" s="234"/>
      <c r="W465" s="234"/>
      <c r="X465" s="234"/>
      <c r="Y465" s="234"/>
      <c r="Z465" s="234"/>
      <c r="AA465" s="237"/>
      <c r="AB465" s="237"/>
      <c r="AC465" s="234"/>
      <c r="AD465" s="234"/>
      <c r="AE465" s="234"/>
      <c r="AF465" s="234"/>
      <c r="AG465" s="234"/>
      <c r="AH465" s="234"/>
      <c r="AI465" s="238"/>
      <c r="AJ465" s="234"/>
      <c r="AK465" s="234"/>
      <c r="AL465" s="234"/>
      <c r="AM465" s="229"/>
      <c r="AN465" s="239"/>
      <c r="AO465" s="239"/>
      <c r="AP465" s="239"/>
      <c r="AQ465" s="239"/>
      <c r="AR465" s="239"/>
    </row>
    <row r="466" spans="1:44">
      <c r="A466" s="233"/>
      <c r="B466" s="234"/>
      <c r="C466" s="235"/>
      <c r="D466" s="234"/>
      <c r="E466" s="234"/>
      <c r="F466" s="234"/>
      <c r="G466" s="234"/>
      <c r="H466" s="234"/>
      <c r="I466" s="234"/>
      <c r="J466" s="234"/>
      <c r="K466" s="234"/>
      <c r="L466" s="234"/>
      <c r="M466" s="234"/>
      <c r="N466" s="234"/>
      <c r="O466" s="234"/>
      <c r="P466" s="234"/>
      <c r="Q466" s="234"/>
      <c r="R466" s="236"/>
      <c r="S466" s="234"/>
      <c r="T466" s="234"/>
      <c r="U466" s="234"/>
      <c r="V466" s="234"/>
      <c r="W466" s="234"/>
      <c r="X466" s="234"/>
      <c r="Y466" s="234"/>
      <c r="Z466" s="234"/>
      <c r="AA466" s="237"/>
      <c r="AB466" s="237"/>
      <c r="AC466" s="234"/>
      <c r="AD466" s="234"/>
      <c r="AE466" s="234"/>
      <c r="AF466" s="234"/>
      <c r="AG466" s="234"/>
      <c r="AH466" s="234"/>
      <c r="AI466" s="238"/>
      <c r="AJ466" s="234"/>
      <c r="AK466" s="234"/>
      <c r="AL466" s="234"/>
      <c r="AM466" s="229"/>
      <c r="AN466" s="239"/>
      <c r="AO466" s="239"/>
      <c r="AP466" s="239"/>
      <c r="AQ466" s="239"/>
      <c r="AR466" s="239"/>
    </row>
    <row r="467" spans="1:44">
      <c r="A467" s="233"/>
      <c r="B467" s="234"/>
      <c r="C467" s="235"/>
      <c r="D467" s="234"/>
      <c r="E467" s="234"/>
      <c r="F467" s="234"/>
      <c r="G467" s="234"/>
      <c r="H467" s="234"/>
      <c r="I467" s="234"/>
      <c r="J467" s="234"/>
      <c r="K467" s="234"/>
      <c r="L467" s="234"/>
      <c r="M467" s="234"/>
      <c r="N467" s="234"/>
      <c r="O467" s="234"/>
      <c r="P467" s="234"/>
      <c r="Q467" s="234"/>
      <c r="R467" s="236"/>
      <c r="S467" s="234"/>
      <c r="T467" s="234"/>
      <c r="U467" s="234"/>
      <c r="V467" s="234"/>
      <c r="W467" s="234"/>
      <c r="X467" s="234"/>
      <c r="Y467" s="234"/>
      <c r="Z467" s="234"/>
      <c r="AA467" s="237"/>
      <c r="AB467" s="237"/>
      <c r="AC467" s="234"/>
      <c r="AD467" s="234"/>
      <c r="AE467" s="234"/>
      <c r="AF467" s="234"/>
      <c r="AG467" s="234"/>
      <c r="AH467" s="234"/>
      <c r="AI467" s="238"/>
      <c r="AJ467" s="234"/>
      <c r="AK467" s="234"/>
      <c r="AL467" s="234"/>
      <c r="AM467" s="229"/>
      <c r="AN467" s="239"/>
      <c r="AO467" s="239"/>
      <c r="AP467" s="239"/>
      <c r="AQ467" s="239"/>
      <c r="AR467" s="239"/>
    </row>
    <row r="468" spans="1:44">
      <c r="A468" s="233"/>
      <c r="B468" s="234"/>
      <c r="C468" s="235"/>
      <c r="D468" s="234"/>
      <c r="E468" s="234"/>
      <c r="F468" s="234"/>
      <c r="G468" s="234"/>
      <c r="H468" s="234"/>
      <c r="I468" s="234"/>
      <c r="J468" s="234"/>
      <c r="K468" s="234"/>
      <c r="L468" s="234"/>
      <c r="M468" s="234"/>
      <c r="N468" s="234"/>
      <c r="O468" s="234"/>
      <c r="P468" s="234"/>
      <c r="Q468" s="234"/>
      <c r="R468" s="236"/>
      <c r="S468" s="234"/>
      <c r="T468" s="234"/>
      <c r="U468" s="234"/>
      <c r="V468" s="234"/>
      <c r="W468" s="234"/>
      <c r="X468" s="234"/>
      <c r="Y468" s="234"/>
      <c r="Z468" s="234"/>
      <c r="AA468" s="237"/>
      <c r="AB468" s="237"/>
      <c r="AC468" s="234"/>
      <c r="AD468" s="234"/>
      <c r="AE468" s="234"/>
      <c r="AF468" s="234"/>
      <c r="AG468" s="234"/>
      <c r="AH468" s="234"/>
      <c r="AI468" s="238"/>
      <c r="AJ468" s="234"/>
      <c r="AK468" s="234"/>
      <c r="AL468" s="234"/>
      <c r="AM468" s="229"/>
      <c r="AN468" s="239"/>
      <c r="AO468" s="239"/>
      <c r="AP468" s="239"/>
      <c r="AQ468" s="239"/>
      <c r="AR468" s="239"/>
    </row>
    <row r="469" spans="1:44">
      <c r="A469" s="233"/>
      <c r="B469" s="234"/>
      <c r="C469" s="235"/>
      <c r="D469" s="234"/>
      <c r="E469" s="234"/>
      <c r="F469" s="234"/>
      <c r="G469" s="234"/>
      <c r="H469" s="234"/>
      <c r="I469" s="234"/>
      <c r="J469" s="234"/>
      <c r="K469" s="234"/>
      <c r="L469" s="234"/>
      <c r="M469" s="234"/>
      <c r="N469" s="234"/>
      <c r="O469" s="234"/>
      <c r="P469" s="234"/>
      <c r="Q469" s="234"/>
      <c r="R469" s="236"/>
      <c r="S469" s="234"/>
      <c r="T469" s="234"/>
      <c r="U469" s="234"/>
      <c r="V469" s="234"/>
      <c r="W469" s="234"/>
      <c r="X469" s="234"/>
      <c r="Y469" s="234"/>
      <c r="Z469" s="234"/>
      <c r="AA469" s="237"/>
      <c r="AB469" s="237"/>
      <c r="AC469" s="234"/>
      <c r="AD469" s="234"/>
      <c r="AE469" s="234"/>
      <c r="AF469" s="234"/>
      <c r="AG469" s="234"/>
      <c r="AH469" s="234"/>
      <c r="AI469" s="238"/>
      <c r="AJ469" s="234"/>
      <c r="AK469" s="234"/>
      <c r="AL469" s="234"/>
      <c r="AM469" s="229"/>
      <c r="AN469" s="239"/>
      <c r="AO469" s="239"/>
      <c r="AP469" s="239"/>
      <c r="AQ469" s="239"/>
      <c r="AR469" s="239"/>
    </row>
    <row r="470" spans="1:44">
      <c r="A470" s="233"/>
      <c r="B470" s="234"/>
      <c r="C470" s="235"/>
      <c r="D470" s="234"/>
      <c r="E470" s="234"/>
      <c r="F470" s="234"/>
      <c r="G470" s="234"/>
      <c r="H470" s="234"/>
      <c r="I470" s="234"/>
      <c r="J470" s="234"/>
      <c r="K470" s="234"/>
      <c r="L470" s="234"/>
      <c r="M470" s="234"/>
      <c r="N470" s="234"/>
      <c r="O470" s="234"/>
      <c r="P470" s="234"/>
      <c r="Q470" s="234"/>
      <c r="R470" s="236"/>
      <c r="S470" s="234"/>
      <c r="T470" s="234"/>
      <c r="U470" s="234"/>
      <c r="V470" s="234"/>
      <c r="W470" s="234"/>
      <c r="X470" s="234"/>
      <c r="Y470" s="234"/>
      <c r="Z470" s="234"/>
      <c r="AA470" s="237"/>
      <c r="AB470" s="237"/>
      <c r="AC470" s="234"/>
      <c r="AD470" s="234"/>
      <c r="AE470" s="234"/>
      <c r="AF470" s="234"/>
      <c r="AG470" s="234"/>
      <c r="AH470" s="234"/>
      <c r="AI470" s="238"/>
      <c r="AJ470" s="234"/>
      <c r="AK470" s="234"/>
      <c r="AL470" s="234"/>
      <c r="AM470" s="229"/>
      <c r="AN470" s="239"/>
      <c r="AO470" s="239"/>
      <c r="AP470" s="239"/>
      <c r="AQ470" s="239"/>
      <c r="AR470" s="239"/>
    </row>
    <row r="471" spans="1:44">
      <c r="A471" s="233"/>
      <c r="B471" s="234"/>
      <c r="C471" s="235"/>
      <c r="D471" s="234"/>
      <c r="E471" s="234"/>
      <c r="F471" s="234"/>
      <c r="G471" s="234"/>
      <c r="H471" s="234"/>
      <c r="I471" s="234"/>
      <c r="J471" s="234"/>
      <c r="K471" s="234"/>
      <c r="L471" s="234"/>
      <c r="M471" s="234"/>
      <c r="N471" s="234"/>
      <c r="O471" s="234"/>
      <c r="P471" s="234"/>
      <c r="Q471" s="234"/>
      <c r="R471" s="236"/>
      <c r="S471" s="234"/>
      <c r="T471" s="234"/>
      <c r="U471" s="234"/>
      <c r="V471" s="234"/>
      <c r="W471" s="234"/>
      <c r="X471" s="234"/>
      <c r="Y471" s="234"/>
      <c r="Z471" s="234"/>
      <c r="AA471" s="237"/>
      <c r="AB471" s="237"/>
      <c r="AC471" s="234"/>
      <c r="AD471" s="234"/>
      <c r="AE471" s="234"/>
      <c r="AF471" s="234"/>
      <c r="AG471" s="234"/>
      <c r="AH471" s="234"/>
      <c r="AI471" s="238"/>
      <c r="AJ471" s="234"/>
      <c r="AK471" s="234"/>
      <c r="AL471" s="234"/>
      <c r="AM471" s="229"/>
      <c r="AN471" s="239"/>
      <c r="AO471" s="239"/>
      <c r="AP471" s="239"/>
      <c r="AQ471" s="239"/>
      <c r="AR471" s="239"/>
    </row>
    <row r="472" spans="1:44">
      <c r="A472" s="233"/>
      <c r="B472" s="234"/>
      <c r="C472" s="235"/>
      <c r="D472" s="234"/>
      <c r="E472" s="234"/>
      <c r="F472" s="234"/>
      <c r="G472" s="234"/>
      <c r="H472" s="234"/>
      <c r="I472" s="234"/>
      <c r="J472" s="234"/>
      <c r="K472" s="234"/>
      <c r="L472" s="234"/>
      <c r="M472" s="234"/>
      <c r="N472" s="234"/>
      <c r="O472" s="234"/>
      <c r="P472" s="234"/>
      <c r="Q472" s="234"/>
      <c r="R472" s="236"/>
      <c r="S472" s="234"/>
      <c r="T472" s="234"/>
      <c r="U472" s="234"/>
      <c r="V472" s="234"/>
      <c r="W472" s="234"/>
      <c r="X472" s="234"/>
      <c r="Y472" s="234"/>
      <c r="Z472" s="234"/>
      <c r="AA472" s="237"/>
      <c r="AB472" s="237"/>
      <c r="AC472" s="234"/>
      <c r="AD472" s="234"/>
      <c r="AE472" s="234"/>
      <c r="AF472" s="234"/>
      <c r="AG472" s="234"/>
      <c r="AH472" s="234"/>
      <c r="AI472" s="238"/>
      <c r="AJ472" s="234"/>
      <c r="AK472" s="234"/>
      <c r="AL472" s="234"/>
      <c r="AM472" s="229"/>
      <c r="AN472" s="239"/>
      <c r="AO472" s="239"/>
      <c r="AP472" s="239"/>
      <c r="AQ472" s="239"/>
      <c r="AR472" s="239"/>
    </row>
    <row r="473" spans="1:44">
      <c r="A473" s="233"/>
      <c r="B473" s="234"/>
      <c r="C473" s="235"/>
      <c r="D473" s="234"/>
      <c r="E473" s="234"/>
      <c r="F473" s="234"/>
      <c r="G473" s="234"/>
      <c r="H473" s="234"/>
      <c r="I473" s="234"/>
      <c r="J473" s="234"/>
      <c r="K473" s="234"/>
      <c r="L473" s="234"/>
      <c r="M473" s="234"/>
      <c r="N473" s="234"/>
      <c r="O473" s="234"/>
      <c r="P473" s="234"/>
      <c r="Q473" s="234"/>
      <c r="R473" s="236"/>
      <c r="S473" s="234"/>
      <c r="T473" s="234"/>
      <c r="U473" s="234"/>
      <c r="V473" s="234"/>
      <c r="W473" s="234"/>
      <c r="X473" s="234"/>
      <c r="Y473" s="234"/>
      <c r="Z473" s="234"/>
      <c r="AA473" s="237"/>
      <c r="AB473" s="237"/>
      <c r="AC473" s="234"/>
      <c r="AD473" s="234"/>
      <c r="AE473" s="234"/>
      <c r="AF473" s="234"/>
      <c r="AG473" s="234"/>
      <c r="AH473" s="234"/>
      <c r="AI473" s="238"/>
      <c r="AJ473" s="234"/>
      <c r="AK473" s="234"/>
      <c r="AL473" s="234"/>
      <c r="AM473" s="229"/>
      <c r="AN473" s="239"/>
      <c r="AO473" s="239"/>
      <c r="AP473" s="239"/>
      <c r="AQ473" s="239"/>
      <c r="AR473" s="239"/>
    </row>
    <row r="474" spans="1:44">
      <c r="A474" s="233"/>
      <c r="B474" s="234"/>
      <c r="C474" s="235"/>
      <c r="D474" s="234"/>
      <c r="E474" s="234"/>
      <c r="F474" s="234"/>
      <c r="G474" s="234"/>
      <c r="H474" s="234"/>
      <c r="I474" s="234"/>
      <c r="J474" s="234"/>
      <c r="K474" s="234"/>
      <c r="L474" s="234"/>
      <c r="M474" s="234"/>
      <c r="N474" s="234"/>
      <c r="O474" s="234"/>
      <c r="P474" s="234"/>
      <c r="Q474" s="234"/>
      <c r="R474" s="236"/>
      <c r="S474" s="234"/>
      <c r="T474" s="234"/>
      <c r="U474" s="234"/>
      <c r="V474" s="234"/>
      <c r="W474" s="234"/>
      <c r="X474" s="234"/>
      <c r="Y474" s="234"/>
      <c r="Z474" s="234"/>
      <c r="AA474" s="237"/>
      <c r="AB474" s="237"/>
      <c r="AC474" s="234"/>
      <c r="AD474" s="234"/>
      <c r="AE474" s="234"/>
      <c r="AF474" s="234"/>
      <c r="AG474" s="234"/>
      <c r="AH474" s="234"/>
      <c r="AI474" s="238"/>
      <c r="AJ474" s="234"/>
      <c r="AK474" s="234"/>
      <c r="AL474" s="234"/>
      <c r="AM474" s="229"/>
      <c r="AN474" s="239"/>
      <c r="AO474" s="239"/>
      <c r="AP474" s="239"/>
      <c r="AQ474" s="239"/>
      <c r="AR474" s="239"/>
    </row>
    <row r="475" spans="1:44">
      <c r="A475" s="233"/>
      <c r="B475" s="234"/>
      <c r="C475" s="235"/>
      <c r="D475" s="234"/>
      <c r="E475" s="234"/>
      <c r="F475" s="234"/>
      <c r="G475" s="234"/>
      <c r="H475" s="234"/>
      <c r="I475" s="234"/>
      <c r="J475" s="234"/>
      <c r="K475" s="234"/>
      <c r="L475" s="234"/>
      <c r="M475" s="234"/>
      <c r="N475" s="234"/>
      <c r="O475" s="234"/>
      <c r="P475" s="234"/>
      <c r="Q475" s="234"/>
      <c r="R475" s="236"/>
      <c r="S475" s="234"/>
      <c r="T475" s="234"/>
      <c r="U475" s="234"/>
      <c r="V475" s="234"/>
      <c r="W475" s="234"/>
      <c r="X475" s="234"/>
      <c r="Y475" s="234"/>
      <c r="Z475" s="234"/>
      <c r="AA475" s="237"/>
      <c r="AB475" s="237"/>
      <c r="AC475" s="234"/>
      <c r="AD475" s="234"/>
      <c r="AE475" s="234"/>
      <c r="AF475" s="234"/>
      <c r="AG475" s="234"/>
      <c r="AH475" s="234"/>
      <c r="AI475" s="238"/>
      <c r="AJ475" s="234"/>
      <c r="AK475" s="234"/>
      <c r="AL475" s="234"/>
      <c r="AM475" s="229"/>
      <c r="AN475" s="239"/>
      <c r="AO475" s="239"/>
      <c r="AP475" s="239"/>
      <c r="AQ475" s="239"/>
      <c r="AR475" s="239"/>
    </row>
    <row r="476" spans="1:44">
      <c r="A476" s="233"/>
      <c r="B476" s="234"/>
      <c r="C476" s="235"/>
      <c r="D476" s="234"/>
      <c r="E476" s="234"/>
      <c r="F476" s="234"/>
      <c r="G476" s="234"/>
      <c r="H476" s="234"/>
      <c r="I476" s="234"/>
      <c r="J476" s="234"/>
      <c r="K476" s="234"/>
      <c r="L476" s="234"/>
      <c r="M476" s="234"/>
      <c r="N476" s="234"/>
      <c r="O476" s="234"/>
      <c r="P476" s="234"/>
      <c r="Q476" s="234"/>
      <c r="R476" s="236"/>
      <c r="S476" s="234"/>
      <c r="T476" s="234"/>
      <c r="U476" s="234"/>
      <c r="V476" s="234"/>
      <c r="W476" s="234"/>
      <c r="X476" s="234"/>
      <c r="Y476" s="234"/>
      <c r="Z476" s="234"/>
      <c r="AA476" s="237"/>
      <c r="AB476" s="237"/>
      <c r="AC476" s="234"/>
      <c r="AD476" s="234"/>
      <c r="AE476" s="234"/>
      <c r="AF476" s="234"/>
      <c r="AG476" s="234"/>
      <c r="AH476" s="234"/>
      <c r="AI476" s="238"/>
      <c r="AJ476" s="234"/>
      <c r="AK476" s="234"/>
      <c r="AL476" s="234"/>
      <c r="AM476" s="229"/>
      <c r="AN476" s="239"/>
      <c r="AO476" s="239"/>
      <c r="AP476" s="239"/>
      <c r="AQ476" s="239"/>
      <c r="AR476" s="239"/>
    </row>
    <row r="477" spans="1:44">
      <c r="A477" s="233"/>
      <c r="B477" s="234"/>
      <c r="C477" s="235"/>
      <c r="D477" s="234"/>
      <c r="E477" s="234"/>
      <c r="F477" s="234"/>
      <c r="G477" s="234"/>
      <c r="H477" s="234"/>
      <c r="I477" s="234"/>
      <c r="J477" s="234"/>
      <c r="K477" s="234"/>
      <c r="L477" s="234"/>
      <c r="M477" s="234"/>
      <c r="N477" s="234"/>
      <c r="O477" s="234"/>
      <c r="P477" s="234"/>
      <c r="Q477" s="234"/>
      <c r="R477" s="236"/>
      <c r="S477" s="234"/>
      <c r="T477" s="234"/>
      <c r="U477" s="234"/>
      <c r="V477" s="234"/>
      <c r="W477" s="234"/>
      <c r="X477" s="234"/>
      <c r="Y477" s="234"/>
      <c r="Z477" s="234"/>
      <c r="AA477" s="237"/>
      <c r="AB477" s="237"/>
      <c r="AC477" s="234"/>
      <c r="AD477" s="234"/>
      <c r="AE477" s="234"/>
      <c r="AF477" s="234"/>
      <c r="AG477" s="234"/>
      <c r="AH477" s="234"/>
      <c r="AI477" s="238"/>
      <c r="AJ477" s="234"/>
      <c r="AK477" s="234"/>
      <c r="AL477" s="234"/>
      <c r="AM477" s="229"/>
      <c r="AN477" s="239"/>
      <c r="AO477" s="239"/>
      <c r="AP477" s="239"/>
      <c r="AQ477" s="239"/>
      <c r="AR477" s="239"/>
    </row>
    <row r="478" spans="1:44">
      <c r="A478" s="233"/>
      <c r="B478" s="234"/>
      <c r="C478" s="235"/>
      <c r="D478" s="234"/>
      <c r="E478" s="234"/>
      <c r="F478" s="234"/>
      <c r="G478" s="234"/>
      <c r="H478" s="234"/>
      <c r="I478" s="234"/>
      <c r="J478" s="234"/>
      <c r="K478" s="234"/>
      <c r="L478" s="234"/>
      <c r="M478" s="234"/>
      <c r="N478" s="234"/>
      <c r="O478" s="234"/>
      <c r="P478" s="234"/>
      <c r="Q478" s="234"/>
      <c r="R478" s="236"/>
      <c r="S478" s="234"/>
      <c r="T478" s="234"/>
      <c r="U478" s="234"/>
      <c r="V478" s="234"/>
      <c r="W478" s="234"/>
      <c r="X478" s="234"/>
      <c r="Y478" s="234"/>
      <c r="Z478" s="234"/>
      <c r="AA478" s="237"/>
      <c r="AB478" s="237"/>
      <c r="AC478" s="234"/>
      <c r="AD478" s="234"/>
      <c r="AE478" s="234"/>
      <c r="AF478" s="234"/>
      <c r="AG478" s="234"/>
      <c r="AH478" s="234"/>
      <c r="AI478" s="238"/>
      <c r="AJ478" s="234"/>
      <c r="AK478" s="234"/>
      <c r="AL478" s="234"/>
      <c r="AM478" s="229"/>
      <c r="AN478" s="239"/>
      <c r="AO478" s="239"/>
      <c r="AP478" s="239"/>
      <c r="AQ478" s="239"/>
      <c r="AR478" s="239"/>
    </row>
    <row r="479" spans="1:44">
      <c r="A479" s="233"/>
      <c r="B479" s="234"/>
      <c r="C479" s="235"/>
      <c r="D479" s="234"/>
      <c r="E479" s="234"/>
      <c r="F479" s="234"/>
      <c r="G479" s="234"/>
      <c r="H479" s="234"/>
      <c r="I479" s="234"/>
      <c r="J479" s="234"/>
      <c r="K479" s="234"/>
      <c r="L479" s="234"/>
      <c r="M479" s="234"/>
      <c r="N479" s="234"/>
      <c r="O479" s="234"/>
      <c r="P479" s="234"/>
      <c r="Q479" s="234"/>
      <c r="R479" s="236"/>
      <c r="S479" s="234"/>
      <c r="T479" s="234"/>
      <c r="U479" s="234"/>
      <c r="V479" s="234"/>
      <c r="W479" s="234"/>
      <c r="X479" s="234"/>
      <c r="Y479" s="234"/>
      <c r="Z479" s="234"/>
      <c r="AA479" s="237"/>
      <c r="AB479" s="237"/>
      <c r="AC479" s="234"/>
      <c r="AD479" s="234"/>
      <c r="AE479" s="234"/>
      <c r="AF479" s="234"/>
      <c r="AG479" s="234"/>
      <c r="AH479" s="234"/>
      <c r="AI479" s="238"/>
      <c r="AJ479" s="234"/>
      <c r="AK479" s="234"/>
      <c r="AL479" s="234"/>
      <c r="AM479" s="229"/>
      <c r="AN479" s="239"/>
      <c r="AO479" s="239"/>
      <c r="AP479" s="239"/>
      <c r="AQ479" s="239"/>
      <c r="AR479" s="239"/>
    </row>
    <row r="480" spans="1:44">
      <c r="A480" s="233"/>
      <c r="B480" s="234"/>
      <c r="C480" s="235"/>
      <c r="D480" s="234"/>
      <c r="E480" s="234"/>
      <c r="F480" s="234"/>
      <c r="G480" s="234"/>
      <c r="H480" s="234"/>
      <c r="I480" s="234"/>
      <c r="J480" s="234"/>
      <c r="K480" s="234"/>
      <c r="L480" s="234"/>
      <c r="M480" s="234"/>
      <c r="N480" s="234"/>
      <c r="O480" s="234"/>
      <c r="P480" s="234"/>
      <c r="Q480" s="234"/>
      <c r="R480" s="236"/>
      <c r="S480" s="234"/>
      <c r="T480" s="234"/>
      <c r="U480" s="234"/>
      <c r="V480" s="234"/>
      <c r="W480" s="234"/>
      <c r="X480" s="234"/>
      <c r="Y480" s="234"/>
      <c r="Z480" s="234"/>
      <c r="AA480" s="237"/>
      <c r="AB480" s="237"/>
      <c r="AC480" s="234"/>
      <c r="AD480" s="234"/>
      <c r="AE480" s="234"/>
      <c r="AF480" s="234"/>
      <c r="AG480" s="234"/>
      <c r="AH480" s="234"/>
      <c r="AI480" s="238"/>
      <c r="AJ480" s="234"/>
      <c r="AK480" s="234"/>
      <c r="AL480" s="234"/>
      <c r="AM480" s="229"/>
      <c r="AN480" s="239"/>
      <c r="AO480" s="239"/>
      <c r="AP480" s="239"/>
      <c r="AQ480" s="239"/>
      <c r="AR480" s="239"/>
    </row>
    <row r="481" spans="1:44">
      <c r="A481" s="233"/>
      <c r="B481" s="234"/>
      <c r="C481" s="235"/>
      <c r="D481" s="234"/>
      <c r="E481" s="234"/>
      <c r="F481" s="234"/>
      <c r="G481" s="234"/>
      <c r="H481" s="234"/>
      <c r="I481" s="234"/>
      <c r="J481" s="234"/>
      <c r="K481" s="234"/>
      <c r="L481" s="234"/>
      <c r="M481" s="234"/>
      <c r="N481" s="234"/>
      <c r="O481" s="234"/>
      <c r="P481" s="234"/>
      <c r="Q481" s="234"/>
      <c r="R481" s="236"/>
      <c r="S481" s="234"/>
      <c r="T481" s="234"/>
      <c r="U481" s="234"/>
      <c r="V481" s="234"/>
      <c r="W481" s="234"/>
      <c r="X481" s="234"/>
      <c r="Y481" s="234"/>
      <c r="Z481" s="234"/>
      <c r="AA481" s="237"/>
      <c r="AB481" s="237"/>
      <c r="AC481" s="234"/>
      <c r="AD481" s="234"/>
      <c r="AE481" s="234"/>
      <c r="AF481" s="234"/>
      <c r="AG481" s="234"/>
      <c r="AH481" s="234"/>
      <c r="AI481" s="238"/>
      <c r="AJ481" s="234"/>
      <c r="AK481" s="234"/>
      <c r="AL481" s="234"/>
      <c r="AM481" s="229"/>
      <c r="AN481" s="239"/>
      <c r="AO481" s="239"/>
      <c r="AP481" s="239"/>
      <c r="AQ481" s="239"/>
      <c r="AR481" s="239"/>
    </row>
    <row r="482" spans="1:44">
      <c r="A482" s="233"/>
      <c r="B482" s="234"/>
      <c r="C482" s="235"/>
      <c r="D482" s="234"/>
      <c r="E482" s="234"/>
      <c r="F482" s="234"/>
      <c r="G482" s="234"/>
      <c r="H482" s="234"/>
      <c r="I482" s="234"/>
      <c r="J482" s="234"/>
      <c r="K482" s="234"/>
      <c r="L482" s="234"/>
      <c r="M482" s="234"/>
      <c r="N482" s="234"/>
      <c r="O482" s="234"/>
      <c r="P482" s="234"/>
      <c r="Q482" s="234"/>
      <c r="R482" s="236"/>
      <c r="S482" s="234"/>
      <c r="T482" s="234"/>
      <c r="U482" s="234"/>
      <c r="V482" s="234"/>
      <c r="W482" s="234"/>
      <c r="X482" s="234"/>
      <c r="Y482" s="234"/>
      <c r="Z482" s="234"/>
      <c r="AA482" s="237"/>
      <c r="AB482" s="237"/>
      <c r="AC482" s="234"/>
      <c r="AD482" s="234"/>
      <c r="AE482" s="234"/>
      <c r="AF482" s="234"/>
      <c r="AG482" s="234"/>
      <c r="AH482" s="234"/>
      <c r="AI482" s="238"/>
      <c r="AJ482" s="234"/>
      <c r="AK482" s="234"/>
      <c r="AL482" s="234"/>
      <c r="AM482" s="229"/>
      <c r="AN482" s="239"/>
      <c r="AO482" s="239"/>
      <c r="AP482" s="239"/>
      <c r="AQ482" s="239"/>
      <c r="AR482" s="239"/>
    </row>
    <row r="483" spans="1:44">
      <c r="A483" s="233"/>
      <c r="B483" s="234"/>
      <c r="C483" s="235"/>
      <c r="D483" s="234"/>
      <c r="E483" s="234"/>
      <c r="F483" s="234"/>
      <c r="G483" s="234"/>
      <c r="H483" s="234"/>
      <c r="I483" s="234"/>
      <c r="J483" s="234"/>
      <c r="K483" s="234"/>
      <c r="L483" s="234"/>
      <c r="M483" s="234"/>
      <c r="N483" s="234"/>
      <c r="O483" s="234"/>
      <c r="P483" s="234"/>
      <c r="Q483" s="234"/>
      <c r="R483" s="236"/>
      <c r="S483" s="234"/>
      <c r="T483" s="234"/>
      <c r="U483" s="234"/>
      <c r="V483" s="234"/>
      <c r="W483" s="234"/>
      <c r="X483" s="234"/>
      <c r="Y483" s="234"/>
      <c r="Z483" s="234"/>
      <c r="AA483" s="237"/>
      <c r="AB483" s="237"/>
      <c r="AC483" s="234"/>
      <c r="AD483" s="234"/>
      <c r="AE483" s="234"/>
      <c r="AF483" s="234"/>
      <c r="AG483" s="234"/>
      <c r="AH483" s="234"/>
      <c r="AI483" s="238"/>
      <c r="AJ483" s="234"/>
      <c r="AK483" s="234"/>
      <c r="AL483" s="234"/>
      <c r="AM483" s="229"/>
      <c r="AN483" s="239"/>
      <c r="AO483" s="239"/>
      <c r="AP483" s="239"/>
      <c r="AQ483" s="239"/>
      <c r="AR483" s="239"/>
    </row>
    <row r="484" spans="1:44">
      <c r="A484" s="233"/>
      <c r="B484" s="234"/>
      <c r="C484" s="235"/>
      <c r="D484" s="234"/>
      <c r="E484" s="234"/>
      <c r="F484" s="234"/>
      <c r="G484" s="234"/>
      <c r="H484" s="234"/>
      <c r="I484" s="234"/>
      <c r="J484" s="234"/>
      <c r="K484" s="234"/>
      <c r="L484" s="234"/>
      <c r="M484" s="234"/>
      <c r="N484" s="234"/>
      <c r="O484" s="234"/>
      <c r="P484" s="234"/>
      <c r="Q484" s="234"/>
      <c r="R484" s="236"/>
      <c r="S484" s="234"/>
      <c r="T484" s="234"/>
      <c r="U484" s="234"/>
      <c r="V484" s="234"/>
      <c r="W484" s="234"/>
      <c r="X484" s="234"/>
      <c r="Y484" s="234"/>
      <c r="Z484" s="234"/>
      <c r="AA484" s="237"/>
      <c r="AB484" s="237"/>
      <c r="AC484" s="234"/>
      <c r="AD484" s="234"/>
      <c r="AE484" s="234"/>
      <c r="AF484" s="234"/>
      <c r="AG484" s="234"/>
      <c r="AH484" s="234"/>
      <c r="AI484" s="238"/>
      <c r="AJ484" s="234"/>
      <c r="AK484" s="234"/>
      <c r="AL484" s="234"/>
      <c r="AM484" s="229"/>
      <c r="AN484" s="239"/>
      <c r="AO484" s="239"/>
      <c r="AP484" s="239"/>
      <c r="AQ484" s="239"/>
      <c r="AR484" s="239"/>
    </row>
    <row r="485" spans="1:44">
      <c r="A485" s="233"/>
      <c r="B485" s="234"/>
      <c r="C485" s="235"/>
      <c r="D485" s="234"/>
      <c r="E485" s="234"/>
      <c r="F485" s="234"/>
      <c r="G485" s="234"/>
      <c r="H485" s="234"/>
      <c r="I485" s="234"/>
      <c r="J485" s="234"/>
      <c r="K485" s="234"/>
      <c r="L485" s="234"/>
      <c r="M485" s="234"/>
      <c r="N485" s="234"/>
      <c r="O485" s="234"/>
      <c r="P485" s="234"/>
      <c r="Q485" s="234"/>
      <c r="R485" s="236"/>
      <c r="S485" s="234"/>
      <c r="T485" s="234"/>
      <c r="U485" s="234"/>
      <c r="V485" s="234"/>
      <c r="W485" s="234"/>
      <c r="X485" s="234"/>
      <c r="Y485" s="234"/>
      <c r="Z485" s="234"/>
      <c r="AA485" s="237"/>
      <c r="AB485" s="237"/>
      <c r="AC485" s="234"/>
      <c r="AD485" s="234"/>
      <c r="AE485" s="234"/>
      <c r="AF485" s="234"/>
      <c r="AG485" s="234"/>
      <c r="AH485" s="234"/>
      <c r="AI485" s="238"/>
      <c r="AJ485" s="234"/>
      <c r="AK485" s="234"/>
      <c r="AL485" s="234"/>
      <c r="AM485" s="229"/>
      <c r="AN485" s="239"/>
      <c r="AO485" s="239"/>
      <c r="AP485" s="239"/>
      <c r="AQ485" s="239"/>
      <c r="AR485" s="239"/>
    </row>
    <row r="486" spans="1:44">
      <c r="A486" s="233"/>
      <c r="B486" s="234"/>
      <c r="C486" s="235"/>
      <c r="D486" s="234"/>
      <c r="E486" s="234"/>
      <c r="F486" s="234"/>
      <c r="G486" s="234"/>
      <c r="H486" s="234"/>
      <c r="I486" s="234"/>
      <c r="J486" s="234"/>
      <c r="K486" s="234"/>
      <c r="L486" s="234"/>
      <c r="M486" s="234"/>
      <c r="N486" s="234"/>
      <c r="O486" s="234"/>
      <c r="P486" s="234"/>
      <c r="Q486" s="234"/>
      <c r="R486" s="236"/>
      <c r="S486" s="234"/>
      <c r="T486" s="234"/>
      <c r="U486" s="234"/>
      <c r="V486" s="234"/>
      <c r="W486" s="234"/>
      <c r="X486" s="234"/>
      <c r="Y486" s="234"/>
      <c r="Z486" s="234"/>
      <c r="AA486" s="237"/>
      <c r="AB486" s="237"/>
      <c r="AC486" s="234"/>
      <c r="AD486" s="234"/>
      <c r="AE486" s="234"/>
      <c r="AF486" s="234"/>
      <c r="AG486" s="234"/>
      <c r="AH486" s="234"/>
      <c r="AI486" s="238"/>
      <c r="AJ486" s="234"/>
      <c r="AK486" s="234"/>
      <c r="AL486" s="234"/>
      <c r="AM486" s="229"/>
      <c r="AN486" s="239"/>
      <c r="AO486" s="239"/>
      <c r="AP486" s="239"/>
      <c r="AQ486" s="239"/>
      <c r="AR486" s="239"/>
    </row>
    <row r="487" spans="1:44">
      <c r="A487" s="233"/>
      <c r="B487" s="234"/>
      <c r="C487" s="235"/>
      <c r="D487" s="234"/>
      <c r="E487" s="234"/>
      <c r="F487" s="234"/>
      <c r="G487" s="234"/>
      <c r="H487" s="234"/>
      <c r="I487" s="234"/>
      <c r="J487" s="234"/>
      <c r="K487" s="234"/>
      <c r="L487" s="234"/>
      <c r="M487" s="234"/>
      <c r="N487" s="234"/>
      <c r="O487" s="234"/>
      <c r="P487" s="234"/>
      <c r="Q487" s="234"/>
      <c r="R487" s="236"/>
      <c r="S487" s="234"/>
      <c r="T487" s="234"/>
      <c r="U487" s="234"/>
      <c r="V487" s="234"/>
      <c r="W487" s="234"/>
      <c r="X487" s="234"/>
      <c r="Y487" s="234"/>
      <c r="Z487" s="234"/>
      <c r="AA487" s="237"/>
      <c r="AB487" s="237"/>
      <c r="AC487" s="234"/>
      <c r="AD487" s="234"/>
      <c r="AE487" s="234"/>
      <c r="AF487" s="234"/>
      <c r="AG487" s="234"/>
      <c r="AH487" s="234"/>
      <c r="AI487" s="238"/>
      <c r="AJ487" s="234"/>
      <c r="AK487" s="234"/>
      <c r="AL487" s="234"/>
      <c r="AM487" s="229"/>
      <c r="AN487" s="239"/>
      <c r="AO487" s="239"/>
      <c r="AP487" s="239"/>
      <c r="AQ487" s="239"/>
      <c r="AR487" s="239"/>
    </row>
    <row r="488" spans="1:44">
      <c r="A488" s="233"/>
      <c r="B488" s="234"/>
      <c r="C488" s="235"/>
      <c r="D488" s="234"/>
      <c r="E488" s="234"/>
      <c r="F488" s="234"/>
      <c r="G488" s="234"/>
      <c r="H488" s="234"/>
      <c r="I488" s="234"/>
      <c r="J488" s="234"/>
      <c r="K488" s="234"/>
      <c r="L488" s="234"/>
      <c r="M488" s="234"/>
      <c r="N488" s="234"/>
      <c r="O488" s="234"/>
      <c r="P488" s="234"/>
      <c r="Q488" s="234"/>
      <c r="R488" s="236"/>
      <c r="S488" s="234"/>
      <c r="T488" s="234"/>
      <c r="U488" s="234"/>
      <c r="V488" s="234"/>
      <c r="W488" s="234"/>
      <c r="X488" s="234"/>
      <c r="Y488" s="234"/>
      <c r="Z488" s="234"/>
      <c r="AA488" s="237"/>
      <c r="AB488" s="237"/>
      <c r="AC488" s="234"/>
      <c r="AD488" s="234"/>
      <c r="AE488" s="234"/>
      <c r="AF488" s="234"/>
      <c r="AG488" s="234"/>
      <c r="AH488" s="234"/>
      <c r="AI488" s="238"/>
      <c r="AJ488" s="234"/>
      <c r="AK488" s="234"/>
      <c r="AL488" s="234"/>
      <c r="AM488" s="229"/>
      <c r="AN488" s="239"/>
      <c r="AO488" s="239"/>
      <c r="AP488" s="239"/>
      <c r="AQ488" s="239"/>
      <c r="AR488" s="239"/>
    </row>
    <row r="489" spans="1:44">
      <c r="A489" s="233"/>
      <c r="B489" s="234"/>
      <c r="C489" s="235"/>
      <c r="D489" s="234"/>
      <c r="E489" s="234"/>
      <c r="F489" s="234"/>
      <c r="G489" s="234"/>
      <c r="H489" s="234"/>
      <c r="I489" s="234"/>
      <c r="J489" s="234"/>
      <c r="K489" s="234"/>
      <c r="L489" s="234"/>
      <c r="M489" s="234"/>
      <c r="N489" s="234"/>
      <c r="O489" s="234"/>
      <c r="P489" s="234"/>
      <c r="Q489" s="234"/>
      <c r="R489" s="236"/>
      <c r="S489" s="234"/>
      <c r="T489" s="234"/>
      <c r="U489" s="234"/>
      <c r="V489" s="234"/>
      <c r="W489" s="234"/>
      <c r="X489" s="234"/>
      <c r="Y489" s="234"/>
      <c r="Z489" s="234"/>
      <c r="AA489" s="237"/>
      <c r="AB489" s="237"/>
      <c r="AC489" s="234"/>
      <c r="AD489" s="234"/>
      <c r="AE489" s="234"/>
      <c r="AF489" s="234"/>
      <c r="AG489" s="234"/>
      <c r="AH489" s="234"/>
      <c r="AI489" s="238"/>
      <c r="AJ489" s="234"/>
      <c r="AK489" s="234"/>
      <c r="AL489" s="234"/>
      <c r="AM489" s="229"/>
      <c r="AN489" s="239"/>
      <c r="AO489" s="239"/>
      <c r="AP489" s="239"/>
      <c r="AQ489" s="239"/>
      <c r="AR489" s="239"/>
    </row>
    <row r="490" spans="1:44">
      <c r="A490" s="233"/>
      <c r="B490" s="234"/>
      <c r="C490" s="235"/>
      <c r="D490" s="234"/>
      <c r="E490" s="234"/>
      <c r="F490" s="234"/>
      <c r="G490" s="234"/>
      <c r="H490" s="234"/>
      <c r="I490" s="234"/>
      <c r="J490" s="234"/>
      <c r="K490" s="234"/>
      <c r="L490" s="234"/>
      <c r="M490" s="234"/>
      <c r="N490" s="234"/>
      <c r="O490" s="234"/>
      <c r="P490" s="234"/>
      <c r="Q490" s="234"/>
      <c r="R490" s="236"/>
      <c r="S490" s="234"/>
      <c r="T490" s="234"/>
      <c r="U490" s="234"/>
      <c r="V490" s="234"/>
      <c r="W490" s="234"/>
      <c r="X490" s="234"/>
      <c r="Y490" s="234"/>
      <c r="Z490" s="234"/>
      <c r="AA490" s="237"/>
      <c r="AB490" s="237"/>
      <c r="AC490" s="234"/>
      <c r="AD490" s="234"/>
      <c r="AE490" s="234"/>
      <c r="AF490" s="234"/>
      <c r="AG490" s="234"/>
      <c r="AH490" s="234"/>
      <c r="AI490" s="238"/>
      <c r="AJ490" s="234"/>
      <c r="AK490" s="234"/>
      <c r="AL490" s="234"/>
      <c r="AM490" s="229"/>
      <c r="AN490" s="239"/>
      <c r="AO490" s="239"/>
      <c r="AP490" s="239"/>
      <c r="AQ490" s="239"/>
      <c r="AR490" s="239"/>
    </row>
    <row r="491" spans="1:44">
      <c r="A491" s="233"/>
      <c r="B491" s="234"/>
      <c r="C491" s="235"/>
      <c r="D491" s="234"/>
      <c r="E491" s="234"/>
      <c r="F491" s="234"/>
      <c r="G491" s="234"/>
      <c r="H491" s="234"/>
      <c r="I491" s="234"/>
      <c r="J491" s="234"/>
      <c r="K491" s="234"/>
      <c r="L491" s="234"/>
      <c r="M491" s="234"/>
      <c r="N491" s="234"/>
      <c r="O491" s="234"/>
      <c r="P491" s="234"/>
      <c r="Q491" s="234"/>
      <c r="R491" s="236"/>
      <c r="S491" s="234"/>
      <c r="T491" s="234"/>
      <c r="U491" s="234"/>
      <c r="V491" s="234"/>
      <c r="W491" s="234"/>
      <c r="X491" s="234"/>
      <c r="Y491" s="234"/>
      <c r="Z491" s="234"/>
      <c r="AA491" s="237"/>
      <c r="AB491" s="237"/>
      <c r="AC491" s="234"/>
      <c r="AD491" s="234"/>
      <c r="AE491" s="234"/>
      <c r="AF491" s="234"/>
      <c r="AG491" s="234"/>
      <c r="AH491" s="234"/>
      <c r="AI491" s="238"/>
      <c r="AJ491" s="234"/>
      <c r="AK491" s="234"/>
      <c r="AL491" s="234"/>
      <c r="AM491" s="229"/>
      <c r="AN491" s="239"/>
      <c r="AO491" s="239"/>
      <c r="AP491" s="239"/>
      <c r="AQ491" s="239"/>
      <c r="AR491" s="239"/>
    </row>
    <row r="492" spans="1:44">
      <c r="A492" s="233"/>
      <c r="B492" s="234"/>
      <c r="C492" s="235"/>
      <c r="D492" s="234"/>
      <c r="E492" s="234"/>
      <c r="F492" s="234"/>
      <c r="G492" s="234"/>
      <c r="H492" s="234"/>
      <c r="I492" s="234"/>
      <c r="J492" s="234"/>
      <c r="K492" s="234"/>
      <c r="L492" s="234"/>
      <c r="M492" s="234"/>
      <c r="N492" s="234"/>
      <c r="O492" s="234"/>
      <c r="P492" s="234"/>
      <c r="Q492" s="234"/>
      <c r="R492" s="236"/>
      <c r="S492" s="234"/>
      <c r="T492" s="234"/>
      <c r="U492" s="234"/>
      <c r="V492" s="234"/>
      <c r="W492" s="234"/>
      <c r="X492" s="234"/>
      <c r="Y492" s="234"/>
      <c r="Z492" s="234"/>
      <c r="AA492" s="237"/>
      <c r="AB492" s="237"/>
      <c r="AC492" s="234"/>
      <c r="AD492" s="234"/>
      <c r="AE492" s="234"/>
      <c r="AF492" s="234"/>
      <c r="AG492" s="234"/>
      <c r="AH492" s="234"/>
      <c r="AI492" s="238"/>
      <c r="AJ492" s="234"/>
      <c r="AK492" s="234"/>
      <c r="AL492" s="234"/>
      <c r="AM492" s="229"/>
      <c r="AN492" s="239"/>
      <c r="AO492" s="239"/>
      <c r="AP492" s="239"/>
      <c r="AQ492" s="239"/>
      <c r="AR492" s="239"/>
    </row>
    <row r="493" spans="1:44">
      <c r="A493" s="233"/>
      <c r="B493" s="234"/>
      <c r="C493" s="235"/>
      <c r="D493" s="234"/>
      <c r="E493" s="234"/>
      <c r="F493" s="234"/>
      <c r="G493" s="234"/>
      <c r="H493" s="234"/>
      <c r="I493" s="234"/>
      <c r="J493" s="234"/>
      <c r="K493" s="234"/>
      <c r="L493" s="234"/>
      <c r="M493" s="234"/>
      <c r="N493" s="234"/>
      <c r="O493" s="234"/>
      <c r="P493" s="234"/>
      <c r="Q493" s="234"/>
      <c r="R493" s="236"/>
      <c r="S493" s="234"/>
      <c r="T493" s="234"/>
      <c r="U493" s="234"/>
      <c r="V493" s="234"/>
      <c r="W493" s="234"/>
      <c r="X493" s="234"/>
      <c r="Y493" s="234"/>
      <c r="Z493" s="234"/>
      <c r="AA493" s="237"/>
      <c r="AB493" s="237"/>
      <c r="AC493" s="234"/>
      <c r="AD493" s="234"/>
      <c r="AE493" s="234"/>
      <c r="AF493" s="234"/>
      <c r="AG493" s="234"/>
      <c r="AH493" s="234"/>
      <c r="AI493" s="238"/>
      <c r="AJ493" s="234"/>
      <c r="AK493" s="234"/>
      <c r="AL493" s="234"/>
      <c r="AM493" s="229"/>
      <c r="AN493" s="239"/>
      <c r="AO493" s="239"/>
      <c r="AP493" s="239"/>
      <c r="AQ493" s="239"/>
      <c r="AR493" s="239"/>
    </row>
    <row r="494" spans="1:44">
      <c r="A494" s="233"/>
      <c r="B494" s="234"/>
      <c r="C494" s="235"/>
      <c r="D494" s="234"/>
      <c r="E494" s="234"/>
      <c r="F494" s="234"/>
      <c r="G494" s="234"/>
      <c r="H494" s="234"/>
      <c r="I494" s="234"/>
      <c r="J494" s="234"/>
      <c r="K494" s="234"/>
      <c r="L494" s="234"/>
      <c r="M494" s="234"/>
      <c r="N494" s="234"/>
      <c r="O494" s="234"/>
      <c r="P494" s="234"/>
      <c r="Q494" s="234"/>
      <c r="R494" s="236"/>
      <c r="S494" s="234"/>
      <c r="T494" s="234"/>
      <c r="U494" s="234"/>
      <c r="V494" s="234"/>
      <c r="W494" s="234"/>
      <c r="X494" s="234"/>
      <c r="Y494" s="234"/>
      <c r="Z494" s="234"/>
      <c r="AA494" s="237"/>
      <c r="AB494" s="237"/>
      <c r="AC494" s="234"/>
      <c r="AD494" s="234"/>
      <c r="AE494" s="234"/>
      <c r="AF494" s="234"/>
      <c r="AG494" s="234"/>
      <c r="AH494" s="234"/>
      <c r="AI494" s="238"/>
      <c r="AJ494" s="234"/>
      <c r="AK494" s="234"/>
      <c r="AL494" s="234"/>
      <c r="AM494" s="229"/>
      <c r="AN494" s="239"/>
      <c r="AO494" s="239"/>
      <c r="AP494" s="239"/>
      <c r="AQ494" s="239"/>
      <c r="AR494" s="239"/>
    </row>
    <row r="495" spans="1:44">
      <c r="A495" s="233"/>
      <c r="B495" s="234"/>
      <c r="C495" s="235"/>
      <c r="D495" s="234"/>
      <c r="E495" s="234"/>
      <c r="F495" s="234"/>
      <c r="G495" s="234"/>
      <c r="H495" s="234"/>
      <c r="I495" s="234"/>
      <c r="J495" s="234"/>
      <c r="K495" s="234"/>
      <c r="L495" s="234"/>
      <c r="M495" s="234"/>
      <c r="N495" s="234"/>
      <c r="O495" s="234"/>
      <c r="P495" s="234"/>
      <c r="Q495" s="234"/>
      <c r="R495" s="236"/>
      <c r="S495" s="234"/>
      <c r="T495" s="234"/>
      <c r="U495" s="234"/>
      <c r="V495" s="234"/>
      <c r="W495" s="234"/>
      <c r="X495" s="234"/>
      <c r="Y495" s="234"/>
      <c r="Z495" s="234"/>
      <c r="AA495" s="237"/>
      <c r="AB495" s="237"/>
      <c r="AC495" s="234"/>
      <c r="AD495" s="234"/>
      <c r="AE495" s="234"/>
      <c r="AF495" s="234"/>
      <c r="AG495" s="234"/>
      <c r="AH495" s="234"/>
      <c r="AI495" s="238"/>
      <c r="AJ495" s="234"/>
      <c r="AK495" s="234"/>
      <c r="AL495" s="234"/>
      <c r="AM495" s="229"/>
      <c r="AN495" s="239"/>
      <c r="AO495" s="239"/>
      <c r="AP495" s="239"/>
      <c r="AQ495" s="239"/>
      <c r="AR495" s="239"/>
    </row>
    <row r="496" spans="1:44">
      <c r="A496" s="233"/>
      <c r="B496" s="234"/>
      <c r="C496" s="235"/>
      <c r="D496" s="234"/>
      <c r="E496" s="234"/>
      <c r="F496" s="234"/>
      <c r="G496" s="234"/>
      <c r="H496" s="234"/>
      <c r="I496" s="234"/>
      <c r="J496" s="234"/>
      <c r="K496" s="234"/>
      <c r="L496" s="234"/>
      <c r="M496" s="234"/>
      <c r="N496" s="234"/>
      <c r="O496" s="234"/>
      <c r="P496" s="234"/>
      <c r="Q496" s="234"/>
      <c r="R496" s="236"/>
      <c r="S496" s="234"/>
      <c r="T496" s="234"/>
      <c r="U496" s="234"/>
      <c r="V496" s="234"/>
      <c r="W496" s="234"/>
      <c r="X496" s="234"/>
      <c r="Y496" s="234"/>
      <c r="Z496" s="234"/>
      <c r="AA496" s="237"/>
      <c r="AB496" s="237"/>
      <c r="AC496" s="234"/>
      <c r="AD496" s="234"/>
      <c r="AE496" s="234"/>
      <c r="AF496" s="234"/>
      <c r="AG496" s="234"/>
      <c r="AH496" s="234"/>
      <c r="AI496" s="238"/>
      <c r="AJ496" s="234"/>
      <c r="AK496" s="234"/>
      <c r="AL496" s="234"/>
      <c r="AM496" s="229"/>
      <c r="AN496" s="239"/>
      <c r="AO496" s="239"/>
      <c r="AP496" s="239"/>
      <c r="AQ496" s="239"/>
      <c r="AR496" s="239"/>
    </row>
    <row r="497" spans="1:44">
      <c r="A497" s="233"/>
      <c r="B497" s="234"/>
      <c r="C497" s="235"/>
      <c r="D497" s="234"/>
      <c r="E497" s="234"/>
      <c r="F497" s="234"/>
      <c r="G497" s="234"/>
      <c r="H497" s="234"/>
      <c r="I497" s="234"/>
      <c r="J497" s="234"/>
      <c r="K497" s="234"/>
      <c r="L497" s="234"/>
      <c r="M497" s="234"/>
      <c r="N497" s="234"/>
      <c r="O497" s="234"/>
      <c r="P497" s="234"/>
      <c r="Q497" s="234"/>
      <c r="R497" s="236"/>
      <c r="S497" s="234"/>
      <c r="T497" s="234"/>
      <c r="U497" s="234"/>
      <c r="V497" s="234"/>
      <c r="W497" s="234"/>
      <c r="X497" s="234"/>
      <c r="Y497" s="234"/>
      <c r="Z497" s="234"/>
      <c r="AA497" s="237"/>
      <c r="AB497" s="237"/>
      <c r="AC497" s="234"/>
      <c r="AD497" s="234"/>
      <c r="AE497" s="234"/>
      <c r="AF497" s="234"/>
      <c r="AG497" s="234"/>
      <c r="AH497" s="234"/>
      <c r="AI497" s="238"/>
      <c r="AJ497" s="234"/>
      <c r="AK497" s="234"/>
      <c r="AL497" s="234"/>
      <c r="AM497" s="229"/>
      <c r="AN497" s="239"/>
      <c r="AO497" s="239"/>
      <c r="AP497" s="239"/>
      <c r="AQ497" s="239"/>
      <c r="AR497" s="239"/>
    </row>
    <row r="498" spans="1:44">
      <c r="A498" s="233"/>
      <c r="B498" s="234"/>
      <c r="C498" s="235"/>
      <c r="D498" s="234"/>
      <c r="E498" s="234"/>
      <c r="F498" s="234"/>
      <c r="G498" s="234"/>
      <c r="H498" s="234"/>
      <c r="I498" s="234"/>
      <c r="J498" s="234"/>
      <c r="K498" s="234"/>
      <c r="L498" s="234"/>
      <c r="M498" s="234"/>
      <c r="N498" s="234"/>
      <c r="O498" s="234"/>
      <c r="P498" s="234"/>
      <c r="Q498" s="234"/>
      <c r="R498" s="236"/>
      <c r="S498" s="234"/>
      <c r="T498" s="234"/>
      <c r="U498" s="234"/>
      <c r="V498" s="234"/>
      <c r="W498" s="234"/>
      <c r="X498" s="234"/>
      <c r="Y498" s="234"/>
      <c r="Z498" s="234"/>
      <c r="AA498" s="237"/>
      <c r="AB498" s="237"/>
      <c r="AC498" s="234"/>
      <c r="AD498" s="234"/>
      <c r="AE498" s="234"/>
      <c r="AF498" s="234"/>
      <c r="AG498" s="234"/>
      <c r="AH498" s="234"/>
      <c r="AI498" s="238"/>
      <c r="AJ498" s="234"/>
      <c r="AK498" s="234"/>
      <c r="AL498" s="234"/>
      <c r="AM498" s="229"/>
      <c r="AN498" s="239"/>
      <c r="AO498" s="239"/>
      <c r="AP498" s="239"/>
      <c r="AQ498" s="239"/>
      <c r="AR498" s="239"/>
    </row>
    <row r="499" spans="1:44">
      <c r="A499" s="233"/>
      <c r="B499" s="234"/>
      <c r="C499" s="235"/>
      <c r="D499" s="234"/>
      <c r="E499" s="234"/>
      <c r="F499" s="234"/>
      <c r="G499" s="234"/>
      <c r="H499" s="234"/>
      <c r="I499" s="234"/>
      <c r="J499" s="234"/>
      <c r="K499" s="234"/>
      <c r="L499" s="234"/>
      <c r="M499" s="234"/>
      <c r="N499" s="234"/>
      <c r="O499" s="234"/>
      <c r="P499" s="234"/>
      <c r="Q499" s="234"/>
      <c r="R499" s="236"/>
      <c r="S499" s="234"/>
      <c r="T499" s="234"/>
      <c r="U499" s="234"/>
      <c r="V499" s="234"/>
      <c r="W499" s="234"/>
      <c r="X499" s="234"/>
      <c r="Y499" s="234"/>
      <c r="Z499" s="234"/>
      <c r="AA499" s="237"/>
      <c r="AB499" s="237"/>
      <c r="AC499" s="234"/>
      <c r="AD499" s="234"/>
      <c r="AE499" s="234"/>
      <c r="AF499" s="234"/>
      <c r="AG499" s="234"/>
      <c r="AH499" s="234"/>
      <c r="AI499" s="238"/>
      <c r="AJ499" s="234"/>
      <c r="AK499" s="234"/>
      <c r="AL499" s="234"/>
      <c r="AM499" s="229"/>
      <c r="AN499" s="239"/>
      <c r="AO499" s="239"/>
      <c r="AP499" s="239"/>
      <c r="AQ499" s="239"/>
      <c r="AR499" s="239"/>
    </row>
    <row r="500" spans="1:44">
      <c r="A500" s="233"/>
      <c r="B500" s="234"/>
      <c r="C500" s="235"/>
      <c r="D500" s="234"/>
      <c r="E500" s="234"/>
      <c r="F500" s="234"/>
      <c r="G500" s="234"/>
      <c r="H500" s="234"/>
      <c r="I500" s="234"/>
      <c r="J500" s="234"/>
      <c r="K500" s="234"/>
      <c r="L500" s="234"/>
      <c r="M500" s="234"/>
      <c r="N500" s="234"/>
      <c r="O500" s="234"/>
      <c r="P500" s="234"/>
      <c r="Q500" s="234"/>
      <c r="R500" s="236"/>
      <c r="S500" s="234"/>
      <c r="T500" s="234"/>
      <c r="U500" s="234"/>
      <c r="V500" s="234"/>
      <c r="W500" s="234"/>
      <c r="X500" s="234"/>
      <c r="Y500" s="234"/>
      <c r="Z500" s="234"/>
      <c r="AA500" s="237"/>
      <c r="AB500" s="237"/>
      <c r="AC500" s="234"/>
      <c r="AD500" s="234"/>
      <c r="AE500" s="234"/>
      <c r="AF500" s="234"/>
      <c r="AG500" s="234"/>
      <c r="AH500" s="234"/>
      <c r="AI500" s="238"/>
      <c r="AJ500" s="234"/>
      <c r="AK500" s="234"/>
      <c r="AL500" s="234"/>
      <c r="AM500" s="229"/>
      <c r="AN500" s="239"/>
      <c r="AO500" s="239"/>
      <c r="AP500" s="239"/>
      <c r="AQ500" s="239"/>
      <c r="AR500" s="239"/>
    </row>
    <row r="501" spans="1:44">
      <c r="A501" s="233"/>
      <c r="B501" s="234"/>
      <c r="C501" s="235"/>
      <c r="D501" s="234"/>
      <c r="E501" s="234"/>
      <c r="F501" s="234"/>
      <c r="G501" s="234"/>
      <c r="H501" s="234"/>
      <c r="I501" s="234"/>
      <c r="J501" s="234"/>
      <c r="K501" s="234"/>
      <c r="L501" s="234"/>
      <c r="M501" s="234"/>
      <c r="N501" s="234"/>
      <c r="O501" s="234"/>
      <c r="P501" s="234"/>
      <c r="Q501" s="234"/>
      <c r="R501" s="236"/>
      <c r="S501" s="234"/>
      <c r="T501" s="234"/>
      <c r="U501" s="234"/>
      <c r="V501" s="234"/>
      <c r="W501" s="234"/>
      <c r="X501" s="234"/>
      <c r="Y501" s="234"/>
      <c r="Z501" s="234"/>
      <c r="AA501" s="237"/>
      <c r="AB501" s="237"/>
      <c r="AC501" s="234"/>
      <c r="AD501" s="234"/>
      <c r="AE501" s="234"/>
      <c r="AF501" s="234"/>
      <c r="AG501" s="234"/>
      <c r="AH501" s="234"/>
      <c r="AI501" s="238"/>
      <c r="AJ501" s="234"/>
      <c r="AK501" s="234"/>
      <c r="AL501" s="234"/>
      <c r="AM501" s="229"/>
      <c r="AN501" s="239"/>
      <c r="AO501" s="239"/>
      <c r="AP501" s="239"/>
      <c r="AQ501" s="239"/>
      <c r="AR501" s="239"/>
    </row>
    <row r="502" spans="1:44">
      <c r="A502" s="233"/>
      <c r="B502" s="234"/>
      <c r="C502" s="235"/>
      <c r="D502" s="234"/>
      <c r="E502" s="234"/>
      <c r="F502" s="234"/>
      <c r="G502" s="234"/>
      <c r="H502" s="234"/>
      <c r="I502" s="234"/>
      <c r="J502" s="234"/>
      <c r="K502" s="234"/>
      <c r="L502" s="234"/>
      <c r="M502" s="234"/>
      <c r="N502" s="234"/>
      <c r="O502" s="234"/>
      <c r="P502" s="234"/>
      <c r="Q502" s="234"/>
      <c r="R502" s="236"/>
      <c r="S502" s="234"/>
      <c r="T502" s="234"/>
      <c r="U502" s="234"/>
      <c r="V502" s="234"/>
      <c r="W502" s="234"/>
      <c r="X502" s="234"/>
      <c r="Y502" s="234"/>
      <c r="Z502" s="234"/>
      <c r="AA502" s="237"/>
      <c r="AB502" s="237"/>
      <c r="AC502" s="234"/>
      <c r="AD502" s="234"/>
      <c r="AE502" s="234"/>
      <c r="AF502" s="234"/>
      <c r="AG502" s="234"/>
      <c r="AH502" s="234"/>
      <c r="AI502" s="238"/>
      <c r="AJ502" s="234"/>
      <c r="AK502" s="234"/>
      <c r="AL502" s="234"/>
      <c r="AM502" s="229"/>
      <c r="AN502" s="239"/>
      <c r="AO502" s="239"/>
      <c r="AP502" s="239"/>
      <c r="AQ502" s="239"/>
      <c r="AR502" s="239"/>
    </row>
    <row r="503" spans="1:44">
      <c r="A503" s="233"/>
      <c r="B503" s="234"/>
      <c r="C503" s="235"/>
      <c r="D503" s="234"/>
      <c r="E503" s="234"/>
      <c r="F503" s="234"/>
      <c r="G503" s="234"/>
      <c r="H503" s="234"/>
      <c r="I503" s="234"/>
      <c r="J503" s="234"/>
      <c r="K503" s="234"/>
      <c r="L503" s="234"/>
      <c r="M503" s="234"/>
      <c r="N503" s="234"/>
      <c r="O503" s="234"/>
      <c r="P503" s="234"/>
      <c r="Q503" s="234"/>
      <c r="R503" s="236"/>
      <c r="S503" s="234"/>
      <c r="T503" s="234"/>
      <c r="U503" s="234"/>
      <c r="V503" s="234"/>
      <c r="W503" s="234"/>
      <c r="X503" s="234"/>
      <c r="Y503" s="234"/>
      <c r="Z503" s="234"/>
      <c r="AA503" s="237"/>
      <c r="AB503" s="237"/>
      <c r="AC503" s="234"/>
      <c r="AD503" s="234"/>
      <c r="AE503" s="234"/>
      <c r="AF503" s="234"/>
      <c r="AG503" s="234"/>
      <c r="AH503" s="234"/>
      <c r="AI503" s="238"/>
      <c r="AJ503" s="234"/>
      <c r="AK503" s="234"/>
      <c r="AL503" s="234"/>
      <c r="AM503" s="229"/>
      <c r="AN503" s="239"/>
      <c r="AO503" s="239"/>
      <c r="AP503" s="239"/>
      <c r="AQ503" s="239"/>
      <c r="AR503" s="239"/>
    </row>
    <row r="504" spans="1:44">
      <c r="A504" s="233"/>
      <c r="B504" s="234"/>
      <c r="C504" s="235"/>
      <c r="D504" s="234"/>
      <c r="E504" s="234"/>
      <c r="F504" s="234"/>
      <c r="G504" s="234"/>
      <c r="H504" s="234"/>
      <c r="I504" s="234"/>
      <c r="J504" s="234"/>
      <c r="K504" s="234"/>
      <c r="L504" s="234"/>
      <c r="M504" s="234"/>
      <c r="N504" s="234"/>
      <c r="O504" s="234"/>
      <c r="P504" s="234"/>
      <c r="Q504" s="234"/>
      <c r="R504" s="236"/>
      <c r="S504" s="234"/>
      <c r="T504" s="234"/>
      <c r="U504" s="234"/>
      <c r="V504" s="234"/>
      <c r="W504" s="234"/>
      <c r="X504" s="234"/>
      <c r="Y504" s="234"/>
      <c r="Z504" s="234"/>
      <c r="AA504" s="237"/>
      <c r="AB504" s="237"/>
      <c r="AC504" s="234"/>
      <c r="AD504" s="234"/>
      <c r="AE504" s="234"/>
      <c r="AF504" s="234"/>
      <c r="AG504" s="234"/>
      <c r="AH504" s="234"/>
      <c r="AI504" s="238"/>
      <c r="AJ504" s="234"/>
      <c r="AK504" s="234"/>
      <c r="AL504" s="234"/>
      <c r="AM504" s="229"/>
      <c r="AN504" s="239"/>
      <c r="AO504" s="239"/>
      <c r="AP504" s="239"/>
      <c r="AQ504" s="239"/>
      <c r="AR504" s="239"/>
    </row>
    <row r="505" spans="1:44">
      <c r="A505" s="233"/>
      <c r="B505" s="234"/>
      <c r="C505" s="235"/>
      <c r="D505" s="234"/>
      <c r="E505" s="234"/>
      <c r="F505" s="234"/>
      <c r="G505" s="234"/>
      <c r="H505" s="234"/>
      <c r="I505" s="234"/>
      <c r="J505" s="234"/>
      <c r="K505" s="234"/>
      <c r="L505" s="234"/>
      <c r="M505" s="234"/>
      <c r="N505" s="234"/>
      <c r="O505" s="234"/>
      <c r="P505" s="234"/>
      <c r="Q505" s="234"/>
      <c r="R505" s="236"/>
      <c r="S505" s="234"/>
      <c r="T505" s="234"/>
      <c r="U505" s="234"/>
      <c r="V505" s="234"/>
      <c r="W505" s="234"/>
      <c r="X505" s="234"/>
      <c r="Y505" s="234"/>
      <c r="Z505" s="234"/>
      <c r="AA505" s="237"/>
      <c r="AB505" s="237"/>
      <c r="AC505" s="234"/>
      <c r="AD505" s="234"/>
      <c r="AE505" s="234"/>
      <c r="AF505" s="234"/>
      <c r="AG505" s="234"/>
      <c r="AH505" s="234"/>
      <c r="AI505" s="238"/>
      <c r="AJ505" s="234"/>
      <c r="AK505" s="234"/>
      <c r="AL505" s="234"/>
      <c r="AM505" s="229"/>
      <c r="AN505" s="239"/>
      <c r="AO505" s="239"/>
      <c r="AP505" s="239"/>
      <c r="AQ505" s="239"/>
      <c r="AR505" s="239"/>
    </row>
    <row r="506" spans="1:44">
      <c r="A506" s="233"/>
      <c r="B506" s="234"/>
      <c r="C506" s="235"/>
      <c r="D506" s="234"/>
      <c r="E506" s="234"/>
      <c r="F506" s="234"/>
      <c r="G506" s="234"/>
      <c r="H506" s="234"/>
      <c r="I506" s="234"/>
      <c r="J506" s="234"/>
      <c r="K506" s="234"/>
      <c r="L506" s="234"/>
      <c r="M506" s="234"/>
      <c r="N506" s="234"/>
      <c r="O506" s="234"/>
      <c r="P506" s="234"/>
      <c r="Q506" s="234"/>
      <c r="R506" s="236"/>
      <c r="S506" s="234"/>
      <c r="T506" s="234"/>
      <c r="U506" s="234"/>
      <c r="V506" s="234"/>
      <c r="W506" s="234"/>
      <c r="X506" s="234"/>
      <c r="Y506" s="234"/>
      <c r="Z506" s="234"/>
      <c r="AA506" s="237"/>
      <c r="AB506" s="237"/>
      <c r="AC506" s="234"/>
      <c r="AD506" s="234"/>
      <c r="AE506" s="234"/>
      <c r="AF506" s="234"/>
      <c r="AG506" s="234"/>
      <c r="AH506" s="234"/>
      <c r="AI506" s="238"/>
      <c r="AJ506" s="234"/>
      <c r="AK506" s="234"/>
      <c r="AL506" s="234"/>
      <c r="AM506" s="229"/>
      <c r="AN506" s="239"/>
      <c r="AO506" s="239"/>
      <c r="AP506" s="239"/>
      <c r="AQ506" s="239"/>
      <c r="AR506" s="239"/>
    </row>
    <row r="507" spans="1:44">
      <c r="A507" s="233"/>
      <c r="B507" s="234"/>
      <c r="C507" s="235"/>
      <c r="D507" s="234"/>
      <c r="E507" s="234"/>
      <c r="F507" s="234"/>
      <c r="G507" s="234"/>
      <c r="H507" s="234"/>
      <c r="I507" s="234"/>
      <c r="J507" s="234"/>
      <c r="K507" s="234"/>
      <c r="L507" s="234"/>
      <c r="M507" s="234"/>
      <c r="N507" s="234"/>
      <c r="O507" s="234"/>
      <c r="P507" s="234"/>
      <c r="Q507" s="234"/>
      <c r="R507" s="236"/>
      <c r="S507" s="234"/>
      <c r="T507" s="234"/>
      <c r="U507" s="234"/>
      <c r="V507" s="234"/>
      <c r="W507" s="234"/>
      <c r="X507" s="234"/>
      <c r="Y507" s="234"/>
      <c r="Z507" s="234"/>
      <c r="AA507" s="237"/>
      <c r="AB507" s="237"/>
      <c r="AC507" s="234"/>
      <c r="AD507" s="234"/>
      <c r="AE507" s="234"/>
      <c r="AF507" s="234"/>
      <c r="AG507" s="234"/>
      <c r="AH507" s="234"/>
      <c r="AI507" s="238"/>
      <c r="AJ507" s="234"/>
      <c r="AK507" s="234"/>
      <c r="AL507" s="234"/>
      <c r="AM507" s="229"/>
      <c r="AN507" s="239"/>
      <c r="AO507" s="239"/>
      <c r="AP507" s="239"/>
      <c r="AQ507" s="239"/>
      <c r="AR507" s="239"/>
    </row>
    <row r="508" spans="1:44">
      <c r="A508" s="233"/>
      <c r="B508" s="234"/>
      <c r="C508" s="235"/>
      <c r="D508" s="234"/>
      <c r="E508" s="234"/>
      <c r="F508" s="234"/>
      <c r="G508" s="234"/>
      <c r="H508" s="234"/>
      <c r="I508" s="234"/>
      <c r="J508" s="234"/>
      <c r="K508" s="234"/>
      <c r="L508" s="234"/>
      <c r="M508" s="234"/>
      <c r="N508" s="234"/>
      <c r="O508" s="234"/>
      <c r="P508" s="234"/>
      <c r="Q508" s="234"/>
      <c r="R508" s="236"/>
      <c r="S508" s="234"/>
      <c r="T508" s="234"/>
      <c r="U508" s="234"/>
      <c r="V508" s="234"/>
      <c r="W508" s="234"/>
      <c r="X508" s="234"/>
      <c r="Y508" s="234"/>
      <c r="Z508" s="234"/>
      <c r="AA508" s="237"/>
      <c r="AB508" s="237"/>
      <c r="AC508" s="234"/>
      <c r="AD508" s="234"/>
      <c r="AE508" s="234"/>
      <c r="AF508" s="234"/>
      <c r="AG508" s="234"/>
      <c r="AH508" s="234"/>
      <c r="AI508" s="238"/>
      <c r="AJ508" s="234"/>
      <c r="AK508" s="234"/>
      <c r="AL508" s="234"/>
      <c r="AM508" s="229"/>
      <c r="AN508" s="239"/>
      <c r="AO508" s="239"/>
      <c r="AP508" s="239"/>
      <c r="AQ508" s="239"/>
      <c r="AR508" s="239"/>
    </row>
    <row r="509" spans="1:44">
      <c r="A509" s="233"/>
      <c r="B509" s="234"/>
      <c r="C509" s="235"/>
      <c r="D509" s="234"/>
      <c r="E509" s="234"/>
      <c r="F509" s="234"/>
      <c r="G509" s="234"/>
      <c r="H509" s="234"/>
      <c r="I509" s="234"/>
      <c r="J509" s="234"/>
      <c r="K509" s="234"/>
      <c r="L509" s="234"/>
      <c r="M509" s="234"/>
      <c r="N509" s="234"/>
      <c r="O509" s="234"/>
      <c r="P509" s="234"/>
      <c r="Q509" s="234"/>
      <c r="R509" s="236"/>
      <c r="S509" s="234"/>
      <c r="T509" s="234"/>
      <c r="U509" s="234"/>
      <c r="V509" s="234"/>
      <c r="W509" s="234"/>
      <c r="X509" s="234"/>
      <c r="Y509" s="234"/>
      <c r="Z509" s="234"/>
      <c r="AA509" s="237"/>
      <c r="AB509" s="237"/>
      <c r="AC509" s="234"/>
      <c r="AD509" s="234"/>
      <c r="AE509" s="234"/>
      <c r="AF509" s="234"/>
      <c r="AG509" s="234"/>
      <c r="AH509" s="234"/>
      <c r="AI509" s="238"/>
      <c r="AJ509" s="234"/>
      <c r="AK509" s="234"/>
      <c r="AL509" s="234"/>
      <c r="AM509" s="229"/>
      <c r="AN509" s="239"/>
      <c r="AO509" s="239"/>
      <c r="AP509" s="239"/>
      <c r="AQ509" s="239"/>
      <c r="AR509" s="239"/>
    </row>
    <row r="510" spans="1:44">
      <c r="A510" s="233"/>
      <c r="B510" s="234"/>
      <c r="C510" s="235"/>
      <c r="D510" s="234"/>
      <c r="E510" s="234"/>
      <c r="F510" s="234"/>
      <c r="G510" s="234"/>
      <c r="H510" s="234"/>
      <c r="I510" s="234"/>
      <c r="J510" s="234"/>
      <c r="K510" s="234"/>
      <c r="L510" s="234"/>
      <c r="M510" s="234"/>
      <c r="N510" s="234"/>
      <c r="O510" s="234"/>
      <c r="P510" s="234"/>
      <c r="Q510" s="234"/>
      <c r="R510" s="236"/>
      <c r="S510" s="234"/>
      <c r="T510" s="234"/>
      <c r="U510" s="234"/>
      <c r="V510" s="234"/>
      <c r="W510" s="234"/>
      <c r="X510" s="234"/>
      <c r="Y510" s="234"/>
      <c r="Z510" s="234"/>
      <c r="AA510" s="237"/>
      <c r="AB510" s="237"/>
      <c r="AC510" s="234"/>
      <c r="AD510" s="234"/>
      <c r="AE510" s="234"/>
      <c r="AF510" s="234"/>
      <c r="AG510" s="234"/>
      <c r="AH510" s="234"/>
      <c r="AI510" s="238"/>
      <c r="AJ510" s="234"/>
      <c r="AK510" s="234"/>
      <c r="AL510" s="234"/>
      <c r="AM510" s="229"/>
      <c r="AN510" s="239"/>
      <c r="AO510" s="239"/>
      <c r="AP510" s="239"/>
      <c r="AQ510" s="239"/>
      <c r="AR510" s="239"/>
    </row>
    <row r="511" spans="1:44">
      <c r="A511" s="233"/>
      <c r="B511" s="234"/>
      <c r="C511" s="235"/>
      <c r="D511" s="234"/>
      <c r="E511" s="234"/>
      <c r="F511" s="234"/>
      <c r="G511" s="234"/>
      <c r="H511" s="234"/>
      <c r="I511" s="234"/>
      <c r="J511" s="234"/>
      <c r="K511" s="234"/>
      <c r="L511" s="234"/>
      <c r="M511" s="234"/>
      <c r="N511" s="234"/>
      <c r="O511" s="234"/>
      <c r="P511" s="234"/>
      <c r="Q511" s="234"/>
      <c r="R511" s="236"/>
      <c r="S511" s="234"/>
      <c r="T511" s="234"/>
      <c r="U511" s="234"/>
      <c r="V511" s="234"/>
      <c r="W511" s="234"/>
      <c r="X511" s="234"/>
      <c r="Y511" s="234"/>
      <c r="Z511" s="234"/>
      <c r="AA511" s="237"/>
      <c r="AB511" s="237"/>
      <c r="AC511" s="234"/>
      <c r="AD511" s="234"/>
      <c r="AE511" s="234"/>
      <c r="AF511" s="234"/>
      <c r="AG511" s="234"/>
      <c r="AH511" s="234"/>
      <c r="AI511" s="238"/>
      <c r="AJ511" s="234"/>
      <c r="AK511" s="234"/>
      <c r="AL511" s="234"/>
      <c r="AM511" s="229"/>
      <c r="AN511" s="239"/>
      <c r="AO511" s="239"/>
      <c r="AP511" s="239"/>
      <c r="AQ511" s="239"/>
      <c r="AR511" s="239"/>
    </row>
    <row r="512" spans="1:44">
      <c r="A512" s="233"/>
      <c r="B512" s="234"/>
      <c r="C512" s="235"/>
      <c r="D512" s="234"/>
      <c r="E512" s="234"/>
      <c r="F512" s="234"/>
      <c r="G512" s="234"/>
      <c r="H512" s="234"/>
      <c r="I512" s="234"/>
      <c r="J512" s="234"/>
      <c r="K512" s="234"/>
      <c r="L512" s="234"/>
      <c r="M512" s="234"/>
      <c r="N512" s="234"/>
      <c r="O512" s="234"/>
      <c r="P512" s="234"/>
      <c r="Q512" s="234"/>
      <c r="R512" s="236"/>
      <c r="S512" s="234"/>
      <c r="T512" s="234"/>
      <c r="U512" s="234"/>
      <c r="V512" s="234"/>
      <c r="W512" s="234"/>
      <c r="X512" s="234"/>
      <c r="Y512" s="234"/>
      <c r="Z512" s="234"/>
      <c r="AA512" s="237"/>
      <c r="AB512" s="237"/>
      <c r="AC512" s="234"/>
      <c r="AD512" s="234"/>
      <c r="AE512" s="234"/>
      <c r="AF512" s="234"/>
      <c r="AG512" s="234"/>
      <c r="AH512" s="234"/>
      <c r="AI512" s="238"/>
      <c r="AJ512" s="234"/>
      <c r="AK512" s="234"/>
      <c r="AL512" s="234"/>
      <c r="AM512" s="229"/>
      <c r="AN512" s="239"/>
      <c r="AO512" s="239"/>
      <c r="AP512" s="239"/>
      <c r="AQ512" s="239"/>
      <c r="AR512" s="239"/>
    </row>
    <row r="513" spans="1:44">
      <c r="A513" s="233"/>
      <c r="B513" s="234"/>
      <c r="C513" s="235"/>
      <c r="D513" s="234"/>
      <c r="E513" s="234"/>
      <c r="F513" s="234"/>
      <c r="G513" s="234"/>
      <c r="H513" s="234"/>
      <c r="I513" s="234"/>
      <c r="J513" s="234"/>
      <c r="K513" s="234"/>
      <c r="L513" s="234"/>
      <c r="M513" s="234"/>
      <c r="N513" s="234"/>
      <c r="O513" s="234"/>
      <c r="P513" s="234"/>
      <c r="Q513" s="234"/>
      <c r="R513" s="236"/>
      <c r="S513" s="234"/>
      <c r="T513" s="234"/>
      <c r="U513" s="234"/>
      <c r="V513" s="234"/>
      <c r="W513" s="234"/>
      <c r="X513" s="234"/>
      <c r="Y513" s="234"/>
      <c r="Z513" s="234"/>
      <c r="AA513" s="237"/>
      <c r="AB513" s="237"/>
      <c r="AC513" s="234"/>
      <c r="AD513" s="234"/>
      <c r="AE513" s="234"/>
      <c r="AF513" s="234"/>
      <c r="AG513" s="234"/>
      <c r="AH513" s="234"/>
      <c r="AI513" s="238"/>
      <c r="AJ513" s="234"/>
      <c r="AK513" s="234"/>
      <c r="AL513" s="234"/>
      <c r="AM513" s="229"/>
      <c r="AN513" s="239"/>
      <c r="AO513" s="239"/>
      <c r="AP513" s="239"/>
      <c r="AQ513" s="239"/>
      <c r="AR513" s="239"/>
    </row>
    <row r="514" spans="1:44">
      <c r="A514" s="233"/>
      <c r="B514" s="234"/>
      <c r="C514" s="235"/>
      <c r="D514" s="234"/>
      <c r="E514" s="234"/>
      <c r="F514" s="234"/>
      <c r="G514" s="234"/>
      <c r="H514" s="234"/>
      <c r="I514" s="234"/>
      <c r="J514" s="234"/>
      <c r="K514" s="234"/>
      <c r="L514" s="234"/>
      <c r="M514" s="234"/>
      <c r="N514" s="234"/>
      <c r="O514" s="234"/>
      <c r="P514" s="234"/>
      <c r="Q514" s="234"/>
      <c r="R514" s="236"/>
      <c r="S514" s="234"/>
      <c r="T514" s="234"/>
      <c r="U514" s="234"/>
      <c r="V514" s="234"/>
      <c r="W514" s="234"/>
      <c r="X514" s="234"/>
      <c r="Y514" s="234"/>
      <c r="Z514" s="234"/>
      <c r="AA514" s="237"/>
      <c r="AB514" s="237"/>
      <c r="AC514" s="234"/>
      <c r="AD514" s="234"/>
      <c r="AE514" s="234"/>
      <c r="AF514" s="234"/>
      <c r="AG514" s="234"/>
      <c r="AH514" s="234"/>
      <c r="AI514" s="238"/>
      <c r="AJ514" s="234"/>
      <c r="AK514" s="234"/>
      <c r="AL514" s="234"/>
      <c r="AM514" s="229"/>
      <c r="AN514" s="239"/>
      <c r="AO514" s="239"/>
      <c r="AP514" s="239"/>
      <c r="AQ514" s="239"/>
      <c r="AR514" s="239"/>
    </row>
    <row r="515" spans="1:44">
      <c r="A515" s="233"/>
      <c r="B515" s="234"/>
      <c r="C515" s="235"/>
      <c r="D515" s="234"/>
      <c r="E515" s="234"/>
      <c r="F515" s="234"/>
      <c r="G515" s="234"/>
      <c r="H515" s="234"/>
      <c r="I515" s="234"/>
      <c r="J515" s="234"/>
      <c r="K515" s="234"/>
      <c r="L515" s="234"/>
      <c r="M515" s="234"/>
      <c r="N515" s="234"/>
      <c r="O515" s="234"/>
      <c r="P515" s="234"/>
      <c r="Q515" s="234"/>
      <c r="R515" s="236"/>
      <c r="S515" s="234"/>
      <c r="T515" s="234"/>
      <c r="U515" s="234"/>
      <c r="V515" s="234"/>
      <c r="W515" s="234"/>
      <c r="X515" s="234"/>
      <c r="Y515" s="234"/>
      <c r="Z515" s="234"/>
      <c r="AA515" s="237"/>
      <c r="AB515" s="237"/>
      <c r="AC515" s="234"/>
      <c r="AD515" s="234"/>
      <c r="AE515" s="234"/>
      <c r="AF515" s="234"/>
      <c r="AG515" s="234"/>
      <c r="AH515" s="234"/>
      <c r="AI515" s="238"/>
      <c r="AJ515" s="234"/>
      <c r="AK515" s="234"/>
      <c r="AL515" s="234"/>
      <c r="AM515" s="229"/>
      <c r="AN515" s="239"/>
      <c r="AO515" s="239"/>
      <c r="AP515" s="239"/>
      <c r="AQ515" s="239"/>
      <c r="AR515" s="239"/>
    </row>
    <row r="516" spans="1:44">
      <c r="A516" s="233"/>
      <c r="B516" s="234"/>
      <c r="C516" s="235"/>
      <c r="D516" s="234"/>
      <c r="E516" s="234"/>
      <c r="F516" s="234"/>
      <c r="G516" s="234"/>
      <c r="H516" s="234"/>
      <c r="I516" s="234"/>
      <c r="J516" s="234"/>
      <c r="K516" s="234"/>
      <c r="L516" s="234"/>
      <c r="M516" s="234"/>
      <c r="N516" s="234"/>
      <c r="O516" s="234"/>
      <c r="P516" s="234"/>
      <c r="Q516" s="234"/>
      <c r="R516" s="236"/>
      <c r="S516" s="234"/>
      <c r="T516" s="234"/>
      <c r="U516" s="234"/>
      <c r="V516" s="234"/>
      <c r="W516" s="234"/>
      <c r="X516" s="234"/>
      <c r="Y516" s="234"/>
      <c r="Z516" s="234"/>
      <c r="AA516" s="237"/>
      <c r="AB516" s="237"/>
      <c r="AC516" s="234"/>
      <c r="AD516" s="234"/>
      <c r="AE516" s="234"/>
      <c r="AF516" s="234"/>
      <c r="AG516" s="234"/>
      <c r="AH516" s="234"/>
      <c r="AI516" s="238"/>
      <c r="AJ516" s="234"/>
      <c r="AK516" s="234"/>
      <c r="AL516" s="234"/>
      <c r="AM516" s="229"/>
      <c r="AN516" s="239"/>
      <c r="AO516" s="239"/>
      <c r="AP516" s="239"/>
      <c r="AQ516" s="239"/>
      <c r="AR516" s="239"/>
    </row>
    <row r="517" spans="1:44">
      <c r="A517" s="233"/>
      <c r="B517" s="234"/>
      <c r="C517" s="235"/>
      <c r="D517" s="234"/>
      <c r="E517" s="234"/>
      <c r="F517" s="234"/>
      <c r="G517" s="234"/>
      <c r="H517" s="234"/>
      <c r="I517" s="234"/>
      <c r="J517" s="234"/>
      <c r="K517" s="234"/>
      <c r="L517" s="234"/>
      <c r="M517" s="234"/>
      <c r="N517" s="234"/>
      <c r="O517" s="234"/>
      <c r="P517" s="234"/>
      <c r="Q517" s="234"/>
      <c r="R517" s="236"/>
      <c r="S517" s="234"/>
      <c r="T517" s="234"/>
      <c r="U517" s="234"/>
      <c r="V517" s="234"/>
      <c r="W517" s="234"/>
      <c r="X517" s="234"/>
      <c r="Y517" s="234"/>
      <c r="Z517" s="234"/>
      <c r="AA517" s="237"/>
      <c r="AB517" s="237"/>
      <c r="AC517" s="234"/>
      <c r="AD517" s="234"/>
      <c r="AE517" s="234"/>
      <c r="AF517" s="234"/>
      <c r="AG517" s="234"/>
      <c r="AH517" s="234"/>
      <c r="AI517" s="238"/>
      <c r="AJ517" s="234"/>
      <c r="AK517" s="234"/>
      <c r="AL517" s="234"/>
      <c r="AM517" s="229"/>
      <c r="AN517" s="239"/>
      <c r="AO517" s="239"/>
      <c r="AP517" s="239"/>
      <c r="AQ517" s="239"/>
      <c r="AR517" s="239"/>
    </row>
    <row r="518" spans="1:44">
      <c r="A518" s="233"/>
      <c r="B518" s="234"/>
      <c r="C518" s="235"/>
      <c r="D518" s="234"/>
      <c r="E518" s="234"/>
      <c r="F518" s="234"/>
      <c r="G518" s="234"/>
      <c r="H518" s="234"/>
      <c r="I518" s="234"/>
      <c r="J518" s="234"/>
      <c r="K518" s="234"/>
      <c r="L518" s="234"/>
      <c r="M518" s="234"/>
      <c r="N518" s="234"/>
      <c r="O518" s="234"/>
      <c r="P518" s="234"/>
      <c r="Q518" s="234"/>
      <c r="R518" s="236"/>
      <c r="S518" s="234"/>
      <c r="T518" s="234"/>
      <c r="U518" s="234"/>
      <c r="V518" s="234"/>
      <c r="W518" s="234"/>
      <c r="X518" s="234"/>
      <c r="Y518" s="234"/>
      <c r="Z518" s="234"/>
      <c r="AA518" s="237"/>
      <c r="AB518" s="237"/>
      <c r="AC518" s="234"/>
      <c r="AD518" s="234"/>
      <c r="AE518" s="234"/>
      <c r="AF518" s="234"/>
      <c r="AG518" s="234"/>
      <c r="AH518" s="234"/>
      <c r="AI518" s="238"/>
      <c r="AJ518" s="234"/>
      <c r="AK518" s="234"/>
      <c r="AL518" s="234"/>
      <c r="AM518" s="229"/>
      <c r="AN518" s="239"/>
      <c r="AO518" s="239"/>
      <c r="AP518" s="239"/>
      <c r="AQ518" s="239"/>
      <c r="AR518" s="239"/>
    </row>
    <row r="519" spans="1:44">
      <c r="A519" s="233"/>
      <c r="B519" s="234"/>
      <c r="C519" s="235"/>
      <c r="D519" s="234"/>
      <c r="E519" s="234"/>
      <c r="F519" s="234"/>
      <c r="G519" s="234"/>
      <c r="H519" s="234"/>
      <c r="I519" s="234"/>
      <c r="J519" s="234"/>
      <c r="K519" s="234"/>
      <c r="L519" s="234"/>
      <c r="M519" s="234"/>
      <c r="N519" s="234"/>
      <c r="O519" s="234"/>
      <c r="P519" s="234"/>
      <c r="Q519" s="234"/>
      <c r="R519" s="236"/>
      <c r="S519" s="234"/>
      <c r="T519" s="234"/>
      <c r="U519" s="234"/>
      <c r="V519" s="234"/>
      <c r="W519" s="234"/>
      <c r="X519" s="234"/>
      <c r="Y519" s="234"/>
      <c r="Z519" s="234"/>
      <c r="AA519" s="237"/>
      <c r="AB519" s="237"/>
      <c r="AC519" s="234"/>
      <c r="AD519" s="234"/>
      <c r="AE519" s="234"/>
      <c r="AF519" s="234"/>
      <c r="AG519" s="234"/>
      <c r="AH519" s="234"/>
      <c r="AI519" s="238"/>
      <c r="AJ519" s="234"/>
      <c r="AK519" s="234"/>
      <c r="AL519" s="234"/>
      <c r="AM519" s="229"/>
      <c r="AN519" s="239"/>
      <c r="AO519" s="239"/>
      <c r="AP519" s="239"/>
      <c r="AQ519" s="239"/>
      <c r="AR519" s="239"/>
    </row>
    <row r="520" spans="1:44">
      <c r="A520" s="233"/>
      <c r="B520" s="234"/>
      <c r="C520" s="235"/>
      <c r="D520" s="234"/>
      <c r="E520" s="234"/>
      <c r="F520" s="234"/>
      <c r="G520" s="234"/>
      <c r="H520" s="234"/>
      <c r="I520" s="234"/>
      <c r="J520" s="234"/>
      <c r="K520" s="234"/>
      <c r="L520" s="234"/>
      <c r="M520" s="234"/>
      <c r="N520" s="234"/>
      <c r="O520" s="234"/>
      <c r="P520" s="234"/>
      <c r="Q520" s="234"/>
      <c r="R520" s="236"/>
      <c r="S520" s="234"/>
      <c r="T520" s="234"/>
      <c r="U520" s="234"/>
      <c r="V520" s="234"/>
      <c r="W520" s="234"/>
      <c r="X520" s="234"/>
      <c r="Y520" s="234"/>
      <c r="Z520" s="234"/>
      <c r="AA520" s="237"/>
      <c r="AB520" s="237"/>
      <c r="AC520" s="234"/>
      <c r="AD520" s="234"/>
      <c r="AE520" s="234"/>
      <c r="AF520" s="234"/>
      <c r="AG520" s="234"/>
      <c r="AH520" s="234"/>
      <c r="AI520" s="238"/>
      <c r="AJ520" s="234"/>
      <c r="AK520" s="234"/>
      <c r="AL520" s="234"/>
      <c r="AM520" s="229"/>
      <c r="AN520" s="239"/>
      <c r="AO520" s="239"/>
      <c r="AP520" s="239"/>
      <c r="AQ520" s="239"/>
      <c r="AR520" s="239"/>
    </row>
    <row r="521" spans="1:44">
      <c r="A521" s="233"/>
      <c r="B521" s="234"/>
      <c r="C521" s="235"/>
      <c r="D521" s="234"/>
      <c r="E521" s="234"/>
      <c r="F521" s="234"/>
      <c r="G521" s="234"/>
      <c r="H521" s="234"/>
      <c r="I521" s="234"/>
      <c r="J521" s="234"/>
      <c r="K521" s="234"/>
      <c r="L521" s="234"/>
      <c r="M521" s="234"/>
      <c r="N521" s="234"/>
      <c r="O521" s="234"/>
      <c r="P521" s="234"/>
      <c r="Q521" s="234"/>
      <c r="R521" s="236"/>
      <c r="S521" s="234"/>
      <c r="T521" s="234"/>
      <c r="U521" s="234"/>
      <c r="V521" s="234"/>
      <c r="W521" s="234"/>
      <c r="X521" s="234"/>
      <c r="Y521" s="234"/>
      <c r="Z521" s="234"/>
      <c r="AA521" s="237"/>
      <c r="AB521" s="237"/>
      <c r="AC521" s="234"/>
      <c r="AD521" s="234"/>
      <c r="AE521" s="234"/>
      <c r="AF521" s="234"/>
      <c r="AG521" s="234"/>
      <c r="AH521" s="234"/>
      <c r="AI521" s="238"/>
      <c r="AJ521" s="234"/>
      <c r="AK521" s="234"/>
      <c r="AL521" s="234"/>
      <c r="AM521" s="229"/>
      <c r="AN521" s="239"/>
      <c r="AO521" s="239"/>
      <c r="AP521" s="239"/>
      <c r="AQ521" s="239"/>
      <c r="AR521" s="239"/>
    </row>
    <row r="522" spans="1:44">
      <c r="A522" s="233"/>
      <c r="B522" s="234"/>
      <c r="C522" s="235"/>
      <c r="D522" s="234"/>
      <c r="E522" s="234"/>
      <c r="F522" s="234"/>
      <c r="G522" s="234"/>
      <c r="H522" s="234"/>
      <c r="I522" s="234"/>
      <c r="J522" s="234"/>
      <c r="K522" s="234"/>
      <c r="L522" s="234"/>
      <c r="M522" s="234"/>
      <c r="N522" s="234"/>
      <c r="O522" s="234"/>
      <c r="P522" s="234"/>
      <c r="Q522" s="234"/>
      <c r="R522" s="236"/>
      <c r="S522" s="234"/>
      <c r="T522" s="234"/>
      <c r="U522" s="234"/>
      <c r="V522" s="234"/>
      <c r="W522" s="234"/>
      <c r="X522" s="234"/>
      <c r="Y522" s="234"/>
      <c r="Z522" s="234"/>
      <c r="AA522" s="237"/>
      <c r="AB522" s="237"/>
      <c r="AC522" s="234"/>
      <c r="AD522" s="234"/>
      <c r="AE522" s="234"/>
      <c r="AF522" s="234"/>
      <c r="AG522" s="234"/>
      <c r="AH522" s="234"/>
      <c r="AI522" s="238"/>
      <c r="AJ522" s="234"/>
      <c r="AK522" s="234"/>
      <c r="AL522" s="234"/>
      <c r="AM522" s="229"/>
      <c r="AN522" s="239"/>
      <c r="AO522" s="239"/>
      <c r="AP522" s="239"/>
      <c r="AQ522" s="239"/>
      <c r="AR522" s="239"/>
    </row>
    <row r="523" spans="1:44">
      <c r="A523" s="233"/>
      <c r="B523" s="234"/>
      <c r="C523" s="235"/>
      <c r="D523" s="234"/>
      <c r="E523" s="234"/>
      <c r="F523" s="234"/>
      <c r="G523" s="234"/>
      <c r="H523" s="234"/>
      <c r="I523" s="234"/>
      <c r="J523" s="234"/>
      <c r="K523" s="234"/>
      <c r="L523" s="234"/>
      <c r="M523" s="234"/>
      <c r="N523" s="234"/>
      <c r="O523" s="234"/>
      <c r="P523" s="234"/>
      <c r="Q523" s="234"/>
      <c r="R523" s="236"/>
      <c r="S523" s="234"/>
      <c r="T523" s="234"/>
      <c r="U523" s="234"/>
      <c r="V523" s="234"/>
      <c r="W523" s="234"/>
      <c r="X523" s="234"/>
      <c r="Y523" s="234"/>
      <c r="Z523" s="234"/>
      <c r="AA523" s="237"/>
      <c r="AB523" s="237"/>
      <c r="AC523" s="234"/>
      <c r="AD523" s="234"/>
      <c r="AE523" s="234"/>
      <c r="AF523" s="234"/>
      <c r="AG523" s="234"/>
      <c r="AH523" s="234"/>
      <c r="AI523" s="238"/>
      <c r="AJ523" s="234"/>
      <c r="AK523" s="234"/>
      <c r="AL523" s="234"/>
      <c r="AM523" s="229"/>
      <c r="AN523" s="239"/>
      <c r="AO523" s="239"/>
      <c r="AP523" s="239"/>
      <c r="AQ523" s="239"/>
      <c r="AR523" s="239"/>
    </row>
    <row r="524" spans="1:44">
      <c r="A524" s="233"/>
      <c r="B524" s="234"/>
      <c r="C524" s="235"/>
      <c r="D524" s="234"/>
      <c r="E524" s="234"/>
      <c r="F524" s="234"/>
      <c r="G524" s="234"/>
      <c r="H524" s="234"/>
      <c r="I524" s="234"/>
      <c r="J524" s="234"/>
      <c r="K524" s="234"/>
      <c r="L524" s="234"/>
      <c r="M524" s="234"/>
      <c r="N524" s="234"/>
      <c r="O524" s="234"/>
      <c r="P524" s="234"/>
      <c r="Q524" s="234"/>
      <c r="R524" s="236"/>
      <c r="S524" s="234"/>
      <c r="T524" s="234"/>
      <c r="U524" s="234"/>
      <c r="V524" s="234"/>
      <c r="W524" s="234"/>
      <c r="X524" s="234"/>
      <c r="Y524" s="234"/>
      <c r="Z524" s="234"/>
      <c r="AA524" s="237"/>
      <c r="AB524" s="237"/>
      <c r="AC524" s="234"/>
      <c r="AD524" s="234"/>
      <c r="AE524" s="234"/>
      <c r="AF524" s="234"/>
      <c r="AG524" s="234"/>
      <c r="AH524" s="234"/>
      <c r="AI524" s="238"/>
      <c r="AJ524" s="234"/>
      <c r="AK524" s="234"/>
      <c r="AL524" s="234"/>
      <c r="AM524" s="229"/>
      <c r="AN524" s="239"/>
      <c r="AO524" s="239"/>
      <c r="AP524" s="239"/>
      <c r="AQ524" s="239"/>
      <c r="AR524" s="239"/>
    </row>
    <row r="525" spans="1:44">
      <c r="A525" s="233"/>
      <c r="B525" s="234"/>
      <c r="C525" s="235"/>
      <c r="D525" s="234"/>
      <c r="E525" s="234"/>
      <c r="F525" s="234"/>
      <c r="G525" s="234"/>
      <c r="H525" s="234"/>
      <c r="I525" s="234"/>
      <c r="J525" s="234"/>
      <c r="K525" s="234"/>
      <c r="L525" s="234"/>
      <c r="M525" s="234"/>
      <c r="N525" s="234"/>
      <c r="O525" s="234"/>
      <c r="P525" s="234"/>
      <c r="Q525" s="234"/>
      <c r="R525" s="236"/>
      <c r="S525" s="234"/>
      <c r="T525" s="234"/>
      <c r="U525" s="234"/>
      <c r="V525" s="234"/>
      <c r="W525" s="234"/>
      <c r="X525" s="234"/>
      <c r="Y525" s="234"/>
      <c r="Z525" s="234"/>
      <c r="AA525" s="237"/>
      <c r="AB525" s="237"/>
      <c r="AC525" s="234"/>
      <c r="AD525" s="234"/>
      <c r="AE525" s="234"/>
      <c r="AF525" s="234"/>
      <c r="AG525" s="234"/>
      <c r="AH525" s="234"/>
      <c r="AI525" s="238"/>
      <c r="AJ525" s="234"/>
      <c r="AK525" s="234"/>
      <c r="AL525" s="234"/>
      <c r="AM525" s="229"/>
      <c r="AN525" s="239"/>
      <c r="AO525" s="239"/>
      <c r="AP525" s="239"/>
      <c r="AQ525" s="239"/>
      <c r="AR525" s="239"/>
    </row>
    <row r="526" spans="1:44">
      <c r="A526" s="233"/>
      <c r="B526" s="234"/>
      <c r="C526" s="235"/>
      <c r="D526" s="234"/>
      <c r="E526" s="234"/>
      <c r="F526" s="234"/>
      <c r="G526" s="234"/>
      <c r="H526" s="234"/>
      <c r="I526" s="234"/>
      <c r="J526" s="234"/>
      <c r="K526" s="234"/>
      <c r="L526" s="234"/>
      <c r="M526" s="234"/>
      <c r="N526" s="234"/>
      <c r="O526" s="234"/>
      <c r="P526" s="234"/>
      <c r="Q526" s="234"/>
      <c r="R526" s="236"/>
      <c r="S526" s="234"/>
      <c r="T526" s="234"/>
      <c r="U526" s="234"/>
      <c r="V526" s="234"/>
      <c r="W526" s="234"/>
      <c r="X526" s="234"/>
      <c r="Y526" s="234"/>
      <c r="Z526" s="234"/>
      <c r="AA526" s="237"/>
      <c r="AB526" s="237"/>
      <c r="AC526" s="234"/>
      <c r="AD526" s="234"/>
      <c r="AE526" s="234"/>
      <c r="AF526" s="234"/>
      <c r="AG526" s="234"/>
      <c r="AH526" s="234"/>
      <c r="AI526" s="238"/>
      <c r="AJ526" s="234"/>
      <c r="AK526" s="234"/>
      <c r="AL526" s="234"/>
      <c r="AM526" s="229"/>
      <c r="AN526" s="239"/>
      <c r="AO526" s="239"/>
      <c r="AP526" s="239"/>
      <c r="AQ526" s="239"/>
      <c r="AR526" s="239"/>
    </row>
    <row r="527" spans="1:44">
      <c r="A527" s="233"/>
      <c r="B527" s="234"/>
      <c r="C527" s="235"/>
      <c r="D527" s="234"/>
      <c r="E527" s="234"/>
      <c r="F527" s="234"/>
      <c r="G527" s="234"/>
      <c r="H527" s="234"/>
      <c r="I527" s="234"/>
      <c r="J527" s="234"/>
      <c r="K527" s="234"/>
      <c r="L527" s="234"/>
      <c r="M527" s="234"/>
      <c r="N527" s="234"/>
      <c r="O527" s="234"/>
      <c r="P527" s="234"/>
      <c r="Q527" s="234"/>
      <c r="R527" s="236"/>
      <c r="S527" s="234"/>
      <c r="T527" s="234"/>
      <c r="U527" s="234"/>
      <c r="V527" s="234"/>
      <c r="W527" s="234"/>
      <c r="X527" s="234"/>
      <c r="Y527" s="234"/>
      <c r="Z527" s="234"/>
      <c r="AA527" s="237"/>
      <c r="AB527" s="237"/>
      <c r="AC527" s="234"/>
      <c r="AD527" s="234"/>
      <c r="AE527" s="234"/>
      <c r="AF527" s="234"/>
      <c r="AG527" s="234"/>
      <c r="AH527" s="234"/>
      <c r="AI527" s="238"/>
      <c r="AJ527" s="234"/>
      <c r="AK527" s="234"/>
      <c r="AL527" s="234"/>
      <c r="AM527" s="229"/>
      <c r="AN527" s="239"/>
      <c r="AO527" s="239"/>
      <c r="AP527" s="239"/>
      <c r="AQ527" s="239"/>
      <c r="AR527" s="239"/>
    </row>
    <row r="528" spans="1:44">
      <c r="A528" s="233"/>
      <c r="B528" s="234"/>
      <c r="C528" s="235"/>
      <c r="D528" s="234"/>
      <c r="E528" s="234"/>
      <c r="F528" s="234"/>
      <c r="G528" s="234"/>
      <c r="H528" s="234"/>
      <c r="I528" s="234"/>
      <c r="J528" s="234"/>
      <c r="K528" s="234"/>
      <c r="L528" s="234"/>
      <c r="M528" s="234"/>
      <c r="N528" s="234"/>
      <c r="O528" s="234"/>
      <c r="P528" s="234"/>
      <c r="Q528" s="234"/>
      <c r="R528" s="236"/>
      <c r="S528" s="234"/>
      <c r="T528" s="234"/>
      <c r="U528" s="234"/>
      <c r="V528" s="234"/>
      <c r="W528" s="234"/>
      <c r="X528" s="234"/>
      <c r="Y528" s="234"/>
      <c r="Z528" s="234"/>
      <c r="AA528" s="237"/>
      <c r="AB528" s="237"/>
      <c r="AC528" s="234"/>
      <c r="AD528" s="234"/>
      <c r="AE528" s="234"/>
      <c r="AF528" s="234"/>
      <c r="AG528" s="234"/>
      <c r="AH528" s="234"/>
      <c r="AI528" s="238"/>
      <c r="AJ528" s="234"/>
      <c r="AK528" s="234"/>
      <c r="AL528" s="234"/>
      <c r="AM528" s="229"/>
      <c r="AN528" s="239"/>
      <c r="AO528" s="239"/>
      <c r="AP528" s="239"/>
      <c r="AQ528" s="239"/>
      <c r="AR528" s="239"/>
    </row>
    <row r="529" spans="1:44">
      <c r="A529" s="233"/>
      <c r="B529" s="234"/>
      <c r="C529" s="235"/>
      <c r="D529" s="234"/>
      <c r="E529" s="234"/>
      <c r="F529" s="234"/>
      <c r="G529" s="234"/>
      <c r="H529" s="234"/>
      <c r="I529" s="234"/>
      <c r="J529" s="234"/>
      <c r="K529" s="234"/>
      <c r="L529" s="234"/>
      <c r="M529" s="234"/>
      <c r="N529" s="234"/>
      <c r="O529" s="234"/>
      <c r="P529" s="234"/>
      <c r="Q529" s="234"/>
      <c r="R529" s="236"/>
      <c r="S529" s="234"/>
      <c r="T529" s="234"/>
      <c r="U529" s="234"/>
      <c r="V529" s="234"/>
      <c r="W529" s="234"/>
      <c r="X529" s="234"/>
      <c r="Y529" s="234"/>
      <c r="Z529" s="234"/>
      <c r="AA529" s="237"/>
      <c r="AB529" s="237"/>
      <c r="AC529" s="234"/>
      <c r="AD529" s="234"/>
      <c r="AE529" s="234"/>
      <c r="AF529" s="234"/>
      <c r="AG529" s="234"/>
      <c r="AH529" s="234"/>
      <c r="AI529" s="238"/>
      <c r="AJ529" s="234"/>
      <c r="AK529" s="234"/>
      <c r="AL529" s="234"/>
      <c r="AM529" s="229"/>
      <c r="AN529" s="239"/>
      <c r="AO529" s="239"/>
      <c r="AP529" s="239"/>
      <c r="AQ529" s="239"/>
      <c r="AR529" s="239"/>
    </row>
    <row r="530" spans="1:44">
      <c r="A530" s="233"/>
      <c r="B530" s="234"/>
      <c r="C530" s="235"/>
      <c r="D530" s="234"/>
      <c r="E530" s="234"/>
      <c r="F530" s="234"/>
      <c r="G530" s="234"/>
      <c r="H530" s="234"/>
      <c r="I530" s="234"/>
      <c r="J530" s="234"/>
      <c r="K530" s="234"/>
      <c r="L530" s="234"/>
      <c r="M530" s="234"/>
      <c r="N530" s="234"/>
      <c r="O530" s="234"/>
      <c r="P530" s="234"/>
      <c r="Q530" s="234"/>
      <c r="R530" s="236"/>
      <c r="S530" s="234"/>
      <c r="T530" s="234"/>
      <c r="U530" s="234"/>
      <c r="V530" s="234"/>
      <c r="W530" s="234"/>
      <c r="X530" s="234"/>
      <c r="Y530" s="234"/>
      <c r="Z530" s="234"/>
      <c r="AA530" s="237"/>
      <c r="AB530" s="237"/>
      <c r="AC530" s="234"/>
      <c r="AD530" s="234"/>
      <c r="AE530" s="234"/>
      <c r="AF530" s="234"/>
      <c r="AG530" s="234"/>
      <c r="AH530" s="234"/>
      <c r="AI530" s="238"/>
      <c r="AJ530" s="234"/>
      <c r="AK530" s="234"/>
      <c r="AL530" s="234"/>
      <c r="AM530" s="229"/>
      <c r="AN530" s="239"/>
      <c r="AO530" s="239"/>
      <c r="AP530" s="239"/>
      <c r="AQ530" s="239"/>
      <c r="AR530" s="239"/>
    </row>
    <row r="531" spans="1:44">
      <c r="A531" s="233"/>
      <c r="B531" s="234"/>
      <c r="C531" s="235"/>
      <c r="D531" s="234"/>
      <c r="E531" s="234"/>
      <c r="F531" s="234"/>
      <c r="G531" s="234"/>
      <c r="H531" s="234"/>
      <c r="I531" s="234"/>
      <c r="J531" s="234"/>
      <c r="K531" s="234"/>
      <c r="L531" s="234"/>
      <c r="M531" s="234"/>
      <c r="N531" s="234"/>
      <c r="O531" s="234"/>
      <c r="P531" s="234"/>
      <c r="Q531" s="234"/>
      <c r="R531" s="236"/>
      <c r="S531" s="234"/>
      <c r="T531" s="234"/>
      <c r="U531" s="234"/>
      <c r="V531" s="234"/>
      <c r="W531" s="234"/>
      <c r="X531" s="234"/>
      <c r="Y531" s="234"/>
      <c r="Z531" s="234"/>
      <c r="AA531" s="237"/>
      <c r="AB531" s="237"/>
      <c r="AC531" s="234"/>
      <c r="AD531" s="234"/>
      <c r="AE531" s="234"/>
      <c r="AF531" s="234"/>
      <c r="AG531" s="234"/>
      <c r="AH531" s="234"/>
      <c r="AI531" s="238"/>
      <c r="AJ531" s="234"/>
      <c r="AK531" s="234"/>
      <c r="AL531" s="234"/>
      <c r="AM531" s="229"/>
      <c r="AN531" s="239"/>
      <c r="AO531" s="239"/>
      <c r="AP531" s="239"/>
      <c r="AQ531" s="239"/>
      <c r="AR531" s="239"/>
    </row>
    <row r="532" spans="1:44">
      <c r="A532" s="233"/>
      <c r="B532" s="234"/>
      <c r="C532" s="235"/>
      <c r="D532" s="234"/>
      <c r="E532" s="234"/>
      <c r="F532" s="234"/>
      <c r="G532" s="234"/>
      <c r="H532" s="234"/>
      <c r="I532" s="234"/>
      <c r="J532" s="234"/>
      <c r="K532" s="234"/>
      <c r="L532" s="234"/>
      <c r="M532" s="234"/>
      <c r="N532" s="234"/>
      <c r="O532" s="234"/>
      <c r="P532" s="234"/>
      <c r="Q532" s="234"/>
      <c r="R532" s="236"/>
      <c r="S532" s="234"/>
      <c r="T532" s="234"/>
      <c r="U532" s="234"/>
      <c r="V532" s="234"/>
      <c r="W532" s="234"/>
      <c r="X532" s="234"/>
      <c r="Y532" s="234"/>
      <c r="Z532" s="234"/>
      <c r="AA532" s="237"/>
      <c r="AB532" s="237"/>
      <c r="AC532" s="234"/>
      <c r="AD532" s="234"/>
      <c r="AE532" s="234"/>
      <c r="AF532" s="234"/>
      <c r="AG532" s="234"/>
      <c r="AH532" s="234"/>
      <c r="AI532" s="238"/>
      <c r="AJ532" s="234"/>
      <c r="AK532" s="234"/>
      <c r="AL532" s="234"/>
      <c r="AM532" s="229"/>
      <c r="AN532" s="239"/>
      <c r="AO532" s="239"/>
      <c r="AP532" s="239"/>
      <c r="AQ532" s="239"/>
      <c r="AR532" s="239"/>
    </row>
    <row r="533" spans="1:44">
      <c r="A533" s="233"/>
      <c r="B533" s="234"/>
      <c r="C533" s="235"/>
      <c r="D533" s="234"/>
      <c r="E533" s="234"/>
      <c r="F533" s="234"/>
      <c r="G533" s="234"/>
      <c r="H533" s="234"/>
      <c r="I533" s="234"/>
      <c r="J533" s="234"/>
      <c r="K533" s="234"/>
      <c r="L533" s="234"/>
      <c r="M533" s="234"/>
      <c r="N533" s="234"/>
      <c r="O533" s="234"/>
      <c r="P533" s="234"/>
      <c r="Q533" s="234"/>
      <c r="R533" s="236"/>
      <c r="S533" s="234"/>
      <c r="T533" s="234"/>
      <c r="U533" s="234"/>
      <c r="V533" s="234"/>
      <c r="W533" s="234"/>
      <c r="X533" s="234"/>
      <c r="Y533" s="234"/>
      <c r="Z533" s="234"/>
      <c r="AA533" s="237"/>
      <c r="AB533" s="237"/>
      <c r="AC533" s="234"/>
      <c r="AD533" s="234"/>
      <c r="AE533" s="234"/>
      <c r="AF533" s="234"/>
      <c r="AG533" s="234"/>
      <c r="AH533" s="234"/>
      <c r="AI533" s="238"/>
      <c r="AJ533" s="234"/>
      <c r="AK533" s="234"/>
      <c r="AL533" s="234"/>
      <c r="AM533" s="229"/>
      <c r="AN533" s="239"/>
      <c r="AO533" s="239"/>
      <c r="AP533" s="239"/>
      <c r="AQ533" s="239"/>
      <c r="AR533" s="239"/>
    </row>
    <row r="534" spans="1:44">
      <c r="A534" s="233"/>
      <c r="B534" s="234"/>
      <c r="C534" s="235"/>
      <c r="D534" s="234"/>
      <c r="E534" s="234"/>
      <c r="F534" s="234"/>
      <c r="G534" s="234"/>
      <c r="H534" s="234"/>
      <c r="I534" s="234"/>
      <c r="J534" s="234"/>
      <c r="K534" s="234"/>
      <c r="L534" s="234"/>
      <c r="M534" s="234"/>
      <c r="N534" s="234"/>
      <c r="O534" s="234"/>
      <c r="P534" s="234"/>
      <c r="Q534" s="234"/>
      <c r="R534" s="236"/>
      <c r="S534" s="234"/>
      <c r="T534" s="234"/>
      <c r="U534" s="234"/>
      <c r="V534" s="234"/>
      <c r="W534" s="234"/>
      <c r="X534" s="234"/>
      <c r="Y534" s="234"/>
      <c r="Z534" s="234"/>
      <c r="AA534" s="237"/>
      <c r="AB534" s="237"/>
      <c r="AC534" s="234"/>
      <c r="AD534" s="234"/>
      <c r="AE534" s="234"/>
      <c r="AF534" s="234"/>
      <c r="AG534" s="234"/>
      <c r="AH534" s="234"/>
      <c r="AI534" s="238"/>
      <c r="AJ534" s="234"/>
      <c r="AK534" s="234"/>
      <c r="AL534" s="234"/>
      <c r="AM534" s="229"/>
      <c r="AN534" s="239"/>
      <c r="AO534" s="239"/>
      <c r="AP534" s="239"/>
      <c r="AQ534" s="239"/>
      <c r="AR534" s="239"/>
    </row>
    <row r="535" spans="1:44">
      <c r="A535" s="233"/>
      <c r="B535" s="234"/>
      <c r="C535" s="235"/>
      <c r="D535" s="234"/>
      <c r="E535" s="234"/>
      <c r="F535" s="234"/>
      <c r="G535" s="234"/>
      <c r="H535" s="234"/>
      <c r="I535" s="234"/>
      <c r="J535" s="234"/>
      <c r="K535" s="234"/>
      <c r="L535" s="234"/>
      <c r="M535" s="234"/>
      <c r="N535" s="234"/>
      <c r="O535" s="234"/>
      <c r="P535" s="234"/>
      <c r="Q535" s="234"/>
      <c r="R535" s="236"/>
      <c r="S535" s="234"/>
      <c r="T535" s="234"/>
      <c r="U535" s="234"/>
      <c r="V535" s="234"/>
      <c r="W535" s="234"/>
      <c r="X535" s="234"/>
      <c r="Y535" s="234"/>
      <c r="Z535" s="234"/>
      <c r="AA535" s="237"/>
      <c r="AB535" s="237"/>
      <c r="AC535" s="234"/>
      <c r="AD535" s="234"/>
      <c r="AE535" s="234"/>
      <c r="AF535" s="234"/>
      <c r="AG535" s="234"/>
      <c r="AH535" s="234"/>
      <c r="AI535" s="238"/>
      <c r="AJ535" s="234"/>
      <c r="AK535" s="234"/>
      <c r="AL535" s="234"/>
      <c r="AM535" s="229"/>
      <c r="AN535" s="239"/>
      <c r="AO535" s="239"/>
      <c r="AP535" s="239"/>
      <c r="AQ535" s="239"/>
      <c r="AR535" s="239"/>
    </row>
    <row r="536" spans="1:44">
      <c r="A536" s="233"/>
      <c r="B536" s="234"/>
      <c r="C536" s="235"/>
      <c r="D536" s="234"/>
      <c r="E536" s="234"/>
      <c r="F536" s="234"/>
      <c r="G536" s="234"/>
      <c r="H536" s="234"/>
      <c r="I536" s="234"/>
      <c r="J536" s="234"/>
      <c r="K536" s="234"/>
      <c r="L536" s="234"/>
      <c r="M536" s="234"/>
      <c r="N536" s="234"/>
      <c r="O536" s="234"/>
      <c r="P536" s="234"/>
      <c r="Q536" s="234"/>
      <c r="R536" s="236"/>
      <c r="S536" s="234"/>
      <c r="T536" s="234"/>
      <c r="U536" s="234"/>
      <c r="V536" s="234"/>
      <c r="W536" s="234"/>
      <c r="X536" s="234"/>
      <c r="Y536" s="234"/>
      <c r="Z536" s="234"/>
      <c r="AA536" s="237"/>
      <c r="AB536" s="237"/>
      <c r="AC536" s="234"/>
      <c r="AD536" s="234"/>
      <c r="AE536" s="234"/>
      <c r="AF536" s="234"/>
      <c r="AG536" s="234"/>
      <c r="AH536" s="234"/>
      <c r="AI536" s="238"/>
      <c r="AJ536" s="234"/>
      <c r="AK536" s="234"/>
      <c r="AL536" s="234"/>
      <c r="AM536" s="229"/>
      <c r="AN536" s="239"/>
      <c r="AO536" s="239"/>
      <c r="AP536" s="239"/>
      <c r="AQ536" s="239"/>
      <c r="AR536" s="239"/>
    </row>
    <row r="537" spans="1:44">
      <c r="A537" s="233"/>
      <c r="B537" s="234"/>
      <c r="C537" s="235"/>
      <c r="D537" s="234"/>
      <c r="E537" s="234"/>
      <c r="F537" s="234"/>
      <c r="G537" s="234"/>
      <c r="H537" s="234"/>
      <c r="I537" s="234"/>
      <c r="J537" s="234"/>
      <c r="K537" s="234"/>
      <c r="L537" s="234"/>
      <c r="M537" s="234"/>
      <c r="N537" s="234"/>
      <c r="O537" s="234"/>
      <c r="P537" s="234"/>
      <c r="Q537" s="234"/>
      <c r="R537" s="236"/>
      <c r="S537" s="234"/>
      <c r="T537" s="234"/>
      <c r="U537" s="234"/>
      <c r="V537" s="234"/>
      <c r="W537" s="234"/>
      <c r="X537" s="234"/>
      <c r="Y537" s="234"/>
      <c r="Z537" s="234"/>
      <c r="AA537" s="237"/>
      <c r="AB537" s="237"/>
      <c r="AC537" s="234"/>
      <c r="AD537" s="234"/>
      <c r="AE537" s="234"/>
      <c r="AF537" s="234"/>
      <c r="AG537" s="234"/>
      <c r="AH537" s="234"/>
      <c r="AI537" s="238"/>
      <c r="AJ537" s="234"/>
      <c r="AK537" s="234"/>
      <c r="AL537" s="234"/>
      <c r="AM537" s="229"/>
      <c r="AN537" s="239"/>
      <c r="AO537" s="239"/>
      <c r="AP537" s="239"/>
      <c r="AQ537" s="239"/>
      <c r="AR537" s="239"/>
    </row>
    <row r="538" spans="1:44">
      <c r="A538" s="233"/>
      <c r="B538" s="234"/>
      <c r="C538" s="235"/>
      <c r="D538" s="234"/>
      <c r="E538" s="234"/>
      <c r="F538" s="234"/>
      <c r="G538" s="234"/>
      <c r="H538" s="234"/>
      <c r="I538" s="234"/>
      <c r="J538" s="234"/>
      <c r="K538" s="234"/>
      <c r="L538" s="234"/>
      <c r="M538" s="234"/>
      <c r="N538" s="234"/>
      <c r="O538" s="234"/>
      <c r="P538" s="234"/>
      <c r="Q538" s="234"/>
      <c r="R538" s="236"/>
      <c r="S538" s="234"/>
      <c r="T538" s="234"/>
      <c r="U538" s="234"/>
      <c r="V538" s="234"/>
      <c r="W538" s="234"/>
      <c r="X538" s="234"/>
      <c r="Y538" s="234"/>
      <c r="Z538" s="234"/>
      <c r="AA538" s="237"/>
      <c r="AB538" s="237"/>
      <c r="AC538" s="234"/>
      <c r="AD538" s="234"/>
      <c r="AE538" s="234"/>
      <c r="AF538" s="234"/>
      <c r="AG538" s="234"/>
      <c r="AH538" s="234"/>
      <c r="AI538" s="238"/>
      <c r="AJ538" s="234"/>
      <c r="AK538" s="234"/>
      <c r="AL538" s="234"/>
      <c r="AM538" s="229"/>
      <c r="AN538" s="239"/>
      <c r="AO538" s="239"/>
      <c r="AP538" s="239"/>
      <c r="AQ538" s="239"/>
      <c r="AR538" s="239"/>
    </row>
    <row r="539" spans="1:44">
      <c r="A539" s="233"/>
      <c r="B539" s="234"/>
      <c r="C539" s="235"/>
      <c r="D539" s="234"/>
      <c r="E539" s="234"/>
      <c r="F539" s="234"/>
      <c r="G539" s="234"/>
      <c r="H539" s="234"/>
      <c r="I539" s="234"/>
      <c r="J539" s="234"/>
      <c r="K539" s="234"/>
      <c r="L539" s="234"/>
      <c r="M539" s="234"/>
      <c r="N539" s="234"/>
      <c r="O539" s="234"/>
      <c r="P539" s="234"/>
      <c r="Q539" s="234"/>
      <c r="R539" s="236"/>
      <c r="S539" s="234"/>
      <c r="T539" s="234"/>
      <c r="U539" s="234"/>
      <c r="V539" s="234"/>
      <c r="W539" s="234"/>
      <c r="X539" s="234"/>
      <c r="Y539" s="234"/>
      <c r="Z539" s="234"/>
      <c r="AA539" s="237"/>
      <c r="AB539" s="237"/>
      <c r="AC539" s="234"/>
      <c r="AD539" s="234"/>
      <c r="AE539" s="234"/>
      <c r="AF539" s="234"/>
      <c r="AG539" s="234"/>
      <c r="AH539" s="234"/>
      <c r="AI539" s="238"/>
      <c r="AJ539" s="234"/>
      <c r="AK539" s="234"/>
      <c r="AL539" s="234"/>
      <c r="AM539" s="229"/>
      <c r="AN539" s="239"/>
      <c r="AO539" s="239"/>
      <c r="AP539" s="239"/>
      <c r="AQ539" s="239"/>
      <c r="AR539" s="239"/>
    </row>
    <row r="540" spans="1:44">
      <c r="A540" s="233"/>
      <c r="B540" s="234"/>
      <c r="C540" s="235"/>
      <c r="D540" s="234"/>
      <c r="E540" s="234"/>
      <c r="F540" s="234"/>
      <c r="G540" s="234"/>
      <c r="H540" s="234"/>
      <c r="I540" s="234"/>
      <c r="J540" s="234"/>
      <c r="K540" s="234"/>
      <c r="L540" s="234"/>
      <c r="M540" s="234"/>
      <c r="N540" s="234"/>
      <c r="O540" s="234"/>
      <c r="P540" s="234"/>
      <c r="Q540" s="234"/>
      <c r="R540" s="236"/>
      <c r="S540" s="234"/>
      <c r="T540" s="234"/>
      <c r="U540" s="234"/>
      <c r="V540" s="234"/>
      <c r="W540" s="234"/>
      <c r="X540" s="234"/>
      <c r="Y540" s="234"/>
      <c r="Z540" s="234"/>
      <c r="AA540" s="237"/>
      <c r="AB540" s="237"/>
      <c r="AC540" s="234"/>
      <c r="AD540" s="234"/>
      <c r="AE540" s="234"/>
      <c r="AF540" s="234"/>
      <c r="AG540" s="234"/>
      <c r="AH540" s="234"/>
      <c r="AI540" s="238"/>
      <c r="AJ540" s="234"/>
      <c r="AK540" s="234"/>
      <c r="AL540" s="234"/>
      <c r="AM540" s="229"/>
      <c r="AN540" s="239"/>
      <c r="AO540" s="239"/>
      <c r="AP540" s="239"/>
      <c r="AQ540" s="239"/>
      <c r="AR540" s="239"/>
    </row>
    <row r="541" spans="1:44">
      <c r="A541" s="233"/>
      <c r="B541" s="234"/>
      <c r="C541" s="235"/>
      <c r="D541" s="234"/>
      <c r="E541" s="234"/>
      <c r="F541" s="234"/>
      <c r="G541" s="234"/>
      <c r="H541" s="234"/>
      <c r="I541" s="234"/>
      <c r="J541" s="234"/>
      <c r="K541" s="234"/>
      <c r="L541" s="234"/>
      <c r="M541" s="234"/>
      <c r="N541" s="234"/>
      <c r="O541" s="234"/>
      <c r="P541" s="234"/>
      <c r="Q541" s="234"/>
      <c r="R541" s="236"/>
      <c r="S541" s="234"/>
      <c r="T541" s="234"/>
      <c r="U541" s="234"/>
      <c r="V541" s="234"/>
      <c r="W541" s="234"/>
      <c r="X541" s="234"/>
      <c r="Y541" s="234"/>
      <c r="Z541" s="234"/>
      <c r="AA541" s="237"/>
      <c r="AB541" s="237"/>
      <c r="AC541" s="234"/>
      <c r="AD541" s="234"/>
      <c r="AE541" s="234"/>
      <c r="AF541" s="234"/>
      <c r="AG541" s="234"/>
      <c r="AH541" s="234"/>
      <c r="AI541" s="238"/>
      <c r="AJ541" s="234"/>
      <c r="AK541" s="234"/>
      <c r="AL541" s="234"/>
      <c r="AM541" s="229"/>
      <c r="AN541" s="239"/>
      <c r="AO541" s="239"/>
      <c r="AP541" s="239"/>
      <c r="AQ541" s="239"/>
      <c r="AR541" s="239"/>
    </row>
    <row r="542" spans="1:44">
      <c r="A542" s="233"/>
      <c r="B542" s="234"/>
      <c r="C542" s="235"/>
      <c r="D542" s="234"/>
      <c r="E542" s="234"/>
      <c r="F542" s="234"/>
      <c r="G542" s="234"/>
      <c r="H542" s="234"/>
      <c r="I542" s="234"/>
      <c r="J542" s="234"/>
      <c r="K542" s="234"/>
      <c r="L542" s="234"/>
      <c r="M542" s="234"/>
      <c r="N542" s="234"/>
      <c r="O542" s="234"/>
      <c r="P542" s="234"/>
      <c r="Q542" s="234"/>
      <c r="R542" s="236"/>
      <c r="S542" s="234"/>
      <c r="T542" s="234"/>
      <c r="U542" s="234"/>
      <c r="V542" s="234"/>
      <c r="W542" s="234"/>
      <c r="X542" s="234"/>
      <c r="Y542" s="234"/>
      <c r="Z542" s="234"/>
      <c r="AA542" s="237"/>
      <c r="AB542" s="237"/>
      <c r="AC542" s="234"/>
      <c r="AD542" s="234"/>
      <c r="AE542" s="234"/>
      <c r="AF542" s="234"/>
      <c r="AG542" s="234"/>
      <c r="AH542" s="234"/>
      <c r="AI542" s="238"/>
      <c r="AJ542" s="234"/>
      <c r="AK542" s="234"/>
      <c r="AL542" s="234"/>
      <c r="AM542" s="229"/>
      <c r="AN542" s="239"/>
      <c r="AO542" s="239"/>
      <c r="AP542" s="239"/>
      <c r="AQ542" s="239"/>
      <c r="AR542" s="239"/>
    </row>
    <row r="543" spans="1:44">
      <c r="A543" s="233"/>
      <c r="B543" s="234"/>
      <c r="C543" s="235"/>
      <c r="D543" s="234"/>
      <c r="E543" s="234"/>
      <c r="F543" s="234"/>
      <c r="G543" s="234"/>
      <c r="H543" s="234"/>
      <c r="I543" s="234"/>
      <c r="J543" s="234"/>
      <c r="K543" s="234"/>
      <c r="L543" s="234"/>
      <c r="M543" s="234"/>
      <c r="N543" s="234"/>
      <c r="O543" s="234"/>
      <c r="P543" s="234"/>
      <c r="Q543" s="234"/>
      <c r="R543" s="236"/>
      <c r="S543" s="234"/>
      <c r="T543" s="234"/>
      <c r="U543" s="234"/>
      <c r="V543" s="234"/>
      <c r="W543" s="234"/>
      <c r="X543" s="234"/>
      <c r="Y543" s="234"/>
      <c r="Z543" s="234"/>
      <c r="AA543" s="237"/>
      <c r="AB543" s="237"/>
      <c r="AC543" s="234"/>
      <c r="AD543" s="234"/>
      <c r="AE543" s="234"/>
      <c r="AF543" s="234"/>
      <c r="AG543" s="234"/>
      <c r="AH543" s="234"/>
      <c r="AI543" s="238"/>
      <c r="AJ543" s="234"/>
      <c r="AK543" s="234"/>
      <c r="AL543" s="234"/>
      <c r="AM543" s="229"/>
      <c r="AN543" s="239"/>
      <c r="AO543" s="239"/>
      <c r="AP543" s="239"/>
      <c r="AQ543" s="239"/>
      <c r="AR543" s="239"/>
    </row>
    <row r="544" spans="1:44">
      <c r="A544" s="233"/>
      <c r="B544" s="234"/>
      <c r="C544" s="235"/>
      <c r="D544" s="234"/>
      <c r="E544" s="234"/>
      <c r="F544" s="234"/>
      <c r="G544" s="234"/>
      <c r="H544" s="234"/>
      <c r="I544" s="234"/>
      <c r="J544" s="234"/>
      <c r="K544" s="234"/>
      <c r="L544" s="234"/>
      <c r="M544" s="234"/>
      <c r="N544" s="234"/>
      <c r="O544" s="234"/>
      <c r="P544" s="234"/>
      <c r="Q544" s="234"/>
      <c r="R544" s="236"/>
      <c r="S544" s="234"/>
      <c r="T544" s="234"/>
      <c r="U544" s="234"/>
      <c r="V544" s="234"/>
      <c r="W544" s="234"/>
      <c r="X544" s="234"/>
      <c r="Y544" s="234"/>
      <c r="Z544" s="234"/>
      <c r="AA544" s="237"/>
      <c r="AB544" s="237"/>
      <c r="AC544" s="234"/>
      <c r="AD544" s="234"/>
      <c r="AE544" s="234"/>
      <c r="AF544" s="234"/>
      <c r="AG544" s="234"/>
      <c r="AH544" s="234"/>
      <c r="AI544" s="238"/>
      <c r="AJ544" s="234"/>
      <c r="AK544" s="234"/>
      <c r="AL544" s="234"/>
      <c r="AM544" s="229"/>
      <c r="AN544" s="239"/>
      <c r="AO544" s="239"/>
      <c r="AP544" s="239"/>
      <c r="AQ544" s="239"/>
      <c r="AR544" s="239"/>
    </row>
    <row r="545" spans="1:44">
      <c r="A545" s="233"/>
      <c r="B545" s="234"/>
      <c r="C545" s="235"/>
      <c r="D545" s="234"/>
      <c r="E545" s="234"/>
      <c r="F545" s="234"/>
      <c r="G545" s="234"/>
      <c r="H545" s="234"/>
      <c r="I545" s="234"/>
      <c r="J545" s="234"/>
      <c r="K545" s="234"/>
      <c r="L545" s="234"/>
      <c r="M545" s="234"/>
      <c r="N545" s="234"/>
      <c r="O545" s="234"/>
      <c r="P545" s="234"/>
      <c r="Q545" s="234"/>
      <c r="R545" s="236"/>
      <c r="S545" s="234"/>
      <c r="T545" s="234"/>
      <c r="U545" s="234"/>
      <c r="V545" s="234"/>
      <c r="W545" s="234"/>
      <c r="X545" s="234"/>
      <c r="Y545" s="234"/>
      <c r="Z545" s="234"/>
      <c r="AA545" s="237"/>
      <c r="AB545" s="237"/>
      <c r="AC545" s="234"/>
      <c r="AD545" s="234"/>
      <c r="AE545" s="234"/>
      <c r="AF545" s="234"/>
      <c r="AG545" s="234"/>
      <c r="AH545" s="234"/>
      <c r="AI545" s="238"/>
      <c r="AJ545" s="234"/>
      <c r="AK545" s="234"/>
      <c r="AL545" s="234"/>
      <c r="AM545" s="229"/>
      <c r="AN545" s="239"/>
      <c r="AO545" s="239"/>
      <c r="AP545" s="239"/>
      <c r="AQ545" s="239"/>
      <c r="AR545" s="239"/>
    </row>
    <row r="546" spans="1:44">
      <c r="A546" s="233"/>
      <c r="B546" s="234"/>
      <c r="C546" s="235"/>
      <c r="D546" s="234"/>
      <c r="E546" s="234"/>
      <c r="F546" s="234"/>
      <c r="G546" s="234"/>
      <c r="H546" s="234"/>
      <c r="I546" s="234"/>
      <c r="J546" s="234"/>
      <c r="K546" s="234"/>
      <c r="L546" s="234"/>
      <c r="M546" s="234"/>
      <c r="N546" s="234"/>
      <c r="O546" s="234"/>
      <c r="P546" s="234"/>
      <c r="Q546" s="234"/>
      <c r="R546" s="236"/>
      <c r="S546" s="234"/>
      <c r="T546" s="234"/>
      <c r="U546" s="234"/>
      <c r="V546" s="234"/>
      <c r="W546" s="234"/>
      <c r="X546" s="234"/>
      <c r="Y546" s="234"/>
      <c r="Z546" s="234"/>
      <c r="AA546" s="237"/>
      <c r="AB546" s="237"/>
      <c r="AC546" s="234"/>
      <c r="AD546" s="234"/>
      <c r="AE546" s="234"/>
      <c r="AF546" s="234"/>
      <c r="AG546" s="234"/>
      <c r="AH546" s="234"/>
      <c r="AI546" s="238"/>
      <c r="AJ546" s="234"/>
      <c r="AK546" s="234"/>
      <c r="AL546" s="234"/>
      <c r="AM546" s="229"/>
      <c r="AN546" s="239"/>
      <c r="AO546" s="239"/>
      <c r="AP546" s="239"/>
      <c r="AQ546" s="239"/>
      <c r="AR546" s="239"/>
    </row>
    <row r="547" spans="1:44">
      <c r="A547" s="233"/>
      <c r="B547" s="234"/>
      <c r="C547" s="235"/>
      <c r="D547" s="234"/>
      <c r="E547" s="234"/>
      <c r="F547" s="234"/>
      <c r="G547" s="234"/>
      <c r="H547" s="234"/>
      <c r="I547" s="234"/>
      <c r="J547" s="234"/>
      <c r="K547" s="234"/>
      <c r="L547" s="234"/>
      <c r="M547" s="234"/>
      <c r="N547" s="234"/>
      <c r="O547" s="234"/>
      <c r="P547" s="234"/>
      <c r="Q547" s="234"/>
      <c r="R547" s="236"/>
      <c r="S547" s="234"/>
      <c r="T547" s="234"/>
      <c r="U547" s="234"/>
      <c r="V547" s="234"/>
      <c r="W547" s="234"/>
      <c r="X547" s="234"/>
      <c r="Y547" s="234"/>
      <c r="Z547" s="234"/>
      <c r="AA547" s="237"/>
      <c r="AB547" s="237"/>
      <c r="AC547" s="234"/>
      <c r="AD547" s="234"/>
      <c r="AE547" s="234"/>
      <c r="AF547" s="234"/>
      <c r="AG547" s="234"/>
      <c r="AH547" s="234"/>
      <c r="AI547" s="238"/>
      <c r="AJ547" s="234"/>
      <c r="AK547" s="234"/>
      <c r="AL547" s="234"/>
      <c r="AM547" s="229"/>
      <c r="AN547" s="239"/>
      <c r="AO547" s="239"/>
      <c r="AP547" s="239"/>
      <c r="AQ547" s="239"/>
      <c r="AR547" s="239"/>
    </row>
    <row r="548" spans="1:44">
      <c r="A548" s="233"/>
      <c r="B548" s="234"/>
      <c r="C548" s="235"/>
      <c r="D548" s="234"/>
      <c r="E548" s="234"/>
      <c r="F548" s="234"/>
      <c r="G548" s="234"/>
      <c r="H548" s="234"/>
      <c r="I548" s="234"/>
      <c r="J548" s="234"/>
      <c r="K548" s="234"/>
      <c r="L548" s="234"/>
      <c r="M548" s="234"/>
      <c r="N548" s="234"/>
      <c r="O548" s="234"/>
      <c r="P548" s="234"/>
      <c r="Q548" s="234"/>
      <c r="R548" s="236"/>
      <c r="S548" s="234"/>
      <c r="T548" s="234"/>
      <c r="U548" s="234"/>
      <c r="V548" s="234"/>
      <c r="W548" s="234"/>
      <c r="X548" s="234"/>
      <c r="Y548" s="234"/>
      <c r="Z548" s="234"/>
      <c r="AA548" s="237"/>
      <c r="AB548" s="237"/>
      <c r="AC548" s="234"/>
      <c r="AD548" s="234"/>
      <c r="AE548" s="234"/>
      <c r="AF548" s="234"/>
      <c r="AG548" s="234"/>
      <c r="AH548" s="234"/>
      <c r="AI548" s="238"/>
      <c r="AJ548" s="234"/>
      <c r="AK548" s="234"/>
      <c r="AL548" s="234"/>
      <c r="AM548" s="229"/>
      <c r="AN548" s="239"/>
      <c r="AO548" s="239"/>
      <c r="AP548" s="239"/>
      <c r="AQ548" s="239"/>
      <c r="AR548" s="239"/>
    </row>
    <row r="549" spans="1:44">
      <c r="A549" s="233"/>
      <c r="B549" s="234"/>
      <c r="C549" s="235"/>
      <c r="D549" s="234"/>
      <c r="E549" s="234"/>
      <c r="F549" s="234"/>
      <c r="G549" s="234"/>
      <c r="H549" s="234"/>
      <c r="I549" s="234"/>
      <c r="J549" s="234"/>
      <c r="K549" s="234"/>
      <c r="L549" s="234"/>
      <c r="M549" s="234"/>
      <c r="N549" s="234"/>
      <c r="O549" s="234"/>
      <c r="P549" s="234"/>
      <c r="Q549" s="234"/>
      <c r="R549" s="236"/>
      <c r="S549" s="234"/>
      <c r="T549" s="234"/>
      <c r="U549" s="234"/>
      <c r="V549" s="234"/>
      <c r="W549" s="234"/>
      <c r="X549" s="234"/>
      <c r="Y549" s="234"/>
      <c r="Z549" s="234"/>
      <c r="AA549" s="237"/>
      <c r="AB549" s="237"/>
      <c r="AC549" s="234"/>
      <c r="AD549" s="234"/>
      <c r="AE549" s="234"/>
      <c r="AF549" s="234"/>
      <c r="AG549" s="234"/>
      <c r="AH549" s="234"/>
      <c r="AI549" s="238"/>
      <c r="AJ549" s="234"/>
      <c r="AK549" s="234"/>
      <c r="AL549" s="234"/>
      <c r="AM549" s="229"/>
      <c r="AN549" s="239"/>
      <c r="AO549" s="239"/>
      <c r="AP549" s="239"/>
      <c r="AQ549" s="239"/>
      <c r="AR549" s="239"/>
    </row>
    <row r="550" spans="1:44">
      <c r="A550" s="233"/>
      <c r="B550" s="234"/>
      <c r="C550" s="235"/>
      <c r="D550" s="234"/>
      <c r="E550" s="234"/>
      <c r="F550" s="234"/>
      <c r="G550" s="234"/>
      <c r="H550" s="234"/>
      <c r="I550" s="234"/>
      <c r="J550" s="234"/>
      <c r="K550" s="234"/>
      <c r="L550" s="234"/>
      <c r="M550" s="234"/>
      <c r="N550" s="234"/>
      <c r="O550" s="234"/>
      <c r="P550" s="234"/>
      <c r="Q550" s="234"/>
      <c r="R550" s="236"/>
      <c r="S550" s="234"/>
      <c r="T550" s="234"/>
      <c r="U550" s="234"/>
      <c r="V550" s="234"/>
      <c r="W550" s="234"/>
      <c r="X550" s="234"/>
      <c r="Y550" s="234"/>
      <c r="Z550" s="234"/>
      <c r="AA550" s="237"/>
      <c r="AB550" s="237"/>
      <c r="AC550" s="234"/>
      <c r="AD550" s="234"/>
      <c r="AE550" s="234"/>
      <c r="AF550" s="234"/>
      <c r="AG550" s="234"/>
      <c r="AH550" s="234"/>
      <c r="AI550" s="238"/>
      <c r="AJ550" s="234"/>
      <c r="AK550" s="234"/>
      <c r="AL550" s="234"/>
      <c r="AM550" s="229"/>
      <c r="AN550" s="239"/>
      <c r="AO550" s="239"/>
      <c r="AP550" s="239"/>
      <c r="AQ550" s="239"/>
      <c r="AR550" s="239"/>
    </row>
    <row r="551" spans="1:44">
      <c r="A551" s="233"/>
      <c r="B551" s="234"/>
      <c r="C551" s="235"/>
      <c r="D551" s="234"/>
      <c r="E551" s="234"/>
      <c r="F551" s="234"/>
      <c r="G551" s="234"/>
      <c r="H551" s="234"/>
      <c r="I551" s="234"/>
      <c r="J551" s="234"/>
      <c r="K551" s="234"/>
      <c r="L551" s="234"/>
      <c r="M551" s="234"/>
      <c r="N551" s="234"/>
      <c r="O551" s="234"/>
      <c r="P551" s="234"/>
      <c r="Q551" s="234"/>
      <c r="R551" s="236"/>
      <c r="S551" s="234"/>
      <c r="T551" s="234"/>
      <c r="U551" s="234"/>
      <c r="V551" s="234"/>
      <c r="W551" s="234"/>
      <c r="X551" s="234"/>
      <c r="Y551" s="234"/>
      <c r="Z551" s="234"/>
      <c r="AA551" s="237"/>
      <c r="AB551" s="237"/>
      <c r="AC551" s="234"/>
      <c r="AD551" s="234"/>
      <c r="AE551" s="234"/>
      <c r="AF551" s="234"/>
      <c r="AG551" s="234"/>
      <c r="AH551" s="234"/>
      <c r="AI551" s="238"/>
      <c r="AJ551" s="234"/>
      <c r="AK551" s="234"/>
      <c r="AL551" s="234"/>
      <c r="AM551" s="229"/>
      <c r="AN551" s="239"/>
      <c r="AO551" s="239"/>
      <c r="AP551" s="239"/>
      <c r="AQ551" s="239"/>
      <c r="AR551" s="239"/>
    </row>
    <row r="552" spans="1:44">
      <c r="A552" s="233"/>
      <c r="B552" s="234"/>
      <c r="C552" s="235"/>
      <c r="D552" s="234"/>
      <c r="E552" s="234"/>
      <c r="F552" s="234"/>
      <c r="G552" s="234"/>
      <c r="H552" s="234"/>
      <c r="I552" s="234"/>
      <c r="J552" s="234"/>
      <c r="K552" s="234"/>
      <c r="L552" s="234"/>
      <c r="M552" s="234"/>
      <c r="N552" s="234"/>
      <c r="O552" s="234"/>
      <c r="P552" s="234"/>
      <c r="Q552" s="234"/>
      <c r="R552" s="236"/>
      <c r="S552" s="234"/>
      <c r="T552" s="234"/>
      <c r="U552" s="234"/>
      <c r="V552" s="234"/>
      <c r="W552" s="234"/>
      <c r="X552" s="234"/>
      <c r="Y552" s="234"/>
      <c r="Z552" s="234"/>
      <c r="AA552" s="237"/>
      <c r="AB552" s="237"/>
      <c r="AC552" s="234"/>
      <c r="AD552" s="234"/>
      <c r="AE552" s="234"/>
      <c r="AF552" s="234"/>
      <c r="AG552" s="234"/>
      <c r="AH552" s="234"/>
      <c r="AI552" s="238"/>
      <c r="AJ552" s="234"/>
      <c r="AK552" s="234"/>
      <c r="AL552" s="234"/>
      <c r="AM552" s="229"/>
      <c r="AN552" s="239"/>
      <c r="AO552" s="239"/>
      <c r="AP552" s="239"/>
      <c r="AQ552" s="239"/>
      <c r="AR552" s="239"/>
    </row>
    <row r="553" spans="1:44">
      <c r="A553" s="233"/>
      <c r="B553" s="234"/>
      <c r="C553" s="235"/>
      <c r="D553" s="234"/>
      <c r="E553" s="234"/>
      <c r="F553" s="234"/>
      <c r="G553" s="234"/>
      <c r="H553" s="234"/>
      <c r="I553" s="234"/>
      <c r="J553" s="234"/>
      <c r="K553" s="234"/>
      <c r="L553" s="234"/>
      <c r="M553" s="234"/>
      <c r="N553" s="234"/>
      <c r="O553" s="234"/>
      <c r="P553" s="234"/>
      <c r="Q553" s="234"/>
      <c r="R553" s="236"/>
      <c r="S553" s="234"/>
      <c r="T553" s="234"/>
      <c r="U553" s="234"/>
      <c r="V553" s="234"/>
      <c r="W553" s="234"/>
      <c r="X553" s="234"/>
      <c r="Y553" s="234"/>
      <c r="Z553" s="234"/>
      <c r="AA553" s="237"/>
      <c r="AB553" s="237"/>
      <c r="AC553" s="234"/>
      <c r="AD553" s="234"/>
      <c r="AE553" s="234"/>
      <c r="AF553" s="234"/>
      <c r="AG553" s="234"/>
      <c r="AH553" s="234"/>
      <c r="AI553" s="238"/>
      <c r="AJ553" s="234"/>
      <c r="AK553" s="234"/>
      <c r="AL553" s="234"/>
      <c r="AM553" s="229"/>
      <c r="AN553" s="239"/>
      <c r="AO553" s="239"/>
      <c r="AP553" s="239"/>
      <c r="AQ553" s="239"/>
      <c r="AR553" s="239"/>
    </row>
    <row r="554" spans="1:44">
      <c r="A554" s="233"/>
      <c r="B554" s="234"/>
      <c r="C554" s="235"/>
      <c r="D554" s="234"/>
      <c r="E554" s="234"/>
      <c r="F554" s="234"/>
      <c r="G554" s="234"/>
      <c r="H554" s="234"/>
      <c r="I554" s="234"/>
      <c r="J554" s="234"/>
      <c r="K554" s="234"/>
      <c r="L554" s="234"/>
      <c r="M554" s="234"/>
      <c r="N554" s="234"/>
      <c r="O554" s="234"/>
      <c r="P554" s="234"/>
      <c r="Q554" s="234"/>
      <c r="R554" s="236"/>
      <c r="S554" s="234"/>
      <c r="T554" s="234"/>
      <c r="U554" s="234"/>
      <c r="V554" s="234"/>
      <c r="W554" s="234"/>
      <c r="X554" s="234"/>
      <c r="Y554" s="234"/>
      <c r="Z554" s="234"/>
      <c r="AA554" s="237"/>
      <c r="AB554" s="237"/>
      <c r="AC554" s="234"/>
      <c r="AD554" s="234"/>
      <c r="AE554" s="234"/>
      <c r="AF554" s="234"/>
      <c r="AG554" s="234"/>
      <c r="AH554" s="234"/>
      <c r="AI554" s="238"/>
      <c r="AJ554" s="234"/>
      <c r="AK554" s="234"/>
      <c r="AL554" s="234"/>
      <c r="AM554" s="229"/>
      <c r="AN554" s="239"/>
      <c r="AO554" s="239"/>
      <c r="AP554" s="239"/>
      <c r="AQ554" s="239"/>
      <c r="AR554" s="239"/>
    </row>
    <row r="555" spans="1:44">
      <c r="A555" s="233"/>
      <c r="B555" s="234"/>
      <c r="C555" s="235"/>
      <c r="D555" s="234"/>
      <c r="E555" s="234"/>
      <c r="F555" s="234"/>
      <c r="G555" s="234"/>
      <c r="H555" s="234"/>
      <c r="I555" s="234"/>
      <c r="J555" s="234"/>
      <c r="K555" s="234"/>
      <c r="L555" s="234"/>
      <c r="M555" s="234"/>
      <c r="N555" s="234"/>
      <c r="O555" s="234"/>
      <c r="P555" s="234"/>
      <c r="Q555" s="234"/>
      <c r="R555" s="236"/>
      <c r="S555" s="234"/>
      <c r="T555" s="234"/>
      <c r="U555" s="234"/>
      <c r="V555" s="234"/>
      <c r="W555" s="234"/>
      <c r="X555" s="234"/>
      <c r="Y555" s="234"/>
      <c r="Z555" s="234"/>
      <c r="AA555" s="237"/>
      <c r="AB555" s="237"/>
      <c r="AC555" s="234"/>
      <c r="AD555" s="234"/>
      <c r="AE555" s="234"/>
      <c r="AF555" s="234"/>
      <c r="AG555" s="234"/>
      <c r="AH555" s="234"/>
      <c r="AI555" s="238"/>
      <c r="AJ555" s="234"/>
      <c r="AK555" s="234"/>
      <c r="AL555" s="234"/>
      <c r="AM555" s="229"/>
      <c r="AN555" s="239"/>
      <c r="AO555" s="239"/>
      <c r="AP555" s="239"/>
      <c r="AQ555" s="239"/>
      <c r="AR555" s="239"/>
    </row>
    <row r="556" spans="1:44">
      <c r="A556" s="233"/>
      <c r="B556" s="234"/>
      <c r="C556" s="235"/>
      <c r="D556" s="234"/>
      <c r="E556" s="234"/>
      <c r="F556" s="234"/>
      <c r="G556" s="234"/>
      <c r="H556" s="234"/>
      <c r="I556" s="234"/>
      <c r="J556" s="234"/>
      <c r="K556" s="234"/>
      <c r="L556" s="234"/>
      <c r="M556" s="234"/>
      <c r="N556" s="234"/>
      <c r="O556" s="234"/>
      <c r="P556" s="234"/>
      <c r="Q556" s="234"/>
      <c r="R556" s="236"/>
      <c r="S556" s="234"/>
      <c r="T556" s="234"/>
      <c r="U556" s="234"/>
      <c r="V556" s="234"/>
      <c r="W556" s="234"/>
      <c r="X556" s="234"/>
      <c r="Y556" s="234"/>
      <c r="Z556" s="234"/>
      <c r="AA556" s="237"/>
      <c r="AB556" s="237"/>
      <c r="AC556" s="234"/>
      <c r="AD556" s="234"/>
      <c r="AE556" s="234"/>
      <c r="AF556" s="234"/>
      <c r="AG556" s="234"/>
      <c r="AH556" s="234"/>
      <c r="AI556" s="238"/>
      <c r="AJ556" s="234"/>
      <c r="AK556" s="234"/>
      <c r="AL556" s="234"/>
      <c r="AM556" s="229"/>
      <c r="AN556" s="239"/>
      <c r="AO556" s="239"/>
      <c r="AP556" s="239"/>
      <c r="AQ556" s="239"/>
      <c r="AR556" s="239"/>
    </row>
    <row r="557" spans="1:44">
      <c r="A557" s="233"/>
      <c r="B557" s="234"/>
      <c r="C557" s="235"/>
      <c r="D557" s="234"/>
      <c r="E557" s="234"/>
      <c r="F557" s="234"/>
      <c r="G557" s="234"/>
      <c r="H557" s="234"/>
      <c r="I557" s="234"/>
      <c r="J557" s="234"/>
      <c r="K557" s="234"/>
      <c r="L557" s="234"/>
      <c r="M557" s="234"/>
      <c r="N557" s="234"/>
      <c r="O557" s="234"/>
      <c r="P557" s="234"/>
      <c r="Q557" s="234"/>
      <c r="R557" s="236"/>
      <c r="S557" s="234"/>
      <c r="T557" s="234"/>
      <c r="U557" s="234"/>
      <c r="V557" s="234"/>
      <c r="W557" s="234"/>
      <c r="X557" s="234"/>
      <c r="Y557" s="234"/>
      <c r="Z557" s="234"/>
      <c r="AA557" s="237"/>
      <c r="AB557" s="237"/>
      <c r="AC557" s="234"/>
      <c r="AD557" s="234"/>
      <c r="AE557" s="234"/>
      <c r="AF557" s="234"/>
      <c r="AG557" s="234"/>
      <c r="AH557" s="234"/>
      <c r="AI557" s="238"/>
      <c r="AJ557" s="234"/>
      <c r="AK557" s="234"/>
      <c r="AL557" s="234"/>
      <c r="AM557" s="229"/>
      <c r="AN557" s="239"/>
      <c r="AO557" s="239"/>
      <c r="AP557" s="239"/>
      <c r="AQ557" s="239"/>
      <c r="AR557" s="239"/>
    </row>
    <row r="558" spans="1:44">
      <c r="A558" s="233"/>
      <c r="B558" s="234"/>
      <c r="C558" s="235"/>
      <c r="D558" s="234"/>
      <c r="E558" s="234"/>
      <c r="F558" s="234"/>
      <c r="G558" s="234"/>
      <c r="H558" s="234"/>
      <c r="I558" s="234"/>
      <c r="J558" s="234"/>
      <c r="K558" s="234"/>
      <c r="L558" s="234"/>
      <c r="M558" s="234"/>
      <c r="N558" s="234"/>
      <c r="O558" s="234"/>
      <c r="P558" s="234"/>
      <c r="Q558" s="234"/>
      <c r="R558" s="236"/>
      <c r="S558" s="234"/>
      <c r="T558" s="234"/>
      <c r="U558" s="234"/>
      <c r="V558" s="234"/>
      <c r="W558" s="234"/>
      <c r="X558" s="234"/>
      <c r="Y558" s="234"/>
      <c r="Z558" s="234"/>
      <c r="AA558" s="237"/>
      <c r="AB558" s="237"/>
      <c r="AC558" s="234"/>
      <c r="AD558" s="234"/>
      <c r="AE558" s="234"/>
      <c r="AF558" s="234"/>
      <c r="AG558" s="234"/>
      <c r="AH558" s="234"/>
      <c r="AI558" s="238"/>
      <c r="AJ558" s="234"/>
      <c r="AK558" s="234"/>
      <c r="AL558" s="234"/>
      <c r="AM558" s="229"/>
      <c r="AN558" s="239"/>
      <c r="AO558" s="239"/>
      <c r="AP558" s="239"/>
      <c r="AQ558" s="239"/>
      <c r="AR558" s="239"/>
    </row>
    <row r="559" spans="1:44">
      <c r="A559" s="233"/>
      <c r="B559" s="234"/>
      <c r="C559" s="235"/>
      <c r="D559" s="234"/>
      <c r="E559" s="234"/>
      <c r="F559" s="234"/>
      <c r="G559" s="234"/>
      <c r="H559" s="234"/>
      <c r="I559" s="234"/>
      <c r="J559" s="234"/>
      <c r="K559" s="234"/>
      <c r="L559" s="234"/>
      <c r="M559" s="234"/>
      <c r="N559" s="234"/>
      <c r="O559" s="234"/>
      <c r="P559" s="234"/>
      <c r="Q559" s="234"/>
      <c r="R559" s="236"/>
      <c r="S559" s="234"/>
      <c r="T559" s="234"/>
      <c r="U559" s="234"/>
      <c r="V559" s="234"/>
      <c r="W559" s="234"/>
      <c r="X559" s="234"/>
      <c r="Y559" s="234"/>
      <c r="Z559" s="234"/>
      <c r="AA559" s="237"/>
      <c r="AB559" s="237"/>
      <c r="AC559" s="234"/>
      <c r="AD559" s="234"/>
      <c r="AE559" s="234"/>
      <c r="AF559" s="234"/>
      <c r="AG559" s="234"/>
      <c r="AH559" s="234"/>
      <c r="AI559" s="238"/>
      <c r="AJ559" s="234"/>
      <c r="AK559" s="234"/>
      <c r="AL559" s="234"/>
      <c r="AM559" s="229"/>
      <c r="AN559" s="239"/>
      <c r="AO559" s="239"/>
      <c r="AP559" s="239"/>
      <c r="AQ559" s="239"/>
      <c r="AR559" s="239"/>
    </row>
    <row r="560" spans="1:44">
      <c r="A560" s="233"/>
      <c r="B560" s="234"/>
      <c r="C560" s="235"/>
      <c r="D560" s="234"/>
      <c r="E560" s="234"/>
      <c r="F560" s="234"/>
      <c r="G560" s="234"/>
      <c r="H560" s="234"/>
      <c r="I560" s="234"/>
      <c r="J560" s="234"/>
      <c r="K560" s="234"/>
      <c r="L560" s="234"/>
      <c r="M560" s="234"/>
      <c r="N560" s="234"/>
      <c r="O560" s="234"/>
      <c r="P560" s="234"/>
      <c r="Q560" s="234"/>
      <c r="R560" s="236"/>
      <c r="S560" s="234"/>
      <c r="T560" s="234"/>
      <c r="U560" s="234"/>
      <c r="V560" s="234"/>
      <c r="W560" s="234"/>
      <c r="X560" s="234"/>
      <c r="Y560" s="234"/>
      <c r="Z560" s="234"/>
      <c r="AA560" s="237"/>
      <c r="AB560" s="237"/>
      <c r="AC560" s="234"/>
      <c r="AD560" s="234"/>
      <c r="AE560" s="234"/>
      <c r="AF560" s="234"/>
      <c r="AG560" s="234"/>
      <c r="AH560" s="234"/>
      <c r="AI560" s="238"/>
      <c r="AJ560" s="234"/>
      <c r="AK560" s="234"/>
      <c r="AL560" s="234"/>
      <c r="AM560" s="229"/>
      <c r="AN560" s="239"/>
      <c r="AO560" s="239"/>
      <c r="AP560" s="239"/>
      <c r="AQ560" s="239"/>
      <c r="AR560" s="239"/>
    </row>
    <row r="561" spans="1:44">
      <c r="A561" s="233"/>
      <c r="B561" s="234"/>
      <c r="C561" s="235"/>
      <c r="D561" s="234"/>
      <c r="E561" s="234"/>
      <c r="F561" s="234"/>
      <c r="G561" s="234"/>
      <c r="H561" s="234"/>
      <c r="I561" s="234"/>
      <c r="J561" s="234"/>
      <c r="K561" s="234"/>
      <c r="L561" s="234"/>
      <c r="M561" s="234"/>
      <c r="N561" s="234"/>
      <c r="O561" s="234"/>
      <c r="P561" s="234"/>
      <c r="Q561" s="234"/>
      <c r="R561" s="236"/>
      <c r="S561" s="234"/>
      <c r="T561" s="234"/>
      <c r="U561" s="234"/>
      <c r="V561" s="234"/>
      <c r="W561" s="234"/>
      <c r="X561" s="234"/>
      <c r="Y561" s="234"/>
      <c r="Z561" s="234"/>
      <c r="AA561" s="237"/>
      <c r="AB561" s="237"/>
      <c r="AC561" s="234"/>
      <c r="AD561" s="234"/>
      <c r="AE561" s="234"/>
      <c r="AF561" s="234"/>
      <c r="AG561" s="234"/>
      <c r="AH561" s="234"/>
      <c r="AI561" s="238"/>
      <c r="AJ561" s="234"/>
      <c r="AK561" s="234"/>
      <c r="AL561" s="234"/>
      <c r="AM561" s="229"/>
      <c r="AN561" s="239"/>
      <c r="AO561" s="239"/>
      <c r="AP561" s="239"/>
      <c r="AQ561" s="239"/>
      <c r="AR561" s="239"/>
    </row>
    <row r="562" spans="1:44">
      <c r="A562" s="233"/>
      <c r="B562" s="234"/>
      <c r="C562" s="235"/>
      <c r="D562" s="234"/>
      <c r="E562" s="234"/>
      <c r="F562" s="234"/>
      <c r="G562" s="234"/>
      <c r="H562" s="234"/>
      <c r="I562" s="234"/>
      <c r="J562" s="234"/>
      <c r="K562" s="234"/>
      <c r="L562" s="234"/>
      <c r="M562" s="234"/>
      <c r="N562" s="234"/>
      <c r="O562" s="234"/>
      <c r="P562" s="234"/>
      <c r="Q562" s="234"/>
      <c r="R562" s="236"/>
      <c r="S562" s="234"/>
      <c r="T562" s="234"/>
      <c r="U562" s="234"/>
      <c r="V562" s="234"/>
      <c r="W562" s="234"/>
      <c r="X562" s="234"/>
      <c r="Y562" s="234"/>
      <c r="Z562" s="234"/>
      <c r="AA562" s="237"/>
      <c r="AB562" s="237"/>
      <c r="AC562" s="234"/>
      <c r="AD562" s="234"/>
      <c r="AE562" s="234"/>
      <c r="AF562" s="234"/>
      <c r="AG562" s="234"/>
      <c r="AH562" s="234"/>
      <c r="AI562" s="238"/>
      <c r="AJ562" s="234"/>
      <c r="AK562" s="234"/>
      <c r="AL562" s="234"/>
      <c r="AM562" s="229"/>
      <c r="AN562" s="239"/>
      <c r="AO562" s="239"/>
      <c r="AP562" s="239"/>
      <c r="AQ562" s="239"/>
      <c r="AR562" s="239"/>
    </row>
    <row r="563" spans="1:44">
      <c r="A563" s="233"/>
      <c r="B563" s="234"/>
      <c r="C563" s="235"/>
      <c r="D563" s="234"/>
      <c r="E563" s="234"/>
      <c r="F563" s="234"/>
      <c r="G563" s="234"/>
      <c r="H563" s="234"/>
      <c r="I563" s="234"/>
      <c r="J563" s="234"/>
      <c r="K563" s="234"/>
      <c r="L563" s="234"/>
      <c r="M563" s="234"/>
      <c r="N563" s="234"/>
      <c r="O563" s="234"/>
      <c r="P563" s="234"/>
      <c r="Q563" s="234"/>
      <c r="R563" s="236"/>
      <c r="S563" s="234"/>
      <c r="T563" s="234"/>
      <c r="U563" s="234"/>
      <c r="V563" s="234"/>
      <c r="W563" s="234"/>
      <c r="X563" s="234"/>
      <c r="Y563" s="234"/>
      <c r="Z563" s="234"/>
      <c r="AA563" s="237"/>
      <c r="AB563" s="237"/>
      <c r="AC563" s="234"/>
      <c r="AD563" s="234"/>
      <c r="AE563" s="234"/>
      <c r="AF563" s="234"/>
      <c r="AG563" s="234"/>
      <c r="AH563" s="234"/>
      <c r="AI563" s="238"/>
      <c r="AJ563" s="234"/>
      <c r="AK563" s="234"/>
      <c r="AL563" s="234"/>
      <c r="AM563" s="229"/>
      <c r="AN563" s="239"/>
      <c r="AO563" s="239"/>
      <c r="AP563" s="239"/>
      <c r="AQ563" s="239"/>
      <c r="AR563" s="239"/>
    </row>
    <row r="564" spans="1:44">
      <c r="A564" s="233"/>
      <c r="B564" s="234"/>
      <c r="C564" s="235"/>
      <c r="D564" s="234"/>
      <c r="E564" s="234"/>
      <c r="F564" s="234"/>
      <c r="G564" s="234"/>
      <c r="H564" s="234"/>
      <c r="I564" s="234"/>
      <c r="J564" s="234"/>
      <c r="K564" s="234"/>
      <c r="L564" s="234"/>
      <c r="M564" s="234"/>
      <c r="N564" s="234"/>
      <c r="O564" s="234"/>
      <c r="P564" s="234"/>
      <c r="Q564" s="234"/>
      <c r="R564" s="236"/>
      <c r="S564" s="234"/>
      <c r="T564" s="234"/>
      <c r="U564" s="234"/>
      <c r="V564" s="234"/>
      <c r="W564" s="234"/>
      <c r="X564" s="234"/>
      <c r="Y564" s="234"/>
      <c r="Z564" s="234"/>
      <c r="AA564" s="237"/>
      <c r="AB564" s="237"/>
      <c r="AC564" s="234"/>
      <c r="AD564" s="234"/>
      <c r="AE564" s="234"/>
      <c r="AF564" s="234"/>
      <c r="AG564" s="234"/>
      <c r="AH564" s="234"/>
      <c r="AI564" s="238"/>
      <c r="AJ564" s="234"/>
      <c r="AK564" s="234"/>
      <c r="AL564" s="234"/>
      <c r="AM564" s="229"/>
      <c r="AN564" s="239"/>
      <c r="AO564" s="239"/>
      <c r="AP564" s="239"/>
      <c r="AQ564" s="239"/>
      <c r="AR564" s="239"/>
    </row>
    <row r="565" spans="1:44">
      <c r="A565" s="233"/>
      <c r="B565" s="234"/>
      <c r="C565" s="235"/>
      <c r="D565" s="234"/>
      <c r="E565" s="234"/>
      <c r="F565" s="234"/>
      <c r="G565" s="234"/>
      <c r="H565" s="234"/>
      <c r="I565" s="234"/>
      <c r="J565" s="234"/>
      <c r="K565" s="234"/>
      <c r="L565" s="234"/>
      <c r="M565" s="234"/>
      <c r="N565" s="234"/>
      <c r="O565" s="234"/>
      <c r="P565" s="234"/>
      <c r="Q565" s="234"/>
      <c r="R565" s="236"/>
      <c r="S565" s="234"/>
      <c r="T565" s="234"/>
      <c r="U565" s="234"/>
      <c r="V565" s="234"/>
      <c r="W565" s="234"/>
      <c r="X565" s="234"/>
      <c r="Y565" s="234"/>
      <c r="Z565" s="234"/>
      <c r="AA565" s="237"/>
      <c r="AB565" s="237"/>
      <c r="AC565" s="234"/>
      <c r="AD565" s="234"/>
      <c r="AE565" s="234"/>
      <c r="AF565" s="234"/>
      <c r="AG565" s="234"/>
      <c r="AH565" s="234"/>
      <c r="AI565" s="238"/>
      <c r="AJ565" s="234"/>
      <c r="AK565" s="234"/>
      <c r="AL565" s="234"/>
      <c r="AM565" s="229"/>
      <c r="AN565" s="239"/>
      <c r="AO565" s="239"/>
      <c r="AP565" s="239"/>
      <c r="AQ565" s="239"/>
      <c r="AR565" s="239"/>
    </row>
    <row r="566" spans="1:44">
      <c r="A566" s="233"/>
      <c r="B566" s="234"/>
      <c r="C566" s="235"/>
      <c r="D566" s="234"/>
      <c r="E566" s="234"/>
      <c r="F566" s="234"/>
      <c r="G566" s="234"/>
      <c r="H566" s="234"/>
      <c r="I566" s="234"/>
      <c r="J566" s="234"/>
      <c r="K566" s="234"/>
      <c r="L566" s="234"/>
      <c r="M566" s="234"/>
      <c r="N566" s="234"/>
      <c r="O566" s="234"/>
      <c r="P566" s="234"/>
      <c r="Q566" s="234"/>
      <c r="R566" s="236"/>
      <c r="S566" s="234"/>
      <c r="T566" s="234"/>
      <c r="U566" s="234"/>
      <c r="V566" s="234"/>
      <c r="W566" s="234"/>
      <c r="X566" s="234"/>
      <c r="Y566" s="234"/>
      <c r="Z566" s="234"/>
      <c r="AA566" s="237"/>
      <c r="AB566" s="237"/>
      <c r="AC566" s="234"/>
      <c r="AD566" s="234"/>
      <c r="AE566" s="234"/>
      <c r="AF566" s="234"/>
      <c r="AG566" s="234"/>
      <c r="AH566" s="234"/>
      <c r="AI566" s="238"/>
      <c r="AJ566" s="234"/>
      <c r="AK566" s="234"/>
      <c r="AL566" s="234"/>
      <c r="AM566" s="229"/>
      <c r="AN566" s="239"/>
      <c r="AO566" s="239"/>
      <c r="AP566" s="239"/>
      <c r="AQ566" s="239"/>
      <c r="AR566" s="239"/>
    </row>
    <row r="567" spans="1:44">
      <c r="A567" s="233"/>
      <c r="B567" s="234"/>
      <c r="C567" s="235"/>
      <c r="D567" s="234"/>
      <c r="E567" s="234"/>
      <c r="F567" s="234"/>
      <c r="G567" s="234"/>
      <c r="H567" s="234"/>
      <c r="I567" s="234"/>
      <c r="J567" s="234"/>
      <c r="K567" s="234"/>
      <c r="L567" s="234"/>
      <c r="M567" s="234"/>
      <c r="N567" s="234"/>
      <c r="O567" s="234"/>
      <c r="P567" s="234"/>
      <c r="Q567" s="234"/>
      <c r="R567" s="236"/>
      <c r="S567" s="234"/>
      <c r="T567" s="234"/>
      <c r="U567" s="234"/>
      <c r="V567" s="234"/>
      <c r="W567" s="234"/>
      <c r="X567" s="234"/>
      <c r="Y567" s="234"/>
      <c r="Z567" s="234"/>
      <c r="AA567" s="237"/>
      <c r="AB567" s="237"/>
      <c r="AC567" s="234"/>
      <c r="AD567" s="234"/>
      <c r="AE567" s="234"/>
      <c r="AF567" s="234"/>
      <c r="AG567" s="234"/>
      <c r="AH567" s="234"/>
      <c r="AI567" s="238"/>
      <c r="AJ567" s="234"/>
      <c r="AK567" s="234"/>
      <c r="AL567" s="234"/>
      <c r="AM567" s="229"/>
      <c r="AN567" s="239"/>
      <c r="AO567" s="239"/>
      <c r="AP567" s="239"/>
      <c r="AQ567" s="239"/>
      <c r="AR567" s="239"/>
    </row>
    <row r="568" spans="1:44">
      <c r="A568" s="233"/>
      <c r="B568" s="234"/>
      <c r="C568" s="235"/>
      <c r="D568" s="234"/>
      <c r="E568" s="234"/>
      <c r="F568" s="234"/>
      <c r="G568" s="234"/>
      <c r="H568" s="234"/>
      <c r="I568" s="234"/>
      <c r="J568" s="234"/>
      <c r="K568" s="234"/>
      <c r="L568" s="234"/>
      <c r="M568" s="234"/>
      <c r="N568" s="234"/>
      <c r="O568" s="234"/>
      <c r="P568" s="234"/>
      <c r="Q568" s="234"/>
      <c r="R568" s="236"/>
      <c r="S568" s="234"/>
      <c r="T568" s="234"/>
      <c r="U568" s="234"/>
      <c r="V568" s="234"/>
      <c r="W568" s="234"/>
      <c r="X568" s="234"/>
      <c r="Y568" s="234"/>
      <c r="Z568" s="234"/>
      <c r="AA568" s="237"/>
      <c r="AB568" s="237"/>
      <c r="AC568" s="234"/>
      <c r="AD568" s="234"/>
      <c r="AE568" s="234"/>
      <c r="AF568" s="234"/>
      <c r="AG568" s="234"/>
      <c r="AH568" s="234"/>
      <c r="AI568" s="238"/>
      <c r="AJ568" s="234"/>
      <c r="AK568" s="234"/>
      <c r="AL568" s="234"/>
      <c r="AM568" s="229"/>
      <c r="AN568" s="239"/>
      <c r="AO568" s="239"/>
      <c r="AP568" s="239"/>
      <c r="AQ568" s="239"/>
      <c r="AR568" s="239"/>
    </row>
    <row r="569" spans="1:44">
      <c r="A569" s="233"/>
      <c r="B569" s="234"/>
      <c r="C569" s="235"/>
      <c r="D569" s="234"/>
      <c r="E569" s="234"/>
      <c r="F569" s="234"/>
      <c r="G569" s="234"/>
      <c r="H569" s="234"/>
      <c r="I569" s="234"/>
      <c r="J569" s="234"/>
      <c r="K569" s="234"/>
      <c r="L569" s="234"/>
      <c r="M569" s="234"/>
      <c r="N569" s="234"/>
      <c r="O569" s="234"/>
      <c r="P569" s="234"/>
      <c r="Q569" s="234"/>
      <c r="R569" s="236"/>
      <c r="S569" s="234"/>
      <c r="T569" s="234"/>
      <c r="U569" s="234"/>
      <c r="V569" s="234"/>
      <c r="W569" s="234"/>
      <c r="X569" s="234"/>
      <c r="Y569" s="234"/>
      <c r="Z569" s="234"/>
      <c r="AA569" s="237"/>
      <c r="AB569" s="237"/>
      <c r="AC569" s="234"/>
      <c r="AD569" s="234"/>
      <c r="AE569" s="234"/>
      <c r="AF569" s="234"/>
      <c r="AG569" s="234"/>
      <c r="AH569" s="234"/>
      <c r="AI569" s="238"/>
      <c r="AJ569" s="234"/>
      <c r="AK569" s="234"/>
      <c r="AL569" s="234"/>
      <c r="AM569" s="229"/>
      <c r="AN569" s="239"/>
      <c r="AO569" s="239"/>
      <c r="AP569" s="239"/>
      <c r="AQ569" s="239"/>
      <c r="AR569" s="239"/>
    </row>
    <row r="570" spans="1:44">
      <c r="A570" s="233"/>
      <c r="B570" s="234"/>
      <c r="C570" s="235"/>
      <c r="D570" s="234"/>
      <c r="E570" s="234"/>
      <c r="F570" s="234"/>
      <c r="G570" s="234"/>
      <c r="H570" s="234"/>
      <c r="I570" s="234"/>
      <c r="J570" s="234"/>
      <c r="K570" s="234"/>
      <c r="L570" s="234"/>
      <c r="M570" s="234"/>
      <c r="N570" s="234"/>
      <c r="O570" s="234"/>
      <c r="P570" s="234"/>
      <c r="Q570" s="234"/>
      <c r="R570" s="236"/>
      <c r="S570" s="234"/>
      <c r="T570" s="234"/>
      <c r="U570" s="234"/>
      <c r="V570" s="234"/>
      <c r="W570" s="234"/>
      <c r="X570" s="234"/>
      <c r="Y570" s="234"/>
      <c r="Z570" s="234"/>
      <c r="AA570" s="237"/>
      <c r="AB570" s="237"/>
      <c r="AC570" s="234"/>
      <c r="AD570" s="234"/>
      <c r="AE570" s="234"/>
      <c r="AF570" s="234"/>
      <c r="AG570" s="234"/>
      <c r="AH570" s="234"/>
      <c r="AI570" s="238"/>
      <c r="AJ570" s="234"/>
      <c r="AK570" s="234"/>
      <c r="AL570" s="234"/>
      <c r="AM570" s="229"/>
      <c r="AN570" s="239"/>
      <c r="AO570" s="239"/>
      <c r="AP570" s="239"/>
      <c r="AQ570" s="239"/>
      <c r="AR570" s="239"/>
    </row>
    <row r="571" spans="1:44">
      <c r="A571" s="233"/>
      <c r="B571" s="234"/>
      <c r="C571" s="235"/>
      <c r="D571" s="234"/>
      <c r="E571" s="234"/>
      <c r="F571" s="234"/>
      <c r="G571" s="234"/>
      <c r="H571" s="234"/>
      <c r="I571" s="234"/>
      <c r="J571" s="234"/>
      <c r="K571" s="234"/>
      <c r="L571" s="234"/>
      <c r="M571" s="234"/>
      <c r="N571" s="234"/>
      <c r="O571" s="234"/>
      <c r="P571" s="234"/>
      <c r="Q571" s="234"/>
      <c r="R571" s="236"/>
      <c r="S571" s="234"/>
      <c r="T571" s="234"/>
      <c r="U571" s="234"/>
      <c r="V571" s="234"/>
      <c r="W571" s="234"/>
      <c r="X571" s="234"/>
      <c r="Y571" s="234"/>
      <c r="Z571" s="234"/>
      <c r="AA571" s="237"/>
      <c r="AB571" s="237"/>
      <c r="AC571" s="234"/>
      <c r="AD571" s="234"/>
      <c r="AE571" s="234"/>
      <c r="AF571" s="234"/>
      <c r="AG571" s="234"/>
      <c r="AH571" s="234"/>
      <c r="AI571" s="238"/>
      <c r="AJ571" s="234"/>
      <c r="AK571" s="234"/>
      <c r="AL571" s="234"/>
      <c r="AM571" s="229"/>
      <c r="AN571" s="239"/>
      <c r="AO571" s="239"/>
      <c r="AP571" s="239"/>
      <c r="AQ571" s="239"/>
      <c r="AR571" s="239"/>
    </row>
    <row r="572" spans="1:44">
      <c r="A572" s="233"/>
      <c r="B572" s="234"/>
      <c r="C572" s="235"/>
      <c r="D572" s="234"/>
      <c r="E572" s="234"/>
      <c r="F572" s="234"/>
      <c r="G572" s="234"/>
      <c r="H572" s="234"/>
      <c r="I572" s="234"/>
      <c r="J572" s="234"/>
      <c r="K572" s="234"/>
      <c r="L572" s="234"/>
      <c r="M572" s="234"/>
      <c r="N572" s="234"/>
      <c r="O572" s="234"/>
      <c r="P572" s="234"/>
      <c r="Q572" s="234"/>
      <c r="R572" s="236"/>
      <c r="S572" s="234"/>
      <c r="T572" s="234"/>
      <c r="U572" s="234"/>
      <c r="V572" s="234"/>
      <c r="W572" s="234"/>
      <c r="X572" s="234"/>
      <c r="Y572" s="234"/>
      <c r="Z572" s="234"/>
      <c r="AA572" s="237"/>
      <c r="AB572" s="237"/>
      <c r="AC572" s="234"/>
      <c r="AD572" s="234"/>
      <c r="AE572" s="234"/>
      <c r="AF572" s="234"/>
      <c r="AG572" s="234"/>
      <c r="AH572" s="234"/>
      <c r="AI572" s="238"/>
      <c r="AJ572" s="234"/>
      <c r="AK572" s="234"/>
      <c r="AL572" s="234"/>
      <c r="AM572" s="229"/>
      <c r="AN572" s="239"/>
      <c r="AO572" s="239"/>
      <c r="AP572" s="239"/>
      <c r="AQ572" s="239"/>
      <c r="AR572" s="239"/>
    </row>
    <row r="573" spans="1:44">
      <c r="A573" s="233"/>
      <c r="B573" s="234"/>
      <c r="C573" s="235"/>
      <c r="D573" s="234"/>
      <c r="E573" s="234"/>
      <c r="F573" s="234"/>
      <c r="G573" s="234"/>
      <c r="H573" s="234"/>
      <c r="I573" s="234"/>
      <c r="J573" s="234"/>
      <c r="K573" s="234"/>
      <c r="L573" s="234"/>
      <c r="M573" s="234"/>
      <c r="N573" s="234"/>
      <c r="O573" s="234"/>
      <c r="P573" s="234"/>
      <c r="Q573" s="234"/>
      <c r="R573" s="236"/>
      <c r="S573" s="234"/>
      <c r="T573" s="234"/>
      <c r="U573" s="234"/>
      <c r="V573" s="234"/>
      <c r="W573" s="234"/>
      <c r="X573" s="234"/>
      <c r="Y573" s="234"/>
      <c r="Z573" s="234"/>
      <c r="AA573" s="237"/>
      <c r="AB573" s="237"/>
      <c r="AC573" s="234"/>
      <c r="AD573" s="234"/>
      <c r="AE573" s="234"/>
      <c r="AF573" s="234"/>
      <c r="AG573" s="234"/>
      <c r="AH573" s="234"/>
      <c r="AI573" s="238"/>
      <c r="AJ573" s="234"/>
      <c r="AK573" s="234"/>
      <c r="AL573" s="234"/>
      <c r="AM573" s="229"/>
      <c r="AN573" s="239"/>
      <c r="AO573" s="239"/>
      <c r="AP573" s="239"/>
      <c r="AQ573" s="239"/>
      <c r="AR573" s="239"/>
    </row>
    <row r="574" spans="1:44">
      <c r="A574" s="233"/>
      <c r="B574" s="234"/>
      <c r="C574" s="235"/>
      <c r="D574" s="234"/>
      <c r="E574" s="234"/>
      <c r="F574" s="234"/>
      <c r="G574" s="234"/>
      <c r="H574" s="234"/>
      <c r="I574" s="234"/>
      <c r="J574" s="234"/>
      <c r="K574" s="234"/>
      <c r="L574" s="234"/>
      <c r="M574" s="234"/>
      <c r="N574" s="234"/>
      <c r="O574" s="234"/>
      <c r="P574" s="234"/>
      <c r="Q574" s="234"/>
      <c r="R574" s="236"/>
      <c r="S574" s="234"/>
      <c r="T574" s="234"/>
      <c r="U574" s="234"/>
      <c r="V574" s="234"/>
      <c r="W574" s="234"/>
      <c r="X574" s="234"/>
      <c r="Y574" s="234"/>
      <c r="Z574" s="234"/>
      <c r="AA574" s="237"/>
      <c r="AB574" s="237"/>
      <c r="AC574" s="234"/>
      <c r="AD574" s="234"/>
      <c r="AE574" s="234"/>
      <c r="AF574" s="234"/>
      <c r="AG574" s="234"/>
      <c r="AH574" s="234"/>
      <c r="AI574" s="238"/>
      <c r="AJ574" s="234"/>
      <c r="AK574" s="234"/>
      <c r="AL574" s="234"/>
      <c r="AM574" s="229"/>
      <c r="AN574" s="239"/>
      <c r="AO574" s="239"/>
      <c r="AP574" s="239"/>
      <c r="AQ574" s="239"/>
      <c r="AR574" s="239"/>
    </row>
    <row r="575" spans="1:44">
      <c r="A575" s="233"/>
      <c r="B575" s="234"/>
      <c r="C575" s="235"/>
      <c r="D575" s="234"/>
      <c r="E575" s="234"/>
      <c r="F575" s="234"/>
      <c r="G575" s="234"/>
      <c r="H575" s="234"/>
      <c r="I575" s="234"/>
      <c r="J575" s="234"/>
      <c r="K575" s="234"/>
      <c r="L575" s="234"/>
      <c r="M575" s="234"/>
      <c r="N575" s="234"/>
      <c r="O575" s="234"/>
      <c r="P575" s="234"/>
      <c r="Q575" s="234"/>
      <c r="R575" s="236"/>
      <c r="S575" s="234"/>
      <c r="T575" s="234"/>
      <c r="U575" s="234"/>
      <c r="V575" s="234"/>
      <c r="W575" s="234"/>
      <c r="X575" s="234"/>
      <c r="Y575" s="234"/>
      <c r="Z575" s="234"/>
      <c r="AA575" s="237"/>
      <c r="AB575" s="237"/>
      <c r="AC575" s="234"/>
      <c r="AD575" s="234"/>
      <c r="AE575" s="234"/>
      <c r="AF575" s="234"/>
      <c r="AG575" s="234"/>
      <c r="AH575" s="234"/>
      <c r="AI575" s="238"/>
      <c r="AJ575" s="234"/>
      <c r="AK575" s="234"/>
      <c r="AL575" s="234"/>
      <c r="AM575" s="229"/>
      <c r="AN575" s="239"/>
      <c r="AO575" s="239"/>
      <c r="AP575" s="239"/>
      <c r="AQ575" s="239"/>
      <c r="AR575" s="239"/>
    </row>
    <row r="576" spans="1:44">
      <c r="A576" s="233"/>
      <c r="B576" s="234"/>
      <c r="C576" s="235"/>
      <c r="D576" s="234"/>
      <c r="E576" s="234"/>
      <c r="F576" s="234"/>
      <c r="G576" s="234"/>
      <c r="H576" s="234"/>
      <c r="I576" s="234"/>
      <c r="J576" s="234"/>
      <c r="K576" s="234"/>
      <c r="L576" s="234"/>
      <c r="M576" s="234"/>
      <c r="N576" s="234"/>
      <c r="O576" s="234"/>
      <c r="P576" s="234"/>
      <c r="Q576" s="234"/>
      <c r="R576" s="236"/>
      <c r="S576" s="234"/>
      <c r="T576" s="234"/>
      <c r="U576" s="234"/>
      <c r="V576" s="234"/>
      <c r="W576" s="234"/>
      <c r="X576" s="234"/>
      <c r="Y576" s="234"/>
      <c r="Z576" s="234"/>
      <c r="AA576" s="237"/>
      <c r="AB576" s="237"/>
      <c r="AC576" s="234"/>
      <c r="AD576" s="234"/>
      <c r="AE576" s="234"/>
      <c r="AF576" s="234"/>
      <c r="AG576" s="234"/>
      <c r="AH576" s="234"/>
      <c r="AI576" s="238"/>
      <c r="AJ576" s="234"/>
      <c r="AK576" s="234"/>
      <c r="AL576" s="234"/>
      <c r="AM576" s="229"/>
      <c r="AN576" s="239"/>
      <c r="AO576" s="239"/>
      <c r="AP576" s="239"/>
      <c r="AQ576" s="239"/>
      <c r="AR576" s="239"/>
    </row>
    <row r="577" spans="1:44">
      <c r="A577" s="233"/>
      <c r="B577" s="234"/>
      <c r="C577" s="235"/>
      <c r="D577" s="234"/>
      <c r="E577" s="234"/>
      <c r="F577" s="234"/>
      <c r="G577" s="234"/>
      <c r="H577" s="234"/>
      <c r="I577" s="234"/>
      <c r="J577" s="234"/>
      <c r="K577" s="234"/>
      <c r="L577" s="234"/>
      <c r="M577" s="234"/>
      <c r="N577" s="234"/>
      <c r="O577" s="234"/>
      <c r="P577" s="234"/>
      <c r="Q577" s="234"/>
      <c r="R577" s="236"/>
      <c r="S577" s="234"/>
      <c r="T577" s="234"/>
      <c r="U577" s="234"/>
      <c r="V577" s="234"/>
      <c r="W577" s="234"/>
      <c r="X577" s="234"/>
      <c r="Y577" s="234"/>
      <c r="Z577" s="234"/>
      <c r="AA577" s="237"/>
      <c r="AB577" s="237"/>
      <c r="AC577" s="234"/>
      <c r="AD577" s="234"/>
      <c r="AE577" s="234"/>
      <c r="AF577" s="234"/>
      <c r="AG577" s="234"/>
      <c r="AH577" s="234"/>
      <c r="AI577" s="238"/>
      <c r="AJ577" s="234"/>
      <c r="AK577" s="234"/>
      <c r="AL577" s="234"/>
      <c r="AM577" s="229"/>
      <c r="AN577" s="239"/>
      <c r="AO577" s="239"/>
      <c r="AP577" s="239"/>
      <c r="AQ577" s="239"/>
      <c r="AR577" s="239"/>
    </row>
    <row r="578" spans="1:44">
      <c r="A578" s="233"/>
      <c r="B578" s="234"/>
      <c r="C578" s="235"/>
      <c r="D578" s="234"/>
      <c r="E578" s="234"/>
      <c r="F578" s="234"/>
      <c r="G578" s="234"/>
      <c r="H578" s="234"/>
      <c r="I578" s="234"/>
      <c r="J578" s="234"/>
      <c r="K578" s="234"/>
      <c r="L578" s="234"/>
      <c r="M578" s="234"/>
      <c r="N578" s="234"/>
      <c r="O578" s="234"/>
      <c r="P578" s="234"/>
      <c r="Q578" s="234"/>
      <c r="R578" s="236"/>
      <c r="S578" s="234"/>
      <c r="T578" s="234"/>
      <c r="U578" s="234"/>
      <c r="V578" s="234"/>
      <c r="W578" s="234"/>
      <c r="X578" s="234"/>
      <c r="Y578" s="234"/>
      <c r="Z578" s="234"/>
      <c r="AA578" s="237"/>
      <c r="AB578" s="237"/>
      <c r="AC578" s="234"/>
      <c r="AD578" s="234"/>
      <c r="AE578" s="234"/>
      <c r="AF578" s="234"/>
      <c r="AG578" s="234"/>
      <c r="AH578" s="234"/>
      <c r="AI578" s="238"/>
      <c r="AJ578" s="234"/>
      <c r="AK578" s="234"/>
      <c r="AL578" s="234"/>
      <c r="AM578" s="229"/>
      <c r="AN578" s="239"/>
      <c r="AO578" s="239"/>
      <c r="AP578" s="239"/>
      <c r="AQ578" s="239"/>
      <c r="AR578" s="239"/>
    </row>
    <row r="579" spans="1:44">
      <c r="A579" s="233"/>
      <c r="B579" s="234"/>
      <c r="C579" s="235"/>
      <c r="D579" s="234"/>
      <c r="E579" s="234"/>
      <c r="F579" s="234"/>
      <c r="G579" s="234"/>
      <c r="H579" s="234"/>
      <c r="I579" s="234"/>
      <c r="J579" s="234"/>
      <c r="K579" s="234"/>
      <c r="L579" s="234"/>
      <c r="M579" s="234"/>
      <c r="N579" s="234"/>
      <c r="O579" s="234"/>
      <c r="P579" s="234"/>
      <c r="Q579" s="234"/>
      <c r="R579" s="236"/>
      <c r="S579" s="234"/>
      <c r="T579" s="234"/>
      <c r="U579" s="234"/>
      <c r="V579" s="234"/>
      <c r="W579" s="234"/>
      <c r="X579" s="234"/>
      <c r="Y579" s="234"/>
      <c r="Z579" s="234"/>
      <c r="AA579" s="237"/>
      <c r="AB579" s="237"/>
      <c r="AC579" s="234"/>
      <c r="AD579" s="234"/>
      <c r="AE579" s="234"/>
      <c r="AF579" s="234"/>
      <c r="AG579" s="234"/>
      <c r="AH579" s="234"/>
      <c r="AI579" s="238"/>
      <c r="AJ579" s="234"/>
      <c r="AK579" s="234"/>
      <c r="AL579" s="234"/>
      <c r="AM579" s="229"/>
      <c r="AN579" s="239"/>
      <c r="AO579" s="239"/>
      <c r="AP579" s="239"/>
      <c r="AQ579" s="239"/>
      <c r="AR579" s="239"/>
    </row>
    <row r="580" spans="1:44">
      <c r="A580" s="233"/>
      <c r="B580" s="234"/>
      <c r="C580" s="235"/>
      <c r="D580" s="234"/>
      <c r="E580" s="234"/>
      <c r="F580" s="234"/>
      <c r="G580" s="234"/>
      <c r="H580" s="234"/>
      <c r="I580" s="234"/>
      <c r="J580" s="234"/>
      <c r="K580" s="234"/>
      <c r="L580" s="234"/>
      <c r="M580" s="234"/>
      <c r="N580" s="234"/>
      <c r="O580" s="234"/>
      <c r="P580" s="234"/>
      <c r="Q580" s="234"/>
      <c r="R580" s="236"/>
      <c r="S580" s="234"/>
      <c r="T580" s="234"/>
      <c r="U580" s="234"/>
      <c r="V580" s="234"/>
      <c r="W580" s="234"/>
      <c r="X580" s="234"/>
      <c r="Y580" s="234"/>
      <c r="Z580" s="234"/>
      <c r="AA580" s="237"/>
      <c r="AB580" s="237"/>
      <c r="AC580" s="234"/>
      <c r="AD580" s="234"/>
      <c r="AE580" s="234"/>
      <c r="AF580" s="234"/>
      <c r="AG580" s="234"/>
      <c r="AH580" s="234"/>
      <c r="AI580" s="238"/>
      <c r="AJ580" s="234"/>
      <c r="AK580" s="234"/>
      <c r="AL580" s="234"/>
      <c r="AM580" s="229"/>
      <c r="AN580" s="239"/>
      <c r="AO580" s="239"/>
      <c r="AP580" s="239"/>
      <c r="AQ580" s="239"/>
      <c r="AR580" s="239"/>
    </row>
    <row r="581" spans="1:44">
      <c r="A581" s="233"/>
      <c r="B581" s="234"/>
      <c r="C581" s="235"/>
      <c r="D581" s="234"/>
      <c r="E581" s="234"/>
      <c r="F581" s="234"/>
      <c r="G581" s="234"/>
      <c r="H581" s="234"/>
      <c r="I581" s="234"/>
      <c r="J581" s="234"/>
      <c r="K581" s="234"/>
      <c r="L581" s="234"/>
      <c r="M581" s="234"/>
      <c r="N581" s="234"/>
      <c r="O581" s="234"/>
      <c r="P581" s="234"/>
      <c r="Q581" s="234"/>
      <c r="R581" s="236"/>
      <c r="S581" s="234"/>
      <c r="T581" s="234"/>
      <c r="U581" s="234"/>
      <c r="V581" s="234"/>
      <c r="W581" s="234"/>
      <c r="X581" s="234"/>
      <c r="Y581" s="234"/>
      <c r="Z581" s="234"/>
      <c r="AA581" s="237"/>
      <c r="AB581" s="237"/>
      <c r="AC581" s="234"/>
      <c r="AD581" s="234"/>
      <c r="AE581" s="234"/>
      <c r="AF581" s="234"/>
      <c r="AG581" s="234"/>
      <c r="AH581" s="234"/>
      <c r="AI581" s="238"/>
      <c r="AJ581" s="234"/>
      <c r="AK581" s="234"/>
      <c r="AL581" s="234"/>
      <c r="AM581" s="229"/>
      <c r="AN581" s="239"/>
      <c r="AO581" s="239"/>
      <c r="AP581" s="239"/>
      <c r="AQ581" s="239"/>
      <c r="AR581" s="239"/>
    </row>
    <row r="582" spans="1:44">
      <c r="A582" s="233"/>
      <c r="B582" s="234"/>
      <c r="C582" s="235"/>
      <c r="D582" s="234"/>
      <c r="E582" s="234"/>
      <c r="F582" s="234"/>
      <c r="G582" s="234"/>
      <c r="H582" s="234"/>
      <c r="I582" s="234"/>
      <c r="J582" s="234"/>
      <c r="K582" s="234"/>
      <c r="L582" s="234"/>
      <c r="M582" s="234"/>
      <c r="N582" s="234"/>
      <c r="O582" s="234"/>
      <c r="P582" s="234"/>
      <c r="Q582" s="234"/>
      <c r="R582" s="236"/>
      <c r="S582" s="234"/>
      <c r="T582" s="234"/>
      <c r="U582" s="234"/>
      <c r="V582" s="234"/>
      <c r="W582" s="234"/>
      <c r="X582" s="234"/>
      <c r="Y582" s="234"/>
      <c r="Z582" s="234"/>
      <c r="AA582" s="237"/>
      <c r="AB582" s="237"/>
      <c r="AC582" s="234"/>
      <c r="AD582" s="234"/>
      <c r="AE582" s="234"/>
      <c r="AF582" s="234"/>
      <c r="AG582" s="234"/>
      <c r="AH582" s="234"/>
      <c r="AI582" s="238"/>
      <c r="AJ582" s="234"/>
      <c r="AK582" s="234"/>
      <c r="AL582" s="234"/>
      <c r="AM582" s="229"/>
      <c r="AN582" s="239"/>
      <c r="AO582" s="239"/>
      <c r="AP582" s="239"/>
      <c r="AQ582" s="239"/>
      <c r="AR582" s="239"/>
    </row>
    <row r="583" spans="1:44">
      <c r="A583" s="233"/>
      <c r="B583" s="234"/>
      <c r="C583" s="235"/>
      <c r="D583" s="234"/>
      <c r="E583" s="234"/>
      <c r="F583" s="234"/>
      <c r="G583" s="234"/>
      <c r="H583" s="234"/>
      <c r="I583" s="234"/>
      <c r="J583" s="234"/>
      <c r="K583" s="234"/>
      <c r="L583" s="234"/>
      <c r="M583" s="234"/>
      <c r="N583" s="234"/>
      <c r="O583" s="234"/>
      <c r="P583" s="234"/>
      <c r="Q583" s="234"/>
      <c r="R583" s="236"/>
      <c r="S583" s="234"/>
      <c r="T583" s="234"/>
      <c r="U583" s="234"/>
      <c r="V583" s="234"/>
      <c r="W583" s="234"/>
      <c r="X583" s="234"/>
      <c r="Y583" s="234"/>
      <c r="Z583" s="234"/>
      <c r="AA583" s="237"/>
      <c r="AB583" s="237"/>
      <c r="AC583" s="234"/>
      <c r="AD583" s="234"/>
      <c r="AE583" s="234"/>
      <c r="AF583" s="234"/>
      <c r="AG583" s="234"/>
      <c r="AH583" s="234"/>
      <c r="AI583" s="238"/>
      <c r="AJ583" s="234"/>
      <c r="AK583" s="234"/>
      <c r="AL583" s="234"/>
      <c r="AM583" s="229"/>
      <c r="AN583" s="239"/>
      <c r="AO583" s="239"/>
      <c r="AP583" s="239"/>
      <c r="AQ583" s="239"/>
      <c r="AR583" s="239"/>
    </row>
    <row r="584" spans="1:44">
      <c r="A584" s="233"/>
      <c r="B584" s="234"/>
      <c r="C584" s="235"/>
      <c r="D584" s="234"/>
      <c r="E584" s="234"/>
      <c r="F584" s="234"/>
      <c r="G584" s="234"/>
      <c r="H584" s="234"/>
      <c r="I584" s="234"/>
      <c r="J584" s="234"/>
      <c r="K584" s="234"/>
      <c r="L584" s="234"/>
      <c r="M584" s="234"/>
      <c r="N584" s="234"/>
      <c r="O584" s="234"/>
      <c r="P584" s="234"/>
      <c r="Q584" s="234"/>
      <c r="R584" s="236"/>
      <c r="S584" s="234"/>
      <c r="T584" s="234"/>
      <c r="U584" s="234"/>
      <c r="V584" s="234"/>
      <c r="W584" s="234"/>
      <c r="X584" s="234"/>
      <c r="Y584" s="234"/>
      <c r="Z584" s="234"/>
      <c r="AA584" s="237"/>
      <c r="AB584" s="237"/>
      <c r="AC584" s="234"/>
      <c r="AD584" s="234"/>
      <c r="AE584" s="234"/>
      <c r="AF584" s="234"/>
      <c r="AG584" s="234"/>
      <c r="AH584" s="234"/>
      <c r="AI584" s="238"/>
      <c r="AJ584" s="234"/>
      <c r="AK584" s="234"/>
      <c r="AL584" s="234"/>
      <c r="AM584" s="229"/>
      <c r="AN584" s="239"/>
      <c r="AO584" s="239"/>
      <c r="AP584" s="239"/>
      <c r="AQ584" s="239"/>
      <c r="AR584" s="239"/>
    </row>
    <row r="585" spans="1:44">
      <c r="A585" s="233"/>
      <c r="B585" s="234"/>
      <c r="C585" s="235"/>
      <c r="D585" s="234"/>
      <c r="E585" s="234"/>
      <c r="F585" s="234"/>
      <c r="G585" s="234"/>
      <c r="H585" s="234"/>
      <c r="I585" s="234"/>
      <c r="J585" s="234"/>
      <c r="K585" s="234"/>
      <c r="L585" s="234"/>
      <c r="M585" s="234"/>
      <c r="N585" s="234"/>
      <c r="O585" s="234"/>
      <c r="P585" s="234"/>
      <c r="Q585" s="234"/>
      <c r="R585" s="236"/>
      <c r="S585" s="234"/>
      <c r="T585" s="234"/>
      <c r="U585" s="234"/>
      <c r="V585" s="234"/>
      <c r="W585" s="234"/>
      <c r="X585" s="234"/>
      <c r="Y585" s="234"/>
      <c r="Z585" s="234"/>
      <c r="AA585" s="237"/>
      <c r="AB585" s="237"/>
      <c r="AC585" s="234"/>
      <c r="AD585" s="234"/>
      <c r="AE585" s="234"/>
      <c r="AF585" s="234"/>
      <c r="AG585" s="234"/>
      <c r="AH585" s="234"/>
      <c r="AI585" s="238"/>
      <c r="AJ585" s="234"/>
      <c r="AK585" s="234"/>
      <c r="AL585" s="234"/>
      <c r="AM585" s="229"/>
      <c r="AN585" s="239"/>
      <c r="AO585" s="239"/>
      <c r="AP585" s="239"/>
      <c r="AQ585" s="239"/>
      <c r="AR585" s="239"/>
    </row>
    <row r="586" spans="1:44">
      <c r="A586" s="233"/>
      <c r="B586" s="234"/>
      <c r="C586" s="235"/>
      <c r="D586" s="234"/>
      <c r="E586" s="234"/>
      <c r="F586" s="234"/>
      <c r="G586" s="234"/>
      <c r="H586" s="234"/>
      <c r="I586" s="234"/>
      <c r="J586" s="234"/>
      <c r="K586" s="234"/>
      <c r="L586" s="234"/>
      <c r="M586" s="234"/>
      <c r="N586" s="234"/>
      <c r="O586" s="234"/>
      <c r="P586" s="234"/>
      <c r="Q586" s="234"/>
      <c r="R586" s="236"/>
      <c r="S586" s="234"/>
      <c r="T586" s="234"/>
      <c r="U586" s="234"/>
      <c r="V586" s="234"/>
      <c r="W586" s="234"/>
      <c r="X586" s="234"/>
      <c r="Y586" s="234"/>
      <c r="Z586" s="234"/>
      <c r="AA586" s="237"/>
      <c r="AB586" s="237"/>
      <c r="AC586" s="234"/>
      <c r="AD586" s="234"/>
      <c r="AE586" s="234"/>
      <c r="AF586" s="234"/>
      <c r="AG586" s="234"/>
      <c r="AH586" s="234"/>
      <c r="AI586" s="238"/>
      <c r="AJ586" s="234"/>
      <c r="AK586" s="234"/>
      <c r="AL586" s="234"/>
      <c r="AM586" s="229"/>
      <c r="AN586" s="239"/>
      <c r="AO586" s="239"/>
      <c r="AP586" s="239"/>
      <c r="AQ586" s="239"/>
      <c r="AR586" s="239"/>
    </row>
    <row r="587" spans="1:44">
      <c r="A587" s="233"/>
      <c r="B587" s="234"/>
      <c r="C587" s="235"/>
      <c r="D587" s="234"/>
      <c r="E587" s="234"/>
      <c r="F587" s="234"/>
      <c r="G587" s="234"/>
      <c r="H587" s="234"/>
      <c r="I587" s="234"/>
      <c r="J587" s="234"/>
      <c r="K587" s="234"/>
      <c r="L587" s="234"/>
      <c r="M587" s="234"/>
      <c r="N587" s="234"/>
      <c r="O587" s="234"/>
      <c r="P587" s="234"/>
      <c r="Q587" s="234"/>
      <c r="R587" s="236"/>
      <c r="S587" s="234"/>
      <c r="T587" s="234"/>
      <c r="U587" s="234"/>
      <c r="V587" s="234"/>
      <c r="W587" s="234"/>
      <c r="X587" s="234"/>
      <c r="Y587" s="234"/>
      <c r="Z587" s="234"/>
      <c r="AA587" s="237"/>
      <c r="AB587" s="237"/>
      <c r="AC587" s="234"/>
      <c r="AD587" s="234"/>
      <c r="AE587" s="234"/>
      <c r="AF587" s="234"/>
      <c r="AG587" s="234"/>
      <c r="AH587" s="234"/>
      <c r="AI587" s="238"/>
      <c r="AJ587" s="234"/>
      <c r="AK587" s="234"/>
      <c r="AL587" s="234"/>
      <c r="AM587" s="229"/>
      <c r="AN587" s="239"/>
      <c r="AO587" s="239"/>
      <c r="AP587" s="239"/>
      <c r="AQ587" s="239"/>
      <c r="AR587" s="239"/>
    </row>
    <row r="588" spans="1:44">
      <c r="A588" s="233"/>
      <c r="B588" s="234"/>
      <c r="C588" s="235"/>
      <c r="D588" s="234"/>
      <c r="E588" s="234"/>
      <c r="F588" s="234"/>
      <c r="G588" s="234"/>
      <c r="H588" s="234"/>
      <c r="I588" s="234"/>
      <c r="J588" s="234"/>
      <c r="K588" s="234"/>
      <c r="L588" s="234"/>
      <c r="M588" s="234"/>
      <c r="N588" s="234"/>
      <c r="O588" s="234"/>
      <c r="P588" s="234"/>
      <c r="Q588" s="234"/>
      <c r="R588" s="236"/>
      <c r="S588" s="234"/>
      <c r="T588" s="234"/>
      <c r="U588" s="234"/>
      <c r="V588" s="234"/>
      <c r="W588" s="234"/>
      <c r="X588" s="234"/>
      <c r="Y588" s="234"/>
      <c r="Z588" s="234"/>
      <c r="AA588" s="237"/>
      <c r="AB588" s="237"/>
      <c r="AC588" s="234"/>
      <c r="AD588" s="234"/>
      <c r="AE588" s="234"/>
      <c r="AF588" s="234"/>
      <c r="AG588" s="234"/>
      <c r="AH588" s="234"/>
      <c r="AI588" s="238"/>
      <c r="AJ588" s="234"/>
      <c r="AK588" s="234"/>
      <c r="AL588" s="234"/>
      <c r="AM588" s="229"/>
      <c r="AN588" s="239"/>
      <c r="AO588" s="239"/>
      <c r="AP588" s="239"/>
      <c r="AQ588" s="239"/>
      <c r="AR588" s="239"/>
    </row>
    <row r="589" spans="1:44">
      <c r="A589" s="233"/>
      <c r="B589" s="234"/>
      <c r="C589" s="235"/>
      <c r="D589" s="234"/>
      <c r="E589" s="234"/>
      <c r="F589" s="234"/>
      <c r="G589" s="234"/>
      <c r="H589" s="234"/>
      <c r="I589" s="234"/>
      <c r="J589" s="234"/>
      <c r="K589" s="234"/>
      <c r="L589" s="234"/>
      <c r="M589" s="234"/>
      <c r="N589" s="234"/>
      <c r="O589" s="234"/>
      <c r="P589" s="234"/>
      <c r="Q589" s="234"/>
      <c r="R589" s="236"/>
      <c r="S589" s="234"/>
      <c r="T589" s="234"/>
      <c r="U589" s="234"/>
      <c r="V589" s="234"/>
      <c r="W589" s="234"/>
      <c r="X589" s="234"/>
      <c r="Y589" s="234"/>
      <c r="Z589" s="234"/>
      <c r="AA589" s="237"/>
      <c r="AB589" s="237"/>
      <c r="AC589" s="234"/>
      <c r="AD589" s="234"/>
      <c r="AE589" s="234"/>
      <c r="AF589" s="234"/>
      <c r="AG589" s="234"/>
      <c r="AH589" s="234"/>
      <c r="AI589" s="238"/>
      <c r="AJ589" s="234"/>
      <c r="AK589" s="234"/>
      <c r="AL589" s="234"/>
      <c r="AM589" s="229"/>
      <c r="AN589" s="239"/>
      <c r="AO589" s="239"/>
      <c r="AP589" s="239"/>
      <c r="AQ589" s="239"/>
      <c r="AR589" s="239"/>
    </row>
    <row r="590" spans="1:44">
      <c r="A590" s="233"/>
      <c r="B590" s="234"/>
      <c r="C590" s="235"/>
      <c r="D590" s="234"/>
      <c r="E590" s="234"/>
      <c r="F590" s="234"/>
      <c r="G590" s="234"/>
      <c r="H590" s="234"/>
      <c r="I590" s="234"/>
      <c r="J590" s="234"/>
      <c r="K590" s="234"/>
      <c r="L590" s="234"/>
      <c r="M590" s="234"/>
      <c r="N590" s="234"/>
      <c r="O590" s="234"/>
      <c r="P590" s="234"/>
      <c r="Q590" s="234"/>
      <c r="R590" s="236"/>
      <c r="S590" s="234"/>
      <c r="T590" s="234"/>
      <c r="U590" s="234"/>
      <c r="V590" s="234"/>
      <c r="W590" s="234"/>
      <c r="X590" s="234"/>
      <c r="Y590" s="234"/>
      <c r="Z590" s="234"/>
      <c r="AA590" s="237"/>
      <c r="AB590" s="237"/>
      <c r="AC590" s="234"/>
      <c r="AD590" s="234"/>
      <c r="AE590" s="234"/>
      <c r="AF590" s="234"/>
      <c r="AG590" s="234"/>
      <c r="AH590" s="234"/>
      <c r="AI590" s="238"/>
      <c r="AJ590" s="234"/>
      <c r="AK590" s="234"/>
      <c r="AL590" s="234"/>
      <c r="AM590" s="229"/>
      <c r="AN590" s="239"/>
      <c r="AO590" s="239"/>
      <c r="AP590" s="239"/>
      <c r="AQ590" s="239"/>
      <c r="AR590" s="239"/>
    </row>
    <row r="591" spans="1:44">
      <c r="A591" s="233"/>
      <c r="B591" s="234"/>
      <c r="C591" s="235"/>
      <c r="D591" s="234"/>
      <c r="E591" s="234"/>
      <c r="F591" s="234"/>
      <c r="G591" s="234"/>
      <c r="H591" s="234"/>
      <c r="I591" s="234"/>
      <c r="J591" s="234"/>
      <c r="K591" s="234"/>
      <c r="L591" s="234"/>
      <c r="M591" s="234"/>
      <c r="N591" s="234"/>
      <c r="O591" s="234"/>
      <c r="P591" s="234"/>
      <c r="Q591" s="234"/>
      <c r="R591" s="236"/>
      <c r="S591" s="234"/>
      <c r="T591" s="234"/>
      <c r="U591" s="234"/>
      <c r="V591" s="234"/>
      <c r="W591" s="234"/>
      <c r="X591" s="234"/>
      <c r="Y591" s="234"/>
      <c r="Z591" s="234"/>
      <c r="AA591" s="237"/>
      <c r="AB591" s="237"/>
      <c r="AC591" s="234"/>
      <c r="AD591" s="234"/>
      <c r="AE591" s="234"/>
      <c r="AF591" s="234"/>
      <c r="AG591" s="234"/>
      <c r="AH591" s="234"/>
      <c r="AI591" s="238"/>
      <c r="AJ591" s="234"/>
      <c r="AK591" s="234"/>
      <c r="AL591" s="234"/>
      <c r="AM591" s="229"/>
      <c r="AN591" s="239"/>
      <c r="AO591" s="239"/>
      <c r="AP591" s="239"/>
      <c r="AQ591" s="239"/>
      <c r="AR591" s="239"/>
    </row>
    <row r="592" spans="1:44">
      <c r="A592" s="233"/>
      <c r="B592" s="234"/>
      <c r="C592" s="235"/>
      <c r="D592" s="234"/>
      <c r="E592" s="234"/>
      <c r="F592" s="234"/>
      <c r="G592" s="234"/>
      <c r="H592" s="234"/>
      <c r="I592" s="234"/>
      <c r="J592" s="234"/>
      <c r="K592" s="234"/>
      <c r="L592" s="234"/>
      <c r="M592" s="234"/>
      <c r="N592" s="234"/>
      <c r="O592" s="234"/>
      <c r="P592" s="234"/>
      <c r="Q592" s="234"/>
      <c r="R592" s="236"/>
      <c r="S592" s="234"/>
      <c r="T592" s="234"/>
      <c r="U592" s="234"/>
      <c r="V592" s="234"/>
      <c r="W592" s="234"/>
      <c r="X592" s="234"/>
      <c r="Y592" s="234"/>
      <c r="Z592" s="234"/>
      <c r="AA592" s="237"/>
      <c r="AB592" s="237"/>
      <c r="AC592" s="234"/>
      <c r="AD592" s="234"/>
      <c r="AE592" s="234"/>
      <c r="AF592" s="234"/>
      <c r="AG592" s="234"/>
      <c r="AH592" s="234"/>
      <c r="AI592" s="238"/>
      <c r="AJ592" s="234"/>
      <c r="AK592" s="234"/>
      <c r="AL592" s="234"/>
      <c r="AM592" s="229"/>
      <c r="AN592" s="239"/>
      <c r="AO592" s="239"/>
      <c r="AP592" s="239"/>
      <c r="AQ592" s="239"/>
      <c r="AR592" s="239"/>
    </row>
    <row r="593" spans="1:44">
      <c r="A593" s="233"/>
      <c r="B593" s="234"/>
      <c r="C593" s="235"/>
      <c r="D593" s="234"/>
      <c r="E593" s="234"/>
      <c r="F593" s="234"/>
      <c r="G593" s="234"/>
      <c r="H593" s="234"/>
      <c r="I593" s="234"/>
      <c r="J593" s="234"/>
      <c r="K593" s="234"/>
      <c r="L593" s="234"/>
      <c r="M593" s="234"/>
      <c r="N593" s="234"/>
      <c r="O593" s="234"/>
      <c r="P593" s="234"/>
      <c r="Q593" s="234"/>
      <c r="R593" s="236"/>
      <c r="S593" s="234"/>
      <c r="T593" s="234"/>
      <c r="U593" s="234"/>
      <c r="V593" s="234"/>
      <c r="W593" s="234"/>
      <c r="X593" s="234"/>
      <c r="Y593" s="234"/>
      <c r="Z593" s="234"/>
      <c r="AA593" s="237"/>
      <c r="AB593" s="237"/>
      <c r="AC593" s="234"/>
      <c r="AD593" s="234"/>
      <c r="AE593" s="234"/>
      <c r="AF593" s="234"/>
      <c r="AG593" s="234"/>
      <c r="AH593" s="234"/>
      <c r="AI593" s="238"/>
      <c r="AJ593" s="234"/>
      <c r="AK593" s="234"/>
      <c r="AL593" s="234"/>
      <c r="AM593" s="229"/>
      <c r="AN593" s="239"/>
      <c r="AO593" s="239"/>
      <c r="AP593" s="239"/>
      <c r="AQ593" s="239"/>
      <c r="AR593" s="239"/>
    </row>
    <row r="594" spans="1:44">
      <c r="A594" s="233"/>
      <c r="B594" s="234"/>
      <c r="C594" s="235"/>
      <c r="D594" s="234"/>
      <c r="E594" s="234"/>
      <c r="F594" s="234"/>
      <c r="G594" s="234"/>
      <c r="H594" s="234"/>
      <c r="I594" s="234"/>
      <c r="J594" s="234"/>
      <c r="K594" s="234"/>
      <c r="L594" s="234"/>
      <c r="M594" s="234"/>
      <c r="N594" s="234"/>
      <c r="O594" s="234"/>
      <c r="P594" s="234"/>
      <c r="Q594" s="234"/>
      <c r="R594" s="236"/>
      <c r="S594" s="234"/>
      <c r="T594" s="234"/>
      <c r="U594" s="234"/>
      <c r="V594" s="234"/>
      <c r="W594" s="234"/>
      <c r="X594" s="234"/>
      <c r="Y594" s="234"/>
      <c r="Z594" s="234"/>
      <c r="AA594" s="237"/>
      <c r="AB594" s="237"/>
      <c r="AC594" s="234"/>
      <c r="AD594" s="234"/>
      <c r="AE594" s="234"/>
      <c r="AF594" s="234"/>
      <c r="AG594" s="234"/>
      <c r="AH594" s="234"/>
      <c r="AI594" s="238"/>
      <c r="AJ594" s="234"/>
      <c r="AK594" s="234"/>
      <c r="AL594" s="234"/>
      <c r="AM594" s="229"/>
      <c r="AN594" s="239"/>
      <c r="AO594" s="239"/>
      <c r="AP594" s="239"/>
      <c r="AQ594" s="239"/>
      <c r="AR594" s="239"/>
    </row>
    <row r="595" spans="1:44">
      <c r="A595" s="233"/>
      <c r="B595" s="234"/>
      <c r="C595" s="235"/>
      <c r="D595" s="234"/>
      <c r="E595" s="234"/>
      <c r="F595" s="234"/>
      <c r="G595" s="234"/>
      <c r="H595" s="234"/>
      <c r="I595" s="234"/>
      <c r="J595" s="234"/>
      <c r="K595" s="234"/>
      <c r="L595" s="234"/>
      <c r="M595" s="234"/>
      <c r="N595" s="234"/>
      <c r="O595" s="234"/>
      <c r="P595" s="234"/>
      <c r="Q595" s="234"/>
      <c r="R595" s="236"/>
      <c r="S595" s="234"/>
      <c r="T595" s="234"/>
      <c r="U595" s="234"/>
      <c r="V595" s="234"/>
      <c r="W595" s="234"/>
      <c r="X595" s="234"/>
      <c r="Y595" s="234"/>
      <c r="Z595" s="234"/>
      <c r="AA595" s="237"/>
      <c r="AB595" s="237"/>
      <c r="AC595" s="234"/>
      <c r="AD595" s="234"/>
      <c r="AE595" s="234"/>
      <c r="AF595" s="234"/>
      <c r="AG595" s="234"/>
      <c r="AH595" s="234"/>
      <c r="AI595" s="238"/>
      <c r="AJ595" s="234"/>
      <c r="AK595" s="234"/>
      <c r="AL595" s="234"/>
      <c r="AM595" s="229"/>
      <c r="AN595" s="239"/>
      <c r="AO595" s="239"/>
      <c r="AP595" s="239"/>
      <c r="AQ595" s="239"/>
      <c r="AR595" s="239"/>
    </row>
    <row r="596" spans="1:44">
      <c r="A596" s="233"/>
      <c r="B596" s="234"/>
      <c r="C596" s="235"/>
      <c r="D596" s="234"/>
      <c r="E596" s="234"/>
      <c r="F596" s="234"/>
      <c r="G596" s="234"/>
      <c r="H596" s="234"/>
      <c r="I596" s="234"/>
      <c r="J596" s="234"/>
      <c r="K596" s="234"/>
      <c r="L596" s="234"/>
      <c r="M596" s="234"/>
      <c r="N596" s="234"/>
      <c r="O596" s="234"/>
      <c r="P596" s="234"/>
      <c r="Q596" s="234"/>
      <c r="R596" s="236"/>
      <c r="S596" s="234"/>
      <c r="T596" s="234"/>
      <c r="U596" s="234"/>
      <c r="V596" s="234"/>
      <c r="W596" s="234"/>
      <c r="X596" s="234"/>
      <c r="Y596" s="234"/>
      <c r="Z596" s="234"/>
      <c r="AA596" s="237"/>
      <c r="AB596" s="237"/>
      <c r="AC596" s="234"/>
      <c r="AD596" s="234"/>
      <c r="AE596" s="234"/>
      <c r="AF596" s="234"/>
      <c r="AG596" s="234"/>
      <c r="AH596" s="234"/>
      <c r="AI596" s="238"/>
      <c r="AJ596" s="234"/>
      <c r="AK596" s="234"/>
      <c r="AL596" s="234"/>
      <c r="AM596" s="229"/>
      <c r="AN596" s="239"/>
      <c r="AO596" s="239"/>
      <c r="AP596" s="239"/>
      <c r="AQ596" s="239"/>
      <c r="AR596" s="239"/>
    </row>
    <row r="597" spans="1:44">
      <c r="A597" s="233"/>
      <c r="B597" s="234"/>
      <c r="C597" s="235"/>
      <c r="D597" s="234"/>
      <c r="E597" s="234"/>
      <c r="F597" s="234"/>
      <c r="G597" s="234"/>
      <c r="H597" s="234"/>
      <c r="I597" s="234"/>
      <c r="J597" s="234"/>
      <c r="K597" s="234"/>
      <c r="L597" s="234"/>
      <c r="M597" s="234"/>
      <c r="N597" s="234"/>
      <c r="O597" s="234"/>
      <c r="P597" s="234"/>
      <c r="Q597" s="234"/>
      <c r="R597" s="236"/>
      <c r="S597" s="234"/>
      <c r="T597" s="234"/>
      <c r="U597" s="234"/>
      <c r="V597" s="234"/>
      <c r="W597" s="234"/>
      <c r="X597" s="234"/>
      <c r="Y597" s="234"/>
      <c r="Z597" s="234"/>
      <c r="AA597" s="237"/>
      <c r="AB597" s="237"/>
      <c r="AC597" s="234"/>
      <c r="AD597" s="234"/>
      <c r="AE597" s="234"/>
      <c r="AF597" s="234"/>
      <c r="AG597" s="234"/>
      <c r="AH597" s="234"/>
      <c r="AI597" s="238"/>
      <c r="AJ597" s="234"/>
      <c r="AK597" s="234"/>
      <c r="AL597" s="234"/>
      <c r="AM597" s="229"/>
      <c r="AN597" s="239"/>
      <c r="AO597" s="239"/>
      <c r="AP597" s="239"/>
      <c r="AQ597" s="239"/>
      <c r="AR597" s="239"/>
    </row>
    <row r="598" spans="1:44">
      <c r="A598" s="233"/>
      <c r="B598" s="234"/>
      <c r="C598" s="235"/>
      <c r="D598" s="234"/>
      <c r="E598" s="234"/>
      <c r="F598" s="234"/>
      <c r="G598" s="234"/>
      <c r="H598" s="234"/>
      <c r="I598" s="234"/>
      <c r="J598" s="234"/>
      <c r="K598" s="234"/>
      <c r="L598" s="234"/>
      <c r="M598" s="234"/>
      <c r="N598" s="234"/>
      <c r="O598" s="234"/>
      <c r="P598" s="234"/>
      <c r="Q598" s="234"/>
      <c r="R598" s="236"/>
      <c r="S598" s="234"/>
      <c r="T598" s="234"/>
      <c r="U598" s="234"/>
      <c r="V598" s="234"/>
      <c r="W598" s="234"/>
      <c r="X598" s="234"/>
      <c r="Y598" s="234"/>
      <c r="Z598" s="234"/>
      <c r="AA598" s="237"/>
      <c r="AB598" s="237"/>
      <c r="AC598" s="234"/>
      <c r="AD598" s="234"/>
      <c r="AE598" s="234"/>
      <c r="AF598" s="234"/>
      <c r="AG598" s="234"/>
      <c r="AH598" s="234"/>
      <c r="AI598" s="238"/>
      <c r="AJ598" s="234"/>
      <c r="AK598" s="234"/>
      <c r="AL598" s="234"/>
      <c r="AM598" s="229"/>
      <c r="AN598" s="239"/>
      <c r="AO598" s="239"/>
      <c r="AP598" s="239"/>
      <c r="AQ598" s="239"/>
      <c r="AR598" s="239"/>
    </row>
    <row r="599" spans="1:44">
      <c r="A599" s="233"/>
      <c r="B599" s="234"/>
      <c r="C599" s="235"/>
      <c r="D599" s="234"/>
      <c r="E599" s="234"/>
      <c r="F599" s="234"/>
      <c r="G599" s="234"/>
      <c r="H599" s="234"/>
      <c r="I599" s="234"/>
      <c r="J599" s="234"/>
      <c r="K599" s="234"/>
      <c r="L599" s="234"/>
      <c r="M599" s="234"/>
      <c r="N599" s="234"/>
      <c r="O599" s="234"/>
      <c r="P599" s="234"/>
      <c r="Q599" s="234"/>
      <c r="R599" s="236"/>
      <c r="S599" s="234"/>
      <c r="T599" s="234"/>
      <c r="U599" s="234"/>
      <c r="V599" s="234"/>
      <c r="W599" s="234"/>
      <c r="X599" s="234"/>
      <c r="Y599" s="234"/>
      <c r="Z599" s="234"/>
      <c r="AA599" s="237"/>
      <c r="AB599" s="237"/>
      <c r="AC599" s="234"/>
      <c r="AD599" s="234"/>
      <c r="AE599" s="234"/>
      <c r="AF599" s="234"/>
      <c r="AG599" s="234"/>
      <c r="AH599" s="234"/>
      <c r="AI599" s="238"/>
      <c r="AJ599" s="234"/>
      <c r="AK599" s="234"/>
      <c r="AL599" s="234"/>
      <c r="AM599" s="229"/>
      <c r="AN599" s="239"/>
      <c r="AO599" s="239"/>
      <c r="AP599" s="239"/>
      <c r="AQ599" s="239"/>
      <c r="AR599" s="239"/>
    </row>
    <row r="600" spans="1:44">
      <c r="A600" s="233"/>
      <c r="B600" s="234"/>
      <c r="C600" s="235"/>
      <c r="D600" s="234"/>
      <c r="E600" s="234"/>
      <c r="F600" s="234"/>
      <c r="G600" s="234"/>
      <c r="H600" s="234"/>
      <c r="I600" s="234"/>
      <c r="J600" s="234"/>
      <c r="K600" s="234"/>
      <c r="L600" s="234"/>
      <c r="M600" s="234"/>
      <c r="N600" s="234"/>
      <c r="O600" s="234"/>
      <c r="P600" s="234"/>
      <c r="Q600" s="234"/>
      <c r="R600" s="236"/>
      <c r="S600" s="234"/>
      <c r="T600" s="234"/>
      <c r="U600" s="234"/>
      <c r="V600" s="234"/>
      <c r="W600" s="234"/>
      <c r="X600" s="234"/>
      <c r="Y600" s="234"/>
      <c r="Z600" s="234"/>
      <c r="AA600" s="237"/>
      <c r="AB600" s="237"/>
      <c r="AC600" s="234"/>
      <c r="AD600" s="234"/>
      <c r="AE600" s="234"/>
      <c r="AF600" s="234"/>
      <c r="AG600" s="234"/>
      <c r="AH600" s="234"/>
      <c r="AI600" s="238"/>
      <c r="AJ600" s="234"/>
      <c r="AK600" s="234"/>
      <c r="AL600" s="234"/>
      <c r="AM600" s="229"/>
      <c r="AN600" s="239"/>
      <c r="AO600" s="239"/>
      <c r="AP600" s="239"/>
      <c r="AQ600" s="239"/>
      <c r="AR600" s="239"/>
    </row>
    <row r="601" spans="1:44">
      <c r="A601" s="233"/>
      <c r="B601" s="234"/>
      <c r="C601" s="235"/>
      <c r="D601" s="234"/>
      <c r="E601" s="234"/>
      <c r="F601" s="234"/>
      <c r="G601" s="234"/>
      <c r="H601" s="234"/>
      <c r="I601" s="234"/>
      <c r="J601" s="234"/>
      <c r="K601" s="234"/>
      <c r="L601" s="234"/>
      <c r="M601" s="234"/>
      <c r="N601" s="234"/>
      <c r="O601" s="234"/>
      <c r="P601" s="234"/>
      <c r="Q601" s="234"/>
      <c r="R601" s="236"/>
      <c r="S601" s="234"/>
      <c r="T601" s="234"/>
      <c r="U601" s="234"/>
      <c r="V601" s="234"/>
      <c r="W601" s="234"/>
      <c r="X601" s="234"/>
      <c r="Y601" s="234"/>
      <c r="Z601" s="234"/>
      <c r="AA601" s="237"/>
      <c r="AB601" s="237"/>
      <c r="AC601" s="234"/>
      <c r="AD601" s="234"/>
      <c r="AE601" s="234"/>
      <c r="AF601" s="234"/>
      <c r="AG601" s="234"/>
      <c r="AH601" s="234"/>
      <c r="AI601" s="238"/>
      <c r="AJ601" s="234"/>
      <c r="AK601" s="234"/>
      <c r="AL601" s="234"/>
      <c r="AM601" s="229"/>
      <c r="AN601" s="239"/>
      <c r="AO601" s="239"/>
      <c r="AP601" s="239"/>
      <c r="AQ601" s="239"/>
      <c r="AR601" s="239"/>
    </row>
    <row r="602" spans="1:44">
      <c r="A602" s="233"/>
      <c r="B602" s="234"/>
      <c r="C602" s="235"/>
      <c r="D602" s="234"/>
      <c r="E602" s="234"/>
      <c r="F602" s="234"/>
      <c r="G602" s="234"/>
      <c r="H602" s="234"/>
      <c r="I602" s="234"/>
      <c r="J602" s="234"/>
      <c r="K602" s="234"/>
      <c r="L602" s="234"/>
      <c r="M602" s="234"/>
      <c r="N602" s="234"/>
      <c r="O602" s="234"/>
      <c r="P602" s="234"/>
      <c r="Q602" s="234"/>
      <c r="R602" s="236"/>
      <c r="S602" s="234"/>
      <c r="T602" s="234"/>
      <c r="U602" s="234"/>
      <c r="V602" s="234"/>
      <c r="W602" s="234"/>
      <c r="X602" s="234"/>
      <c r="Y602" s="234"/>
      <c r="Z602" s="234"/>
      <c r="AA602" s="237"/>
      <c r="AB602" s="237"/>
      <c r="AC602" s="234"/>
      <c r="AD602" s="234"/>
      <c r="AE602" s="234"/>
      <c r="AF602" s="234"/>
      <c r="AG602" s="234"/>
      <c r="AH602" s="234"/>
      <c r="AI602" s="238"/>
      <c r="AJ602" s="234"/>
      <c r="AK602" s="234"/>
      <c r="AL602" s="234"/>
      <c r="AM602" s="229"/>
      <c r="AN602" s="239"/>
      <c r="AO602" s="239"/>
      <c r="AP602" s="239"/>
      <c r="AQ602" s="239"/>
      <c r="AR602" s="239"/>
    </row>
    <row r="603" spans="1:44">
      <c r="A603" s="233"/>
      <c r="B603" s="234"/>
      <c r="C603" s="235"/>
      <c r="D603" s="234"/>
      <c r="E603" s="234"/>
      <c r="F603" s="234"/>
      <c r="G603" s="234"/>
      <c r="H603" s="234"/>
      <c r="I603" s="234"/>
      <c r="J603" s="234"/>
      <c r="K603" s="234"/>
      <c r="L603" s="234"/>
      <c r="M603" s="234"/>
      <c r="N603" s="234"/>
      <c r="O603" s="234"/>
      <c r="P603" s="234"/>
      <c r="Q603" s="234"/>
      <c r="R603" s="236"/>
      <c r="S603" s="234"/>
      <c r="T603" s="234"/>
      <c r="U603" s="234"/>
      <c r="V603" s="234"/>
      <c r="W603" s="234"/>
      <c r="X603" s="234"/>
      <c r="Y603" s="234"/>
      <c r="Z603" s="234"/>
      <c r="AA603" s="237"/>
      <c r="AB603" s="237"/>
      <c r="AC603" s="234"/>
      <c r="AD603" s="234"/>
      <c r="AE603" s="234"/>
      <c r="AF603" s="234"/>
      <c r="AG603" s="234"/>
      <c r="AH603" s="234"/>
      <c r="AI603" s="238"/>
      <c r="AJ603" s="234"/>
      <c r="AK603" s="234"/>
      <c r="AL603" s="234"/>
      <c r="AM603" s="229"/>
      <c r="AN603" s="239"/>
      <c r="AO603" s="239"/>
      <c r="AP603" s="239"/>
      <c r="AQ603" s="239"/>
      <c r="AR603" s="239"/>
    </row>
    <row r="604" spans="1:44">
      <c r="A604" s="233"/>
      <c r="B604" s="234"/>
      <c r="C604" s="235"/>
      <c r="D604" s="234"/>
      <c r="E604" s="234"/>
      <c r="F604" s="234"/>
      <c r="G604" s="234"/>
      <c r="H604" s="234"/>
      <c r="I604" s="234"/>
      <c r="J604" s="234"/>
      <c r="K604" s="234"/>
      <c r="L604" s="234"/>
      <c r="M604" s="234"/>
      <c r="N604" s="234"/>
      <c r="O604" s="234"/>
      <c r="P604" s="234"/>
      <c r="Q604" s="234"/>
      <c r="R604" s="236"/>
      <c r="S604" s="234"/>
      <c r="T604" s="234"/>
      <c r="U604" s="234"/>
      <c r="V604" s="234"/>
      <c r="W604" s="234"/>
      <c r="X604" s="234"/>
      <c r="Y604" s="234"/>
      <c r="Z604" s="234"/>
      <c r="AA604" s="237"/>
      <c r="AB604" s="237"/>
      <c r="AC604" s="234"/>
      <c r="AD604" s="234"/>
      <c r="AE604" s="234"/>
      <c r="AF604" s="234"/>
      <c r="AG604" s="234"/>
      <c r="AH604" s="234"/>
      <c r="AI604" s="238"/>
      <c r="AJ604" s="234"/>
      <c r="AK604" s="234"/>
      <c r="AL604" s="234"/>
      <c r="AM604" s="229"/>
      <c r="AN604" s="239"/>
      <c r="AO604" s="239"/>
      <c r="AP604" s="239"/>
      <c r="AQ604" s="239"/>
      <c r="AR604" s="239"/>
    </row>
    <row r="605" spans="1:44">
      <c r="A605" s="233"/>
      <c r="B605" s="234"/>
      <c r="C605" s="235"/>
      <c r="D605" s="234"/>
      <c r="E605" s="234"/>
      <c r="F605" s="234"/>
      <c r="G605" s="234"/>
      <c r="H605" s="234"/>
      <c r="I605" s="234"/>
      <c r="J605" s="234"/>
      <c r="K605" s="234"/>
      <c r="L605" s="234"/>
      <c r="M605" s="234"/>
      <c r="N605" s="234"/>
      <c r="O605" s="234"/>
      <c r="P605" s="234"/>
      <c r="Q605" s="234"/>
      <c r="R605" s="236"/>
      <c r="S605" s="234"/>
      <c r="T605" s="234"/>
      <c r="U605" s="234"/>
      <c r="V605" s="234"/>
      <c r="W605" s="234"/>
      <c r="X605" s="234"/>
      <c r="Y605" s="234"/>
      <c r="Z605" s="234"/>
      <c r="AA605" s="237"/>
      <c r="AB605" s="237"/>
      <c r="AC605" s="234"/>
      <c r="AD605" s="234"/>
      <c r="AE605" s="234"/>
      <c r="AF605" s="234"/>
      <c r="AG605" s="234"/>
      <c r="AH605" s="234"/>
      <c r="AI605" s="238"/>
      <c r="AJ605" s="234"/>
      <c r="AK605" s="234"/>
      <c r="AL605" s="234"/>
      <c r="AM605" s="229"/>
      <c r="AN605" s="239"/>
      <c r="AO605" s="239"/>
      <c r="AP605" s="239"/>
      <c r="AQ605" s="239"/>
      <c r="AR605" s="239"/>
    </row>
    <row r="606" spans="1:44">
      <c r="A606" s="233"/>
      <c r="B606" s="234"/>
      <c r="C606" s="235"/>
      <c r="D606" s="234"/>
      <c r="E606" s="234"/>
      <c r="F606" s="234"/>
      <c r="G606" s="234"/>
      <c r="H606" s="234"/>
      <c r="I606" s="234"/>
      <c r="J606" s="234"/>
      <c r="K606" s="234"/>
      <c r="L606" s="234"/>
      <c r="M606" s="234"/>
      <c r="N606" s="234"/>
      <c r="O606" s="234"/>
      <c r="P606" s="234"/>
      <c r="Q606" s="234"/>
      <c r="R606" s="236"/>
      <c r="S606" s="234"/>
      <c r="T606" s="234"/>
      <c r="U606" s="234"/>
      <c r="V606" s="234"/>
      <c r="W606" s="234"/>
      <c r="X606" s="234"/>
      <c r="Y606" s="234"/>
      <c r="Z606" s="234"/>
      <c r="AA606" s="237"/>
      <c r="AB606" s="237"/>
      <c r="AC606" s="234"/>
      <c r="AD606" s="234"/>
      <c r="AE606" s="234"/>
      <c r="AF606" s="234"/>
      <c r="AG606" s="234"/>
      <c r="AH606" s="234"/>
      <c r="AI606" s="238"/>
      <c r="AJ606" s="234"/>
      <c r="AK606" s="234"/>
      <c r="AL606" s="234"/>
      <c r="AM606" s="229"/>
      <c r="AN606" s="239"/>
      <c r="AO606" s="239"/>
      <c r="AP606" s="239"/>
      <c r="AQ606" s="239"/>
      <c r="AR606" s="239"/>
    </row>
    <row r="607" spans="1:44">
      <c r="A607" s="233"/>
      <c r="B607" s="234"/>
      <c r="C607" s="235"/>
      <c r="D607" s="234"/>
      <c r="E607" s="234"/>
      <c r="F607" s="234"/>
      <c r="G607" s="234"/>
      <c r="H607" s="234"/>
      <c r="I607" s="234"/>
      <c r="J607" s="234"/>
      <c r="K607" s="234"/>
      <c r="L607" s="234"/>
      <c r="M607" s="234"/>
      <c r="N607" s="234"/>
      <c r="O607" s="234"/>
      <c r="P607" s="234"/>
      <c r="Q607" s="234"/>
      <c r="R607" s="236"/>
      <c r="S607" s="234"/>
      <c r="T607" s="234"/>
      <c r="U607" s="234"/>
      <c r="V607" s="234"/>
      <c r="W607" s="234"/>
      <c r="X607" s="234"/>
      <c r="Y607" s="234"/>
      <c r="Z607" s="234"/>
      <c r="AA607" s="237"/>
      <c r="AB607" s="237"/>
      <c r="AC607" s="234"/>
      <c r="AD607" s="234"/>
      <c r="AE607" s="234"/>
      <c r="AF607" s="234"/>
      <c r="AG607" s="234"/>
      <c r="AH607" s="234"/>
      <c r="AI607" s="238"/>
      <c r="AJ607" s="234"/>
      <c r="AK607" s="234"/>
      <c r="AL607" s="234"/>
      <c r="AM607" s="229"/>
      <c r="AN607" s="239"/>
      <c r="AO607" s="239"/>
      <c r="AP607" s="239"/>
      <c r="AQ607" s="239"/>
      <c r="AR607" s="239"/>
    </row>
    <row r="608" spans="1:44">
      <c r="A608" s="233"/>
      <c r="B608" s="234"/>
      <c r="C608" s="235"/>
      <c r="D608" s="234"/>
      <c r="E608" s="234"/>
      <c r="F608" s="234"/>
      <c r="G608" s="234"/>
      <c r="H608" s="234"/>
      <c r="I608" s="234"/>
      <c r="J608" s="234"/>
      <c r="K608" s="234"/>
      <c r="L608" s="234"/>
      <c r="M608" s="234"/>
      <c r="N608" s="234"/>
      <c r="O608" s="234"/>
      <c r="P608" s="234"/>
      <c r="Q608" s="234"/>
      <c r="R608" s="236"/>
      <c r="S608" s="234"/>
      <c r="T608" s="234"/>
      <c r="U608" s="234"/>
      <c r="V608" s="234"/>
      <c r="W608" s="234"/>
      <c r="X608" s="234"/>
      <c r="Y608" s="234"/>
      <c r="Z608" s="234"/>
      <c r="AA608" s="237"/>
      <c r="AB608" s="237"/>
      <c r="AC608" s="234"/>
      <c r="AD608" s="234"/>
      <c r="AE608" s="234"/>
      <c r="AF608" s="234"/>
      <c r="AG608" s="234"/>
      <c r="AH608" s="234"/>
      <c r="AI608" s="238"/>
      <c r="AJ608" s="234"/>
      <c r="AK608" s="234"/>
      <c r="AL608" s="234"/>
      <c r="AM608" s="229"/>
      <c r="AN608" s="239"/>
      <c r="AO608" s="239"/>
      <c r="AP608" s="239"/>
      <c r="AQ608" s="239"/>
      <c r="AR608" s="239"/>
    </row>
    <row r="609" spans="1:44">
      <c r="A609" s="233"/>
      <c r="B609" s="234"/>
      <c r="C609" s="235"/>
      <c r="D609" s="234"/>
      <c r="E609" s="234"/>
      <c r="F609" s="234"/>
      <c r="G609" s="234"/>
      <c r="H609" s="234"/>
      <c r="I609" s="234"/>
      <c r="J609" s="234"/>
      <c r="K609" s="234"/>
      <c r="L609" s="234"/>
      <c r="M609" s="234"/>
      <c r="N609" s="234"/>
      <c r="O609" s="234"/>
      <c r="P609" s="234"/>
      <c r="Q609" s="234"/>
      <c r="R609" s="236"/>
      <c r="S609" s="234"/>
      <c r="T609" s="234"/>
      <c r="U609" s="234"/>
      <c r="V609" s="234"/>
      <c r="W609" s="234"/>
      <c r="X609" s="234"/>
      <c r="Y609" s="234"/>
      <c r="Z609" s="234"/>
      <c r="AA609" s="237"/>
      <c r="AB609" s="237"/>
      <c r="AC609" s="234"/>
      <c r="AD609" s="234"/>
      <c r="AE609" s="234"/>
      <c r="AF609" s="234"/>
      <c r="AG609" s="234"/>
      <c r="AH609" s="234"/>
      <c r="AI609" s="238"/>
      <c r="AJ609" s="234"/>
      <c r="AK609" s="234"/>
      <c r="AL609" s="234"/>
      <c r="AM609" s="229"/>
      <c r="AN609" s="239"/>
      <c r="AO609" s="239"/>
      <c r="AP609" s="239"/>
      <c r="AQ609" s="239"/>
      <c r="AR609" s="239"/>
    </row>
    <row r="610" spans="1:44">
      <c r="A610" s="233"/>
      <c r="B610" s="234"/>
      <c r="C610" s="235"/>
      <c r="D610" s="234"/>
      <c r="E610" s="234"/>
      <c r="F610" s="234"/>
      <c r="G610" s="234"/>
      <c r="H610" s="234"/>
      <c r="I610" s="234"/>
      <c r="J610" s="234"/>
      <c r="K610" s="234"/>
      <c r="L610" s="234"/>
      <c r="M610" s="234"/>
      <c r="N610" s="234"/>
      <c r="O610" s="234"/>
      <c r="P610" s="234"/>
      <c r="Q610" s="234"/>
      <c r="R610" s="236"/>
      <c r="S610" s="234"/>
      <c r="T610" s="234"/>
      <c r="U610" s="234"/>
      <c r="V610" s="234"/>
      <c r="W610" s="234"/>
      <c r="X610" s="234"/>
      <c r="Y610" s="234"/>
      <c r="Z610" s="234"/>
      <c r="AA610" s="237"/>
      <c r="AB610" s="237"/>
      <c r="AC610" s="234"/>
      <c r="AD610" s="234"/>
      <c r="AE610" s="234"/>
      <c r="AF610" s="234"/>
      <c r="AG610" s="234"/>
      <c r="AH610" s="234"/>
      <c r="AI610" s="238"/>
      <c r="AJ610" s="234"/>
      <c r="AK610" s="234"/>
      <c r="AL610" s="234"/>
      <c r="AM610" s="229"/>
      <c r="AN610" s="239"/>
      <c r="AO610" s="239"/>
      <c r="AP610" s="239"/>
      <c r="AQ610" s="239"/>
      <c r="AR610" s="239"/>
    </row>
    <row r="611" spans="1:44">
      <c r="A611" s="233"/>
      <c r="B611" s="234"/>
      <c r="C611" s="235"/>
      <c r="D611" s="234"/>
      <c r="E611" s="234"/>
      <c r="F611" s="234"/>
      <c r="G611" s="234"/>
      <c r="H611" s="234"/>
      <c r="I611" s="234"/>
      <c r="J611" s="234"/>
      <c r="K611" s="234"/>
      <c r="L611" s="234"/>
      <c r="M611" s="234"/>
      <c r="N611" s="234"/>
      <c r="O611" s="234"/>
      <c r="P611" s="234"/>
      <c r="Q611" s="234"/>
      <c r="R611" s="236"/>
      <c r="S611" s="234"/>
      <c r="T611" s="234"/>
      <c r="U611" s="234"/>
      <c r="V611" s="234"/>
      <c r="W611" s="234"/>
      <c r="X611" s="234"/>
      <c r="Y611" s="234"/>
      <c r="Z611" s="234"/>
      <c r="AA611" s="237"/>
      <c r="AB611" s="237"/>
      <c r="AC611" s="234"/>
      <c r="AD611" s="234"/>
      <c r="AE611" s="234"/>
      <c r="AF611" s="234"/>
      <c r="AG611" s="234"/>
      <c r="AH611" s="234"/>
      <c r="AI611" s="238"/>
      <c r="AJ611" s="234"/>
      <c r="AK611" s="234"/>
      <c r="AL611" s="234"/>
      <c r="AM611" s="229"/>
      <c r="AN611" s="239"/>
      <c r="AO611" s="239"/>
      <c r="AP611" s="239"/>
      <c r="AQ611" s="239"/>
      <c r="AR611" s="239"/>
    </row>
    <row r="612" spans="1:44">
      <c r="A612" s="233"/>
      <c r="B612" s="234"/>
      <c r="C612" s="235"/>
      <c r="D612" s="234"/>
      <c r="E612" s="234"/>
      <c r="F612" s="234"/>
      <c r="G612" s="234"/>
      <c r="H612" s="234"/>
      <c r="I612" s="234"/>
      <c r="J612" s="234"/>
      <c r="K612" s="234"/>
      <c r="L612" s="234"/>
      <c r="M612" s="234"/>
      <c r="N612" s="234"/>
      <c r="O612" s="234"/>
      <c r="P612" s="234"/>
      <c r="Q612" s="234"/>
      <c r="R612" s="236"/>
      <c r="S612" s="234"/>
      <c r="T612" s="234"/>
      <c r="U612" s="234"/>
      <c r="V612" s="234"/>
      <c r="W612" s="234"/>
      <c r="X612" s="234"/>
      <c r="Y612" s="234"/>
      <c r="Z612" s="234"/>
      <c r="AA612" s="237"/>
      <c r="AB612" s="237"/>
      <c r="AC612" s="234"/>
      <c r="AD612" s="234"/>
      <c r="AE612" s="234"/>
      <c r="AF612" s="234"/>
      <c r="AG612" s="234"/>
      <c r="AH612" s="234"/>
      <c r="AI612" s="238"/>
      <c r="AJ612" s="234"/>
      <c r="AK612" s="234"/>
      <c r="AL612" s="234"/>
      <c r="AM612" s="229"/>
      <c r="AN612" s="239"/>
      <c r="AO612" s="239"/>
      <c r="AP612" s="239"/>
      <c r="AQ612" s="239"/>
      <c r="AR612" s="239"/>
    </row>
    <row r="613" spans="1:44">
      <c r="A613" s="233"/>
      <c r="B613" s="234"/>
      <c r="C613" s="235"/>
      <c r="D613" s="234"/>
      <c r="E613" s="234"/>
      <c r="F613" s="234"/>
      <c r="G613" s="234"/>
      <c r="H613" s="234"/>
      <c r="I613" s="234"/>
      <c r="J613" s="234"/>
      <c r="K613" s="234"/>
      <c r="L613" s="234"/>
      <c r="M613" s="234"/>
      <c r="N613" s="234"/>
      <c r="O613" s="234"/>
      <c r="P613" s="234"/>
      <c r="Q613" s="234"/>
      <c r="R613" s="236"/>
      <c r="S613" s="234"/>
      <c r="T613" s="234"/>
      <c r="U613" s="234"/>
      <c r="V613" s="234"/>
      <c r="W613" s="234"/>
      <c r="X613" s="234"/>
      <c r="Y613" s="234"/>
      <c r="Z613" s="234"/>
      <c r="AA613" s="237"/>
      <c r="AB613" s="237"/>
      <c r="AC613" s="234"/>
      <c r="AD613" s="234"/>
      <c r="AE613" s="234"/>
      <c r="AF613" s="234"/>
      <c r="AG613" s="234"/>
      <c r="AH613" s="234"/>
      <c r="AI613" s="238"/>
      <c r="AJ613" s="234"/>
      <c r="AK613" s="234"/>
      <c r="AL613" s="234"/>
      <c r="AM613" s="229"/>
      <c r="AN613" s="239"/>
      <c r="AO613" s="239"/>
      <c r="AP613" s="239"/>
      <c r="AQ613" s="239"/>
      <c r="AR613" s="239"/>
    </row>
    <row r="614" spans="1:44">
      <c r="A614" s="233"/>
      <c r="B614" s="234"/>
      <c r="C614" s="235"/>
      <c r="D614" s="234"/>
      <c r="E614" s="234"/>
      <c r="F614" s="234"/>
      <c r="G614" s="234"/>
      <c r="H614" s="234"/>
      <c r="I614" s="234"/>
      <c r="J614" s="234"/>
      <c r="K614" s="234"/>
      <c r="L614" s="234"/>
      <c r="M614" s="234"/>
      <c r="N614" s="234"/>
      <c r="O614" s="234"/>
      <c r="P614" s="234"/>
      <c r="Q614" s="234"/>
      <c r="R614" s="236"/>
      <c r="S614" s="234"/>
      <c r="T614" s="234"/>
      <c r="U614" s="234"/>
      <c r="V614" s="234"/>
      <c r="W614" s="234"/>
      <c r="X614" s="234"/>
      <c r="Y614" s="234"/>
      <c r="Z614" s="234"/>
      <c r="AA614" s="237"/>
      <c r="AB614" s="237"/>
      <c r="AC614" s="234"/>
      <c r="AD614" s="234"/>
      <c r="AE614" s="234"/>
      <c r="AF614" s="234"/>
      <c r="AG614" s="234"/>
      <c r="AH614" s="234"/>
      <c r="AI614" s="238"/>
      <c r="AJ614" s="234"/>
      <c r="AK614" s="234"/>
      <c r="AL614" s="234"/>
      <c r="AM614" s="229"/>
      <c r="AN614" s="239"/>
      <c r="AO614" s="239"/>
      <c r="AP614" s="239"/>
      <c r="AQ614" s="239"/>
      <c r="AR614" s="239"/>
    </row>
    <row r="615" spans="1:44">
      <c r="A615" s="233"/>
      <c r="B615" s="234"/>
      <c r="C615" s="235"/>
      <c r="D615" s="234"/>
      <c r="E615" s="234"/>
      <c r="F615" s="234"/>
      <c r="G615" s="234"/>
      <c r="H615" s="234"/>
      <c r="I615" s="234"/>
      <c r="J615" s="234"/>
      <c r="K615" s="234"/>
      <c r="L615" s="234"/>
      <c r="M615" s="234"/>
      <c r="N615" s="234"/>
      <c r="O615" s="234"/>
      <c r="P615" s="234"/>
      <c r="Q615" s="234"/>
      <c r="R615" s="236"/>
      <c r="S615" s="234"/>
      <c r="T615" s="234"/>
      <c r="U615" s="234"/>
      <c r="V615" s="234"/>
      <c r="W615" s="234"/>
      <c r="X615" s="234"/>
      <c r="Y615" s="234"/>
      <c r="Z615" s="234"/>
      <c r="AA615" s="237"/>
      <c r="AB615" s="237"/>
      <c r="AC615" s="234"/>
      <c r="AD615" s="234"/>
      <c r="AE615" s="234"/>
      <c r="AF615" s="234"/>
      <c r="AG615" s="234"/>
      <c r="AH615" s="234"/>
      <c r="AI615" s="238"/>
      <c r="AJ615" s="234"/>
      <c r="AK615" s="234"/>
      <c r="AL615" s="234"/>
      <c r="AM615" s="229"/>
      <c r="AN615" s="239"/>
      <c r="AO615" s="239"/>
      <c r="AP615" s="239"/>
      <c r="AQ615" s="239"/>
      <c r="AR615" s="239"/>
    </row>
    <row r="616" spans="1:44">
      <c r="A616" s="233"/>
      <c r="B616" s="234"/>
      <c r="C616" s="235"/>
      <c r="D616" s="234"/>
      <c r="E616" s="234"/>
      <c r="F616" s="234"/>
      <c r="G616" s="234"/>
      <c r="H616" s="234"/>
      <c r="I616" s="234"/>
      <c r="J616" s="234"/>
      <c r="K616" s="234"/>
      <c r="L616" s="234"/>
      <c r="M616" s="234"/>
      <c r="N616" s="234"/>
      <c r="O616" s="234"/>
      <c r="P616" s="234"/>
      <c r="Q616" s="234"/>
      <c r="R616" s="236"/>
      <c r="S616" s="234"/>
      <c r="T616" s="234"/>
      <c r="U616" s="234"/>
      <c r="V616" s="234"/>
      <c r="W616" s="234"/>
      <c r="X616" s="234"/>
      <c r="Y616" s="234"/>
      <c r="Z616" s="234"/>
      <c r="AA616" s="237"/>
      <c r="AB616" s="237"/>
      <c r="AC616" s="234"/>
      <c r="AD616" s="234"/>
      <c r="AE616" s="234"/>
      <c r="AF616" s="234"/>
      <c r="AG616" s="234"/>
      <c r="AH616" s="234"/>
      <c r="AI616" s="238"/>
      <c r="AJ616" s="234"/>
      <c r="AK616" s="234"/>
      <c r="AL616" s="234"/>
      <c r="AM616" s="229"/>
      <c r="AN616" s="239"/>
      <c r="AO616" s="239"/>
      <c r="AP616" s="239"/>
      <c r="AQ616" s="239"/>
      <c r="AR616" s="239"/>
    </row>
    <row r="617" spans="1:44">
      <c r="A617" s="233"/>
      <c r="B617" s="234"/>
      <c r="C617" s="235"/>
      <c r="D617" s="234"/>
      <c r="E617" s="234"/>
      <c r="F617" s="234"/>
      <c r="G617" s="234"/>
      <c r="H617" s="234"/>
      <c r="I617" s="234"/>
      <c r="J617" s="234"/>
      <c r="K617" s="234"/>
      <c r="L617" s="234"/>
      <c r="M617" s="234"/>
      <c r="N617" s="234"/>
      <c r="O617" s="234"/>
      <c r="P617" s="234"/>
      <c r="Q617" s="234"/>
      <c r="R617" s="236"/>
      <c r="S617" s="234"/>
      <c r="T617" s="234"/>
      <c r="U617" s="234"/>
      <c r="V617" s="234"/>
      <c r="W617" s="234"/>
      <c r="X617" s="234"/>
      <c r="Y617" s="234"/>
      <c r="Z617" s="234"/>
      <c r="AA617" s="237"/>
      <c r="AB617" s="237"/>
      <c r="AC617" s="234"/>
      <c r="AD617" s="234"/>
      <c r="AE617" s="234"/>
      <c r="AF617" s="234"/>
      <c r="AG617" s="234"/>
      <c r="AH617" s="234"/>
      <c r="AI617" s="238"/>
      <c r="AJ617" s="234"/>
      <c r="AK617" s="234"/>
      <c r="AL617" s="234"/>
      <c r="AM617" s="229"/>
      <c r="AN617" s="239"/>
      <c r="AO617" s="239"/>
      <c r="AP617" s="239"/>
      <c r="AQ617" s="239"/>
      <c r="AR617" s="239"/>
    </row>
    <row r="618" spans="1:44">
      <c r="A618" s="233"/>
      <c r="B618" s="234"/>
      <c r="C618" s="235"/>
      <c r="D618" s="234"/>
      <c r="E618" s="234"/>
      <c r="F618" s="234"/>
      <c r="G618" s="234"/>
      <c r="H618" s="234"/>
      <c r="I618" s="234"/>
      <c r="J618" s="234"/>
      <c r="K618" s="234"/>
      <c r="L618" s="234"/>
      <c r="M618" s="234"/>
      <c r="N618" s="234"/>
      <c r="O618" s="234"/>
      <c r="P618" s="234"/>
      <c r="Q618" s="234"/>
      <c r="R618" s="236"/>
      <c r="S618" s="234"/>
      <c r="T618" s="234"/>
      <c r="U618" s="234"/>
      <c r="V618" s="234"/>
      <c r="W618" s="234"/>
      <c r="X618" s="234"/>
      <c r="Y618" s="234"/>
      <c r="Z618" s="234"/>
      <c r="AA618" s="237"/>
      <c r="AB618" s="237"/>
      <c r="AC618" s="234"/>
      <c r="AD618" s="234"/>
      <c r="AE618" s="234"/>
      <c r="AF618" s="234"/>
      <c r="AG618" s="234"/>
      <c r="AH618" s="234"/>
      <c r="AI618" s="238"/>
      <c r="AJ618" s="234"/>
      <c r="AK618" s="234"/>
      <c r="AL618" s="234"/>
      <c r="AM618" s="229"/>
      <c r="AN618" s="239"/>
      <c r="AO618" s="239"/>
      <c r="AP618" s="239"/>
      <c r="AQ618" s="239"/>
      <c r="AR618" s="239"/>
    </row>
    <row r="619" spans="1:44">
      <c r="A619" s="233"/>
      <c r="B619" s="234"/>
      <c r="C619" s="235"/>
      <c r="D619" s="234"/>
      <c r="E619" s="234"/>
      <c r="F619" s="234"/>
      <c r="G619" s="234"/>
      <c r="H619" s="234"/>
      <c r="I619" s="234"/>
      <c r="J619" s="234"/>
      <c r="K619" s="234"/>
      <c r="L619" s="234"/>
      <c r="M619" s="234"/>
      <c r="N619" s="234"/>
      <c r="O619" s="234"/>
      <c r="P619" s="234"/>
      <c r="Q619" s="234"/>
      <c r="R619" s="236"/>
      <c r="S619" s="234"/>
      <c r="T619" s="234"/>
      <c r="U619" s="234"/>
      <c r="V619" s="234"/>
      <c r="W619" s="234"/>
      <c r="X619" s="234"/>
      <c r="Y619" s="234"/>
      <c r="Z619" s="234"/>
      <c r="AA619" s="237"/>
      <c r="AB619" s="237"/>
      <c r="AC619" s="234"/>
      <c r="AD619" s="234"/>
      <c r="AE619" s="234"/>
      <c r="AF619" s="234"/>
      <c r="AG619" s="234"/>
      <c r="AH619" s="234"/>
      <c r="AI619" s="238"/>
      <c r="AJ619" s="234"/>
      <c r="AK619" s="234"/>
      <c r="AL619" s="234"/>
      <c r="AM619" s="229"/>
      <c r="AN619" s="239"/>
      <c r="AO619" s="239"/>
      <c r="AP619" s="239"/>
      <c r="AQ619" s="239"/>
      <c r="AR619" s="239"/>
    </row>
    <row r="620" spans="1:44">
      <c r="A620" s="233"/>
      <c r="B620" s="234"/>
      <c r="C620" s="235"/>
      <c r="D620" s="234"/>
      <c r="E620" s="234"/>
      <c r="F620" s="234"/>
      <c r="G620" s="234"/>
      <c r="H620" s="234"/>
      <c r="I620" s="234"/>
      <c r="J620" s="234"/>
      <c r="K620" s="234"/>
      <c r="L620" s="234"/>
      <c r="M620" s="234"/>
      <c r="N620" s="234"/>
      <c r="O620" s="234"/>
      <c r="P620" s="234"/>
      <c r="Q620" s="234"/>
      <c r="R620" s="236"/>
      <c r="S620" s="234"/>
      <c r="T620" s="234"/>
      <c r="U620" s="234"/>
      <c r="V620" s="234"/>
      <c r="W620" s="234"/>
      <c r="X620" s="234"/>
      <c r="Y620" s="234"/>
      <c r="Z620" s="234"/>
      <c r="AA620" s="237"/>
      <c r="AB620" s="237"/>
      <c r="AC620" s="234"/>
      <c r="AD620" s="234"/>
      <c r="AE620" s="234"/>
      <c r="AF620" s="234"/>
      <c r="AG620" s="234"/>
      <c r="AH620" s="234"/>
      <c r="AI620" s="238"/>
      <c r="AJ620" s="234"/>
      <c r="AK620" s="234"/>
      <c r="AL620" s="234"/>
      <c r="AM620" s="229"/>
      <c r="AN620" s="239"/>
      <c r="AO620" s="239"/>
      <c r="AP620" s="239"/>
      <c r="AQ620" s="239"/>
      <c r="AR620" s="239"/>
    </row>
    <row r="621" spans="1:44">
      <c r="A621" s="233"/>
      <c r="B621" s="234"/>
      <c r="C621" s="235"/>
      <c r="D621" s="234"/>
      <c r="E621" s="234"/>
      <c r="F621" s="234"/>
      <c r="G621" s="234"/>
      <c r="H621" s="234"/>
      <c r="I621" s="234"/>
      <c r="J621" s="234"/>
      <c r="K621" s="234"/>
      <c r="L621" s="234"/>
      <c r="M621" s="234"/>
      <c r="N621" s="234"/>
      <c r="O621" s="234"/>
      <c r="P621" s="234"/>
      <c r="Q621" s="234"/>
      <c r="R621" s="236"/>
      <c r="S621" s="234"/>
      <c r="T621" s="234"/>
      <c r="U621" s="234"/>
      <c r="V621" s="234"/>
      <c r="W621" s="234"/>
      <c r="X621" s="234"/>
      <c r="Y621" s="234"/>
      <c r="Z621" s="234"/>
      <c r="AA621" s="237"/>
      <c r="AB621" s="237"/>
      <c r="AC621" s="234"/>
      <c r="AD621" s="234"/>
      <c r="AE621" s="234"/>
      <c r="AF621" s="234"/>
      <c r="AG621" s="234"/>
      <c r="AH621" s="234"/>
      <c r="AI621" s="238"/>
      <c r="AJ621" s="234"/>
      <c r="AK621" s="234"/>
      <c r="AL621" s="234"/>
      <c r="AM621" s="229"/>
      <c r="AN621" s="239"/>
      <c r="AO621" s="239"/>
      <c r="AP621" s="239"/>
      <c r="AQ621" s="239"/>
      <c r="AR621" s="239"/>
    </row>
    <row r="622" spans="1:44">
      <c r="A622" s="233"/>
      <c r="B622" s="234"/>
      <c r="C622" s="235"/>
      <c r="D622" s="234"/>
      <c r="E622" s="234"/>
      <c r="F622" s="234"/>
      <c r="G622" s="234"/>
      <c r="H622" s="234"/>
      <c r="I622" s="234"/>
      <c r="J622" s="234"/>
      <c r="K622" s="234"/>
      <c r="L622" s="234"/>
      <c r="M622" s="234"/>
      <c r="N622" s="234"/>
      <c r="O622" s="234"/>
      <c r="P622" s="234"/>
      <c r="Q622" s="234"/>
      <c r="R622" s="236"/>
      <c r="S622" s="234"/>
      <c r="T622" s="234"/>
      <c r="U622" s="234"/>
      <c r="V622" s="234"/>
      <c r="W622" s="234"/>
      <c r="X622" s="234"/>
      <c r="Y622" s="234"/>
      <c r="Z622" s="234"/>
      <c r="AA622" s="237"/>
      <c r="AB622" s="237"/>
      <c r="AC622" s="234"/>
      <c r="AD622" s="234"/>
      <c r="AE622" s="234"/>
      <c r="AF622" s="234"/>
      <c r="AG622" s="234"/>
      <c r="AH622" s="234"/>
      <c r="AI622" s="238"/>
      <c r="AJ622" s="234"/>
      <c r="AK622" s="234"/>
      <c r="AL622" s="234"/>
      <c r="AM622" s="229"/>
      <c r="AN622" s="239"/>
      <c r="AO622" s="239"/>
      <c r="AP622" s="239"/>
      <c r="AQ622" s="239"/>
      <c r="AR622" s="239"/>
    </row>
    <row r="623" spans="1:44">
      <c r="A623" s="233"/>
      <c r="B623" s="234"/>
      <c r="C623" s="235"/>
      <c r="D623" s="234"/>
      <c r="E623" s="234"/>
      <c r="F623" s="234"/>
      <c r="G623" s="234"/>
      <c r="H623" s="234"/>
      <c r="I623" s="234"/>
      <c r="J623" s="234"/>
      <c r="K623" s="234"/>
      <c r="L623" s="234"/>
      <c r="M623" s="234"/>
      <c r="N623" s="234"/>
      <c r="O623" s="234"/>
      <c r="P623" s="234"/>
      <c r="Q623" s="234"/>
      <c r="R623" s="236"/>
      <c r="S623" s="234"/>
      <c r="T623" s="234"/>
      <c r="U623" s="234"/>
      <c r="V623" s="234"/>
      <c r="W623" s="234"/>
      <c r="X623" s="234"/>
      <c r="Y623" s="234"/>
      <c r="Z623" s="234"/>
      <c r="AA623" s="237"/>
      <c r="AB623" s="237"/>
      <c r="AC623" s="234"/>
      <c r="AD623" s="234"/>
      <c r="AE623" s="234"/>
      <c r="AF623" s="234"/>
      <c r="AG623" s="234"/>
      <c r="AH623" s="234"/>
      <c r="AI623" s="238"/>
      <c r="AJ623" s="234"/>
      <c r="AK623" s="234"/>
      <c r="AL623" s="234"/>
      <c r="AM623" s="229"/>
      <c r="AN623" s="239"/>
      <c r="AO623" s="239"/>
      <c r="AP623" s="239"/>
      <c r="AQ623" s="239"/>
      <c r="AR623" s="239"/>
    </row>
    <row r="624" spans="1:44">
      <c r="A624" s="233"/>
      <c r="B624" s="234"/>
      <c r="C624" s="235"/>
      <c r="D624" s="234"/>
      <c r="E624" s="234"/>
      <c r="F624" s="234"/>
      <c r="G624" s="234"/>
      <c r="H624" s="234"/>
      <c r="I624" s="234"/>
      <c r="J624" s="234"/>
      <c r="K624" s="234"/>
      <c r="L624" s="234"/>
      <c r="M624" s="234"/>
      <c r="N624" s="234"/>
      <c r="O624" s="234"/>
      <c r="P624" s="234"/>
      <c r="Q624" s="234"/>
      <c r="R624" s="236"/>
      <c r="S624" s="234"/>
      <c r="T624" s="234"/>
      <c r="U624" s="234"/>
      <c r="V624" s="234"/>
      <c r="W624" s="234"/>
      <c r="X624" s="234"/>
      <c r="Y624" s="234"/>
      <c r="Z624" s="234"/>
      <c r="AA624" s="237"/>
      <c r="AB624" s="237"/>
      <c r="AC624" s="234"/>
      <c r="AD624" s="234"/>
      <c r="AE624" s="234"/>
      <c r="AF624" s="234"/>
      <c r="AG624" s="234"/>
      <c r="AH624" s="234"/>
      <c r="AI624" s="238"/>
      <c r="AJ624" s="234"/>
      <c r="AK624" s="234"/>
      <c r="AL624" s="234"/>
      <c r="AM624" s="229"/>
      <c r="AN624" s="239"/>
      <c r="AO624" s="239"/>
      <c r="AP624" s="239"/>
      <c r="AQ624" s="239"/>
      <c r="AR624" s="239"/>
    </row>
    <row r="625" spans="1:44">
      <c r="A625" s="233"/>
      <c r="B625" s="234"/>
      <c r="C625" s="235"/>
      <c r="D625" s="234"/>
      <c r="E625" s="234"/>
      <c r="F625" s="234"/>
      <c r="G625" s="234"/>
      <c r="H625" s="234"/>
      <c r="I625" s="234"/>
      <c r="J625" s="234"/>
      <c r="K625" s="234"/>
      <c r="L625" s="234"/>
      <c r="M625" s="234"/>
      <c r="N625" s="234"/>
      <c r="O625" s="234"/>
      <c r="P625" s="234"/>
      <c r="Q625" s="234"/>
      <c r="R625" s="236"/>
      <c r="S625" s="234"/>
      <c r="T625" s="234"/>
      <c r="U625" s="234"/>
      <c r="V625" s="234"/>
      <c r="W625" s="234"/>
      <c r="X625" s="234"/>
      <c r="Y625" s="234"/>
      <c r="Z625" s="234"/>
      <c r="AA625" s="237"/>
      <c r="AB625" s="237"/>
      <c r="AC625" s="234"/>
      <c r="AD625" s="234"/>
      <c r="AE625" s="234"/>
      <c r="AF625" s="234"/>
      <c r="AG625" s="234"/>
      <c r="AH625" s="234"/>
      <c r="AI625" s="238"/>
      <c r="AJ625" s="234"/>
      <c r="AK625" s="234"/>
      <c r="AL625" s="234"/>
      <c r="AM625" s="229"/>
      <c r="AN625" s="239"/>
      <c r="AO625" s="239"/>
      <c r="AP625" s="239"/>
      <c r="AQ625" s="239"/>
      <c r="AR625" s="239"/>
    </row>
    <row r="626" spans="1:44">
      <c r="A626" s="233"/>
      <c r="B626" s="234"/>
      <c r="C626" s="235"/>
      <c r="D626" s="234"/>
      <c r="E626" s="234"/>
      <c r="F626" s="234"/>
      <c r="G626" s="234"/>
      <c r="H626" s="234"/>
      <c r="I626" s="234"/>
      <c r="J626" s="234"/>
      <c r="K626" s="234"/>
      <c r="L626" s="234"/>
      <c r="M626" s="234"/>
      <c r="N626" s="234"/>
      <c r="O626" s="234"/>
      <c r="P626" s="234"/>
      <c r="Q626" s="234"/>
      <c r="R626" s="236"/>
      <c r="S626" s="234"/>
      <c r="T626" s="234"/>
      <c r="U626" s="234"/>
      <c r="V626" s="234"/>
      <c r="W626" s="234"/>
      <c r="X626" s="234"/>
      <c r="Y626" s="234"/>
      <c r="Z626" s="234"/>
      <c r="AA626" s="237"/>
      <c r="AB626" s="237"/>
      <c r="AC626" s="234"/>
      <c r="AD626" s="234"/>
      <c r="AE626" s="234"/>
      <c r="AF626" s="234"/>
      <c r="AG626" s="234"/>
      <c r="AH626" s="234"/>
      <c r="AI626" s="238"/>
      <c r="AJ626" s="234"/>
      <c r="AK626" s="234"/>
      <c r="AL626" s="234"/>
      <c r="AM626" s="229"/>
      <c r="AN626" s="239"/>
      <c r="AO626" s="239"/>
      <c r="AP626" s="239"/>
      <c r="AQ626" s="239"/>
      <c r="AR626" s="239"/>
    </row>
    <row r="627" spans="1:44">
      <c r="A627" s="233"/>
      <c r="B627" s="234"/>
      <c r="C627" s="235"/>
      <c r="D627" s="234"/>
      <c r="E627" s="234"/>
      <c r="F627" s="234"/>
      <c r="G627" s="234"/>
      <c r="H627" s="234"/>
      <c r="I627" s="234"/>
      <c r="J627" s="234"/>
      <c r="K627" s="234"/>
      <c r="L627" s="234"/>
      <c r="M627" s="234"/>
      <c r="N627" s="234"/>
      <c r="O627" s="234"/>
      <c r="P627" s="234"/>
      <c r="Q627" s="234"/>
      <c r="R627" s="236"/>
      <c r="S627" s="234"/>
      <c r="T627" s="234"/>
      <c r="U627" s="234"/>
      <c r="V627" s="234"/>
      <c r="W627" s="234"/>
      <c r="X627" s="234"/>
      <c r="Y627" s="234"/>
      <c r="Z627" s="234"/>
      <c r="AA627" s="237"/>
      <c r="AB627" s="237"/>
      <c r="AC627" s="234"/>
      <c r="AD627" s="234"/>
      <c r="AE627" s="234"/>
      <c r="AF627" s="234"/>
      <c r="AG627" s="234"/>
      <c r="AH627" s="234"/>
      <c r="AI627" s="238"/>
      <c r="AJ627" s="234"/>
      <c r="AK627" s="234"/>
      <c r="AL627" s="234"/>
      <c r="AM627" s="229"/>
      <c r="AN627" s="239"/>
      <c r="AO627" s="239"/>
      <c r="AP627" s="239"/>
      <c r="AQ627" s="239"/>
      <c r="AR627" s="239"/>
    </row>
    <row r="628" spans="1:44">
      <c r="A628" s="233"/>
      <c r="B628" s="234"/>
      <c r="C628" s="235"/>
      <c r="D628" s="234"/>
      <c r="E628" s="234"/>
      <c r="F628" s="234"/>
      <c r="G628" s="234"/>
      <c r="H628" s="234"/>
      <c r="I628" s="234"/>
      <c r="J628" s="234"/>
      <c r="K628" s="234"/>
      <c r="L628" s="234"/>
      <c r="M628" s="234"/>
      <c r="N628" s="234"/>
      <c r="O628" s="234"/>
      <c r="P628" s="234"/>
      <c r="Q628" s="234"/>
      <c r="R628" s="236"/>
      <c r="S628" s="234"/>
      <c r="T628" s="234"/>
      <c r="U628" s="234"/>
      <c r="V628" s="234"/>
      <c r="W628" s="234"/>
      <c r="X628" s="234"/>
      <c r="Y628" s="234"/>
      <c r="Z628" s="234"/>
      <c r="AA628" s="237"/>
      <c r="AB628" s="237"/>
      <c r="AC628" s="234"/>
      <c r="AD628" s="234"/>
      <c r="AE628" s="234"/>
      <c r="AF628" s="234"/>
      <c r="AG628" s="234"/>
      <c r="AH628" s="234"/>
      <c r="AI628" s="238"/>
      <c r="AJ628" s="234"/>
      <c r="AK628" s="234"/>
      <c r="AL628" s="234"/>
      <c r="AM628" s="229"/>
      <c r="AN628" s="239"/>
      <c r="AO628" s="239"/>
      <c r="AP628" s="239"/>
      <c r="AQ628" s="239"/>
      <c r="AR628" s="239"/>
    </row>
    <row r="629" spans="1:44">
      <c r="A629" s="233"/>
      <c r="B629" s="234"/>
      <c r="C629" s="235"/>
      <c r="D629" s="234"/>
      <c r="E629" s="234"/>
      <c r="F629" s="234"/>
      <c r="G629" s="234"/>
      <c r="H629" s="234"/>
      <c r="I629" s="234"/>
      <c r="J629" s="234"/>
      <c r="K629" s="234"/>
      <c r="L629" s="234"/>
      <c r="M629" s="234"/>
      <c r="N629" s="234"/>
      <c r="O629" s="234"/>
      <c r="P629" s="234"/>
      <c r="Q629" s="234"/>
      <c r="R629" s="236"/>
      <c r="S629" s="234"/>
      <c r="T629" s="234"/>
      <c r="U629" s="234"/>
      <c r="V629" s="234"/>
      <c r="W629" s="234"/>
      <c r="X629" s="234"/>
      <c r="Y629" s="234"/>
      <c r="Z629" s="234"/>
      <c r="AA629" s="237"/>
      <c r="AB629" s="237"/>
      <c r="AC629" s="234"/>
      <c r="AD629" s="234"/>
      <c r="AE629" s="234"/>
      <c r="AF629" s="234"/>
      <c r="AG629" s="234"/>
      <c r="AH629" s="234"/>
      <c r="AI629" s="238"/>
      <c r="AJ629" s="234"/>
      <c r="AK629" s="234"/>
      <c r="AL629" s="234"/>
      <c r="AM629" s="229"/>
      <c r="AN629" s="239"/>
      <c r="AO629" s="239"/>
      <c r="AP629" s="239"/>
      <c r="AQ629" s="239"/>
      <c r="AR629" s="239"/>
    </row>
    <row r="630" spans="1:44">
      <c r="A630" s="233"/>
      <c r="B630" s="234"/>
      <c r="C630" s="235"/>
      <c r="D630" s="234"/>
      <c r="E630" s="234"/>
      <c r="F630" s="234"/>
      <c r="G630" s="234"/>
      <c r="H630" s="234"/>
      <c r="I630" s="234"/>
      <c r="J630" s="234"/>
      <c r="K630" s="234"/>
      <c r="L630" s="234"/>
      <c r="M630" s="234"/>
      <c r="N630" s="234"/>
      <c r="O630" s="234"/>
      <c r="P630" s="234"/>
      <c r="Q630" s="234"/>
      <c r="R630" s="236"/>
      <c r="S630" s="234"/>
      <c r="T630" s="234"/>
      <c r="U630" s="234"/>
      <c r="V630" s="234"/>
      <c r="W630" s="234"/>
      <c r="X630" s="234"/>
      <c r="Y630" s="234"/>
      <c r="Z630" s="234"/>
      <c r="AA630" s="237"/>
      <c r="AB630" s="237"/>
      <c r="AC630" s="234"/>
      <c r="AD630" s="234"/>
      <c r="AE630" s="234"/>
      <c r="AF630" s="234"/>
      <c r="AG630" s="234"/>
      <c r="AH630" s="234"/>
      <c r="AI630" s="238"/>
      <c r="AJ630" s="234"/>
      <c r="AK630" s="234"/>
      <c r="AL630" s="234"/>
      <c r="AM630" s="229"/>
      <c r="AN630" s="239"/>
      <c r="AO630" s="239"/>
      <c r="AP630" s="239"/>
      <c r="AQ630" s="239"/>
      <c r="AR630" s="239"/>
    </row>
    <row r="631" spans="1:44">
      <c r="A631" s="233"/>
      <c r="B631" s="234"/>
      <c r="C631" s="235"/>
      <c r="D631" s="234"/>
      <c r="E631" s="234"/>
      <c r="F631" s="234"/>
      <c r="G631" s="234"/>
      <c r="H631" s="234"/>
      <c r="I631" s="234"/>
      <c r="J631" s="234"/>
      <c r="K631" s="234"/>
      <c r="L631" s="234"/>
      <c r="M631" s="234"/>
      <c r="N631" s="234"/>
      <c r="O631" s="234"/>
      <c r="P631" s="234"/>
      <c r="Q631" s="234"/>
      <c r="R631" s="236"/>
      <c r="S631" s="234"/>
      <c r="T631" s="234"/>
      <c r="U631" s="234"/>
      <c r="V631" s="234"/>
      <c r="W631" s="234"/>
      <c r="X631" s="234"/>
      <c r="Y631" s="234"/>
      <c r="Z631" s="234"/>
      <c r="AA631" s="237"/>
      <c r="AB631" s="237"/>
      <c r="AC631" s="234"/>
      <c r="AD631" s="234"/>
      <c r="AE631" s="234"/>
      <c r="AF631" s="234"/>
      <c r="AG631" s="234"/>
      <c r="AH631" s="234"/>
      <c r="AI631" s="238"/>
      <c r="AJ631" s="234"/>
      <c r="AK631" s="234"/>
      <c r="AL631" s="234"/>
      <c r="AM631" s="229"/>
      <c r="AN631" s="239"/>
      <c r="AO631" s="239"/>
      <c r="AP631" s="239"/>
      <c r="AQ631" s="239"/>
      <c r="AR631" s="239"/>
    </row>
    <row r="632" spans="1:44">
      <c r="A632" s="233"/>
      <c r="B632" s="234"/>
      <c r="C632" s="235"/>
      <c r="D632" s="234"/>
      <c r="E632" s="234"/>
      <c r="F632" s="234"/>
      <c r="G632" s="234"/>
      <c r="H632" s="234"/>
      <c r="I632" s="234"/>
      <c r="J632" s="234"/>
      <c r="K632" s="234"/>
      <c r="L632" s="234"/>
      <c r="M632" s="234"/>
      <c r="N632" s="234"/>
      <c r="O632" s="234"/>
      <c r="P632" s="234"/>
      <c r="Q632" s="234"/>
      <c r="R632" s="236"/>
      <c r="S632" s="234"/>
      <c r="T632" s="234"/>
      <c r="U632" s="234"/>
      <c r="V632" s="234"/>
      <c r="W632" s="234"/>
      <c r="X632" s="234"/>
      <c r="Y632" s="234"/>
      <c r="Z632" s="234"/>
      <c r="AA632" s="237"/>
      <c r="AB632" s="237"/>
      <c r="AC632" s="234"/>
      <c r="AD632" s="234"/>
      <c r="AE632" s="234"/>
      <c r="AF632" s="234"/>
      <c r="AG632" s="234"/>
      <c r="AH632" s="234"/>
      <c r="AI632" s="238"/>
      <c r="AJ632" s="234"/>
      <c r="AK632" s="234"/>
      <c r="AL632" s="234"/>
      <c r="AM632" s="229"/>
      <c r="AN632" s="239"/>
      <c r="AO632" s="239"/>
      <c r="AP632" s="239"/>
      <c r="AQ632" s="239"/>
      <c r="AR632" s="239"/>
    </row>
    <row r="633" spans="1:44">
      <c r="A633" s="233"/>
      <c r="B633" s="234"/>
      <c r="C633" s="235"/>
      <c r="D633" s="234"/>
      <c r="E633" s="234"/>
      <c r="F633" s="234"/>
      <c r="G633" s="234"/>
      <c r="H633" s="234"/>
      <c r="I633" s="234"/>
      <c r="J633" s="234"/>
      <c r="K633" s="234"/>
      <c r="L633" s="234"/>
      <c r="M633" s="234"/>
      <c r="N633" s="234"/>
      <c r="O633" s="234"/>
      <c r="P633" s="234"/>
      <c r="Q633" s="234"/>
      <c r="R633" s="236"/>
      <c r="S633" s="234"/>
      <c r="T633" s="234"/>
      <c r="U633" s="234"/>
      <c r="V633" s="234"/>
      <c r="W633" s="234"/>
      <c r="X633" s="234"/>
      <c r="Y633" s="234"/>
      <c r="Z633" s="234"/>
      <c r="AA633" s="237"/>
      <c r="AB633" s="237"/>
      <c r="AC633" s="234"/>
      <c r="AD633" s="234"/>
      <c r="AE633" s="234"/>
      <c r="AF633" s="234"/>
      <c r="AG633" s="234"/>
      <c r="AH633" s="234"/>
      <c r="AI633" s="238"/>
      <c r="AJ633" s="234"/>
      <c r="AK633" s="234"/>
      <c r="AL633" s="234"/>
      <c r="AM633" s="229"/>
      <c r="AN633" s="239"/>
      <c r="AO633" s="239"/>
      <c r="AP633" s="239"/>
      <c r="AQ633" s="239"/>
      <c r="AR633" s="239"/>
    </row>
    <row r="634" spans="1:44">
      <c r="A634" s="233"/>
      <c r="B634" s="234"/>
      <c r="C634" s="235"/>
      <c r="D634" s="234"/>
      <c r="E634" s="234"/>
      <c r="F634" s="234"/>
      <c r="G634" s="234"/>
      <c r="H634" s="234"/>
      <c r="I634" s="234"/>
      <c r="J634" s="234"/>
      <c r="K634" s="234"/>
      <c r="L634" s="234"/>
      <c r="M634" s="234"/>
      <c r="N634" s="234"/>
      <c r="O634" s="234"/>
      <c r="P634" s="234"/>
      <c r="Q634" s="234"/>
      <c r="R634" s="236"/>
      <c r="S634" s="234"/>
      <c r="T634" s="234"/>
      <c r="U634" s="234"/>
      <c r="V634" s="234"/>
      <c r="W634" s="234"/>
      <c r="X634" s="234"/>
      <c r="Y634" s="234"/>
      <c r="Z634" s="234"/>
      <c r="AA634" s="237"/>
      <c r="AB634" s="237"/>
      <c r="AC634" s="234"/>
      <c r="AD634" s="234"/>
      <c r="AE634" s="234"/>
      <c r="AF634" s="234"/>
      <c r="AG634" s="234"/>
      <c r="AH634" s="234"/>
      <c r="AI634" s="238"/>
      <c r="AJ634" s="234"/>
      <c r="AK634" s="234"/>
      <c r="AL634" s="234"/>
      <c r="AM634" s="229"/>
      <c r="AN634" s="239"/>
      <c r="AO634" s="239"/>
      <c r="AP634" s="239"/>
      <c r="AQ634" s="239"/>
      <c r="AR634" s="239"/>
    </row>
    <row r="635" spans="1:44">
      <c r="A635" s="233"/>
      <c r="B635" s="234"/>
      <c r="C635" s="235"/>
      <c r="D635" s="234"/>
      <c r="E635" s="234"/>
      <c r="F635" s="234"/>
      <c r="G635" s="234"/>
      <c r="H635" s="234"/>
      <c r="I635" s="234"/>
      <c r="J635" s="234"/>
      <c r="K635" s="234"/>
      <c r="L635" s="234"/>
      <c r="M635" s="234"/>
      <c r="N635" s="234"/>
      <c r="O635" s="234"/>
      <c r="P635" s="234"/>
      <c r="Q635" s="234"/>
      <c r="R635" s="236"/>
      <c r="S635" s="234"/>
      <c r="T635" s="234"/>
      <c r="U635" s="234"/>
      <c r="V635" s="234"/>
      <c r="W635" s="234"/>
      <c r="X635" s="234"/>
      <c r="Y635" s="234"/>
      <c r="Z635" s="234"/>
      <c r="AA635" s="237"/>
      <c r="AB635" s="237"/>
      <c r="AC635" s="234"/>
      <c r="AD635" s="234"/>
      <c r="AE635" s="234"/>
      <c r="AF635" s="234"/>
      <c r="AG635" s="234"/>
      <c r="AH635" s="234"/>
      <c r="AI635" s="238"/>
      <c r="AJ635" s="234"/>
      <c r="AK635" s="234"/>
      <c r="AL635" s="234"/>
      <c r="AM635" s="229"/>
      <c r="AN635" s="239"/>
      <c r="AO635" s="239"/>
      <c r="AP635" s="239"/>
      <c r="AQ635" s="239"/>
      <c r="AR635" s="239"/>
    </row>
    <row r="636" spans="1:44">
      <c r="A636" s="233"/>
      <c r="B636" s="234"/>
      <c r="C636" s="235"/>
      <c r="D636" s="234"/>
      <c r="E636" s="234"/>
      <c r="F636" s="234"/>
      <c r="G636" s="234"/>
      <c r="H636" s="234"/>
      <c r="I636" s="234"/>
      <c r="J636" s="234"/>
      <c r="K636" s="234"/>
      <c r="L636" s="234"/>
      <c r="M636" s="234"/>
      <c r="N636" s="234"/>
      <c r="O636" s="234"/>
      <c r="P636" s="234"/>
      <c r="Q636" s="234"/>
      <c r="R636" s="236"/>
      <c r="S636" s="234"/>
      <c r="T636" s="234"/>
      <c r="U636" s="234"/>
      <c r="V636" s="234"/>
      <c r="W636" s="234"/>
      <c r="X636" s="234"/>
      <c r="Y636" s="234"/>
      <c r="Z636" s="234"/>
      <c r="AA636" s="237"/>
      <c r="AB636" s="237"/>
      <c r="AC636" s="234"/>
      <c r="AD636" s="234"/>
      <c r="AE636" s="234"/>
      <c r="AF636" s="234"/>
      <c r="AG636" s="234"/>
      <c r="AH636" s="234"/>
      <c r="AI636" s="238"/>
      <c r="AJ636" s="234"/>
      <c r="AK636" s="234"/>
      <c r="AL636" s="234"/>
      <c r="AM636" s="229"/>
      <c r="AN636" s="239"/>
      <c r="AO636" s="239"/>
      <c r="AP636" s="239"/>
      <c r="AQ636" s="239"/>
      <c r="AR636" s="239"/>
    </row>
    <row r="637" spans="1:44">
      <c r="A637" s="233"/>
      <c r="B637" s="234"/>
      <c r="C637" s="235"/>
      <c r="D637" s="234"/>
      <c r="E637" s="234"/>
      <c r="F637" s="234"/>
      <c r="G637" s="234"/>
      <c r="H637" s="234"/>
      <c r="I637" s="234"/>
      <c r="J637" s="234"/>
      <c r="K637" s="234"/>
      <c r="L637" s="234"/>
      <c r="M637" s="234"/>
      <c r="N637" s="234"/>
      <c r="O637" s="234"/>
      <c r="P637" s="234"/>
      <c r="Q637" s="234"/>
      <c r="R637" s="236"/>
      <c r="S637" s="234"/>
      <c r="T637" s="234"/>
      <c r="U637" s="234"/>
      <c r="V637" s="234"/>
      <c r="W637" s="234"/>
      <c r="X637" s="234"/>
      <c r="Y637" s="234"/>
      <c r="Z637" s="234"/>
      <c r="AA637" s="237"/>
      <c r="AB637" s="237"/>
      <c r="AC637" s="234"/>
      <c r="AD637" s="234"/>
      <c r="AE637" s="234"/>
      <c r="AF637" s="234"/>
      <c r="AG637" s="234"/>
      <c r="AH637" s="234"/>
      <c r="AI637" s="238"/>
      <c r="AJ637" s="234"/>
      <c r="AK637" s="234"/>
      <c r="AL637" s="234"/>
      <c r="AM637" s="229"/>
      <c r="AN637" s="239"/>
      <c r="AO637" s="239"/>
      <c r="AP637" s="239"/>
      <c r="AQ637" s="239"/>
      <c r="AR637" s="239"/>
    </row>
    <row r="638" spans="1:44">
      <c r="A638" s="233"/>
      <c r="B638" s="234"/>
      <c r="C638" s="235"/>
      <c r="D638" s="234"/>
      <c r="E638" s="234"/>
      <c r="F638" s="234"/>
      <c r="G638" s="234"/>
      <c r="H638" s="234"/>
      <c r="I638" s="234"/>
      <c r="J638" s="234"/>
      <c r="K638" s="234"/>
      <c r="L638" s="234"/>
      <c r="M638" s="234"/>
      <c r="N638" s="234"/>
      <c r="O638" s="234"/>
      <c r="P638" s="234"/>
      <c r="Q638" s="234"/>
      <c r="R638" s="236"/>
      <c r="S638" s="234"/>
      <c r="T638" s="234"/>
      <c r="U638" s="234"/>
      <c r="V638" s="234"/>
      <c r="W638" s="234"/>
      <c r="X638" s="234"/>
      <c r="Y638" s="234"/>
      <c r="Z638" s="234"/>
      <c r="AA638" s="237"/>
      <c r="AB638" s="237"/>
      <c r="AC638" s="234"/>
      <c r="AD638" s="234"/>
      <c r="AE638" s="234"/>
      <c r="AF638" s="234"/>
      <c r="AG638" s="234"/>
      <c r="AH638" s="234"/>
      <c r="AI638" s="238"/>
      <c r="AJ638" s="234"/>
      <c r="AK638" s="234"/>
      <c r="AL638" s="234"/>
      <c r="AM638" s="229"/>
      <c r="AN638" s="239"/>
      <c r="AO638" s="239"/>
      <c r="AP638" s="239"/>
      <c r="AQ638" s="239"/>
      <c r="AR638" s="239"/>
    </row>
    <row r="639" spans="1:44">
      <c r="A639" s="233"/>
      <c r="B639" s="234"/>
      <c r="C639" s="235"/>
      <c r="D639" s="234"/>
      <c r="E639" s="234"/>
      <c r="F639" s="234"/>
      <c r="G639" s="234"/>
      <c r="H639" s="234"/>
      <c r="I639" s="234"/>
      <c r="J639" s="234"/>
      <c r="K639" s="234"/>
      <c r="L639" s="234"/>
      <c r="M639" s="234"/>
      <c r="N639" s="234"/>
      <c r="O639" s="234"/>
      <c r="P639" s="234"/>
      <c r="Q639" s="234"/>
      <c r="R639" s="236"/>
      <c r="S639" s="234"/>
      <c r="T639" s="234"/>
      <c r="U639" s="234"/>
      <c r="V639" s="234"/>
      <c r="W639" s="234"/>
      <c r="X639" s="234"/>
      <c r="Y639" s="234"/>
      <c r="Z639" s="234"/>
      <c r="AA639" s="237"/>
      <c r="AB639" s="237"/>
      <c r="AC639" s="234"/>
      <c r="AD639" s="234"/>
      <c r="AE639" s="234"/>
      <c r="AF639" s="234"/>
      <c r="AG639" s="234"/>
      <c r="AH639" s="234"/>
      <c r="AI639" s="238"/>
      <c r="AJ639" s="234"/>
      <c r="AK639" s="234"/>
      <c r="AL639" s="234"/>
      <c r="AM639" s="229"/>
      <c r="AN639" s="239"/>
      <c r="AO639" s="239"/>
      <c r="AP639" s="239"/>
      <c r="AQ639" s="239"/>
      <c r="AR639" s="239"/>
    </row>
    <row r="640" spans="1:44">
      <c r="A640" s="233"/>
      <c r="B640" s="234"/>
      <c r="C640" s="235"/>
      <c r="D640" s="234"/>
      <c r="E640" s="234"/>
      <c r="F640" s="234"/>
      <c r="G640" s="234"/>
      <c r="H640" s="234"/>
      <c r="I640" s="234"/>
      <c r="J640" s="234"/>
      <c r="K640" s="234"/>
      <c r="L640" s="234"/>
      <c r="M640" s="234"/>
      <c r="N640" s="234"/>
      <c r="O640" s="234"/>
      <c r="P640" s="234"/>
      <c r="Q640" s="234"/>
      <c r="R640" s="236"/>
      <c r="S640" s="234"/>
      <c r="T640" s="234"/>
      <c r="U640" s="234"/>
      <c r="V640" s="234"/>
      <c r="W640" s="234"/>
      <c r="X640" s="234"/>
      <c r="Y640" s="234"/>
      <c r="Z640" s="234"/>
      <c r="AA640" s="237"/>
      <c r="AB640" s="237"/>
      <c r="AC640" s="234"/>
      <c r="AD640" s="234"/>
      <c r="AE640" s="234"/>
      <c r="AF640" s="234"/>
      <c r="AG640" s="234"/>
      <c r="AH640" s="234"/>
      <c r="AI640" s="238"/>
      <c r="AJ640" s="234"/>
      <c r="AK640" s="234"/>
      <c r="AL640" s="234"/>
      <c r="AM640" s="229"/>
      <c r="AN640" s="239"/>
      <c r="AO640" s="239"/>
      <c r="AP640" s="239"/>
      <c r="AQ640" s="239"/>
      <c r="AR640" s="239"/>
    </row>
    <row r="641" spans="1:44">
      <c r="A641" s="233"/>
      <c r="B641" s="234"/>
      <c r="C641" s="235"/>
      <c r="D641" s="234"/>
      <c r="E641" s="234"/>
      <c r="F641" s="234"/>
      <c r="G641" s="234"/>
      <c r="H641" s="234"/>
      <c r="I641" s="234"/>
      <c r="J641" s="234"/>
      <c r="K641" s="234"/>
      <c r="L641" s="234"/>
      <c r="M641" s="234"/>
      <c r="N641" s="234"/>
      <c r="O641" s="234"/>
      <c r="P641" s="234"/>
      <c r="Q641" s="234"/>
      <c r="R641" s="236"/>
      <c r="S641" s="234"/>
      <c r="T641" s="234"/>
      <c r="U641" s="234"/>
      <c r="V641" s="234"/>
      <c r="W641" s="234"/>
      <c r="X641" s="234"/>
      <c r="Y641" s="234"/>
      <c r="Z641" s="234"/>
      <c r="AA641" s="237"/>
      <c r="AB641" s="237"/>
      <c r="AC641" s="234"/>
      <c r="AD641" s="234"/>
      <c r="AE641" s="234"/>
      <c r="AF641" s="234"/>
      <c r="AG641" s="234"/>
      <c r="AH641" s="234"/>
      <c r="AI641" s="238"/>
      <c r="AJ641" s="234"/>
      <c r="AK641" s="234"/>
      <c r="AL641" s="234"/>
      <c r="AM641" s="229"/>
      <c r="AN641" s="239"/>
      <c r="AO641" s="239"/>
      <c r="AP641" s="239"/>
      <c r="AQ641" s="239"/>
      <c r="AR641" s="239"/>
    </row>
    <row r="642" spans="1:44">
      <c r="A642" s="233"/>
      <c r="B642" s="234"/>
      <c r="C642" s="235"/>
      <c r="D642" s="234"/>
      <c r="E642" s="234"/>
      <c r="F642" s="234"/>
      <c r="G642" s="234"/>
      <c r="H642" s="234"/>
      <c r="I642" s="234"/>
      <c r="J642" s="234"/>
      <c r="K642" s="234"/>
      <c r="L642" s="234"/>
      <c r="M642" s="234"/>
      <c r="N642" s="234"/>
      <c r="O642" s="234"/>
      <c r="P642" s="234"/>
      <c r="Q642" s="234"/>
      <c r="R642" s="236"/>
      <c r="S642" s="234"/>
      <c r="T642" s="234"/>
      <c r="U642" s="234"/>
      <c r="V642" s="234"/>
      <c r="W642" s="234"/>
      <c r="X642" s="234"/>
      <c r="Y642" s="234"/>
      <c r="Z642" s="234"/>
      <c r="AA642" s="237"/>
      <c r="AB642" s="237"/>
      <c r="AC642" s="234"/>
      <c r="AD642" s="234"/>
      <c r="AE642" s="234"/>
      <c r="AF642" s="234"/>
      <c r="AG642" s="234"/>
      <c r="AH642" s="234"/>
      <c r="AI642" s="238"/>
      <c r="AJ642" s="234"/>
      <c r="AK642" s="234"/>
      <c r="AL642" s="234"/>
      <c r="AM642" s="229"/>
      <c r="AN642" s="239"/>
      <c r="AO642" s="239"/>
      <c r="AP642" s="239"/>
      <c r="AQ642" s="239"/>
      <c r="AR642" s="239"/>
    </row>
    <row r="643" spans="1:44">
      <c r="A643" s="233"/>
      <c r="B643" s="234"/>
      <c r="C643" s="235"/>
      <c r="D643" s="234"/>
      <c r="E643" s="234"/>
      <c r="F643" s="234"/>
      <c r="G643" s="234"/>
      <c r="H643" s="234"/>
      <c r="I643" s="234"/>
      <c r="J643" s="234"/>
      <c r="K643" s="234"/>
      <c r="L643" s="234"/>
      <c r="M643" s="234"/>
      <c r="N643" s="234"/>
      <c r="O643" s="234"/>
      <c r="P643" s="234"/>
      <c r="Q643" s="234"/>
      <c r="R643" s="236"/>
      <c r="S643" s="234"/>
      <c r="T643" s="234"/>
      <c r="U643" s="234"/>
      <c r="V643" s="234"/>
      <c r="W643" s="234"/>
      <c r="X643" s="234"/>
      <c r="Y643" s="234"/>
      <c r="Z643" s="234"/>
      <c r="AA643" s="237"/>
      <c r="AB643" s="237"/>
      <c r="AC643" s="234"/>
      <c r="AD643" s="234"/>
      <c r="AE643" s="234"/>
      <c r="AF643" s="234"/>
      <c r="AG643" s="234"/>
      <c r="AH643" s="234"/>
      <c r="AI643" s="238"/>
      <c r="AJ643" s="234"/>
      <c r="AK643" s="234"/>
      <c r="AL643" s="234"/>
      <c r="AM643" s="229"/>
      <c r="AN643" s="239"/>
      <c r="AO643" s="239"/>
      <c r="AP643" s="239"/>
      <c r="AQ643" s="239"/>
      <c r="AR643" s="239"/>
    </row>
    <row r="644" spans="1:44">
      <c r="A644" s="233"/>
      <c r="B644" s="234"/>
      <c r="C644" s="235"/>
      <c r="D644" s="234"/>
      <c r="E644" s="234"/>
      <c r="F644" s="234"/>
      <c r="G644" s="234"/>
      <c r="H644" s="234"/>
      <c r="I644" s="234"/>
      <c r="J644" s="234"/>
      <c r="K644" s="234"/>
      <c r="L644" s="234"/>
      <c r="M644" s="234"/>
      <c r="N644" s="234"/>
      <c r="O644" s="234"/>
      <c r="P644" s="234"/>
      <c r="Q644" s="234"/>
      <c r="R644" s="236"/>
      <c r="S644" s="234"/>
      <c r="T644" s="234"/>
      <c r="U644" s="234"/>
      <c r="V644" s="234"/>
      <c r="W644" s="234"/>
      <c r="X644" s="234"/>
      <c r="Y644" s="234"/>
      <c r="Z644" s="234"/>
      <c r="AA644" s="237"/>
      <c r="AB644" s="237"/>
      <c r="AC644" s="234"/>
      <c r="AD644" s="234"/>
      <c r="AE644" s="234"/>
      <c r="AF644" s="234"/>
      <c r="AG644" s="234"/>
      <c r="AH644" s="234"/>
      <c r="AI644" s="238"/>
      <c r="AJ644" s="234"/>
      <c r="AK644" s="234"/>
      <c r="AL644" s="234"/>
      <c r="AM644" s="229"/>
      <c r="AN644" s="239"/>
      <c r="AO644" s="239"/>
      <c r="AP644" s="239"/>
      <c r="AQ644" s="239"/>
      <c r="AR644" s="239"/>
    </row>
    <row r="645" spans="1:44">
      <c r="A645" s="233"/>
      <c r="B645" s="234"/>
      <c r="C645" s="235"/>
      <c r="D645" s="234"/>
      <c r="E645" s="234"/>
      <c r="F645" s="234"/>
      <c r="G645" s="234"/>
      <c r="H645" s="234"/>
      <c r="I645" s="234"/>
      <c r="J645" s="234"/>
      <c r="K645" s="234"/>
      <c r="L645" s="234"/>
      <c r="M645" s="234"/>
      <c r="N645" s="234"/>
      <c r="O645" s="234"/>
      <c r="P645" s="234"/>
      <c r="Q645" s="234"/>
      <c r="R645" s="236"/>
      <c r="S645" s="234"/>
      <c r="T645" s="234"/>
      <c r="U645" s="234"/>
      <c r="V645" s="234"/>
      <c r="W645" s="234"/>
      <c r="X645" s="234"/>
      <c r="Y645" s="234"/>
      <c r="Z645" s="234"/>
      <c r="AA645" s="237"/>
      <c r="AB645" s="237"/>
      <c r="AC645" s="234"/>
      <c r="AD645" s="234"/>
      <c r="AE645" s="234"/>
      <c r="AF645" s="234"/>
      <c r="AG645" s="234"/>
      <c r="AH645" s="234"/>
      <c r="AI645" s="238"/>
      <c r="AJ645" s="234"/>
      <c r="AK645" s="234"/>
      <c r="AL645" s="234"/>
      <c r="AM645" s="229"/>
      <c r="AN645" s="239"/>
      <c r="AO645" s="239"/>
      <c r="AP645" s="239"/>
      <c r="AQ645" s="239"/>
      <c r="AR645" s="239"/>
    </row>
    <row r="646" spans="1:44">
      <c r="A646" s="233"/>
      <c r="B646" s="234"/>
      <c r="C646" s="235"/>
      <c r="D646" s="234"/>
      <c r="E646" s="234"/>
      <c r="F646" s="234"/>
      <c r="G646" s="234"/>
      <c r="H646" s="234"/>
      <c r="I646" s="234"/>
      <c r="J646" s="234"/>
      <c r="K646" s="234"/>
      <c r="L646" s="234"/>
      <c r="M646" s="234"/>
      <c r="N646" s="234"/>
      <c r="O646" s="234"/>
      <c r="P646" s="234"/>
      <c r="Q646" s="234"/>
      <c r="R646" s="236"/>
      <c r="S646" s="234"/>
      <c r="T646" s="234"/>
      <c r="U646" s="234"/>
      <c r="V646" s="234"/>
      <c r="W646" s="234"/>
      <c r="X646" s="234"/>
      <c r="Y646" s="234"/>
      <c r="Z646" s="234"/>
      <c r="AA646" s="237"/>
      <c r="AB646" s="237"/>
      <c r="AC646" s="234"/>
      <c r="AD646" s="234"/>
      <c r="AE646" s="234"/>
      <c r="AF646" s="234"/>
      <c r="AG646" s="234"/>
      <c r="AH646" s="234"/>
      <c r="AI646" s="238"/>
      <c r="AJ646" s="234"/>
      <c r="AK646" s="234"/>
      <c r="AL646" s="234"/>
      <c r="AM646" s="229"/>
      <c r="AN646" s="239"/>
      <c r="AO646" s="239"/>
      <c r="AP646" s="239"/>
      <c r="AQ646" s="239"/>
      <c r="AR646" s="239"/>
    </row>
    <row r="647" spans="1:44">
      <c r="A647" s="233"/>
      <c r="B647" s="234"/>
      <c r="C647" s="235"/>
      <c r="D647" s="234"/>
      <c r="E647" s="234"/>
      <c r="F647" s="234"/>
      <c r="G647" s="234"/>
      <c r="H647" s="234"/>
      <c r="I647" s="234"/>
      <c r="J647" s="234"/>
      <c r="K647" s="234"/>
      <c r="L647" s="234"/>
      <c r="M647" s="234"/>
      <c r="N647" s="234"/>
      <c r="O647" s="234"/>
      <c r="P647" s="234"/>
      <c r="Q647" s="234"/>
      <c r="R647" s="236"/>
      <c r="S647" s="234"/>
      <c r="T647" s="234"/>
      <c r="U647" s="234"/>
      <c r="V647" s="234"/>
      <c r="W647" s="234"/>
      <c r="X647" s="234"/>
      <c r="Y647" s="234"/>
      <c r="Z647" s="234"/>
      <c r="AA647" s="237"/>
      <c r="AB647" s="237"/>
      <c r="AC647" s="234"/>
      <c r="AD647" s="234"/>
      <c r="AE647" s="234"/>
      <c r="AF647" s="234"/>
      <c r="AG647" s="234"/>
      <c r="AH647" s="234"/>
      <c r="AI647" s="238"/>
      <c r="AJ647" s="234"/>
      <c r="AK647" s="234"/>
      <c r="AL647" s="234"/>
      <c r="AM647" s="229"/>
      <c r="AN647" s="239"/>
      <c r="AO647" s="239"/>
      <c r="AP647" s="239"/>
      <c r="AQ647" s="239"/>
      <c r="AR647" s="239"/>
    </row>
    <row r="648" spans="1:44">
      <c r="A648" s="233"/>
      <c r="B648" s="234"/>
      <c r="C648" s="235"/>
      <c r="D648" s="234"/>
      <c r="E648" s="234"/>
      <c r="F648" s="234"/>
      <c r="G648" s="234"/>
      <c r="H648" s="234"/>
      <c r="I648" s="234"/>
      <c r="J648" s="234"/>
      <c r="K648" s="234"/>
      <c r="L648" s="234"/>
      <c r="M648" s="234"/>
      <c r="N648" s="234"/>
      <c r="O648" s="234"/>
      <c r="P648" s="234"/>
      <c r="Q648" s="234"/>
      <c r="R648" s="236"/>
      <c r="S648" s="234"/>
      <c r="T648" s="234"/>
      <c r="U648" s="234"/>
      <c r="V648" s="234"/>
      <c r="W648" s="234"/>
      <c r="X648" s="234"/>
      <c r="Y648" s="234"/>
      <c r="Z648" s="234"/>
      <c r="AA648" s="237"/>
      <c r="AB648" s="237"/>
      <c r="AC648" s="234"/>
      <c r="AD648" s="234"/>
      <c r="AE648" s="234"/>
      <c r="AF648" s="234"/>
      <c r="AG648" s="234"/>
      <c r="AH648" s="234"/>
      <c r="AI648" s="238"/>
      <c r="AJ648" s="234"/>
      <c r="AK648" s="234"/>
      <c r="AL648" s="234"/>
      <c r="AM648" s="229"/>
      <c r="AN648" s="239"/>
      <c r="AO648" s="239"/>
      <c r="AP648" s="239"/>
      <c r="AQ648" s="239"/>
      <c r="AR648" s="239"/>
    </row>
    <row r="649" spans="1:44">
      <c r="A649" s="233"/>
      <c r="B649" s="234"/>
      <c r="C649" s="235"/>
      <c r="D649" s="234"/>
      <c r="E649" s="234"/>
      <c r="F649" s="234"/>
      <c r="G649" s="234"/>
      <c r="H649" s="234"/>
      <c r="I649" s="234"/>
      <c r="J649" s="234"/>
      <c r="K649" s="234"/>
      <c r="L649" s="234"/>
      <c r="M649" s="234"/>
      <c r="N649" s="234"/>
      <c r="O649" s="234"/>
      <c r="P649" s="234"/>
      <c r="Q649" s="234"/>
      <c r="R649" s="236"/>
      <c r="S649" s="234"/>
      <c r="T649" s="234"/>
      <c r="U649" s="234"/>
      <c r="V649" s="234"/>
      <c r="W649" s="234"/>
      <c r="X649" s="234"/>
      <c r="Y649" s="234"/>
      <c r="Z649" s="234"/>
      <c r="AA649" s="237"/>
      <c r="AB649" s="237"/>
      <c r="AC649" s="234"/>
      <c r="AD649" s="234"/>
      <c r="AE649" s="234"/>
      <c r="AF649" s="234"/>
      <c r="AG649" s="234"/>
      <c r="AH649" s="234"/>
      <c r="AI649" s="238"/>
      <c r="AJ649" s="234"/>
      <c r="AK649" s="234"/>
      <c r="AL649" s="234"/>
      <c r="AM649" s="229"/>
      <c r="AN649" s="239"/>
      <c r="AO649" s="239"/>
      <c r="AP649" s="239"/>
      <c r="AQ649" s="239"/>
      <c r="AR649" s="239"/>
    </row>
    <row r="650" spans="1:44">
      <c r="A650" s="233"/>
      <c r="B650" s="234"/>
      <c r="C650" s="235"/>
      <c r="D650" s="234"/>
      <c r="E650" s="234"/>
      <c r="F650" s="234"/>
      <c r="G650" s="234"/>
      <c r="H650" s="234"/>
      <c r="I650" s="234"/>
      <c r="J650" s="234"/>
      <c r="K650" s="234"/>
      <c r="L650" s="234"/>
      <c r="M650" s="234"/>
      <c r="N650" s="234"/>
      <c r="O650" s="234"/>
      <c r="P650" s="234"/>
      <c r="Q650" s="234"/>
      <c r="R650" s="236"/>
      <c r="S650" s="234"/>
      <c r="T650" s="234"/>
      <c r="U650" s="234"/>
      <c r="V650" s="234"/>
      <c r="W650" s="234"/>
      <c r="X650" s="234"/>
      <c r="Y650" s="234"/>
      <c r="Z650" s="234"/>
      <c r="AA650" s="237"/>
      <c r="AB650" s="237"/>
      <c r="AC650" s="234"/>
      <c r="AD650" s="234"/>
      <c r="AE650" s="234"/>
      <c r="AF650" s="234"/>
      <c r="AG650" s="234"/>
      <c r="AH650" s="234"/>
      <c r="AI650" s="238"/>
      <c r="AJ650" s="234"/>
      <c r="AK650" s="234"/>
      <c r="AL650" s="234"/>
      <c r="AM650" s="229"/>
      <c r="AN650" s="239"/>
      <c r="AO650" s="239"/>
      <c r="AP650" s="239"/>
      <c r="AQ650" s="239"/>
      <c r="AR650" s="239"/>
    </row>
    <row r="651" spans="1:44">
      <c r="A651" s="233"/>
      <c r="B651" s="234"/>
      <c r="C651" s="235"/>
      <c r="D651" s="234"/>
      <c r="E651" s="234"/>
      <c r="F651" s="234"/>
      <c r="G651" s="234"/>
      <c r="H651" s="234"/>
      <c r="I651" s="234"/>
      <c r="J651" s="234"/>
      <c r="K651" s="234"/>
      <c r="L651" s="234"/>
      <c r="M651" s="234"/>
      <c r="N651" s="234"/>
      <c r="O651" s="234"/>
      <c r="P651" s="234"/>
      <c r="Q651" s="234"/>
      <c r="R651" s="236"/>
      <c r="S651" s="234"/>
      <c r="T651" s="234"/>
      <c r="U651" s="234"/>
      <c r="V651" s="234"/>
      <c r="W651" s="234"/>
      <c r="X651" s="234"/>
      <c r="Y651" s="234"/>
      <c r="Z651" s="234"/>
      <c r="AA651" s="237"/>
      <c r="AB651" s="237"/>
      <c r="AC651" s="234"/>
      <c r="AD651" s="234"/>
      <c r="AE651" s="234"/>
      <c r="AF651" s="234"/>
      <c r="AG651" s="234"/>
      <c r="AH651" s="234"/>
      <c r="AI651" s="238"/>
      <c r="AJ651" s="234"/>
      <c r="AK651" s="234"/>
      <c r="AL651" s="234"/>
      <c r="AM651" s="229"/>
      <c r="AN651" s="239"/>
      <c r="AO651" s="239"/>
      <c r="AP651" s="239"/>
      <c r="AQ651" s="239"/>
      <c r="AR651" s="239"/>
    </row>
    <row r="652" spans="1:44">
      <c r="A652" s="233"/>
      <c r="B652" s="234"/>
      <c r="C652" s="235"/>
      <c r="D652" s="234"/>
      <c r="E652" s="234"/>
      <c r="F652" s="234"/>
      <c r="G652" s="234"/>
      <c r="H652" s="234"/>
      <c r="I652" s="234"/>
      <c r="J652" s="234"/>
      <c r="K652" s="234"/>
      <c r="L652" s="234"/>
      <c r="M652" s="234"/>
      <c r="N652" s="234"/>
      <c r="O652" s="234"/>
      <c r="P652" s="234"/>
      <c r="Q652" s="234"/>
      <c r="R652" s="236"/>
      <c r="S652" s="234"/>
      <c r="T652" s="234"/>
      <c r="U652" s="234"/>
      <c r="V652" s="234"/>
      <c r="W652" s="234"/>
      <c r="X652" s="234"/>
      <c r="Y652" s="234"/>
      <c r="Z652" s="234"/>
      <c r="AA652" s="237"/>
      <c r="AB652" s="237"/>
      <c r="AC652" s="234"/>
      <c r="AD652" s="234"/>
      <c r="AE652" s="234"/>
      <c r="AF652" s="234"/>
      <c r="AG652" s="234"/>
      <c r="AH652" s="234"/>
      <c r="AI652" s="238"/>
      <c r="AJ652" s="234"/>
      <c r="AK652" s="234"/>
      <c r="AL652" s="234"/>
      <c r="AM652" s="229"/>
      <c r="AN652" s="239"/>
      <c r="AO652" s="239"/>
      <c r="AP652" s="239"/>
      <c r="AQ652" s="239"/>
      <c r="AR652" s="239"/>
    </row>
    <row r="653" spans="1:44">
      <c r="A653" s="233"/>
      <c r="B653" s="234"/>
      <c r="C653" s="235"/>
      <c r="D653" s="234"/>
      <c r="E653" s="234"/>
      <c r="F653" s="234"/>
      <c r="G653" s="234"/>
      <c r="H653" s="234"/>
      <c r="I653" s="234"/>
      <c r="J653" s="234"/>
      <c r="K653" s="234"/>
      <c r="L653" s="234"/>
      <c r="M653" s="234"/>
      <c r="N653" s="234"/>
      <c r="O653" s="234"/>
      <c r="P653" s="234"/>
      <c r="Q653" s="234"/>
      <c r="R653" s="236"/>
      <c r="S653" s="234"/>
      <c r="T653" s="234"/>
      <c r="U653" s="234"/>
      <c r="V653" s="234"/>
      <c r="W653" s="234"/>
      <c r="X653" s="234"/>
      <c r="Y653" s="234"/>
      <c r="Z653" s="234"/>
      <c r="AA653" s="237"/>
      <c r="AB653" s="237"/>
      <c r="AC653" s="234"/>
      <c r="AD653" s="234"/>
      <c r="AE653" s="234"/>
      <c r="AF653" s="234"/>
      <c r="AG653" s="234"/>
      <c r="AH653" s="234"/>
      <c r="AI653" s="238"/>
      <c r="AJ653" s="234"/>
      <c r="AK653" s="234"/>
      <c r="AL653" s="234"/>
      <c r="AM653" s="229"/>
      <c r="AN653" s="239"/>
      <c r="AO653" s="239"/>
      <c r="AP653" s="239"/>
      <c r="AQ653" s="239"/>
      <c r="AR653" s="239"/>
    </row>
    <row r="654" spans="1:44">
      <c r="A654" s="233"/>
      <c r="B654" s="234"/>
      <c r="C654" s="235"/>
      <c r="D654" s="234"/>
      <c r="E654" s="234"/>
      <c r="F654" s="234"/>
      <c r="G654" s="234"/>
      <c r="H654" s="234"/>
      <c r="I654" s="234"/>
      <c r="J654" s="234"/>
      <c r="K654" s="234"/>
      <c r="L654" s="234"/>
      <c r="M654" s="234"/>
      <c r="N654" s="234"/>
      <c r="O654" s="234"/>
      <c r="P654" s="234"/>
      <c r="Q654" s="234"/>
      <c r="R654" s="236"/>
      <c r="S654" s="234"/>
      <c r="T654" s="234"/>
      <c r="U654" s="234"/>
      <c r="V654" s="234"/>
      <c r="W654" s="234"/>
      <c r="X654" s="234"/>
      <c r="Y654" s="234"/>
      <c r="Z654" s="234"/>
      <c r="AA654" s="237"/>
      <c r="AB654" s="237"/>
      <c r="AC654" s="234"/>
      <c r="AD654" s="234"/>
      <c r="AE654" s="234"/>
      <c r="AF654" s="234"/>
      <c r="AG654" s="234"/>
      <c r="AH654" s="234"/>
      <c r="AI654" s="238"/>
      <c r="AJ654" s="234"/>
      <c r="AK654" s="234"/>
      <c r="AL654" s="234"/>
      <c r="AM654" s="229"/>
      <c r="AN654" s="239"/>
      <c r="AO654" s="239"/>
      <c r="AP654" s="239"/>
      <c r="AQ654" s="239"/>
      <c r="AR654" s="239"/>
    </row>
    <row r="655" spans="1:44">
      <c r="A655" s="233"/>
      <c r="B655" s="234"/>
      <c r="C655" s="235"/>
      <c r="D655" s="234"/>
      <c r="E655" s="234"/>
      <c r="F655" s="234"/>
      <c r="G655" s="234"/>
      <c r="H655" s="234"/>
      <c r="I655" s="234"/>
      <c r="J655" s="234"/>
      <c r="K655" s="234"/>
      <c r="L655" s="234"/>
      <c r="M655" s="234"/>
      <c r="N655" s="234"/>
      <c r="O655" s="234"/>
      <c r="P655" s="234"/>
      <c r="Q655" s="234"/>
      <c r="R655" s="236"/>
      <c r="S655" s="234"/>
      <c r="T655" s="234"/>
      <c r="U655" s="234"/>
      <c r="V655" s="234"/>
      <c r="W655" s="234"/>
      <c r="X655" s="234"/>
      <c r="Y655" s="234"/>
      <c r="Z655" s="234"/>
      <c r="AA655" s="237"/>
      <c r="AB655" s="237"/>
      <c r="AC655" s="234"/>
      <c r="AD655" s="234"/>
      <c r="AE655" s="234"/>
      <c r="AF655" s="234"/>
      <c r="AG655" s="234"/>
      <c r="AH655" s="234"/>
      <c r="AI655" s="238"/>
      <c r="AJ655" s="234"/>
      <c r="AK655" s="234"/>
      <c r="AL655" s="234"/>
      <c r="AM655" s="229"/>
      <c r="AN655" s="239"/>
      <c r="AO655" s="239"/>
      <c r="AP655" s="239"/>
      <c r="AQ655" s="239"/>
      <c r="AR655" s="239"/>
    </row>
    <row r="656" spans="1:44">
      <c r="A656" s="233"/>
      <c r="B656" s="234"/>
      <c r="C656" s="235"/>
      <c r="D656" s="234"/>
      <c r="E656" s="234"/>
      <c r="F656" s="234"/>
      <c r="G656" s="234"/>
      <c r="H656" s="234"/>
      <c r="I656" s="234"/>
      <c r="J656" s="234"/>
      <c r="K656" s="234"/>
      <c r="L656" s="234"/>
      <c r="M656" s="234"/>
      <c r="N656" s="234"/>
      <c r="O656" s="234"/>
      <c r="P656" s="234"/>
      <c r="Q656" s="234"/>
      <c r="R656" s="236"/>
      <c r="S656" s="234"/>
      <c r="T656" s="234"/>
      <c r="U656" s="234"/>
      <c r="V656" s="234"/>
      <c r="W656" s="234"/>
      <c r="X656" s="234"/>
      <c r="Y656" s="234"/>
      <c r="Z656" s="234"/>
      <c r="AA656" s="237"/>
      <c r="AB656" s="237"/>
      <c r="AC656" s="234"/>
      <c r="AD656" s="234"/>
      <c r="AE656" s="234"/>
      <c r="AF656" s="234"/>
      <c r="AG656" s="234"/>
      <c r="AH656" s="234"/>
      <c r="AI656" s="238"/>
      <c r="AJ656" s="234"/>
      <c r="AK656" s="234"/>
      <c r="AL656" s="234"/>
      <c r="AM656" s="229"/>
      <c r="AN656" s="239"/>
      <c r="AO656" s="239"/>
      <c r="AP656" s="239"/>
      <c r="AQ656" s="239"/>
      <c r="AR656" s="239"/>
    </row>
    <row r="657" spans="1:44">
      <c r="A657" s="233"/>
      <c r="B657" s="234"/>
      <c r="C657" s="235"/>
      <c r="D657" s="234"/>
      <c r="E657" s="234"/>
      <c r="F657" s="234"/>
      <c r="G657" s="234"/>
      <c r="H657" s="234"/>
      <c r="I657" s="234"/>
      <c r="J657" s="234"/>
      <c r="K657" s="234"/>
      <c r="L657" s="234"/>
      <c r="M657" s="234"/>
      <c r="N657" s="234"/>
      <c r="O657" s="234"/>
      <c r="P657" s="234"/>
      <c r="Q657" s="234"/>
      <c r="R657" s="236"/>
      <c r="S657" s="234"/>
      <c r="T657" s="234"/>
      <c r="U657" s="234"/>
      <c r="V657" s="234"/>
      <c r="W657" s="234"/>
      <c r="X657" s="234"/>
      <c r="Y657" s="234"/>
      <c r="Z657" s="234"/>
      <c r="AA657" s="237"/>
      <c r="AB657" s="237"/>
      <c r="AC657" s="234"/>
      <c r="AD657" s="234"/>
      <c r="AE657" s="234"/>
      <c r="AF657" s="234"/>
      <c r="AG657" s="234"/>
      <c r="AH657" s="234"/>
      <c r="AI657" s="238"/>
      <c r="AJ657" s="234"/>
      <c r="AK657" s="234"/>
      <c r="AL657" s="234"/>
      <c r="AM657" s="229"/>
      <c r="AN657" s="239"/>
      <c r="AO657" s="239"/>
      <c r="AP657" s="239"/>
      <c r="AQ657" s="239"/>
      <c r="AR657" s="239"/>
    </row>
    <row r="658" spans="1:44">
      <c r="A658" s="233"/>
      <c r="B658" s="234"/>
      <c r="C658" s="235"/>
      <c r="D658" s="234"/>
      <c r="E658" s="234"/>
      <c r="F658" s="234"/>
      <c r="G658" s="234"/>
      <c r="H658" s="234"/>
      <c r="I658" s="234"/>
      <c r="J658" s="234"/>
      <c r="K658" s="234"/>
      <c r="L658" s="234"/>
      <c r="M658" s="234"/>
      <c r="N658" s="234"/>
      <c r="O658" s="234"/>
      <c r="P658" s="234"/>
      <c r="Q658" s="234"/>
      <c r="R658" s="236"/>
      <c r="S658" s="234"/>
      <c r="T658" s="234"/>
      <c r="U658" s="234"/>
      <c r="V658" s="234"/>
      <c r="W658" s="234"/>
      <c r="X658" s="234"/>
      <c r="Y658" s="234"/>
      <c r="Z658" s="234"/>
      <c r="AA658" s="237"/>
      <c r="AB658" s="237"/>
      <c r="AC658" s="234"/>
      <c r="AD658" s="234"/>
      <c r="AE658" s="234"/>
      <c r="AF658" s="234"/>
      <c r="AG658" s="234"/>
      <c r="AH658" s="234"/>
      <c r="AI658" s="238"/>
      <c r="AJ658" s="234"/>
      <c r="AK658" s="234"/>
      <c r="AL658" s="234"/>
      <c r="AM658" s="229"/>
      <c r="AN658" s="239"/>
      <c r="AO658" s="239"/>
      <c r="AP658" s="239"/>
      <c r="AQ658" s="239"/>
      <c r="AR658" s="239"/>
    </row>
    <row r="659" spans="1:44">
      <c r="A659" s="233"/>
      <c r="B659" s="234"/>
      <c r="C659" s="235"/>
      <c r="D659" s="234"/>
      <c r="E659" s="234"/>
      <c r="F659" s="234"/>
      <c r="G659" s="234"/>
      <c r="H659" s="234"/>
      <c r="I659" s="234"/>
      <c r="J659" s="234"/>
      <c r="K659" s="234"/>
      <c r="L659" s="234"/>
      <c r="M659" s="234"/>
      <c r="N659" s="234"/>
      <c r="O659" s="234"/>
      <c r="P659" s="234"/>
      <c r="Q659" s="234"/>
      <c r="R659" s="236"/>
      <c r="S659" s="234"/>
      <c r="T659" s="234"/>
      <c r="U659" s="234"/>
      <c r="V659" s="234"/>
      <c r="W659" s="234"/>
      <c r="X659" s="234"/>
      <c r="Y659" s="234"/>
      <c r="Z659" s="234"/>
      <c r="AA659" s="237"/>
      <c r="AB659" s="237"/>
      <c r="AC659" s="234"/>
      <c r="AD659" s="234"/>
      <c r="AE659" s="234"/>
      <c r="AF659" s="234"/>
      <c r="AG659" s="234"/>
      <c r="AH659" s="234"/>
      <c r="AI659" s="238"/>
      <c r="AJ659" s="234"/>
      <c r="AK659" s="234"/>
      <c r="AL659" s="234"/>
      <c r="AM659" s="229"/>
      <c r="AN659" s="239"/>
      <c r="AO659" s="239"/>
      <c r="AP659" s="239"/>
      <c r="AQ659" s="239"/>
      <c r="AR659" s="239"/>
    </row>
    <row r="660" spans="1:44">
      <c r="A660" s="233"/>
      <c r="B660" s="234"/>
      <c r="C660" s="235"/>
      <c r="D660" s="234"/>
      <c r="E660" s="234"/>
      <c r="F660" s="234"/>
      <c r="G660" s="234"/>
      <c r="H660" s="234"/>
      <c r="I660" s="234"/>
      <c r="J660" s="234"/>
      <c r="K660" s="234"/>
      <c r="L660" s="234"/>
      <c r="M660" s="234"/>
      <c r="N660" s="234"/>
      <c r="O660" s="234"/>
      <c r="P660" s="234"/>
      <c r="Q660" s="234"/>
      <c r="R660" s="236"/>
      <c r="S660" s="234"/>
      <c r="T660" s="234"/>
      <c r="U660" s="234"/>
      <c r="V660" s="234"/>
      <c r="W660" s="234"/>
      <c r="X660" s="234"/>
      <c r="Y660" s="234"/>
      <c r="Z660" s="234"/>
      <c r="AA660" s="237"/>
      <c r="AB660" s="237"/>
      <c r="AC660" s="234"/>
      <c r="AD660" s="234"/>
      <c r="AE660" s="234"/>
      <c r="AF660" s="234"/>
      <c r="AG660" s="234"/>
      <c r="AH660" s="234"/>
      <c r="AI660" s="238"/>
      <c r="AJ660" s="234"/>
      <c r="AK660" s="234"/>
      <c r="AL660" s="234"/>
      <c r="AM660" s="229"/>
      <c r="AN660" s="239"/>
      <c r="AO660" s="239"/>
      <c r="AP660" s="239"/>
      <c r="AQ660" s="239"/>
      <c r="AR660" s="239"/>
    </row>
    <row r="661" spans="1:44">
      <c r="A661" s="233"/>
      <c r="B661" s="234"/>
      <c r="C661" s="235"/>
      <c r="D661" s="234"/>
      <c r="E661" s="234"/>
      <c r="F661" s="234"/>
      <c r="G661" s="234"/>
      <c r="H661" s="234"/>
      <c r="I661" s="234"/>
      <c r="J661" s="234"/>
      <c r="K661" s="234"/>
      <c r="L661" s="234"/>
      <c r="M661" s="234"/>
      <c r="N661" s="234"/>
      <c r="O661" s="234"/>
      <c r="P661" s="234"/>
      <c r="Q661" s="234"/>
      <c r="R661" s="236"/>
      <c r="S661" s="234"/>
      <c r="T661" s="234"/>
      <c r="U661" s="234"/>
      <c r="V661" s="234"/>
      <c r="W661" s="234"/>
      <c r="X661" s="234"/>
      <c r="Y661" s="234"/>
      <c r="Z661" s="234"/>
      <c r="AA661" s="237"/>
      <c r="AB661" s="237"/>
      <c r="AC661" s="234"/>
      <c r="AD661" s="234"/>
      <c r="AE661" s="234"/>
      <c r="AF661" s="234"/>
      <c r="AG661" s="234"/>
      <c r="AH661" s="234"/>
      <c r="AI661" s="238"/>
      <c r="AJ661" s="234"/>
      <c r="AK661" s="234"/>
      <c r="AL661" s="234"/>
      <c r="AM661" s="229"/>
      <c r="AN661" s="239"/>
      <c r="AO661" s="239"/>
      <c r="AP661" s="239"/>
      <c r="AQ661" s="239"/>
      <c r="AR661" s="239"/>
    </row>
    <row r="662" spans="1:44">
      <c r="A662" s="233"/>
      <c r="B662" s="234"/>
      <c r="C662" s="235"/>
      <c r="D662" s="234"/>
      <c r="E662" s="234"/>
      <c r="F662" s="234"/>
      <c r="G662" s="234"/>
      <c r="H662" s="234"/>
      <c r="I662" s="234"/>
      <c r="J662" s="234"/>
      <c r="K662" s="234"/>
      <c r="L662" s="234"/>
      <c r="M662" s="234"/>
      <c r="N662" s="234"/>
      <c r="O662" s="234"/>
      <c r="P662" s="234"/>
      <c r="Q662" s="234"/>
      <c r="R662" s="236"/>
      <c r="S662" s="234"/>
      <c r="T662" s="234"/>
      <c r="U662" s="234"/>
      <c r="V662" s="234"/>
      <c r="W662" s="234"/>
      <c r="X662" s="234"/>
      <c r="Y662" s="234"/>
      <c r="Z662" s="234"/>
      <c r="AA662" s="237"/>
      <c r="AB662" s="237"/>
      <c r="AC662" s="234"/>
      <c r="AD662" s="234"/>
      <c r="AE662" s="234"/>
      <c r="AF662" s="234"/>
      <c r="AG662" s="234"/>
      <c r="AH662" s="234"/>
      <c r="AI662" s="238"/>
      <c r="AJ662" s="234"/>
      <c r="AK662" s="234"/>
      <c r="AL662" s="234"/>
      <c r="AM662" s="229"/>
      <c r="AN662" s="239"/>
      <c r="AO662" s="239"/>
      <c r="AP662" s="239"/>
      <c r="AQ662" s="239"/>
      <c r="AR662" s="239"/>
    </row>
    <row r="663" spans="1:44">
      <c r="A663" s="233"/>
      <c r="B663" s="234"/>
      <c r="C663" s="235"/>
      <c r="D663" s="234"/>
      <c r="E663" s="234"/>
      <c r="F663" s="234"/>
      <c r="G663" s="234"/>
      <c r="H663" s="234"/>
      <c r="I663" s="234"/>
      <c r="J663" s="234"/>
      <c r="K663" s="234"/>
      <c r="L663" s="234"/>
      <c r="M663" s="234"/>
      <c r="N663" s="234"/>
      <c r="O663" s="234"/>
      <c r="P663" s="234"/>
      <c r="Q663" s="234"/>
      <c r="R663" s="236"/>
      <c r="S663" s="234"/>
      <c r="T663" s="234"/>
      <c r="U663" s="234"/>
      <c r="V663" s="234"/>
      <c r="W663" s="234"/>
      <c r="X663" s="234"/>
      <c r="Y663" s="234"/>
      <c r="Z663" s="234"/>
      <c r="AA663" s="237"/>
      <c r="AB663" s="237"/>
      <c r="AC663" s="234"/>
      <c r="AD663" s="234"/>
      <c r="AE663" s="234"/>
      <c r="AF663" s="234"/>
      <c r="AG663" s="234"/>
      <c r="AH663" s="234"/>
      <c r="AI663" s="238"/>
      <c r="AJ663" s="234"/>
      <c r="AK663" s="234"/>
      <c r="AL663" s="234"/>
      <c r="AM663" s="229"/>
      <c r="AN663" s="239"/>
      <c r="AO663" s="239"/>
      <c r="AP663" s="239"/>
      <c r="AQ663" s="239"/>
      <c r="AR663" s="239"/>
    </row>
    <row r="664" spans="1:44">
      <c r="A664" s="233"/>
      <c r="B664" s="234"/>
      <c r="C664" s="235"/>
      <c r="D664" s="234"/>
      <c r="E664" s="234"/>
      <c r="F664" s="234"/>
      <c r="G664" s="234"/>
      <c r="H664" s="234"/>
      <c r="I664" s="234"/>
      <c r="J664" s="234"/>
      <c r="K664" s="234"/>
      <c r="L664" s="234"/>
      <c r="M664" s="234"/>
      <c r="N664" s="234"/>
      <c r="O664" s="234"/>
      <c r="P664" s="234"/>
      <c r="Q664" s="234"/>
      <c r="R664" s="236"/>
      <c r="S664" s="234"/>
      <c r="T664" s="234"/>
      <c r="U664" s="234"/>
      <c r="V664" s="234"/>
      <c r="W664" s="234"/>
      <c r="X664" s="234"/>
      <c r="Y664" s="234"/>
      <c r="Z664" s="234"/>
      <c r="AA664" s="237"/>
      <c r="AB664" s="237"/>
      <c r="AC664" s="234"/>
      <c r="AD664" s="234"/>
      <c r="AE664" s="234"/>
      <c r="AF664" s="234"/>
      <c r="AG664" s="234"/>
      <c r="AH664" s="234"/>
      <c r="AI664" s="238"/>
      <c r="AJ664" s="234"/>
      <c r="AK664" s="234"/>
      <c r="AL664" s="234"/>
      <c r="AM664" s="229"/>
      <c r="AN664" s="239"/>
      <c r="AO664" s="239"/>
      <c r="AP664" s="239"/>
      <c r="AQ664" s="239"/>
      <c r="AR664" s="239"/>
    </row>
    <row r="665" spans="1:44">
      <c r="A665" s="233"/>
      <c r="B665" s="234"/>
      <c r="C665" s="235"/>
      <c r="D665" s="234"/>
      <c r="E665" s="234"/>
      <c r="F665" s="234"/>
      <c r="G665" s="234"/>
      <c r="H665" s="234"/>
      <c r="I665" s="234"/>
      <c r="J665" s="234"/>
      <c r="K665" s="234"/>
      <c r="L665" s="234"/>
      <c r="M665" s="234"/>
      <c r="N665" s="234"/>
      <c r="O665" s="234"/>
      <c r="P665" s="234"/>
      <c r="Q665" s="234"/>
      <c r="R665" s="236"/>
      <c r="S665" s="234"/>
      <c r="T665" s="234"/>
      <c r="U665" s="234"/>
      <c r="V665" s="234"/>
      <c r="W665" s="234"/>
      <c r="X665" s="234"/>
      <c r="Y665" s="234"/>
      <c r="Z665" s="234"/>
      <c r="AA665" s="237"/>
      <c r="AB665" s="237"/>
      <c r="AC665" s="234"/>
      <c r="AD665" s="234"/>
      <c r="AE665" s="234"/>
      <c r="AF665" s="234"/>
      <c r="AG665" s="234"/>
      <c r="AH665" s="234"/>
      <c r="AI665" s="238"/>
      <c r="AJ665" s="234"/>
      <c r="AK665" s="234"/>
      <c r="AL665" s="234"/>
      <c r="AM665" s="229"/>
      <c r="AN665" s="239"/>
      <c r="AO665" s="239"/>
      <c r="AP665" s="239"/>
      <c r="AQ665" s="239"/>
      <c r="AR665" s="239"/>
    </row>
    <row r="666" spans="1:44">
      <c r="A666" s="233"/>
      <c r="B666" s="234"/>
      <c r="C666" s="235"/>
      <c r="D666" s="234"/>
      <c r="E666" s="234"/>
      <c r="F666" s="234"/>
      <c r="G666" s="234"/>
      <c r="H666" s="234"/>
      <c r="I666" s="234"/>
      <c r="J666" s="234"/>
      <c r="K666" s="234"/>
      <c r="L666" s="234"/>
      <c r="M666" s="234"/>
      <c r="N666" s="234"/>
      <c r="O666" s="234"/>
      <c r="P666" s="234"/>
      <c r="Q666" s="234"/>
      <c r="R666" s="236"/>
      <c r="S666" s="234"/>
      <c r="T666" s="234"/>
      <c r="U666" s="234"/>
      <c r="V666" s="234"/>
      <c r="W666" s="234"/>
      <c r="X666" s="234"/>
      <c r="Y666" s="234"/>
      <c r="Z666" s="234"/>
      <c r="AA666" s="237"/>
      <c r="AB666" s="237"/>
      <c r="AC666" s="234"/>
      <c r="AD666" s="234"/>
      <c r="AE666" s="234"/>
      <c r="AF666" s="234"/>
      <c r="AG666" s="234"/>
      <c r="AH666" s="234"/>
      <c r="AI666" s="238"/>
      <c r="AJ666" s="234"/>
      <c r="AK666" s="234"/>
      <c r="AL666" s="234"/>
      <c r="AM666" s="229"/>
      <c r="AN666" s="239"/>
      <c r="AO666" s="239"/>
      <c r="AP666" s="239"/>
      <c r="AQ666" s="239"/>
      <c r="AR666" s="239"/>
    </row>
    <row r="667" spans="1:44">
      <c r="A667" s="233"/>
      <c r="B667" s="234"/>
      <c r="C667" s="235"/>
      <c r="D667" s="234"/>
      <c r="E667" s="234"/>
      <c r="F667" s="234"/>
      <c r="G667" s="234"/>
      <c r="H667" s="234"/>
      <c r="I667" s="234"/>
      <c r="J667" s="234"/>
      <c r="K667" s="234"/>
      <c r="L667" s="234"/>
      <c r="M667" s="234"/>
      <c r="N667" s="234"/>
      <c r="O667" s="234"/>
      <c r="P667" s="234"/>
      <c r="Q667" s="234"/>
      <c r="R667" s="236"/>
      <c r="S667" s="234"/>
      <c r="T667" s="234"/>
      <c r="U667" s="234"/>
      <c r="V667" s="234"/>
      <c r="W667" s="234"/>
      <c r="X667" s="234"/>
      <c r="Y667" s="234"/>
      <c r="Z667" s="234"/>
      <c r="AA667" s="237"/>
      <c r="AB667" s="237"/>
      <c r="AC667" s="234"/>
      <c r="AD667" s="234"/>
      <c r="AE667" s="234"/>
      <c r="AF667" s="234"/>
      <c r="AG667" s="234"/>
      <c r="AH667" s="234"/>
      <c r="AI667" s="238"/>
      <c r="AJ667" s="234"/>
      <c r="AK667" s="234"/>
      <c r="AL667" s="234"/>
      <c r="AM667" s="229"/>
      <c r="AN667" s="239"/>
      <c r="AO667" s="239"/>
      <c r="AP667" s="239"/>
      <c r="AQ667" s="239"/>
      <c r="AR667" s="239"/>
    </row>
    <row r="668" spans="1:44">
      <c r="A668" s="233"/>
      <c r="B668" s="234"/>
      <c r="C668" s="235"/>
      <c r="D668" s="234"/>
      <c r="E668" s="234"/>
      <c r="F668" s="234"/>
      <c r="G668" s="234"/>
      <c r="H668" s="234"/>
      <c r="I668" s="234"/>
      <c r="J668" s="234"/>
      <c r="K668" s="234"/>
      <c r="L668" s="234"/>
      <c r="M668" s="234"/>
      <c r="N668" s="234"/>
      <c r="O668" s="234"/>
      <c r="P668" s="234"/>
      <c r="Q668" s="234"/>
      <c r="R668" s="236"/>
      <c r="S668" s="234"/>
      <c r="T668" s="234"/>
      <c r="U668" s="234"/>
      <c r="V668" s="234"/>
      <c r="W668" s="234"/>
      <c r="X668" s="234"/>
      <c r="Y668" s="234"/>
      <c r="Z668" s="234"/>
      <c r="AA668" s="237"/>
      <c r="AB668" s="237"/>
      <c r="AC668" s="234"/>
      <c r="AD668" s="234"/>
      <c r="AE668" s="234"/>
      <c r="AF668" s="234"/>
      <c r="AG668" s="234"/>
      <c r="AH668" s="234"/>
      <c r="AI668" s="238"/>
      <c r="AJ668" s="234"/>
      <c r="AK668" s="234"/>
      <c r="AL668" s="234"/>
      <c r="AM668" s="229"/>
      <c r="AN668" s="239"/>
      <c r="AO668" s="239"/>
      <c r="AP668" s="239"/>
      <c r="AQ668" s="239"/>
      <c r="AR668" s="239"/>
    </row>
    <row r="669" spans="1:44">
      <c r="A669" s="233"/>
      <c r="B669" s="234"/>
      <c r="C669" s="235"/>
      <c r="D669" s="234"/>
      <c r="E669" s="234"/>
      <c r="F669" s="234"/>
      <c r="G669" s="234"/>
      <c r="H669" s="234"/>
      <c r="I669" s="234"/>
      <c r="J669" s="234"/>
      <c r="K669" s="234"/>
      <c r="L669" s="234"/>
      <c r="M669" s="234"/>
      <c r="N669" s="234"/>
      <c r="O669" s="234"/>
      <c r="P669" s="234"/>
      <c r="Q669" s="234"/>
      <c r="R669" s="236"/>
      <c r="S669" s="234"/>
      <c r="T669" s="234"/>
      <c r="U669" s="234"/>
      <c r="V669" s="234"/>
      <c r="W669" s="234"/>
      <c r="X669" s="234"/>
      <c r="Y669" s="234"/>
      <c r="Z669" s="234"/>
      <c r="AA669" s="237"/>
      <c r="AB669" s="237"/>
      <c r="AC669" s="234"/>
      <c r="AD669" s="234"/>
      <c r="AE669" s="234"/>
      <c r="AF669" s="234"/>
      <c r="AG669" s="234"/>
      <c r="AH669" s="234"/>
      <c r="AI669" s="238"/>
      <c r="AJ669" s="234"/>
      <c r="AK669" s="234"/>
      <c r="AL669" s="234"/>
      <c r="AM669" s="229"/>
      <c r="AN669" s="239"/>
      <c r="AO669" s="239"/>
      <c r="AP669" s="239"/>
      <c r="AQ669" s="239"/>
      <c r="AR669" s="239"/>
    </row>
    <row r="670" spans="1:44">
      <c r="A670" s="233"/>
      <c r="B670" s="234"/>
      <c r="C670" s="235"/>
      <c r="D670" s="234"/>
      <c r="E670" s="234"/>
      <c r="F670" s="234"/>
      <c r="G670" s="234"/>
      <c r="H670" s="234"/>
      <c r="I670" s="234"/>
      <c r="J670" s="234"/>
      <c r="K670" s="234"/>
      <c r="L670" s="234"/>
      <c r="M670" s="234"/>
      <c r="N670" s="234"/>
      <c r="O670" s="234"/>
      <c r="P670" s="234"/>
      <c r="Q670" s="234"/>
      <c r="R670" s="236"/>
      <c r="S670" s="234"/>
      <c r="T670" s="234"/>
      <c r="U670" s="234"/>
      <c r="V670" s="234"/>
      <c r="W670" s="234"/>
      <c r="X670" s="234"/>
      <c r="Y670" s="234"/>
      <c r="Z670" s="234"/>
      <c r="AA670" s="237"/>
      <c r="AB670" s="237"/>
      <c r="AC670" s="234"/>
      <c r="AD670" s="234"/>
      <c r="AE670" s="234"/>
      <c r="AF670" s="234"/>
      <c r="AG670" s="234"/>
      <c r="AH670" s="234"/>
      <c r="AI670" s="238"/>
      <c r="AJ670" s="234"/>
      <c r="AK670" s="234"/>
      <c r="AL670" s="234"/>
      <c r="AM670" s="229"/>
      <c r="AN670" s="239"/>
      <c r="AO670" s="239"/>
      <c r="AP670" s="239"/>
      <c r="AQ670" s="239"/>
      <c r="AR670" s="239"/>
    </row>
    <row r="671" spans="1:44">
      <c r="A671" s="233"/>
      <c r="B671" s="234"/>
      <c r="C671" s="235"/>
      <c r="D671" s="234"/>
      <c r="E671" s="234"/>
      <c r="F671" s="234"/>
      <c r="G671" s="234"/>
      <c r="H671" s="234"/>
      <c r="I671" s="234"/>
      <c r="J671" s="234"/>
      <c r="K671" s="234"/>
      <c r="L671" s="234"/>
      <c r="M671" s="234"/>
      <c r="N671" s="234"/>
      <c r="O671" s="234"/>
      <c r="P671" s="234"/>
      <c r="Q671" s="234"/>
      <c r="R671" s="236"/>
      <c r="S671" s="234"/>
      <c r="T671" s="234"/>
      <c r="U671" s="234"/>
      <c r="V671" s="234"/>
      <c r="W671" s="234"/>
      <c r="X671" s="234"/>
      <c r="Y671" s="234"/>
      <c r="Z671" s="234"/>
      <c r="AA671" s="237"/>
      <c r="AB671" s="237"/>
      <c r="AC671" s="234"/>
      <c r="AD671" s="234"/>
      <c r="AE671" s="234"/>
      <c r="AF671" s="234"/>
      <c r="AG671" s="234"/>
      <c r="AH671" s="234"/>
      <c r="AI671" s="238"/>
      <c r="AJ671" s="234"/>
      <c r="AK671" s="234"/>
      <c r="AL671" s="234"/>
      <c r="AM671" s="229"/>
      <c r="AN671" s="239"/>
      <c r="AO671" s="239"/>
      <c r="AP671" s="239"/>
      <c r="AQ671" s="239"/>
      <c r="AR671" s="239"/>
    </row>
    <row r="672" spans="1:44">
      <c r="A672" s="233"/>
      <c r="B672" s="234"/>
      <c r="C672" s="235"/>
      <c r="D672" s="234"/>
      <c r="E672" s="234"/>
      <c r="F672" s="234"/>
      <c r="G672" s="234"/>
      <c r="H672" s="234"/>
      <c r="I672" s="234"/>
      <c r="J672" s="234"/>
      <c r="K672" s="234"/>
      <c r="L672" s="234"/>
      <c r="M672" s="234"/>
      <c r="N672" s="234"/>
      <c r="O672" s="234"/>
      <c r="P672" s="234"/>
      <c r="Q672" s="234"/>
      <c r="R672" s="236"/>
      <c r="S672" s="234"/>
      <c r="T672" s="234"/>
      <c r="U672" s="234"/>
      <c r="V672" s="234"/>
      <c r="W672" s="234"/>
      <c r="X672" s="234"/>
      <c r="Y672" s="234"/>
      <c r="Z672" s="234"/>
      <c r="AA672" s="237"/>
      <c r="AB672" s="237"/>
      <c r="AC672" s="234"/>
      <c r="AD672" s="234"/>
      <c r="AE672" s="234"/>
      <c r="AF672" s="234"/>
      <c r="AG672" s="234"/>
      <c r="AH672" s="234"/>
      <c r="AI672" s="238"/>
      <c r="AJ672" s="234"/>
      <c r="AK672" s="234"/>
      <c r="AL672" s="234"/>
      <c r="AM672" s="229"/>
      <c r="AN672" s="239"/>
      <c r="AO672" s="239"/>
      <c r="AP672" s="239"/>
      <c r="AQ672" s="239"/>
      <c r="AR672" s="239"/>
    </row>
    <row r="673" spans="1:44">
      <c r="A673" s="233"/>
      <c r="B673" s="234"/>
      <c r="C673" s="235"/>
      <c r="D673" s="234"/>
      <c r="E673" s="234"/>
      <c r="F673" s="234"/>
      <c r="G673" s="234"/>
      <c r="H673" s="234"/>
      <c r="I673" s="234"/>
      <c r="J673" s="234"/>
      <c r="K673" s="234"/>
      <c r="L673" s="234"/>
      <c r="M673" s="234"/>
      <c r="N673" s="234"/>
      <c r="O673" s="234"/>
      <c r="P673" s="234"/>
      <c r="Q673" s="234"/>
      <c r="R673" s="236"/>
      <c r="S673" s="234"/>
      <c r="T673" s="234"/>
      <c r="U673" s="234"/>
      <c r="V673" s="234"/>
      <c r="W673" s="234"/>
      <c r="X673" s="234"/>
      <c r="Y673" s="234"/>
      <c r="Z673" s="234"/>
      <c r="AA673" s="237"/>
      <c r="AB673" s="237"/>
      <c r="AC673" s="234"/>
      <c r="AD673" s="234"/>
      <c r="AE673" s="234"/>
      <c r="AF673" s="234"/>
      <c r="AG673" s="234"/>
      <c r="AH673" s="234"/>
      <c r="AI673" s="238"/>
      <c r="AJ673" s="234"/>
      <c r="AK673" s="234"/>
      <c r="AL673" s="234"/>
      <c r="AM673" s="229"/>
      <c r="AN673" s="239"/>
      <c r="AO673" s="239"/>
      <c r="AP673" s="239"/>
      <c r="AQ673" s="239"/>
      <c r="AR673" s="239"/>
    </row>
    <row r="674" spans="1:44">
      <c r="A674" s="233"/>
      <c r="B674" s="234"/>
      <c r="C674" s="235"/>
      <c r="D674" s="234"/>
      <c r="E674" s="234"/>
      <c r="F674" s="234"/>
      <c r="G674" s="234"/>
      <c r="H674" s="234"/>
      <c r="I674" s="234"/>
      <c r="J674" s="234"/>
      <c r="K674" s="234"/>
      <c r="L674" s="234"/>
      <c r="M674" s="234"/>
      <c r="N674" s="234"/>
      <c r="O674" s="234"/>
      <c r="P674" s="234"/>
      <c r="Q674" s="234"/>
      <c r="R674" s="236"/>
      <c r="S674" s="234"/>
      <c r="T674" s="234"/>
      <c r="U674" s="234"/>
      <c r="V674" s="234"/>
      <c r="W674" s="234"/>
      <c r="X674" s="234"/>
      <c r="Y674" s="234"/>
      <c r="Z674" s="234"/>
      <c r="AA674" s="237"/>
      <c r="AB674" s="237"/>
      <c r="AC674" s="234"/>
      <c r="AD674" s="234"/>
      <c r="AE674" s="234"/>
      <c r="AF674" s="234"/>
      <c r="AG674" s="234"/>
      <c r="AH674" s="234"/>
      <c r="AI674" s="238"/>
      <c r="AJ674" s="234"/>
      <c r="AK674" s="234"/>
      <c r="AL674" s="234"/>
      <c r="AM674" s="229"/>
      <c r="AN674" s="239"/>
      <c r="AO674" s="239"/>
      <c r="AP674" s="239"/>
      <c r="AQ674" s="239"/>
      <c r="AR674" s="239"/>
    </row>
    <row r="675" spans="1:44">
      <c r="A675" s="233"/>
      <c r="B675" s="234"/>
      <c r="C675" s="235"/>
      <c r="D675" s="234"/>
      <c r="E675" s="234"/>
      <c r="F675" s="234"/>
      <c r="G675" s="234"/>
      <c r="H675" s="234"/>
      <c r="I675" s="234"/>
      <c r="J675" s="234"/>
      <c r="K675" s="234"/>
      <c r="L675" s="234"/>
      <c r="M675" s="234"/>
      <c r="N675" s="234"/>
      <c r="O675" s="234"/>
      <c r="P675" s="234"/>
      <c r="Q675" s="234"/>
      <c r="R675" s="236"/>
      <c r="S675" s="234"/>
      <c r="T675" s="234"/>
      <c r="U675" s="234"/>
      <c r="V675" s="234"/>
      <c r="W675" s="234"/>
      <c r="X675" s="234"/>
      <c r="Y675" s="234"/>
      <c r="Z675" s="234"/>
      <c r="AA675" s="237"/>
      <c r="AB675" s="237"/>
      <c r="AC675" s="234"/>
      <c r="AD675" s="234"/>
      <c r="AE675" s="234"/>
      <c r="AF675" s="234"/>
      <c r="AG675" s="234"/>
      <c r="AH675" s="234"/>
      <c r="AI675" s="238"/>
      <c r="AJ675" s="234"/>
      <c r="AK675" s="234"/>
      <c r="AL675" s="234"/>
      <c r="AM675" s="229"/>
      <c r="AN675" s="239"/>
      <c r="AO675" s="239"/>
      <c r="AP675" s="239"/>
      <c r="AQ675" s="239"/>
      <c r="AR675" s="239"/>
    </row>
    <row r="676" spans="1:44">
      <c r="A676" s="233"/>
      <c r="B676" s="234"/>
      <c r="C676" s="235"/>
      <c r="D676" s="234"/>
      <c r="E676" s="234"/>
      <c r="F676" s="234"/>
      <c r="G676" s="234"/>
      <c r="H676" s="234"/>
      <c r="I676" s="234"/>
      <c r="J676" s="234"/>
      <c r="K676" s="234"/>
      <c r="L676" s="234"/>
      <c r="M676" s="234"/>
      <c r="N676" s="234"/>
      <c r="O676" s="234"/>
      <c r="P676" s="234"/>
      <c r="Q676" s="234"/>
      <c r="R676" s="236"/>
      <c r="S676" s="234"/>
      <c r="T676" s="234"/>
      <c r="U676" s="234"/>
      <c r="V676" s="234"/>
      <c r="W676" s="234"/>
      <c r="X676" s="234"/>
      <c r="Y676" s="234"/>
      <c r="Z676" s="234"/>
      <c r="AA676" s="237"/>
      <c r="AB676" s="237"/>
      <c r="AC676" s="234"/>
      <c r="AD676" s="234"/>
      <c r="AE676" s="234"/>
      <c r="AF676" s="234"/>
      <c r="AG676" s="234"/>
      <c r="AH676" s="234"/>
      <c r="AI676" s="238"/>
      <c r="AJ676" s="234"/>
      <c r="AK676" s="234"/>
      <c r="AL676" s="234"/>
      <c r="AM676" s="229"/>
      <c r="AN676" s="239"/>
      <c r="AO676" s="239"/>
      <c r="AP676" s="239"/>
      <c r="AQ676" s="239"/>
      <c r="AR676" s="239"/>
    </row>
    <row r="677" spans="1:44">
      <c r="A677" s="233"/>
      <c r="B677" s="234"/>
      <c r="C677" s="235"/>
      <c r="D677" s="234"/>
      <c r="E677" s="234"/>
      <c r="F677" s="234"/>
      <c r="G677" s="234"/>
      <c r="H677" s="234"/>
      <c r="I677" s="234"/>
      <c r="J677" s="234"/>
      <c r="K677" s="234"/>
      <c r="L677" s="234"/>
      <c r="M677" s="234"/>
      <c r="N677" s="234"/>
      <c r="O677" s="234"/>
      <c r="P677" s="234"/>
      <c r="Q677" s="234"/>
      <c r="R677" s="236"/>
      <c r="S677" s="234"/>
      <c r="T677" s="234"/>
      <c r="U677" s="234"/>
      <c r="V677" s="234"/>
      <c r="W677" s="234"/>
      <c r="X677" s="234"/>
      <c r="Y677" s="234"/>
      <c r="Z677" s="234"/>
      <c r="AA677" s="237"/>
      <c r="AB677" s="237"/>
      <c r="AC677" s="234"/>
      <c r="AD677" s="234"/>
      <c r="AE677" s="234"/>
      <c r="AF677" s="234"/>
      <c r="AG677" s="234"/>
      <c r="AH677" s="234"/>
      <c r="AI677" s="238"/>
      <c r="AJ677" s="234"/>
      <c r="AK677" s="234"/>
      <c r="AL677" s="234"/>
      <c r="AM677" s="229"/>
      <c r="AN677" s="239"/>
      <c r="AO677" s="239"/>
      <c r="AP677" s="239"/>
      <c r="AQ677" s="239"/>
      <c r="AR677" s="239"/>
    </row>
    <row r="678" spans="1:44">
      <c r="A678" s="233"/>
      <c r="B678" s="234"/>
      <c r="C678" s="235"/>
      <c r="D678" s="234"/>
      <c r="E678" s="234"/>
      <c r="F678" s="234"/>
      <c r="G678" s="234"/>
      <c r="H678" s="234"/>
      <c r="I678" s="234"/>
      <c r="J678" s="234"/>
      <c r="K678" s="234"/>
      <c r="L678" s="234"/>
      <c r="M678" s="234"/>
      <c r="N678" s="234"/>
      <c r="O678" s="234"/>
      <c r="P678" s="234"/>
      <c r="Q678" s="234"/>
      <c r="R678" s="236"/>
      <c r="S678" s="234"/>
      <c r="T678" s="234"/>
      <c r="U678" s="234"/>
      <c r="V678" s="234"/>
      <c r="W678" s="234"/>
      <c r="X678" s="234"/>
      <c r="Y678" s="234"/>
      <c r="Z678" s="234"/>
      <c r="AA678" s="237"/>
      <c r="AB678" s="237"/>
      <c r="AC678" s="234"/>
      <c r="AD678" s="234"/>
      <c r="AE678" s="234"/>
      <c r="AF678" s="234"/>
      <c r="AG678" s="234"/>
      <c r="AH678" s="234"/>
      <c r="AI678" s="238"/>
      <c r="AJ678" s="234"/>
      <c r="AK678" s="234"/>
      <c r="AL678" s="234"/>
      <c r="AM678" s="229"/>
      <c r="AN678" s="239"/>
      <c r="AO678" s="239"/>
      <c r="AP678" s="239"/>
      <c r="AQ678" s="239"/>
      <c r="AR678" s="239"/>
    </row>
    <row r="679" spans="1:44">
      <c r="A679" s="233"/>
      <c r="B679" s="234"/>
      <c r="C679" s="235"/>
      <c r="D679" s="234"/>
      <c r="E679" s="234"/>
      <c r="F679" s="234"/>
      <c r="G679" s="234"/>
      <c r="H679" s="234"/>
      <c r="I679" s="234"/>
      <c r="J679" s="234"/>
      <c r="K679" s="234"/>
      <c r="L679" s="234"/>
      <c r="M679" s="234"/>
      <c r="N679" s="234"/>
      <c r="O679" s="234"/>
      <c r="P679" s="234"/>
      <c r="Q679" s="234"/>
      <c r="R679" s="236"/>
      <c r="S679" s="234"/>
      <c r="T679" s="234"/>
      <c r="U679" s="234"/>
      <c r="V679" s="234"/>
      <c r="W679" s="234"/>
      <c r="X679" s="234"/>
      <c r="Y679" s="234"/>
      <c r="Z679" s="234"/>
      <c r="AA679" s="237"/>
      <c r="AB679" s="237"/>
      <c r="AC679" s="234"/>
      <c r="AD679" s="234"/>
      <c r="AE679" s="234"/>
      <c r="AF679" s="234"/>
      <c r="AG679" s="234"/>
      <c r="AH679" s="234"/>
      <c r="AI679" s="238"/>
      <c r="AJ679" s="234"/>
      <c r="AK679" s="234"/>
      <c r="AL679" s="234"/>
      <c r="AM679" s="229"/>
      <c r="AN679" s="239"/>
      <c r="AO679" s="239"/>
      <c r="AP679" s="239"/>
      <c r="AQ679" s="239"/>
      <c r="AR679" s="239"/>
    </row>
    <row r="680" spans="1:44">
      <c r="A680" s="233"/>
      <c r="B680" s="234"/>
      <c r="C680" s="235"/>
      <c r="D680" s="234"/>
      <c r="E680" s="234"/>
      <c r="F680" s="234"/>
      <c r="G680" s="234"/>
      <c r="H680" s="234"/>
      <c r="I680" s="234"/>
      <c r="J680" s="234"/>
      <c r="K680" s="234"/>
      <c r="L680" s="234"/>
      <c r="M680" s="234"/>
      <c r="N680" s="234"/>
      <c r="O680" s="234"/>
      <c r="P680" s="234"/>
      <c r="Q680" s="234"/>
      <c r="R680" s="236"/>
      <c r="S680" s="234"/>
      <c r="T680" s="234"/>
      <c r="U680" s="234"/>
      <c r="V680" s="234"/>
      <c r="W680" s="234"/>
      <c r="X680" s="234"/>
      <c r="Y680" s="234"/>
      <c r="Z680" s="234"/>
      <c r="AA680" s="237"/>
      <c r="AB680" s="237"/>
      <c r="AC680" s="234"/>
      <c r="AD680" s="234"/>
      <c r="AE680" s="234"/>
      <c r="AF680" s="234"/>
      <c r="AG680" s="234"/>
      <c r="AH680" s="234"/>
      <c r="AI680" s="238"/>
      <c r="AJ680" s="234"/>
      <c r="AK680" s="234"/>
      <c r="AL680" s="234"/>
      <c r="AM680" s="229"/>
      <c r="AN680" s="239"/>
      <c r="AO680" s="239"/>
      <c r="AP680" s="239"/>
      <c r="AQ680" s="239"/>
      <c r="AR680" s="239"/>
    </row>
    <row r="681" spans="1:44">
      <c r="A681" s="233"/>
      <c r="B681" s="234"/>
      <c r="C681" s="235"/>
      <c r="D681" s="234"/>
      <c r="E681" s="234"/>
      <c r="F681" s="234"/>
      <c r="G681" s="234"/>
      <c r="H681" s="234"/>
      <c r="I681" s="234"/>
      <c r="J681" s="234"/>
      <c r="K681" s="234"/>
      <c r="L681" s="234"/>
      <c r="M681" s="234"/>
      <c r="N681" s="234"/>
      <c r="O681" s="234"/>
      <c r="P681" s="234"/>
      <c r="Q681" s="234"/>
      <c r="R681" s="236"/>
      <c r="S681" s="234"/>
      <c r="T681" s="234"/>
      <c r="U681" s="234"/>
      <c r="V681" s="234"/>
      <c r="W681" s="234"/>
      <c r="X681" s="234"/>
      <c r="Y681" s="234"/>
      <c r="Z681" s="234"/>
      <c r="AA681" s="237"/>
      <c r="AB681" s="237"/>
      <c r="AC681" s="234"/>
      <c r="AD681" s="234"/>
      <c r="AE681" s="234"/>
      <c r="AF681" s="234"/>
      <c r="AG681" s="234"/>
      <c r="AH681" s="234"/>
      <c r="AI681" s="238"/>
      <c r="AJ681" s="234"/>
      <c r="AK681" s="234"/>
      <c r="AL681" s="234"/>
      <c r="AM681" s="229"/>
      <c r="AN681" s="239"/>
      <c r="AO681" s="239"/>
      <c r="AP681" s="239"/>
      <c r="AQ681" s="239"/>
      <c r="AR681" s="239"/>
    </row>
    <row r="682" spans="1:44">
      <c r="A682" s="233"/>
      <c r="B682" s="234"/>
      <c r="C682" s="235"/>
      <c r="D682" s="234"/>
      <c r="E682" s="234"/>
      <c r="F682" s="234"/>
      <c r="G682" s="234"/>
      <c r="H682" s="234"/>
      <c r="I682" s="234"/>
      <c r="J682" s="234"/>
      <c r="K682" s="234"/>
      <c r="L682" s="234"/>
      <c r="M682" s="234"/>
      <c r="N682" s="234"/>
      <c r="O682" s="234"/>
      <c r="P682" s="234"/>
      <c r="Q682" s="234"/>
      <c r="R682" s="236"/>
      <c r="S682" s="234"/>
      <c r="T682" s="234"/>
      <c r="U682" s="234"/>
      <c r="V682" s="234"/>
      <c r="W682" s="234"/>
      <c r="X682" s="234"/>
      <c r="Y682" s="234"/>
      <c r="Z682" s="234"/>
      <c r="AA682" s="237"/>
      <c r="AB682" s="237"/>
      <c r="AC682" s="234"/>
      <c r="AD682" s="234"/>
      <c r="AE682" s="234"/>
      <c r="AF682" s="234"/>
      <c r="AG682" s="234"/>
      <c r="AH682" s="234"/>
      <c r="AI682" s="238"/>
      <c r="AJ682" s="234"/>
      <c r="AK682" s="234"/>
      <c r="AL682" s="234"/>
      <c r="AM682" s="229"/>
      <c r="AN682" s="239"/>
      <c r="AO682" s="239"/>
      <c r="AP682" s="239"/>
      <c r="AQ682" s="239"/>
      <c r="AR682" s="239"/>
    </row>
    <row r="683" spans="1:44">
      <c r="A683" s="233"/>
      <c r="B683" s="234"/>
      <c r="C683" s="235"/>
      <c r="D683" s="234"/>
      <c r="E683" s="234"/>
      <c r="F683" s="234"/>
      <c r="G683" s="234"/>
      <c r="H683" s="234"/>
      <c r="I683" s="234"/>
      <c r="J683" s="234"/>
      <c r="K683" s="234"/>
      <c r="L683" s="234"/>
      <c r="M683" s="234"/>
      <c r="N683" s="234"/>
      <c r="O683" s="234"/>
      <c r="P683" s="234"/>
      <c r="Q683" s="234"/>
      <c r="R683" s="236"/>
      <c r="S683" s="234"/>
      <c r="T683" s="234"/>
      <c r="U683" s="234"/>
      <c r="V683" s="234"/>
      <c r="W683" s="234"/>
      <c r="X683" s="234"/>
      <c r="Y683" s="234"/>
      <c r="Z683" s="234"/>
      <c r="AA683" s="237"/>
      <c r="AB683" s="237"/>
      <c r="AC683" s="234"/>
      <c r="AD683" s="234"/>
      <c r="AE683" s="234"/>
      <c r="AF683" s="234"/>
      <c r="AG683" s="234"/>
      <c r="AH683" s="234"/>
      <c r="AI683" s="238"/>
      <c r="AJ683" s="234"/>
      <c r="AK683" s="234"/>
      <c r="AL683" s="234"/>
      <c r="AM683" s="229"/>
      <c r="AN683" s="239"/>
      <c r="AO683" s="239"/>
      <c r="AP683" s="239"/>
      <c r="AQ683" s="239"/>
      <c r="AR683" s="239"/>
    </row>
    <row r="684" spans="1:44">
      <c r="A684" s="233"/>
      <c r="B684" s="234"/>
      <c r="C684" s="235"/>
      <c r="D684" s="234"/>
      <c r="E684" s="234"/>
      <c r="F684" s="234"/>
      <c r="G684" s="234"/>
      <c r="H684" s="234"/>
      <c r="I684" s="234"/>
      <c r="J684" s="234"/>
      <c r="K684" s="234"/>
      <c r="L684" s="234"/>
      <c r="M684" s="234"/>
      <c r="N684" s="234"/>
      <c r="O684" s="234"/>
      <c r="P684" s="234"/>
      <c r="Q684" s="234"/>
      <c r="R684" s="236"/>
      <c r="S684" s="234"/>
      <c r="T684" s="234"/>
      <c r="U684" s="234"/>
      <c r="V684" s="234"/>
      <c r="W684" s="234"/>
      <c r="X684" s="234"/>
      <c r="Y684" s="234"/>
      <c r="Z684" s="234"/>
      <c r="AA684" s="237"/>
      <c r="AB684" s="237"/>
      <c r="AC684" s="234"/>
      <c r="AD684" s="234"/>
      <c r="AE684" s="234"/>
      <c r="AF684" s="234"/>
      <c r="AG684" s="234"/>
      <c r="AH684" s="234"/>
      <c r="AI684" s="238"/>
      <c r="AJ684" s="234"/>
      <c r="AK684" s="234"/>
      <c r="AL684" s="234"/>
      <c r="AM684" s="229"/>
      <c r="AN684" s="239"/>
      <c r="AO684" s="239"/>
      <c r="AP684" s="239"/>
      <c r="AQ684" s="239"/>
      <c r="AR684" s="239"/>
    </row>
    <row r="685" spans="1:44">
      <c r="A685" s="233"/>
      <c r="B685" s="234"/>
      <c r="C685" s="235"/>
      <c r="D685" s="234"/>
      <c r="E685" s="234"/>
      <c r="F685" s="234"/>
      <c r="G685" s="234"/>
      <c r="H685" s="234"/>
      <c r="I685" s="234"/>
      <c r="J685" s="234"/>
      <c r="K685" s="234"/>
      <c r="L685" s="234"/>
      <c r="M685" s="234"/>
      <c r="N685" s="234"/>
      <c r="O685" s="234"/>
      <c r="P685" s="234"/>
      <c r="Q685" s="234"/>
      <c r="R685" s="236"/>
      <c r="S685" s="234"/>
      <c r="T685" s="234"/>
      <c r="U685" s="234"/>
      <c r="V685" s="234"/>
      <c r="W685" s="234"/>
      <c r="X685" s="234"/>
      <c r="Y685" s="234"/>
      <c r="Z685" s="234"/>
      <c r="AA685" s="237"/>
      <c r="AB685" s="237"/>
      <c r="AC685" s="234"/>
      <c r="AD685" s="234"/>
      <c r="AE685" s="234"/>
      <c r="AF685" s="234"/>
      <c r="AG685" s="234"/>
      <c r="AH685" s="234"/>
      <c r="AI685" s="238"/>
      <c r="AJ685" s="234"/>
      <c r="AK685" s="234"/>
      <c r="AL685" s="234"/>
      <c r="AM685" s="229"/>
      <c r="AN685" s="239"/>
      <c r="AO685" s="239"/>
      <c r="AP685" s="239"/>
      <c r="AQ685" s="239"/>
      <c r="AR685" s="239"/>
    </row>
    <row r="686" spans="1:44">
      <c r="A686" s="233"/>
      <c r="B686" s="234"/>
      <c r="C686" s="235"/>
      <c r="D686" s="234"/>
      <c r="E686" s="234"/>
      <c r="F686" s="234"/>
      <c r="G686" s="234"/>
      <c r="H686" s="234"/>
      <c r="I686" s="234"/>
      <c r="J686" s="234"/>
      <c r="K686" s="234"/>
      <c r="L686" s="234"/>
      <c r="M686" s="234"/>
      <c r="N686" s="234"/>
      <c r="O686" s="234"/>
      <c r="P686" s="234"/>
      <c r="Q686" s="234"/>
      <c r="R686" s="236"/>
      <c r="S686" s="234"/>
      <c r="T686" s="234"/>
      <c r="U686" s="234"/>
      <c r="V686" s="234"/>
      <c r="W686" s="234"/>
      <c r="X686" s="234"/>
      <c r="Y686" s="234"/>
      <c r="Z686" s="234"/>
      <c r="AA686" s="237"/>
      <c r="AB686" s="237"/>
      <c r="AC686" s="234"/>
      <c r="AD686" s="234"/>
      <c r="AE686" s="234"/>
      <c r="AF686" s="234"/>
      <c r="AG686" s="234"/>
      <c r="AH686" s="234"/>
      <c r="AI686" s="238"/>
      <c r="AJ686" s="234"/>
      <c r="AK686" s="234"/>
      <c r="AL686" s="234"/>
      <c r="AM686" s="229"/>
      <c r="AN686" s="239"/>
      <c r="AO686" s="239"/>
      <c r="AP686" s="239"/>
      <c r="AQ686" s="239"/>
      <c r="AR686" s="239"/>
    </row>
    <row r="687" spans="1:44">
      <c r="A687" s="233"/>
      <c r="B687" s="234"/>
      <c r="C687" s="235"/>
      <c r="D687" s="234"/>
      <c r="E687" s="234"/>
      <c r="F687" s="234"/>
      <c r="G687" s="234"/>
      <c r="H687" s="234"/>
      <c r="I687" s="234"/>
      <c r="J687" s="234"/>
      <c r="K687" s="234"/>
      <c r="L687" s="234"/>
      <c r="M687" s="234"/>
      <c r="N687" s="234"/>
      <c r="O687" s="234"/>
      <c r="P687" s="234"/>
      <c r="Q687" s="234"/>
      <c r="R687" s="236"/>
      <c r="S687" s="234"/>
      <c r="T687" s="234"/>
      <c r="U687" s="234"/>
      <c r="V687" s="234"/>
      <c r="W687" s="234"/>
      <c r="X687" s="234"/>
      <c r="Y687" s="234"/>
      <c r="Z687" s="234"/>
      <c r="AA687" s="237"/>
      <c r="AB687" s="237"/>
      <c r="AC687" s="234"/>
      <c r="AD687" s="234"/>
      <c r="AE687" s="234"/>
      <c r="AF687" s="234"/>
      <c r="AG687" s="234"/>
      <c r="AH687" s="234"/>
      <c r="AI687" s="238"/>
      <c r="AJ687" s="234"/>
      <c r="AK687" s="234"/>
      <c r="AL687" s="234"/>
      <c r="AM687" s="229"/>
      <c r="AN687" s="239"/>
      <c r="AO687" s="239"/>
      <c r="AP687" s="239"/>
      <c r="AQ687" s="239"/>
      <c r="AR687" s="239"/>
    </row>
    <row r="688" spans="1:44">
      <c r="A688" s="233"/>
      <c r="B688" s="234"/>
      <c r="C688" s="235"/>
      <c r="D688" s="234"/>
      <c r="E688" s="234"/>
      <c r="F688" s="234"/>
      <c r="G688" s="234"/>
      <c r="H688" s="234"/>
      <c r="I688" s="234"/>
      <c r="J688" s="234"/>
      <c r="K688" s="234"/>
      <c r="L688" s="234"/>
      <c r="M688" s="234"/>
      <c r="N688" s="234"/>
      <c r="O688" s="234"/>
      <c r="P688" s="234"/>
      <c r="Q688" s="234"/>
      <c r="R688" s="236"/>
      <c r="S688" s="234"/>
      <c r="T688" s="234"/>
      <c r="U688" s="234"/>
      <c r="V688" s="234"/>
      <c r="W688" s="234"/>
      <c r="X688" s="234"/>
      <c r="Y688" s="234"/>
      <c r="Z688" s="234"/>
      <c r="AA688" s="237"/>
      <c r="AB688" s="237"/>
      <c r="AC688" s="234"/>
      <c r="AD688" s="234"/>
      <c r="AE688" s="234"/>
      <c r="AF688" s="234"/>
      <c r="AG688" s="234"/>
      <c r="AH688" s="234"/>
      <c r="AI688" s="238"/>
      <c r="AJ688" s="234"/>
      <c r="AK688" s="234"/>
      <c r="AL688" s="234"/>
      <c r="AM688" s="229"/>
      <c r="AN688" s="239"/>
      <c r="AO688" s="239"/>
      <c r="AP688" s="239"/>
      <c r="AQ688" s="239"/>
      <c r="AR688" s="239"/>
    </row>
    <row r="689" spans="1:44">
      <c r="A689" s="233"/>
      <c r="B689" s="234"/>
      <c r="C689" s="235"/>
      <c r="D689" s="234"/>
      <c r="E689" s="234"/>
      <c r="F689" s="234"/>
      <c r="G689" s="234"/>
      <c r="H689" s="234"/>
      <c r="I689" s="234"/>
      <c r="J689" s="234"/>
      <c r="K689" s="234"/>
      <c r="L689" s="234"/>
      <c r="M689" s="234"/>
      <c r="N689" s="234"/>
      <c r="O689" s="234"/>
      <c r="P689" s="234"/>
      <c r="Q689" s="234"/>
      <c r="R689" s="236"/>
      <c r="S689" s="234"/>
      <c r="T689" s="234"/>
      <c r="U689" s="234"/>
      <c r="V689" s="234"/>
      <c r="W689" s="234"/>
      <c r="X689" s="234"/>
      <c r="Y689" s="234"/>
      <c r="Z689" s="234"/>
      <c r="AA689" s="237"/>
      <c r="AB689" s="237"/>
      <c r="AC689" s="234"/>
      <c r="AD689" s="234"/>
      <c r="AE689" s="234"/>
      <c r="AF689" s="234"/>
      <c r="AG689" s="234"/>
      <c r="AH689" s="234"/>
      <c r="AI689" s="238"/>
      <c r="AJ689" s="234"/>
      <c r="AK689" s="234"/>
      <c r="AL689" s="234"/>
      <c r="AM689" s="229"/>
      <c r="AN689" s="239"/>
      <c r="AO689" s="239"/>
      <c r="AP689" s="239"/>
      <c r="AQ689" s="239"/>
      <c r="AR689" s="239"/>
    </row>
    <row r="690" spans="1:44">
      <c r="A690" s="233"/>
      <c r="B690" s="234"/>
      <c r="C690" s="235"/>
      <c r="D690" s="234"/>
      <c r="E690" s="234"/>
      <c r="F690" s="234"/>
      <c r="G690" s="234"/>
      <c r="H690" s="234"/>
      <c r="I690" s="234"/>
      <c r="J690" s="234"/>
      <c r="K690" s="234"/>
      <c r="L690" s="234"/>
      <c r="M690" s="234"/>
      <c r="N690" s="234"/>
      <c r="O690" s="234"/>
      <c r="P690" s="234"/>
      <c r="Q690" s="234"/>
      <c r="R690" s="236"/>
      <c r="S690" s="234"/>
      <c r="T690" s="234"/>
      <c r="U690" s="234"/>
      <c r="V690" s="234"/>
      <c r="W690" s="234"/>
      <c r="X690" s="234"/>
      <c r="Y690" s="234"/>
      <c r="Z690" s="234"/>
      <c r="AA690" s="237"/>
      <c r="AB690" s="237"/>
      <c r="AC690" s="234"/>
      <c r="AD690" s="234"/>
      <c r="AE690" s="234"/>
      <c r="AF690" s="234"/>
      <c r="AG690" s="234"/>
      <c r="AH690" s="234"/>
      <c r="AI690" s="238"/>
      <c r="AJ690" s="234"/>
      <c r="AK690" s="234"/>
      <c r="AL690" s="234"/>
      <c r="AM690" s="229"/>
      <c r="AN690" s="239"/>
      <c r="AO690" s="239"/>
      <c r="AP690" s="239"/>
      <c r="AQ690" s="239"/>
      <c r="AR690" s="239"/>
    </row>
    <row r="691" spans="1:44">
      <c r="A691" s="233"/>
      <c r="B691" s="234"/>
      <c r="C691" s="235"/>
      <c r="D691" s="234"/>
      <c r="E691" s="234"/>
      <c r="F691" s="234"/>
      <c r="G691" s="234"/>
      <c r="H691" s="234"/>
      <c r="I691" s="234"/>
      <c r="J691" s="234"/>
      <c r="K691" s="234"/>
      <c r="L691" s="234"/>
      <c r="M691" s="234"/>
      <c r="N691" s="234"/>
      <c r="O691" s="234"/>
      <c r="P691" s="234"/>
      <c r="Q691" s="234"/>
      <c r="R691" s="236"/>
      <c r="S691" s="234"/>
      <c r="T691" s="234"/>
      <c r="U691" s="234"/>
      <c r="V691" s="234"/>
      <c r="W691" s="234"/>
      <c r="X691" s="234"/>
      <c r="Y691" s="234"/>
      <c r="Z691" s="234"/>
      <c r="AA691" s="237"/>
      <c r="AB691" s="237"/>
      <c r="AC691" s="234"/>
      <c r="AD691" s="234"/>
      <c r="AE691" s="234"/>
      <c r="AF691" s="234"/>
      <c r="AG691" s="234"/>
      <c r="AH691" s="234"/>
      <c r="AI691" s="238"/>
      <c r="AJ691" s="234"/>
      <c r="AK691" s="234"/>
      <c r="AL691" s="234"/>
      <c r="AM691" s="229"/>
      <c r="AN691" s="239"/>
      <c r="AO691" s="239"/>
      <c r="AP691" s="239"/>
      <c r="AQ691" s="239"/>
      <c r="AR691" s="239"/>
    </row>
    <row r="692" spans="1:44">
      <c r="A692" s="233"/>
      <c r="B692" s="234"/>
      <c r="C692" s="235"/>
      <c r="D692" s="234"/>
      <c r="E692" s="234"/>
      <c r="F692" s="234"/>
      <c r="G692" s="234"/>
      <c r="H692" s="234"/>
      <c r="I692" s="234"/>
      <c r="J692" s="234"/>
      <c r="K692" s="234"/>
      <c r="L692" s="234"/>
      <c r="M692" s="234"/>
      <c r="N692" s="234"/>
      <c r="O692" s="234"/>
      <c r="P692" s="234"/>
      <c r="Q692" s="234"/>
      <c r="R692" s="236"/>
      <c r="S692" s="234"/>
      <c r="T692" s="234"/>
      <c r="U692" s="234"/>
      <c r="V692" s="234"/>
      <c r="W692" s="234"/>
      <c r="X692" s="234"/>
      <c r="Y692" s="234"/>
      <c r="Z692" s="234"/>
      <c r="AA692" s="237"/>
      <c r="AB692" s="237"/>
      <c r="AC692" s="234"/>
      <c r="AD692" s="234"/>
      <c r="AE692" s="234"/>
      <c r="AF692" s="234"/>
      <c r="AG692" s="234"/>
      <c r="AH692" s="234"/>
      <c r="AI692" s="238"/>
      <c r="AJ692" s="234"/>
      <c r="AK692" s="234"/>
      <c r="AL692" s="234"/>
      <c r="AM692" s="229"/>
      <c r="AN692" s="239"/>
      <c r="AO692" s="239"/>
      <c r="AP692" s="239"/>
      <c r="AQ692" s="239"/>
      <c r="AR692" s="239"/>
    </row>
    <row r="693" spans="1:44">
      <c r="A693" s="233"/>
      <c r="B693" s="234"/>
      <c r="C693" s="235"/>
      <c r="D693" s="234"/>
      <c r="E693" s="234"/>
      <c r="F693" s="234"/>
      <c r="G693" s="234"/>
      <c r="H693" s="234"/>
      <c r="I693" s="234"/>
      <c r="J693" s="234"/>
      <c r="K693" s="234"/>
      <c r="L693" s="234"/>
      <c r="M693" s="234"/>
      <c r="N693" s="234"/>
      <c r="O693" s="234"/>
      <c r="P693" s="234"/>
      <c r="Q693" s="234"/>
      <c r="R693" s="236"/>
      <c r="S693" s="234"/>
      <c r="T693" s="234"/>
      <c r="U693" s="234"/>
      <c r="V693" s="234"/>
      <c r="W693" s="234"/>
      <c r="X693" s="234"/>
      <c r="Y693" s="234"/>
      <c r="Z693" s="234"/>
      <c r="AA693" s="237"/>
      <c r="AB693" s="237"/>
      <c r="AC693" s="234"/>
      <c r="AD693" s="234"/>
      <c r="AE693" s="234"/>
      <c r="AF693" s="234"/>
      <c r="AG693" s="234"/>
      <c r="AH693" s="234"/>
      <c r="AI693" s="238"/>
      <c r="AJ693" s="234"/>
      <c r="AK693" s="234"/>
      <c r="AL693" s="234"/>
      <c r="AM693" s="229"/>
      <c r="AN693" s="239"/>
      <c r="AO693" s="239"/>
      <c r="AP693" s="239"/>
      <c r="AQ693" s="239"/>
      <c r="AR693" s="239"/>
    </row>
    <row r="694" spans="1:44">
      <c r="A694" s="233"/>
      <c r="B694" s="234"/>
      <c r="C694" s="235"/>
      <c r="D694" s="234"/>
      <c r="E694" s="234"/>
      <c r="F694" s="234"/>
      <c r="G694" s="234"/>
      <c r="H694" s="234"/>
      <c r="I694" s="234"/>
      <c r="J694" s="234"/>
      <c r="K694" s="234"/>
      <c r="L694" s="234"/>
      <c r="M694" s="234"/>
      <c r="N694" s="234"/>
      <c r="O694" s="234"/>
      <c r="P694" s="234"/>
      <c r="Q694" s="234"/>
      <c r="R694" s="236"/>
      <c r="S694" s="234"/>
      <c r="T694" s="234"/>
      <c r="U694" s="234"/>
      <c r="V694" s="234"/>
      <c r="W694" s="234"/>
      <c r="X694" s="234"/>
      <c r="Y694" s="234"/>
      <c r="Z694" s="234"/>
      <c r="AA694" s="237"/>
      <c r="AB694" s="237"/>
      <c r="AC694" s="234"/>
      <c r="AD694" s="234"/>
      <c r="AE694" s="234"/>
      <c r="AF694" s="234"/>
      <c r="AG694" s="234"/>
      <c r="AH694" s="234"/>
      <c r="AI694" s="238"/>
      <c r="AJ694" s="234"/>
      <c r="AK694" s="234"/>
      <c r="AL694" s="234"/>
      <c r="AM694" s="229"/>
      <c r="AN694" s="239"/>
      <c r="AO694" s="239"/>
      <c r="AP694" s="239"/>
      <c r="AQ694" s="239"/>
      <c r="AR694" s="239"/>
    </row>
    <row r="695" spans="1:44">
      <c r="A695" s="233"/>
      <c r="B695" s="234"/>
      <c r="C695" s="235"/>
      <c r="D695" s="234"/>
      <c r="E695" s="234"/>
      <c r="F695" s="234"/>
      <c r="G695" s="234"/>
      <c r="H695" s="234"/>
      <c r="I695" s="234"/>
      <c r="J695" s="234"/>
      <c r="K695" s="234"/>
      <c r="L695" s="234"/>
      <c r="M695" s="234"/>
      <c r="N695" s="234"/>
      <c r="O695" s="234"/>
      <c r="P695" s="234"/>
      <c r="Q695" s="234"/>
      <c r="R695" s="236"/>
      <c r="S695" s="234"/>
      <c r="T695" s="234"/>
      <c r="U695" s="234"/>
      <c r="V695" s="234"/>
      <c r="W695" s="234"/>
      <c r="X695" s="234"/>
      <c r="Y695" s="234"/>
      <c r="Z695" s="234"/>
      <c r="AA695" s="237"/>
      <c r="AB695" s="237"/>
      <c r="AC695" s="234"/>
      <c r="AD695" s="234"/>
      <c r="AE695" s="234"/>
      <c r="AF695" s="234"/>
      <c r="AG695" s="234"/>
      <c r="AH695" s="234"/>
      <c r="AI695" s="238"/>
      <c r="AJ695" s="234"/>
      <c r="AK695" s="234"/>
      <c r="AL695" s="234"/>
      <c r="AM695" s="229"/>
      <c r="AN695" s="239"/>
      <c r="AO695" s="239"/>
      <c r="AP695" s="239"/>
      <c r="AQ695" s="239"/>
      <c r="AR695" s="239"/>
    </row>
    <row r="696" spans="1:44">
      <c r="A696" s="233"/>
      <c r="B696" s="234"/>
      <c r="C696" s="235"/>
      <c r="D696" s="234"/>
      <c r="E696" s="234"/>
      <c r="F696" s="234"/>
      <c r="G696" s="234"/>
      <c r="H696" s="234"/>
      <c r="I696" s="234"/>
      <c r="J696" s="234"/>
      <c r="K696" s="234"/>
      <c r="L696" s="234"/>
      <c r="M696" s="234"/>
      <c r="N696" s="234"/>
      <c r="O696" s="234"/>
      <c r="P696" s="234"/>
      <c r="Q696" s="234"/>
      <c r="R696" s="236"/>
      <c r="S696" s="234"/>
      <c r="T696" s="234"/>
      <c r="U696" s="234"/>
      <c r="V696" s="234"/>
      <c r="W696" s="234"/>
      <c r="X696" s="234"/>
      <c r="Y696" s="234"/>
      <c r="Z696" s="234"/>
      <c r="AA696" s="237"/>
      <c r="AB696" s="237"/>
      <c r="AC696" s="234"/>
      <c r="AD696" s="234"/>
      <c r="AE696" s="234"/>
      <c r="AF696" s="234"/>
      <c r="AG696" s="234"/>
      <c r="AH696" s="234"/>
      <c r="AI696" s="238"/>
      <c r="AJ696" s="234"/>
      <c r="AK696" s="234"/>
      <c r="AL696" s="234"/>
      <c r="AM696" s="229"/>
      <c r="AN696" s="239"/>
      <c r="AO696" s="239"/>
      <c r="AP696" s="239"/>
      <c r="AQ696" s="239"/>
      <c r="AR696" s="239"/>
    </row>
    <row r="697" spans="1:44">
      <c r="A697" s="233"/>
      <c r="B697" s="234"/>
      <c r="C697" s="235"/>
      <c r="D697" s="234"/>
      <c r="E697" s="234"/>
      <c r="F697" s="234"/>
      <c r="G697" s="234"/>
      <c r="H697" s="234"/>
      <c r="I697" s="234"/>
      <c r="J697" s="234"/>
      <c r="K697" s="234"/>
      <c r="L697" s="234"/>
      <c r="M697" s="234"/>
      <c r="N697" s="234"/>
      <c r="O697" s="234"/>
      <c r="P697" s="234"/>
      <c r="Q697" s="234"/>
      <c r="R697" s="236"/>
      <c r="S697" s="234"/>
      <c r="T697" s="234"/>
      <c r="U697" s="234"/>
      <c r="V697" s="234"/>
      <c r="W697" s="234"/>
      <c r="X697" s="234"/>
      <c r="Y697" s="234"/>
      <c r="Z697" s="234"/>
      <c r="AA697" s="237"/>
      <c r="AB697" s="237"/>
      <c r="AC697" s="234"/>
      <c r="AD697" s="234"/>
      <c r="AE697" s="234"/>
      <c r="AF697" s="234"/>
      <c r="AG697" s="234"/>
      <c r="AH697" s="234"/>
      <c r="AI697" s="238"/>
      <c r="AJ697" s="234"/>
      <c r="AK697" s="234"/>
      <c r="AL697" s="234"/>
      <c r="AM697" s="229"/>
      <c r="AN697" s="239"/>
      <c r="AO697" s="239"/>
      <c r="AP697" s="239"/>
      <c r="AQ697" s="239"/>
      <c r="AR697" s="239"/>
    </row>
    <row r="698" spans="1:44">
      <c r="A698" s="233"/>
      <c r="B698" s="234"/>
      <c r="C698" s="235"/>
      <c r="D698" s="234"/>
      <c r="E698" s="234"/>
      <c r="F698" s="234"/>
      <c r="G698" s="234"/>
      <c r="H698" s="234"/>
      <c r="I698" s="234"/>
      <c r="J698" s="234"/>
      <c r="K698" s="234"/>
      <c r="L698" s="234"/>
      <c r="M698" s="234"/>
      <c r="N698" s="234"/>
      <c r="O698" s="234"/>
      <c r="P698" s="234"/>
      <c r="Q698" s="234"/>
      <c r="R698" s="236"/>
      <c r="S698" s="234"/>
      <c r="T698" s="234"/>
      <c r="U698" s="234"/>
      <c r="V698" s="234"/>
      <c r="W698" s="234"/>
      <c r="X698" s="234"/>
      <c r="Y698" s="234"/>
      <c r="Z698" s="234"/>
      <c r="AA698" s="237"/>
      <c r="AB698" s="237"/>
      <c r="AC698" s="234"/>
      <c r="AD698" s="234"/>
      <c r="AE698" s="234"/>
      <c r="AF698" s="234"/>
      <c r="AG698" s="234"/>
      <c r="AH698" s="234"/>
      <c r="AI698" s="238"/>
      <c r="AJ698" s="234"/>
      <c r="AK698" s="234"/>
      <c r="AL698" s="234"/>
      <c r="AM698" s="229"/>
      <c r="AN698" s="239"/>
      <c r="AO698" s="239"/>
      <c r="AP698" s="239"/>
      <c r="AQ698" s="239"/>
      <c r="AR698" s="239"/>
    </row>
    <row r="699" spans="1:44">
      <c r="A699" s="233"/>
      <c r="B699" s="234"/>
      <c r="C699" s="235"/>
      <c r="D699" s="234"/>
      <c r="E699" s="234"/>
      <c r="F699" s="234"/>
      <c r="G699" s="234"/>
      <c r="H699" s="234"/>
      <c r="I699" s="234"/>
      <c r="J699" s="234"/>
      <c r="K699" s="234"/>
      <c r="L699" s="234"/>
      <c r="M699" s="234"/>
      <c r="N699" s="234"/>
      <c r="O699" s="234"/>
      <c r="P699" s="234"/>
      <c r="Q699" s="234"/>
      <c r="R699" s="236"/>
      <c r="S699" s="234"/>
      <c r="T699" s="234"/>
      <c r="U699" s="234"/>
      <c r="V699" s="234"/>
      <c r="W699" s="234"/>
      <c r="X699" s="234"/>
      <c r="Y699" s="234"/>
      <c r="Z699" s="234"/>
      <c r="AA699" s="237"/>
      <c r="AB699" s="237"/>
      <c r="AC699" s="234"/>
      <c r="AD699" s="234"/>
      <c r="AE699" s="234"/>
      <c r="AF699" s="234"/>
      <c r="AG699" s="234"/>
      <c r="AH699" s="234"/>
      <c r="AI699" s="238"/>
      <c r="AJ699" s="234"/>
      <c r="AK699" s="234"/>
      <c r="AL699" s="234"/>
      <c r="AM699" s="229"/>
      <c r="AN699" s="239"/>
      <c r="AO699" s="239"/>
      <c r="AP699" s="239"/>
      <c r="AQ699" s="239"/>
      <c r="AR699" s="239"/>
    </row>
    <row r="700" spans="1:44">
      <c r="A700" s="233"/>
      <c r="B700" s="234"/>
      <c r="C700" s="235"/>
      <c r="D700" s="234"/>
      <c r="E700" s="234"/>
      <c r="F700" s="234"/>
      <c r="G700" s="234"/>
      <c r="H700" s="234"/>
      <c r="I700" s="234"/>
      <c r="J700" s="234"/>
      <c r="K700" s="234"/>
      <c r="L700" s="234"/>
      <c r="M700" s="234"/>
      <c r="N700" s="234"/>
      <c r="O700" s="234"/>
      <c r="P700" s="234"/>
      <c r="Q700" s="234"/>
      <c r="R700" s="236"/>
      <c r="S700" s="234"/>
      <c r="T700" s="234"/>
      <c r="U700" s="234"/>
      <c r="V700" s="234"/>
      <c r="W700" s="234"/>
      <c r="X700" s="234"/>
      <c r="Y700" s="234"/>
      <c r="Z700" s="234"/>
      <c r="AA700" s="237"/>
      <c r="AB700" s="237"/>
      <c r="AC700" s="234"/>
      <c r="AD700" s="234"/>
      <c r="AE700" s="234"/>
      <c r="AF700" s="234"/>
      <c r="AG700" s="234"/>
      <c r="AH700" s="234"/>
      <c r="AI700" s="238"/>
      <c r="AJ700" s="234"/>
      <c r="AK700" s="234"/>
      <c r="AL700" s="234"/>
      <c r="AM700" s="229"/>
      <c r="AN700" s="239"/>
      <c r="AO700" s="239"/>
      <c r="AP700" s="239"/>
      <c r="AQ700" s="239"/>
      <c r="AR700" s="239"/>
    </row>
    <row r="701" spans="1:44">
      <c r="A701" s="233"/>
      <c r="B701" s="234"/>
      <c r="C701" s="235"/>
      <c r="D701" s="234"/>
      <c r="E701" s="234"/>
      <c r="F701" s="234"/>
      <c r="G701" s="234"/>
      <c r="H701" s="234"/>
      <c r="I701" s="234"/>
      <c r="J701" s="234"/>
      <c r="K701" s="234"/>
      <c r="L701" s="234"/>
      <c r="M701" s="234"/>
      <c r="N701" s="234"/>
      <c r="O701" s="234"/>
      <c r="P701" s="234"/>
      <c r="Q701" s="234"/>
      <c r="R701" s="236"/>
      <c r="S701" s="234"/>
      <c r="T701" s="234"/>
      <c r="U701" s="234"/>
      <c r="V701" s="234"/>
      <c r="W701" s="234"/>
      <c r="X701" s="234"/>
      <c r="Y701" s="234"/>
      <c r="Z701" s="234"/>
      <c r="AA701" s="237"/>
      <c r="AB701" s="237"/>
      <c r="AC701" s="234"/>
      <c r="AD701" s="234"/>
      <c r="AE701" s="234"/>
      <c r="AF701" s="234"/>
      <c r="AG701" s="234"/>
      <c r="AH701" s="234"/>
      <c r="AI701" s="238"/>
      <c r="AJ701" s="234"/>
      <c r="AK701" s="234"/>
      <c r="AL701" s="234"/>
      <c r="AM701" s="229"/>
      <c r="AN701" s="239"/>
      <c r="AO701" s="239"/>
      <c r="AP701" s="239"/>
      <c r="AQ701" s="239"/>
      <c r="AR701" s="239"/>
    </row>
    <row r="702" spans="1:44">
      <c r="A702" s="233"/>
      <c r="B702" s="234"/>
      <c r="C702" s="235"/>
      <c r="D702" s="234"/>
      <c r="E702" s="234"/>
      <c r="F702" s="234"/>
      <c r="G702" s="234"/>
      <c r="H702" s="234"/>
      <c r="I702" s="234"/>
      <c r="J702" s="234"/>
      <c r="K702" s="234"/>
      <c r="L702" s="234"/>
      <c r="M702" s="234"/>
      <c r="N702" s="234"/>
      <c r="O702" s="234"/>
      <c r="P702" s="234"/>
      <c r="Q702" s="234"/>
      <c r="R702" s="236"/>
      <c r="S702" s="234"/>
      <c r="T702" s="234"/>
      <c r="U702" s="234"/>
      <c r="V702" s="234"/>
      <c r="W702" s="234"/>
      <c r="X702" s="234"/>
      <c r="Y702" s="234"/>
      <c r="Z702" s="234"/>
      <c r="AA702" s="237"/>
      <c r="AB702" s="237"/>
      <c r="AC702" s="234"/>
      <c r="AD702" s="234"/>
      <c r="AE702" s="234"/>
      <c r="AF702" s="234"/>
      <c r="AG702" s="234"/>
      <c r="AH702" s="234"/>
      <c r="AI702" s="238"/>
      <c r="AJ702" s="234"/>
      <c r="AK702" s="234"/>
      <c r="AL702" s="234"/>
      <c r="AM702" s="229"/>
      <c r="AN702" s="239"/>
      <c r="AO702" s="239"/>
      <c r="AP702" s="239"/>
      <c r="AQ702" s="239"/>
      <c r="AR702" s="239"/>
    </row>
    <row r="703" spans="1:44">
      <c r="A703" s="233"/>
      <c r="B703" s="234"/>
      <c r="C703" s="235"/>
      <c r="D703" s="234"/>
      <c r="E703" s="234"/>
      <c r="F703" s="234"/>
      <c r="G703" s="234"/>
      <c r="H703" s="234"/>
      <c r="I703" s="234"/>
      <c r="J703" s="234"/>
      <c r="K703" s="234"/>
      <c r="L703" s="234"/>
      <c r="M703" s="234"/>
      <c r="N703" s="234"/>
      <c r="O703" s="234"/>
      <c r="P703" s="234"/>
      <c r="Q703" s="234"/>
      <c r="R703" s="236"/>
      <c r="S703" s="234"/>
      <c r="T703" s="234"/>
      <c r="U703" s="234"/>
      <c r="V703" s="234"/>
      <c r="W703" s="234"/>
      <c r="X703" s="234"/>
      <c r="Y703" s="234"/>
      <c r="Z703" s="234"/>
      <c r="AA703" s="237"/>
      <c r="AB703" s="237"/>
      <c r="AC703" s="234"/>
      <c r="AD703" s="234"/>
      <c r="AE703" s="234"/>
      <c r="AF703" s="234"/>
      <c r="AG703" s="234"/>
      <c r="AH703" s="234"/>
      <c r="AI703" s="238"/>
      <c r="AJ703" s="234"/>
      <c r="AK703" s="234"/>
      <c r="AL703" s="234"/>
      <c r="AM703" s="229"/>
      <c r="AN703" s="239"/>
      <c r="AO703" s="239"/>
      <c r="AP703" s="239"/>
      <c r="AQ703" s="239"/>
      <c r="AR703" s="239"/>
    </row>
    <row r="704" spans="1:44">
      <c r="A704" s="233"/>
      <c r="B704" s="234"/>
      <c r="C704" s="235"/>
      <c r="D704" s="234"/>
      <c r="E704" s="234"/>
      <c r="F704" s="234"/>
      <c r="G704" s="234"/>
      <c r="H704" s="234"/>
      <c r="I704" s="234"/>
      <c r="J704" s="234"/>
      <c r="K704" s="234"/>
      <c r="L704" s="234"/>
      <c r="M704" s="234"/>
      <c r="N704" s="234"/>
      <c r="O704" s="234"/>
      <c r="P704" s="234"/>
      <c r="Q704" s="234"/>
      <c r="R704" s="236"/>
      <c r="S704" s="234"/>
      <c r="T704" s="234"/>
      <c r="U704" s="234"/>
      <c r="V704" s="234"/>
      <c r="W704" s="234"/>
      <c r="X704" s="234"/>
      <c r="Y704" s="234"/>
      <c r="Z704" s="234"/>
      <c r="AA704" s="237"/>
      <c r="AB704" s="237"/>
      <c r="AC704" s="234"/>
      <c r="AD704" s="234"/>
      <c r="AE704" s="234"/>
      <c r="AF704" s="234"/>
      <c r="AG704" s="234"/>
      <c r="AH704" s="234"/>
      <c r="AI704" s="238"/>
      <c r="AJ704" s="234"/>
      <c r="AK704" s="234"/>
      <c r="AL704" s="234"/>
      <c r="AM704" s="229"/>
      <c r="AN704" s="239"/>
      <c r="AO704" s="239"/>
      <c r="AP704" s="239"/>
      <c r="AQ704" s="239"/>
      <c r="AR704" s="239"/>
    </row>
    <row r="705" spans="1:44">
      <c r="A705" s="233"/>
      <c r="B705" s="234"/>
      <c r="C705" s="235"/>
      <c r="D705" s="234"/>
      <c r="E705" s="234"/>
      <c r="F705" s="234"/>
      <c r="G705" s="234"/>
      <c r="H705" s="234"/>
      <c r="I705" s="234"/>
      <c r="J705" s="234"/>
      <c r="K705" s="234"/>
      <c r="L705" s="234"/>
      <c r="M705" s="234"/>
      <c r="N705" s="234"/>
      <c r="O705" s="234"/>
      <c r="P705" s="234"/>
      <c r="Q705" s="234"/>
      <c r="R705" s="236"/>
      <c r="S705" s="234"/>
      <c r="T705" s="234"/>
      <c r="U705" s="234"/>
      <c r="V705" s="234"/>
      <c r="W705" s="234"/>
      <c r="X705" s="234"/>
      <c r="Y705" s="234"/>
      <c r="Z705" s="234"/>
      <c r="AA705" s="237"/>
      <c r="AB705" s="237"/>
      <c r="AC705" s="234"/>
      <c r="AD705" s="234"/>
      <c r="AE705" s="234"/>
      <c r="AF705" s="234"/>
      <c r="AG705" s="234"/>
      <c r="AH705" s="234"/>
      <c r="AI705" s="238"/>
      <c r="AJ705" s="234"/>
      <c r="AK705" s="234"/>
      <c r="AL705" s="234"/>
      <c r="AM705" s="229"/>
      <c r="AN705" s="239"/>
      <c r="AO705" s="239"/>
      <c r="AP705" s="239"/>
      <c r="AQ705" s="239"/>
      <c r="AR705" s="239"/>
    </row>
    <row r="706" spans="1:44">
      <c r="A706" s="233"/>
      <c r="B706" s="234"/>
      <c r="C706" s="235"/>
      <c r="D706" s="234"/>
      <c r="E706" s="234"/>
      <c r="F706" s="234"/>
      <c r="G706" s="234"/>
      <c r="H706" s="234"/>
      <c r="I706" s="234"/>
      <c r="J706" s="234"/>
      <c r="K706" s="234"/>
      <c r="L706" s="234"/>
      <c r="M706" s="234"/>
      <c r="N706" s="234"/>
      <c r="O706" s="234"/>
      <c r="P706" s="234"/>
      <c r="Q706" s="234"/>
      <c r="R706" s="236"/>
      <c r="S706" s="234"/>
      <c r="T706" s="234"/>
      <c r="U706" s="234"/>
      <c r="V706" s="234"/>
      <c r="W706" s="234"/>
      <c r="X706" s="234"/>
      <c r="Y706" s="234"/>
      <c r="Z706" s="234"/>
      <c r="AA706" s="237"/>
      <c r="AB706" s="237"/>
      <c r="AC706" s="234"/>
      <c r="AD706" s="234"/>
      <c r="AE706" s="234"/>
      <c r="AF706" s="234"/>
      <c r="AG706" s="234"/>
      <c r="AH706" s="234"/>
      <c r="AI706" s="238"/>
      <c r="AJ706" s="234"/>
      <c r="AK706" s="234"/>
      <c r="AL706" s="234"/>
      <c r="AM706" s="229"/>
      <c r="AN706" s="239"/>
      <c r="AO706" s="239"/>
      <c r="AP706" s="239"/>
      <c r="AQ706" s="239"/>
      <c r="AR706" s="239"/>
    </row>
    <row r="707" spans="1:44">
      <c r="A707" s="233"/>
      <c r="B707" s="234"/>
      <c r="C707" s="235"/>
      <c r="D707" s="234"/>
      <c r="E707" s="234"/>
      <c r="F707" s="234"/>
      <c r="G707" s="234"/>
      <c r="H707" s="234"/>
      <c r="I707" s="234"/>
      <c r="J707" s="234"/>
      <c r="K707" s="234"/>
      <c r="L707" s="234"/>
      <c r="M707" s="234"/>
      <c r="N707" s="234"/>
      <c r="O707" s="234"/>
      <c r="P707" s="234"/>
      <c r="Q707" s="234"/>
      <c r="R707" s="236"/>
      <c r="S707" s="234"/>
      <c r="T707" s="234"/>
      <c r="U707" s="234"/>
      <c r="V707" s="234"/>
      <c r="W707" s="234"/>
      <c r="X707" s="234"/>
      <c r="Y707" s="234"/>
      <c r="Z707" s="234"/>
      <c r="AA707" s="237"/>
      <c r="AB707" s="237"/>
      <c r="AC707" s="234"/>
      <c r="AD707" s="234"/>
      <c r="AE707" s="234"/>
      <c r="AF707" s="234"/>
      <c r="AG707" s="234"/>
      <c r="AH707" s="234"/>
      <c r="AI707" s="238"/>
      <c r="AJ707" s="234"/>
      <c r="AK707" s="234"/>
      <c r="AL707" s="234"/>
      <c r="AM707" s="229"/>
      <c r="AN707" s="239"/>
      <c r="AO707" s="239"/>
      <c r="AP707" s="239"/>
      <c r="AQ707" s="239"/>
      <c r="AR707" s="239"/>
    </row>
    <row r="708" spans="1:44">
      <c r="A708" s="233"/>
      <c r="B708" s="234"/>
      <c r="C708" s="235"/>
      <c r="D708" s="234"/>
      <c r="E708" s="234"/>
      <c r="F708" s="234"/>
      <c r="G708" s="234"/>
      <c r="H708" s="234"/>
      <c r="I708" s="234"/>
      <c r="J708" s="234"/>
      <c r="K708" s="234"/>
      <c r="L708" s="234"/>
      <c r="M708" s="234"/>
      <c r="N708" s="234"/>
      <c r="O708" s="234"/>
      <c r="P708" s="234"/>
      <c r="Q708" s="234"/>
      <c r="R708" s="236"/>
      <c r="S708" s="234"/>
      <c r="T708" s="234"/>
      <c r="U708" s="234"/>
      <c r="V708" s="234"/>
      <c r="W708" s="234"/>
      <c r="X708" s="234"/>
      <c r="Y708" s="234"/>
      <c r="Z708" s="234"/>
      <c r="AA708" s="237"/>
      <c r="AB708" s="237"/>
      <c r="AC708" s="234"/>
      <c r="AD708" s="234"/>
      <c r="AE708" s="234"/>
      <c r="AF708" s="234"/>
      <c r="AG708" s="234"/>
      <c r="AH708" s="234"/>
      <c r="AI708" s="238"/>
      <c r="AJ708" s="234"/>
      <c r="AK708" s="234"/>
      <c r="AL708" s="234"/>
      <c r="AM708" s="229"/>
      <c r="AN708" s="239"/>
      <c r="AO708" s="239"/>
      <c r="AP708" s="239"/>
      <c r="AQ708" s="239"/>
      <c r="AR708" s="239"/>
    </row>
    <row r="709" spans="1:44">
      <c r="A709" s="233"/>
      <c r="B709" s="234"/>
      <c r="C709" s="235"/>
      <c r="D709" s="234"/>
      <c r="E709" s="234"/>
      <c r="F709" s="234"/>
      <c r="G709" s="234"/>
      <c r="H709" s="234"/>
      <c r="I709" s="234"/>
      <c r="J709" s="234"/>
      <c r="K709" s="234"/>
      <c r="L709" s="234"/>
      <c r="M709" s="234"/>
      <c r="N709" s="234"/>
      <c r="O709" s="234"/>
      <c r="P709" s="234"/>
      <c r="Q709" s="234"/>
      <c r="R709" s="236"/>
      <c r="S709" s="234"/>
      <c r="T709" s="234"/>
      <c r="U709" s="234"/>
      <c r="V709" s="234"/>
      <c r="W709" s="234"/>
      <c r="X709" s="234"/>
      <c r="Y709" s="234"/>
      <c r="Z709" s="234"/>
      <c r="AA709" s="237"/>
      <c r="AB709" s="237"/>
      <c r="AC709" s="234"/>
      <c r="AD709" s="234"/>
      <c r="AE709" s="234"/>
      <c r="AF709" s="234"/>
      <c r="AG709" s="234"/>
      <c r="AH709" s="234"/>
      <c r="AI709" s="238"/>
      <c r="AJ709" s="234"/>
      <c r="AK709" s="234"/>
      <c r="AL709" s="234"/>
      <c r="AM709" s="229"/>
      <c r="AN709" s="239"/>
      <c r="AO709" s="239"/>
      <c r="AP709" s="239"/>
      <c r="AQ709" s="239"/>
      <c r="AR709" s="239"/>
    </row>
    <row r="710" spans="1:44">
      <c r="A710" s="233"/>
      <c r="B710" s="234"/>
      <c r="C710" s="235"/>
      <c r="D710" s="234"/>
      <c r="E710" s="234"/>
      <c r="F710" s="234"/>
      <c r="G710" s="234"/>
      <c r="H710" s="234"/>
      <c r="I710" s="234"/>
      <c r="J710" s="234"/>
      <c r="K710" s="234"/>
      <c r="L710" s="234"/>
      <c r="M710" s="234"/>
      <c r="N710" s="234"/>
      <c r="O710" s="234"/>
      <c r="P710" s="234"/>
      <c r="Q710" s="234"/>
      <c r="R710" s="236"/>
      <c r="S710" s="234"/>
      <c r="T710" s="234"/>
      <c r="U710" s="234"/>
      <c r="V710" s="234"/>
      <c r="W710" s="234"/>
      <c r="X710" s="234"/>
      <c r="Y710" s="234"/>
      <c r="Z710" s="234"/>
      <c r="AA710" s="237"/>
      <c r="AB710" s="237"/>
      <c r="AC710" s="234"/>
      <c r="AD710" s="234"/>
      <c r="AE710" s="234"/>
      <c r="AF710" s="234"/>
      <c r="AG710" s="234"/>
      <c r="AH710" s="234"/>
      <c r="AI710" s="238"/>
      <c r="AJ710" s="234"/>
      <c r="AK710" s="234"/>
      <c r="AL710" s="234"/>
      <c r="AM710" s="229"/>
      <c r="AN710" s="239"/>
      <c r="AO710" s="239"/>
      <c r="AP710" s="239"/>
      <c r="AQ710" s="239"/>
      <c r="AR710" s="239"/>
    </row>
    <row r="711" spans="1:44">
      <c r="A711" s="233"/>
      <c r="B711" s="234"/>
      <c r="C711" s="235"/>
      <c r="D711" s="234"/>
      <c r="E711" s="234"/>
      <c r="F711" s="234"/>
      <c r="G711" s="234"/>
      <c r="H711" s="234"/>
      <c r="I711" s="234"/>
      <c r="J711" s="234"/>
      <c r="K711" s="234"/>
      <c r="L711" s="234"/>
      <c r="M711" s="234"/>
      <c r="N711" s="234"/>
      <c r="O711" s="234"/>
      <c r="P711" s="234"/>
      <c r="Q711" s="234"/>
      <c r="R711" s="236"/>
      <c r="S711" s="234"/>
      <c r="T711" s="234"/>
      <c r="U711" s="234"/>
      <c r="V711" s="234"/>
      <c r="W711" s="234"/>
      <c r="X711" s="234"/>
      <c r="Y711" s="234"/>
      <c r="Z711" s="234"/>
      <c r="AA711" s="237"/>
      <c r="AB711" s="237"/>
      <c r="AC711" s="234"/>
      <c r="AD711" s="234"/>
      <c r="AE711" s="234"/>
      <c r="AF711" s="234"/>
      <c r="AG711" s="234"/>
      <c r="AH711" s="234"/>
      <c r="AI711" s="238"/>
      <c r="AJ711" s="234"/>
      <c r="AK711" s="234"/>
      <c r="AL711" s="234"/>
      <c r="AM711" s="229"/>
      <c r="AN711" s="239"/>
      <c r="AO711" s="239"/>
      <c r="AP711" s="239"/>
      <c r="AQ711" s="239"/>
      <c r="AR711" s="239"/>
    </row>
    <row r="712" spans="1:44">
      <c r="A712" s="233"/>
      <c r="B712" s="234"/>
      <c r="C712" s="235"/>
      <c r="D712" s="234"/>
      <c r="E712" s="234"/>
      <c r="F712" s="234"/>
      <c r="G712" s="234"/>
      <c r="H712" s="234"/>
      <c r="I712" s="234"/>
      <c r="J712" s="234"/>
      <c r="K712" s="234"/>
      <c r="L712" s="234"/>
      <c r="M712" s="234"/>
      <c r="N712" s="234"/>
      <c r="O712" s="234"/>
      <c r="P712" s="234"/>
      <c r="Q712" s="234"/>
      <c r="R712" s="236"/>
      <c r="S712" s="234"/>
      <c r="T712" s="234"/>
      <c r="U712" s="234"/>
      <c r="V712" s="234"/>
      <c r="W712" s="234"/>
      <c r="X712" s="234"/>
      <c r="Y712" s="234"/>
      <c r="Z712" s="234"/>
      <c r="AA712" s="237"/>
      <c r="AB712" s="237"/>
      <c r="AC712" s="234"/>
      <c r="AD712" s="234"/>
      <c r="AE712" s="234"/>
      <c r="AF712" s="234"/>
      <c r="AG712" s="234"/>
      <c r="AH712" s="234"/>
      <c r="AI712" s="238"/>
      <c r="AJ712" s="234"/>
      <c r="AK712" s="234"/>
      <c r="AL712" s="234"/>
      <c r="AM712" s="229"/>
      <c r="AN712" s="239"/>
      <c r="AO712" s="239"/>
      <c r="AP712" s="239"/>
      <c r="AQ712" s="239"/>
      <c r="AR712" s="239"/>
    </row>
    <row r="713" spans="1:44">
      <c r="A713" s="233"/>
      <c r="B713" s="234"/>
      <c r="C713" s="235"/>
      <c r="D713" s="234"/>
      <c r="E713" s="234"/>
      <c r="F713" s="234"/>
      <c r="G713" s="234"/>
      <c r="H713" s="234"/>
      <c r="I713" s="234"/>
      <c r="J713" s="234"/>
      <c r="K713" s="234"/>
      <c r="L713" s="234"/>
      <c r="M713" s="234"/>
      <c r="N713" s="234"/>
      <c r="O713" s="234"/>
      <c r="P713" s="234"/>
      <c r="Q713" s="234"/>
      <c r="R713" s="236"/>
      <c r="S713" s="234"/>
      <c r="T713" s="234"/>
      <c r="U713" s="234"/>
      <c r="V713" s="234"/>
      <c r="W713" s="234"/>
      <c r="X713" s="234"/>
      <c r="Y713" s="234"/>
      <c r="Z713" s="234"/>
      <c r="AA713" s="237"/>
      <c r="AB713" s="237"/>
      <c r="AC713" s="234"/>
      <c r="AD713" s="234"/>
      <c r="AE713" s="234"/>
      <c r="AF713" s="234"/>
      <c r="AG713" s="234"/>
      <c r="AH713" s="234"/>
      <c r="AI713" s="238"/>
      <c r="AJ713" s="234"/>
      <c r="AK713" s="234"/>
      <c r="AL713" s="234"/>
      <c r="AM713" s="229"/>
      <c r="AN713" s="239"/>
      <c r="AO713" s="239"/>
      <c r="AP713" s="239"/>
      <c r="AQ713" s="239"/>
      <c r="AR713" s="239"/>
    </row>
    <row r="714" spans="1:44">
      <c r="A714" s="233"/>
      <c r="B714" s="234"/>
      <c r="C714" s="235"/>
      <c r="D714" s="234"/>
      <c r="E714" s="234"/>
      <c r="F714" s="234"/>
      <c r="G714" s="234"/>
      <c r="H714" s="234"/>
      <c r="I714" s="234"/>
      <c r="J714" s="234"/>
      <c r="K714" s="234"/>
      <c r="L714" s="234"/>
      <c r="M714" s="234"/>
      <c r="N714" s="234"/>
      <c r="O714" s="234"/>
      <c r="P714" s="234"/>
      <c r="Q714" s="234"/>
      <c r="R714" s="236"/>
      <c r="S714" s="234"/>
      <c r="T714" s="234"/>
      <c r="U714" s="234"/>
      <c r="V714" s="234"/>
      <c r="W714" s="234"/>
      <c r="X714" s="234"/>
      <c r="Y714" s="234"/>
      <c r="Z714" s="234"/>
      <c r="AA714" s="237"/>
      <c r="AB714" s="237"/>
      <c r="AC714" s="234"/>
      <c r="AD714" s="234"/>
      <c r="AE714" s="234"/>
      <c r="AF714" s="234"/>
      <c r="AG714" s="234"/>
      <c r="AH714" s="234"/>
      <c r="AI714" s="238"/>
      <c r="AJ714" s="234"/>
      <c r="AK714" s="234"/>
      <c r="AL714" s="234"/>
      <c r="AM714" s="229"/>
      <c r="AN714" s="239"/>
      <c r="AO714" s="239"/>
      <c r="AP714" s="239"/>
      <c r="AQ714" s="239"/>
      <c r="AR714" s="239"/>
    </row>
    <row r="715" spans="1:44">
      <c r="A715" s="233"/>
      <c r="B715" s="234"/>
      <c r="C715" s="235"/>
      <c r="D715" s="234"/>
      <c r="E715" s="234"/>
      <c r="F715" s="234"/>
      <c r="G715" s="234"/>
      <c r="H715" s="234"/>
      <c r="I715" s="234"/>
      <c r="J715" s="234"/>
      <c r="K715" s="234"/>
      <c r="L715" s="234"/>
      <c r="M715" s="234"/>
      <c r="N715" s="234"/>
      <c r="O715" s="234"/>
      <c r="P715" s="234"/>
      <c r="Q715" s="234"/>
      <c r="R715" s="236"/>
      <c r="S715" s="234"/>
      <c r="T715" s="234"/>
      <c r="U715" s="234"/>
      <c r="V715" s="234"/>
      <c r="W715" s="234"/>
      <c r="X715" s="234"/>
      <c r="Y715" s="234"/>
      <c r="Z715" s="234"/>
      <c r="AA715" s="237"/>
      <c r="AB715" s="237"/>
      <c r="AC715" s="234"/>
      <c r="AD715" s="234"/>
      <c r="AE715" s="234"/>
      <c r="AF715" s="234"/>
      <c r="AG715" s="234"/>
      <c r="AH715" s="234"/>
      <c r="AI715" s="238"/>
      <c r="AJ715" s="234"/>
      <c r="AK715" s="234"/>
      <c r="AL715" s="234"/>
      <c r="AM715" s="229"/>
      <c r="AN715" s="239"/>
      <c r="AO715" s="239"/>
      <c r="AP715" s="239"/>
      <c r="AQ715" s="239"/>
      <c r="AR715" s="239"/>
    </row>
    <row r="716" spans="1:44">
      <c r="A716" s="233"/>
      <c r="B716" s="234"/>
      <c r="C716" s="235"/>
      <c r="D716" s="234"/>
      <c r="E716" s="234"/>
      <c r="F716" s="234"/>
      <c r="G716" s="234"/>
      <c r="H716" s="234"/>
      <c r="I716" s="234"/>
      <c r="J716" s="234"/>
      <c r="K716" s="234"/>
      <c r="L716" s="234"/>
      <c r="M716" s="234"/>
      <c r="N716" s="234"/>
      <c r="O716" s="234"/>
      <c r="P716" s="234"/>
      <c r="Q716" s="234"/>
      <c r="R716" s="236"/>
      <c r="S716" s="234"/>
      <c r="T716" s="234"/>
      <c r="U716" s="234"/>
      <c r="V716" s="234"/>
      <c r="W716" s="234"/>
      <c r="X716" s="234"/>
      <c r="Y716" s="234"/>
      <c r="Z716" s="234"/>
      <c r="AA716" s="237"/>
      <c r="AB716" s="237"/>
      <c r="AC716" s="234"/>
      <c r="AD716" s="234"/>
      <c r="AE716" s="234"/>
      <c r="AF716" s="234"/>
      <c r="AG716" s="234"/>
      <c r="AH716" s="234"/>
      <c r="AI716" s="238"/>
      <c r="AJ716" s="234"/>
      <c r="AK716" s="234"/>
      <c r="AL716" s="234"/>
      <c r="AM716" s="229"/>
      <c r="AN716" s="239"/>
      <c r="AO716" s="239"/>
      <c r="AP716" s="239"/>
      <c r="AQ716" s="239"/>
      <c r="AR716" s="239"/>
    </row>
    <row r="717" spans="1:44">
      <c r="A717" s="233"/>
      <c r="B717" s="234"/>
      <c r="C717" s="235"/>
      <c r="D717" s="234"/>
      <c r="E717" s="234"/>
      <c r="F717" s="234"/>
      <c r="G717" s="234"/>
      <c r="H717" s="234"/>
      <c r="I717" s="234"/>
      <c r="J717" s="234"/>
      <c r="K717" s="234"/>
      <c r="L717" s="234"/>
      <c r="M717" s="234"/>
      <c r="N717" s="234"/>
      <c r="O717" s="234"/>
      <c r="P717" s="234"/>
      <c r="Q717" s="234"/>
      <c r="R717" s="236"/>
      <c r="S717" s="234"/>
      <c r="T717" s="234"/>
      <c r="U717" s="234"/>
      <c r="V717" s="234"/>
      <c r="W717" s="234"/>
      <c r="X717" s="234"/>
      <c r="Y717" s="234"/>
      <c r="Z717" s="234"/>
      <c r="AA717" s="237"/>
      <c r="AB717" s="237"/>
      <c r="AC717" s="234"/>
      <c r="AD717" s="234"/>
      <c r="AE717" s="234"/>
      <c r="AF717" s="234"/>
      <c r="AG717" s="234"/>
      <c r="AH717" s="234"/>
      <c r="AI717" s="238"/>
      <c r="AJ717" s="234"/>
      <c r="AK717" s="234"/>
      <c r="AL717" s="234"/>
      <c r="AM717" s="229"/>
      <c r="AN717" s="239"/>
      <c r="AO717" s="239"/>
      <c r="AP717" s="239"/>
      <c r="AQ717" s="239"/>
      <c r="AR717" s="239"/>
    </row>
    <row r="718" spans="1:44">
      <c r="A718" s="233"/>
      <c r="B718" s="234"/>
      <c r="C718" s="235"/>
      <c r="D718" s="234"/>
      <c r="E718" s="234"/>
      <c r="F718" s="234"/>
      <c r="G718" s="234"/>
      <c r="H718" s="234"/>
      <c r="I718" s="234"/>
      <c r="J718" s="234"/>
      <c r="K718" s="234"/>
      <c r="L718" s="234"/>
      <c r="M718" s="234"/>
      <c r="N718" s="234"/>
      <c r="O718" s="234"/>
      <c r="P718" s="234"/>
      <c r="Q718" s="234"/>
      <c r="R718" s="236"/>
      <c r="S718" s="234"/>
      <c r="T718" s="234"/>
      <c r="U718" s="234"/>
      <c r="V718" s="234"/>
      <c r="W718" s="234"/>
      <c r="X718" s="234"/>
      <c r="Y718" s="234"/>
      <c r="Z718" s="234"/>
      <c r="AA718" s="237"/>
      <c r="AB718" s="237"/>
      <c r="AC718" s="234"/>
      <c r="AD718" s="234"/>
      <c r="AE718" s="234"/>
      <c r="AF718" s="234"/>
      <c r="AG718" s="234"/>
      <c r="AH718" s="234"/>
      <c r="AI718" s="238"/>
      <c r="AJ718" s="234"/>
      <c r="AK718" s="234"/>
      <c r="AL718" s="234"/>
      <c r="AM718" s="229"/>
      <c r="AN718" s="239"/>
      <c r="AO718" s="239"/>
      <c r="AP718" s="239"/>
      <c r="AQ718" s="239"/>
      <c r="AR718" s="239"/>
    </row>
    <row r="719" spans="1:44">
      <c r="A719" s="233"/>
      <c r="B719" s="234"/>
      <c r="C719" s="235"/>
      <c r="D719" s="234"/>
      <c r="E719" s="234"/>
      <c r="F719" s="234"/>
      <c r="G719" s="234"/>
      <c r="H719" s="234"/>
      <c r="I719" s="234"/>
      <c r="J719" s="234"/>
      <c r="K719" s="234"/>
      <c r="L719" s="234"/>
      <c r="M719" s="234"/>
      <c r="N719" s="234"/>
      <c r="O719" s="234"/>
      <c r="P719" s="234"/>
      <c r="Q719" s="234"/>
      <c r="R719" s="236"/>
      <c r="S719" s="234"/>
      <c r="T719" s="234"/>
      <c r="U719" s="234"/>
      <c r="V719" s="234"/>
      <c r="W719" s="234"/>
      <c r="X719" s="234"/>
      <c r="Y719" s="234"/>
      <c r="Z719" s="234"/>
      <c r="AA719" s="237"/>
      <c r="AB719" s="237"/>
      <c r="AC719" s="234"/>
      <c r="AD719" s="234"/>
      <c r="AE719" s="234"/>
      <c r="AF719" s="234"/>
      <c r="AG719" s="234"/>
      <c r="AH719" s="234"/>
      <c r="AI719" s="238"/>
      <c r="AJ719" s="234"/>
      <c r="AK719" s="234"/>
      <c r="AL719" s="234"/>
      <c r="AM719" s="229"/>
      <c r="AN719" s="239"/>
      <c r="AO719" s="239"/>
      <c r="AP719" s="239"/>
      <c r="AQ719" s="239"/>
      <c r="AR719" s="239"/>
    </row>
    <row r="720" spans="1:44">
      <c r="A720" s="233"/>
      <c r="B720" s="234"/>
      <c r="C720" s="235"/>
      <c r="D720" s="234"/>
      <c r="E720" s="234"/>
      <c r="F720" s="234"/>
      <c r="G720" s="234"/>
      <c r="H720" s="234"/>
      <c r="I720" s="234"/>
      <c r="J720" s="234"/>
      <c r="K720" s="234"/>
      <c r="L720" s="234"/>
      <c r="M720" s="234"/>
      <c r="N720" s="234"/>
      <c r="O720" s="234"/>
      <c r="P720" s="234"/>
      <c r="Q720" s="234"/>
      <c r="R720" s="236"/>
      <c r="S720" s="234"/>
      <c r="T720" s="234"/>
      <c r="U720" s="234"/>
      <c r="V720" s="234"/>
      <c r="W720" s="234"/>
      <c r="X720" s="234"/>
      <c r="Y720" s="234"/>
      <c r="Z720" s="234"/>
      <c r="AA720" s="237"/>
      <c r="AB720" s="237"/>
      <c r="AC720" s="234"/>
      <c r="AD720" s="234"/>
      <c r="AE720" s="234"/>
      <c r="AF720" s="234"/>
      <c r="AG720" s="234"/>
      <c r="AH720" s="234"/>
      <c r="AI720" s="238"/>
      <c r="AJ720" s="234"/>
      <c r="AK720" s="234"/>
      <c r="AL720" s="234"/>
      <c r="AM720" s="229"/>
      <c r="AN720" s="239"/>
      <c r="AO720" s="239"/>
      <c r="AP720" s="239"/>
      <c r="AQ720" s="239"/>
      <c r="AR720" s="239"/>
    </row>
    <row r="721" spans="1:44">
      <c r="A721" s="233"/>
      <c r="B721" s="234"/>
      <c r="C721" s="235"/>
      <c r="D721" s="234"/>
      <c r="E721" s="234"/>
      <c r="F721" s="234"/>
      <c r="G721" s="234"/>
      <c r="H721" s="234"/>
      <c r="I721" s="234"/>
      <c r="J721" s="234"/>
      <c r="K721" s="234"/>
      <c r="L721" s="234"/>
      <c r="M721" s="234"/>
      <c r="N721" s="234"/>
      <c r="O721" s="234"/>
      <c r="P721" s="234"/>
      <c r="Q721" s="234"/>
      <c r="R721" s="236"/>
      <c r="S721" s="234"/>
      <c r="T721" s="234"/>
      <c r="U721" s="234"/>
      <c r="V721" s="234"/>
      <c r="W721" s="234"/>
      <c r="X721" s="234"/>
      <c r="Y721" s="234"/>
      <c r="Z721" s="234"/>
      <c r="AA721" s="237"/>
      <c r="AB721" s="237"/>
      <c r="AC721" s="234"/>
      <c r="AD721" s="234"/>
      <c r="AE721" s="234"/>
      <c r="AF721" s="234"/>
      <c r="AG721" s="234"/>
      <c r="AH721" s="234"/>
      <c r="AI721" s="238"/>
      <c r="AJ721" s="234"/>
      <c r="AK721" s="234"/>
      <c r="AL721" s="234"/>
      <c r="AM721" s="229"/>
      <c r="AN721" s="239"/>
      <c r="AO721" s="239"/>
      <c r="AP721" s="239"/>
      <c r="AQ721" s="239"/>
      <c r="AR721" s="239"/>
    </row>
    <row r="722" spans="1:44">
      <c r="A722" s="233"/>
      <c r="B722" s="234"/>
      <c r="C722" s="235"/>
      <c r="D722" s="234"/>
      <c r="E722" s="234"/>
      <c r="F722" s="234"/>
      <c r="G722" s="234"/>
      <c r="H722" s="234"/>
      <c r="I722" s="234"/>
      <c r="J722" s="234"/>
      <c r="K722" s="234"/>
      <c r="L722" s="234"/>
      <c r="M722" s="234"/>
      <c r="N722" s="234"/>
      <c r="O722" s="234"/>
      <c r="P722" s="234"/>
      <c r="Q722" s="234"/>
      <c r="R722" s="236"/>
      <c r="S722" s="234"/>
      <c r="T722" s="234"/>
      <c r="U722" s="234"/>
      <c r="V722" s="234"/>
      <c r="W722" s="234"/>
      <c r="X722" s="234"/>
      <c r="Y722" s="234"/>
      <c r="Z722" s="234"/>
      <c r="AA722" s="237"/>
      <c r="AB722" s="237"/>
      <c r="AC722" s="234"/>
      <c r="AD722" s="234"/>
      <c r="AE722" s="234"/>
      <c r="AF722" s="234"/>
      <c r="AG722" s="234"/>
      <c r="AH722" s="234"/>
      <c r="AI722" s="238"/>
      <c r="AJ722" s="234"/>
      <c r="AK722" s="234"/>
      <c r="AL722" s="234"/>
      <c r="AM722" s="229"/>
      <c r="AN722" s="239"/>
      <c r="AO722" s="239"/>
      <c r="AP722" s="239"/>
      <c r="AQ722" s="239"/>
      <c r="AR722" s="239"/>
    </row>
    <row r="723" spans="1:44">
      <c r="A723" s="233"/>
      <c r="B723" s="234"/>
      <c r="C723" s="235"/>
      <c r="D723" s="234"/>
      <c r="E723" s="234"/>
      <c r="F723" s="234"/>
      <c r="G723" s="234"/>
      <c r="H723" s="234"/>
      <c r="I723" s="234"/>
      <c r="J723" s="234"/>
      <c r="K723" s="234"/>
      <c r="L723" s="234"/>
      <c r="M723" s="234"/>
      <c r="N723" s="234"/>
      <c r="O723" s="234"/>
      <c r="P723" s="234"/>
      <c r="Q723" s="234"/>
      <c r="R723" s="236"/>
      <c r="S723" s="234"/>
      <c r="T723" s="234"/>
      <c r="U723" s="234"/>
      <c r="V723" s="234"/>
      <c r="W723" s="234"/>
      <c r="X723" s="234"/>
      <c r="Y723" s="234"/>
      <c r="Z723" s="234"/>
      <c r="AA723" s="237"/>
      <c r="AB723" s="237"/>
      <c r="AC723" s="234"/>
      <c r="AD723" s="234"/>
      <c r="AE723" s="234"/>
      <c r="AF723" s="234"/>
      <c r="AG723" s="234"/>
      <c r="AH723" s="234"/>
      <c r="AI723" s="238"/>
      <c r="AJ723" s="234"/>
      <c r="AK723" s="234"/>
      <c r="AL723" s="234"/>
      <c r="AM723" s="229"/>
      <c r="AN723" s="239"/>
      <c r="AO723" s="239"/>
      <c r="AP723" s="239"/>
      <c r="AQ723" s="239"/>
      <c r="AR723" s="239"/>
    </row>
    <row r="724" spans="1:44">
      <c r="A724" s="233"/>
      <c r="B724" s="234"/>
      <c r="C724" s="235"/>
      <c r="D724" s="234"/>
      <c r="E724" s="234"/>
      <c r="F724" s="234"/>
      <c r="G724" s="234"/>
      <c r="H724" s="234"/>
      <c r="I724" s="234"/>
      <c r="J724" s="234"/>
      <c r="K724" s="234"/>
      <c r="L724" s="234"/>
      <c r="M724" s="234"/>
      <c r="N724" s="234"/>
      <c r="O724" s="234"/>
      <c r="P724" s="234"/>
      <c r="Q724" s="234"/>
      <c r="R724" s="236"/>
      <c r="S724" s="234"/>
      <c r="T724" s="234"/>
      <c r="U724" s="234"/>
      <c r="V724" s="234"/>
      <c r="W724" s="234"/>
      <c r="X724" s="234"/>
      <c r="Y724" s="234"/>
      <c r="Z724" s="234"/>
      <c r="AA724" s="237"/>
      <c r="AB724" s="237"/>
      <c r="AC724" s="234"/>
      <c r="AD724" s="234"/>
      <c r="AE724" s="234"/>
      <c r="AF724" s="234"/>
      <c r="AG724" s="234"/>
      <c r="AH724" s="234"/>
      <c r="AI724" s="238"/>
      <c r="AJ724" s="234"/>
      <c r="AK724" s="234"/>
      <c r="AL724" s="234"/>
      <c r="AM724" s="229"/>
      <c r="AN724" s="239"/>
      <c r="AO724" s="239"/>
      <c r="AP724" s="239"/>
      <c r="AQ724" s="239"/>
      <c r="AR724" s="239"/>
    </row>
    <row r="725" spans="1:44">
      <c r="A725" s="233"/>
      <c r="B725" s="234"/>
      <c r="C725" s="235"/>
      <c r="D725" s="234"/>
      <c r="E725" s="234"/>
      <c r="F725" s="234"/>
      <c r="G725" s="234"/>
      <c r="H725" s="234"/>
      <c r="I725" s="234"/>
      <c r="J725" s="234"/>
      <c r="K725" s="234"/>
      <c r="L725" s="234"/>
      <c r="M725" s="234"/>
      <c r="N725" s="234"/>
      <c r="O725" s="234"/>
      <c r="P725" s="234"/>
      <c r="Q725" s="234"/>
      <c r="R725" s="236"/>
      <c r="S725" s="234"/>
      <c r="T725" s="234"/>
      <c r="U725" s="234"/>
      <c r="V725" s="234"/>
      <c r="W725" s="234"/>
      <c r="X725" s="234"/>
      <c r="Y725" s="234"/>
      <c r="Z725" s="234"/>
      <c r="AA725" s="237"/>
      <c r="AB725" s="237"/>
      <c r="AC725" s="234"/>
      <c r="AD725" s="234"/>
      <c r="AE725" s="234"/>
      <c r="AF725" s="234"/>
      <c r="AG725" s="234"/>
      <c r="AH725" s="234"/>
      <c r="AI725" s="238"/>
      <c r="AJ725" s="234"/>
      <c r="AK725" s="234"/>
      <c r="AL725" s="234"/>
      <c r="AM725" s="229"/>
      <c r="AN725" s="239"/>
      <c r="AO725" s="239"/>
      <c r="AP725" s="239"/>
      <c r="AQ725" s="239"/>
      <c r="AR725" s="239"/>
    </row>
    <row r="726" spans="1:44">
      <c r="A726" s="233"/>
      <c r="B726" s="234"/>
      <c r="C726" s="235"/>
      <c r="D726" s="234"/>
      <c r="E726" s="234"/>
      <c r="F726" s="234"/>
      <c r="G726" s="234"/>
      <c r="H726" s="234"/>
      <c r="I726" s="234"/>
      <c r="J726" s="234"/>
      <c r="K726" s="234"/>
      <c r="L726" s="234"/>
      <c r="M726" s="234"/>
      <c r="N726" s="234"/>
      <c r="O726" s="234"/>
      <c r="P726" s="234"/>
      <c r="Q726" s="234"/>
      <c r="R726" s="236"/>
      <c r="S726" s="234"/>
      <c r="T726" s="234"/>
      <c r="U726" s="234"/>
      <c r="V726" s="234"/>
      <c r="W726" s="234"/>
      <c r="X726" s="234"/>
      <c r="Y726" s="234"/>
      <c r="Z726" s="234"/>
      <c r="AA726" s="237"/>
      <c r="AB726" s="237"/>
      <c r="AC726" s="234"/>
      <c r="AD726" s="234"/>
      <c r="AE726" s="234"/>
      <c r="AF726" s="234"/>
      <c r="AG726" s="234"/>
      <c r="AH726" s="234"/>
      <c r="AI726" s="238"/>
      <c r="AJ726" s="234"/>
      <c r="AK726" s="234"/>
      <c r="AL726" s="234"/>
      <c r="AM726" s="229"/>
      <c r="AN726" s="239"/>
      <c r="AO726" s="239"/>
      <c r="AP726" s="239"/>
      <c r="AQ726" s="239"/>
      <c r="AR726" s="239"/>
    </row>
    <row r="727" spans="1:44">
      <c r="A727" s="233"/>
      <c r="B727" s="234"/>
      <c r="C727" s="235"/>
      <c r="D727" s="234"/>
      <c r="E727" s="234"/>
      <c r="F727" s="234"/>
      <c r="G727" s="234"/>
      <c r="H727" s="234"/>
      <c r="I727" s="234"/>
      <c r="J727" s="234"/>
      <c r="K727" s="234"/>
      <c r="L727" s="234"/>
      <c r="M727" s="234"/>
      <c r="N727" s="234"/>
      <c r="O727" s="234"/>
      <c r="P727" s="234"/>
      <c r="Q727" s="234"/>
      <c r="R727" s="236"/>
      <c r="S727" s="234"/>
      <c r="T727" s="234"/>
      <c r="U727" s="234"/>
      <c r="V727" s="234"/>
      <c r="W727" s="234"/>
      <c r="X727" s="234"/>
      <c r="Y727" s="234"/>
      <c r="Z727" s="234"/>
      <c r="AA727" s="237"/>
      <c r="AB727" s="237"/>
      <c r="AC727" s="234"/>
      <c r="AD727" s="234"/>
      <c r="AE727" s="234"/>
      <c r="AF727" s="234"/>
      <c r="AG727" s="234"/>
      <c r="AH727" s="234"/>
      <c r="AI727" s="238"/>
      <c r="AJ727" s="234"/>
      <c r="AK727" s="234"/>
      <c r="AL727" s="234"/>
      <c r="AM727" s="229"/>
      <c r="AN727" s="239"/>
      <c r="AO727" s="239"/>
      <c r="AP727" s="239"/>
      <c r="AQ727" s="239"/>
      <c r="AR727" s="239"/>
    </row>
    <row r="728" spans="1:44">
      <c r="A728" s="233"/>
      <c r="B728" s="234"/>
      <c r="C728" s="235"/>
      <c r="D728" s="234"/>
      <c r="E728" s="234"/>
      <c r="F728" s="234"/>
      <c r="G728" s="234"/>
      <c r="H728" s="234"/>
      <c r="I728" s="234"/>
      <c r="J728" s="234"/>
      <c r="K728" s="234"/>
      <c r="L728" s="234"/>
      <c r="M728" s="234"/>
      <c r="N728" s="234"/>
      <c r="O728" s="234"/>
      <c r="P728" s="234"/>
      <c r="Q728" s="234"/>
      <c r="R728" s="236"/>
      <c r="S728" s="234"/>
      <c r="T728" s="234"/>
      <c r="U728" s="234"/>
      <c r="V728" s="234"/>
      <c r="W728" s="234"/>
      <c r="X728" s="234"/>
      <c r="Y728" s="234"/>
      <c r="Z728" s="234"/>
      <c r="AA728" s="237"/>
      <c r="AB728" s="237"/>
      <c r="AC728" s="234"/>
      <c r="AD728" s="234"/>
      <c r="AE728" s="234"/>
      <c r="AF728" s="234"/>
      <c r="AG728" s="234"/>
      <c r="AH728" s="234"/>
      <c r="AI728" s="238"/>
      <c r="AJ728" s="234"/>
      <c r="AK728" s="234"/>
      <c r="AL728" s="234"/>
      <c r="AM728" s="229"/>
      <c r="AN728" s="239"/>
      <c r="AO728" s="239"/>
      <c r="AP728" s="239"/>
      <c r="AQ728" s="239"/>
      <c r="AR728" s="239"/>
    </row>
    <row r="729" spans="1:44">
      <c r="A729" s="233"/>
      <c r="B729" s="234"/>
      <c r="C729" s="235"/>
      <c r="D729" s="234"/>
      <c r="E729" s="234"/>
      <c r="F729" s="234"/>
      <c r="G729" s="234"/>
      <c r="H729" s="234"/>
      <c r="I729" s="234"/>
      <c r="J729" s="234"/>
      <c r="K729" s="234"/>
      <c r="L729" s="234"/>
      <c r="M729" s="234"/>
      <c r="N729" s="234"/>
      <c r="O729" s="234"/>
      <c r="P729" s="234"/>
      <c r="Q729" s="234"/>
      <c r="R729" s="236"/>
      <c r="S729" s="234"/>
      <c r="T729" s="234"/>
      <c r="U729" s="234"/>
      <c r="V729" s="234"/>
      <c r="W729" s="234"/>
      <c r="X729" s="234"/>
      <c r="Y729" s="234"/>
      <c r="Z729" s="234"/>
      <c r="AA729" s="237"/>
      <c r="AB729" s="237"/>
      <c r="AC729" s="234"/>
      <c r="AD729" s="234"/>
      <c r="AE729" s="234"/>
      <c r="AF729" s="234"/>
      <c r="AG729" s="234"/>
      <c r="AH729" s="234"/>
      <c r="AI729" s="238"/>
      <c r="AJ729" s="234"/>
      <c r="AK729" s="234"/>
      <c r="AL729" s="234"/>
      <c r="AM729" s="229"/>
      <c r="AN729" s="239"/>
      <c r="AO729" s="239"/>
      <c r="AP729" s="239"/>
      <c r="AQ729" s="239"/>
      <c r="AR729" s="239"/>
    </row>
    <row r="730" spans="1:44">
      <c r="A730" s="233"/>
      <c r="B730" s="234"/>
      <c r="C730" s="235"/>
      <c r="D730" s="234"/>
      <c r="E730" s="234"/>
      <c r="F730" s="234"/>
      <c r="G730" s="234"/>
      <c r="H730" s="234"/>
      <c r="I730" s="234"/>
      <c r="J730" s="234"/>
      <c r="K730" s="234"/>
      <c r="L730" s="234"/>
      <c r="M730" s="234"/>
      <c r="N730" s="234"/>
      <c r="O730" s="234"/>
      <c r="P730" s="234"/>
      <c r="Q730" s="234"/>
      <c r="R730" s="236"/>
      <c r="S730" s="234"/>
      <c r="T730" s="234"/>
      <c r="U730" s="234"/>
      <c r="V730" s="234"/>
      <c r="W730" s="234"/>
      <c r="X730" s="234"/>
      <c r="Y730" s="234"/>
      <c r="Z730" s="234"/>
      <c r="AA730" s="237"/>
      <c r="AB730" s="237"/>
      <c r="AC730" s="234"/>
      <c r="AD730" s="234"/>
      <c r="AE730" s="234"/>
      <c r="AF730" s="234"/>
      <c r="AG730" s="234"/>
      <c r="AH730" s="234"/>
      <c r="AI730" s="238"/>
      <c r="AJ730" s="234"/>
      <c r="AK730" s="234"/>
      <c r="AL730" s="234"/>
      <c r="AM730" s="229"/>
      <c r="AN730" s="239"/>
      <c r="AO730" s="239"/>
      <c r="AP730" s="239"/>
      <c r="AQ730" s="239"/>
      <c r="AR730" s="239"/>
    </row>
    <row r="731" spans="1:44">
      <c r="A731" s="233"/>
      <c r="B731" s="234"/>
      <c r="C731" s="235"/>
      <c r="D731" s="234"/>
      <c r="E731" s="234"/>
      <c r="F731" s="234"/>
      <c r="G731" s="234"/>
      <c r="H731" s="234"/>
      <c r="I731" s="234"/>
      <c r="J731" s="234"/>
      <c r="K731" s="234"/>
      <c r="L731" s="234"/>
      <c r="M731" s="234"/>
      <c r="N731" s="234"/>
      <c r="O731" s="234"/>
      <c r="P731" s="234"/>
      <c r="Q731" s="234"/>
      <c r="R731" s="236"/>
      <c r="S731" s="234"/>
      <c r="T731" s="234"/>
      <c r="U731" s="234"/>
      <c r="V731" s="234"/>
      <c r="W731" s="234"/>
      <c r="X731" s="234"/>
      <c r="Y731" s="234"/>
      <c r="Z731" s="234"/>
      <c r="AA731" s="237"/>
      <c r="AB731" s="237"/>
      <c r="AC731" s="234"/>
      <c r="AD731" s="234"/>
      <c r="AE731" s="234"/>
      <c r="AF731" s="234"/>
      <c r="AG731" s="234"/>
      <c r="AH731" s="234"/>
      <c r="AI731" s="238"/>
      <c r="AJ731" s="234"/>
      <c r="AK731" s="234"/>
      <c r="AL731" s="234"/>
      <c r="AM731" s="229"/>
      <c r="AN731" s="239"/>
      <c r="AO731" s="239"/>
      <c r="AP731" s="239"/>
      <c r="AQ731" s="239"/>
      <c r="AR731" s="239"/>
    </row>
    <row r="732" spans="1:44">
      <c r="A732" s="233"/>
      <c r="B732" s="234"/>
      <c r="C732" s="235"/>
      <c r="D732" s="234"/>
      <c r="E732" s="234"/>
      <c r="F732" s="234"/>
      <c r="G732" s="234"/>
      <c r="H732" s="234"/>
      <c r="I732" s="234"/>
      <c r="J732" s="234"/>
      <c r="K732" s="234"/>
      <c r="L732" s="234"/>
      <c r="M732" s="234"/>
      <c r="N732" s="234"/>
      <c r="O732" s="234"/>
      <c r="P732" s="234"/>
      <c r="Q732" s="234"/>
      <c r="R732" s="236"/>
      <c r="S732" s="234"/>
      <c r="T732" s="234"/>
      <c r="U732" s="234"/>
      <c r="V732" s="234"/>
      <c r="W732" s="234"/>
      <c r="X732" s="234"/>
      <c r="Y732" s="234"/>
      <c r="Z732" s="234"/>
      <c r="AA732" s="237"/>
      <c r="AB732" s="237"/>
      <c r="AC732" s="234"/>
      <c r="AD732" s="234"/>
      <c r="AE732" s="234"/>
      <c r="AF732" s="234"/>
      <c r="AG732" s="234"/>
      <c r="AH732" s="234"/>
      <c r="AI732" s="238"/>
      <c r="AJ732" s="234"/>
      <c r="AK732" s="234"/>
      <c r="AL732" s="234"/>
      <c r="AM732" s="229"/>
      <c r="AN732" s="239"/>
      <c r="AO732" s="239"/>
      <c r="AP732" s="239"/>
      <c r="AQ732" s="239"/>
      <c r="AR732" s="239"/>
    </row>
    <row r="733" spans="1:44">
      <c r="A733" s="233"/>
      <c r="B733" s="234"/>
      <c r="C733" s="235"/>
      <c r="D733" s="234"/>
      <c r="E733" s="234"/>
      <c r="F733" s="234"/>
      <c r="G733" s="234"/>
      <c r="H733" s="234"/>
      <c r="I733" s="234"/>
      <c r="J733" s="234"/>
      <c r="K733" s="234"/>
      <c r="L733" s="234"/>
      <c r="M733" s="234"/>
      <c r="N733" s="234"/>
      <c r="O733" s="234"/>
      <c r="P733" s="234"/>
      <c r="Q733" s="234"/>
      <c r="R733" s="236"/>
      <c r="S733" s="234"/>
      <c r="T733" s="234"/>
      <c r="U733" s="234"/>
      <c r="V733" s="234"/>
      <c r="W733" s="234"/>
      <c r="X733" s="234"/>
      <c r="Y733" s="234"/>
      <c r="Z733" s="234"/>
      <c r="AA733" s="237"/>
      <c r="AB733" s="237"/>
      <c r="AC733" s="234"/>
      <c r="AD733" s="234"/>
      <c r="AE733" s="234"/>
      <c r="AF733" s="234"/>
      <c r="AG733" s="234"/>
      <c r="AH733" s="234"/>
      <c r="AI733" s="238"/>
      <c r="AJ733" s="234"/>
      <c r="AK733" s="234"/>
      <c r="AL733" s="234"/>
      <c r="AM733" s="229"/>
      <c r="AN733" s="239"/>
      <c r="AO733" s="239"/>
      <c r="AP733" s="239"/>
      <c r="AQ733" s="239"/>
      <c r="AR733" s="239"/>
    </row>
    <row r="734" spans="1:44">
      <c r="A734" s="233"/>
      <c r="B734" s="234"/>
      <c r="C734" s="235"/>
      <c r="D734" s="234"/>
      <c r="E734" s="234"/>
      <c r="F734" s="234"/>
      <c r="G734" s="234"/>
      <c r="H734" s="234"/>
      <c r="I734" s="234"/>
      <c r="J734" s="234"/>
      <c r="K734" s="234"/>
      <c r="L734" s="234"/>
      <c r="M734" s="234"/>
      <c r="N734" s="234"/>
      <c r="O734" s="234"/>
      <c r="P734" s="234"/>
      <c r="Q734" s="234"/>
      <c r="R734" s="236"/>
      <c r="S734" s="234"/>
      <c r="T734" s="234"/>
      <c r="U734" s="234"/>
      <c r="V734" s="234"/>
      <c r="W734" s="234"/>
      <c r="X734" s="234"/>
      <c r="Y734" s="234"/>
      <c r="Z734" s="234"/>
      <c r="AA734" s="237"/>
      <c r="AB734" s="237"/>
      <c r="AC734" s="234"/>
      <c r="AD734" s="234"/>
      <c r="AE734" s="234"/>
      <c r="AF734" s="234"/>
      <c r="AG734" s="234"/>
      <c r="AH734" s="234"/>
      <c r="AI734" s="238"/>
      <c r="AJ734" s="234"/>
      <c r="AK734" s="234"/>
      <c r="AL734" s="234"/>
      <c r="AM734" s="229"/>
      <c r="AN734" s="239"/>
      <c r="AO734" s="239"/>
      <c r="AP734" s="239"/>
      <c r="AQ734" s="239"/>
      <c r="AR734" s="239"/>
    </row>
    <row r="735" spans="1:44">
      <c r="A735" s="233"/>
      <c r="B735" s="234"/>
      <c r="C735" s="235"/>
      <c r="D735" s="234"/>
      <c r="E735" s="234"/>
      <c r="F735" s="234"/>
      <c r="G735" s="234"/>
      <c r="H735" s="234"/>
      <c r="I735" s="234"/>
      <c r="J735" s="234"/>
      <c r="K735" s="234"/>
      <c r="L735" s="234"/>
      <c r="M735" s="234"/>
      <c r="N735" s="234"/>
      <c r="O735" s="234"/>
      <c r="P735" s="234"/>
      <c r="Q735" s="234"/>
      <c r="R735" s="236"/>
      <c r="S735" s="234"/>
      <c r="T735" s="234"/>
      <c r="U735" s="234"/>
      <c r="V735" s="234"/>
      <c r="W735" s="234"/>
      <c r="X735" s="234"/>
      <c r="Y735" s="234"/>
      <c r="Z735" s="234"/>
      <c r="AA735" s="237"/>
      <c r="AB735" s="237"/>
      <c r="AC735" s="234"/>
      <c r="AD735" s="234"/>
      <c r="AE735" s="234"/>
      <c r="AF735" s="234"/>
      <c r="AG735" s="234"/>
      <c r="AH735" s="234"/>
      <c r="AI735" s="238"/>
      <c r="AJ735" s="234"/>
      <c r="AK735" s="234"/>
      <c r="AL735" s="234"/>
      <c r="AM735" s="229"/>
      <c r="AN735" s="239"/>
      <c r="AO735" s="239"/>
      <c r="AP735" s="239"/>
      <c r="AQ735" s="239"/>
      <c r="AR735" s="239"/>
    </row>
    <row r="736" spans="1:44">
      <c r="A736" s="233"/>
      <c r="B736" s="234"/>
      <c r="C736" s="235"/>
      <c r="D736" s="234"/>
      <c r="E736" s="234"/>
      <c r="F736" s="234"/>
      <c r="G736" s="234"/>
      <c r="H736" s="234"/>
      <c r="I736" s="234"/>
      <c r="J736" s="234"/>
      <c r="K736" s="234"/>
      <c r="L736" s="234"/>
      <c r="M736" s="234"/>
      <c r="N736" s="234"/>
      <c r="O736" s="234"/>
      <c r="P736" s="234"/>
      <c r="Q736" s="234"/>
      <c r="R736" s="236"/>
      <c r="S736" s="234"/>
      <c r="T736" s="234"/>
      <c r="U736" s="234"/>
      <c r="V736" s="234"/>
      <c r="W736" s="234"/>
      <c r="X736" s="234"/>
      <c r="Y736" s="234"/>
      <c r="Z736" s="234"/>
      <c r="AA736" s="237"/>
      <c r="AB736" s="237"/>
      <c r="AC736" s="234"/>
      <c r="AD736" s="234"/>
      <c r="AE736" s="234"/>
      <c r="AF736" s="234"/>
      <c r="AG736" s="234"/>
      <c r="AH736" s="234"/>
      <c r="AI736" s="238"/>
      <c r="AJ736" s="234"/>
      <c r="AK736" s="234"/>
      <c r="AL736" s="234"/>
      <c r="AM736" s="229"/>
      <c r="AN736" s="239"/>
      <c r="AO736" s="239"/>
      <c r="AP736" s="239"/>
      <c r="AQ736" s="239"/>
      <c r="AR736" s="239"/>
    </row>
    <row r="737" spans="1:44">
      <c r="A737" s="233"/>
      <c r="B737" s="234"/>
      <c r="C737" s="235"/>
      <c r="D737" s="234"/>
      <c r="E737" s="234"/>
      <c r="F737" s="234"/>
      <c r="G737" s="234"/>
      <c r="H737" s="234"/>
      <c r="I737" s="234"/>
      <c r="J737" s="234"/>
      <c r="K737" s="234"/>
      <c r="L737" s="234"/>
      <c r="M737" s="234"/>
      <c r="N737" s="234"/>
      <c r="O737" s="234"/>
      <c r="P737" s="234"/>
      <c r="Q737" s="234"/>
      <c r="R737" s="236"/>
      <c r="S737" s="234"/>
      <c r="T737" s="234"/>
      <c r="U737" s="234"/>
      <c r="V737" s="234"/>
      <c r="W737" s="234"/>
      <c r="X737" s="234"/>
      <c r="Y737" s="234"/>
      <c r="Z737" s="234"/>
      <c r="AA737" s="237"/>
      <c r="AB737" s="237"/>
      <c r="AC737" s="234"/>
      <c r="AD737" s="234"/>
      <c r="AE737" s="234"/>
      <c r="AF737" s="234"/>
      <c r="AG737" s="234"/>
      <c r="AH737" s="234"/>
      <c r="AI737" s="238"/>
      <c r="AJ737" s="234"/>
      <c r="AK737" s="234"/>
      <c r="AL737" s="234"/>
      <c r="AM737" s="229"/>
      <c r="AN737" s="239"/>
      <c r="AO737" s="239"/>
      <c r="AP737" s="239"/>
      <c r="AQ737" s="239"/>
      <c r="AR737" s="239"/>
    </row>
    <row r="738" spans="1:44">
      <c r="A738" s="233"/>
      <c r="B738" s="234"/>
      <c r="C738" s="235"/>
      <c r="D738" s="234"/>
      <c r="E738" s="234"/>
      <c r="F738" s="234"/>
      <c r="G738" s="234"/>
      <c r="H738" s="234"/>
      <c r="I738" s="234"/>
      <c r="J738" s="234"/>
      <c r="K738" s="234"/>
      <c r="L738" s="234"/>
      <c r="M738" s="234"/>
      <c r="N738" s="234"/>
      <c r="O738" s="234"/>
      <c r="P738" s="234"/>
      <c r="Q738" s="234"/>
      <c r="R738" s="236"/>
      <c r="S738" s="234"/>
      <c r="T738" s="234"/>
      <c r="U738" s="234"/>
      <c r="V738" s="234"/>
      <c r="W738" s="234"/>
      <c r="X738" s="234"/>
      <c r="Y738" s="234"/>
      <c r="Z738" s="234"/>
      <c r="AA738" s="237"/>
      <c r="AB738" s="237"/>
      <c r="AC738" s="234"/>
      <c r="AD738" s="234"/>
      <c r="AE738" s="234"/>
      <c r="AF738" s="234"/>
      <c r="AG738" s="234"/>
      <c r="AH738" s="234"/>
      <c r="AI738" s="238"/>
      <c r="AJ738" s="234"/>
      <c r="AK738" s="234"/>
      <c r="AL738" s="234"/>
      <c r="AM738" s="229"/>
      <c r="AN738" s="239"/>
      <c r="AO738" s="239"/>
      <c r="AP738" s="239"/>
      <c r="AQ738" s="239"/>
      <c r="AR738" s="239"/>
    </row>
    <row r="739" spans="1:44">
      <c r="A739" s="233"/>
      <c r="B739" s="234"/>
      <c r="C739" s="235"/>
      <c r="D739" s="234"/>
      <c r="E739" s="234"/>
      <c r="F739" s="234"/>
      <c r="G739" s="234"/>
      <c r="H739" s="234"/>
      <c r="I739" s="234"/>
      <c r="J739" s="234"/>
      <c r="K739" s="234"/>
      <c r="L739" s="234"/>
      <c r="M739" s="234"/>
      <c r="N739" s="234"/>
      <c r="O739" s="234"/>
      <c r="P739" s="234"/>
      <c r="Q739" s="234"/>
      <c r="R739" s="236"/>
      <c r="S739" s="234"/>
      <c r="T739" s="234"/>
      <c r="U739" s="234"/>
      <c r="V739" s="234"/>
      <c r="W739" s="234"/>
      <c r="X739" s="234"/>
      <c r="Y739" s="234"/>
      <c r="Z739" s="234"/>
      <c r="AA739" s="237"/>
      <c r="AB739" s="237"/>
      <c r="AC739" s="234"/>
      <c r="AD739" s="234"/>
      <c r="AE739" s="234"/>
      <c r="AF739" s="234"/>
      <c r="AG739" s="234"/>
      <c r="AH739" s="234"/>
      <c r="AI739" s="238"/>
      <c r="AJ739" s="234"/>
      <c r="AK739" s="234"/>
      <c r="AL739" s="234"/>
      <c r="AM739" s="229"/>
      <c r="AN739" s="239"/>
      <c r="AO739" s="239"/>
      <c r="AP739" s="239"/>
      <c r="AQ739" s="239"/>
      <c r="AR739" s="239"/>
    </row>
    <row r="740" spans="1:44">
      <c r="A740" s="233"/>
      <c r="B740" s="234"/>
      <c r="C740" s="235"/>
      <c r="D740" s="234"/>
      <c r="E740" s="234"/>
      <c r="F740" s="234"/>
      <c r="G740" s="234"/>
      <c r="H740" s="234"/>
      <c r="I740" s="234"/>
      <c r="J740" s="234"/>
      <c r="K740" s="234"/>
      <c r="L740" s="234"/>
      <c r="M740" s="234"/>
      <c r="N740" s="234"/>
      <c r="O740" s="234"/>
      <c r="P740" s="234"/>
      <c r="Q740" s="234"/>
      <c r="R740" s="236"/>
      <c r="S740" s="234"/>
      <c r="T740" s="234"/>
      <c r="U740" s="234"/>
      <c r="V740" s="234"/>
      <c r="W740" s="234"/>
      <c r="X740" s="234"/>
      <c r="Y740" s="234"/>
      <c r="Z740" s="234"/>
      <c r="AA740" s="237"/>
      <c r="AB740" s="237"/>
      <c r="AC740" s="234"/>
      <c r="AD740" s="234"/>
      <c r="AE740" s="234"/>
      <c r="AF740" s="234"/>
      <c r="AG740" s="234"/>
      <c r="AH740" s="234"/>
      <c r="AI740" s="238"/>
      <c r="AJ740" s="234"/>
      <c r="AK740" s="234"/>
      <c r="AL740" s="234"/>
      <c r="AM740" s="229"/>
      <c r="AN740" s="239"/>
      <c r="AO740" s="239"/>
      <c r="AP740" s="239"/>
      <c r="AQ740" s="239"/>
      <c r="AR740" s="239"/>
    </row>
    <row r="741" spans="1:44">
      <c r="A741" s="233"/>
      <c r="B741" s="234"/>
      <c r="C741" s="235"/>
      <c r="D741" s="234"/>
      <c r="E741" s="234"/>
      <c r="F741" s="234"/>
      <c r="G741" s="234"/>
      <c r="H741" s="234"/>
      <c r="I741" s="234"/>
      <c r="J741" s="234"/>
      <c r="K741" s="234"/>
      <c r="L741" s="234"/>
      <c r="M741" s="234"/>
      <c r="N741" s="234"/>
      <c r="O741" s="234"/>
      <c r="P741" s="234"/>
      <c r="Q741" s="234"/>
      <c r="R741" s="236"/>
      <c r="S741" s="234"/>
      <c r="T741" s="234"/>
      <c r="U741" s="234"/>
      <c r="V741" s="234"/>
      <c r="W741" s="234"/>
      <c r="X741" s="234"/>
      <c r="Y741" s="234"/>
      <c r="Z741" s="234"/>
      <c r="AA741" s="237"/>
      <c r="AB741" s="237"/>
      <c r="AC741" s="234"/>
      <c r="AD741" s="234"/>
      <c r="AE741" s="234"/>
      <c r="AF741" s="234"/>
      <c r="AG741" s="234"/>
      <c r="AH741" s="234"/>
      <c r="AI741" s="238"/>
      <c r="AJ741" s="234"/>
      <c r="AK741" s="234"/>
      <c r="AL741" s="234"/>
      <c r="AM741" s="229"/>
      <c r="AN741" s="239"/>
      <c r="AO741" s="239"/>
      <c r="AP741" s="239"/>
      <c r="AQ741" s="239"/>
      <c r="AR741" s="239"/>
    </row>
    <row r="742" spans="1:44">
      <c r="A742" s="233"/>
      <c r="B742" s="234"/>
      <c r="C742" s="235"/>
      <c r="D742" s="234"/>
      <c r="E742" s="234"/>
      <c r="F742" s="234"/>
      <c r="G742" s="234"/>
      <c r="H742" s="234"/>
      <c r="I742" s="234"/>
      <c r="J742" s="234"/>
      <c r="K742" s="234"/>
      <c r="L742" s="234"/>
      <c r="M742" s="234"/>
      <c r="N742" s="234"/>
      <c r="O742" s="234"/>
      <c r="P742" s="234"/>
      <c r="Q742" s="234"/>
      <c r="R742" s="236"/>
      <c r="S742" s="234"/>
      <c r="T742" s="234"/>
      <c r="U742" s="234"/>
      <c r="V742" s="234"/>
      <c r="W742" s="234"/>
      <c r="X742" s="234"/>
      <c r="Y742" s="234"/>
      <c r="Z742" s="234"/>
      <c r="AA742" s="237"/>
      <c r="AB742" s="237"/>
      <c r="AC742" s="234"/>
      <c r="AD742" s="234"/>
      <c r="AE742" s="234"/>
      <c r="AF742" s="234"/>
      <c r="AG742" s="234"/>
      <c r="AH742" s="234"/>
      <c r="AI742" s="238"/>
      <c r="AJ742" s="234"/>
      <c r="AK742" s="234"/>
      <c r="AL742" s="234"/>
      <c r="AM742" s="229"/>
      <c r="AN742" s="239"/>
      <c r="AO742" s="239"/>
      <c r="AP742" s="239"/>
      <c r="AQ742" s="239"/>
      <c r="AR742" s="239"/>
    </row>
    <row r="743" spans="1:44">
      <c r="A743" s="233"/>
      <c r="B743" s="234"/>
      <c r="C743" s="235"/>
      <c r="D743" s="234"/>
      <c r="E743" s="234"/>
      <c r="F743" s="234"/>
      <c r="G743" s="234"/>
      <c r="H743" s="234"/>
      <c r="I743" s="234"/>
      <c r="J743" s="234"/>
      <c r="K743" s="234"/>
      <c r="L743" s="234"/>
      <c r="M743" s="234"/>
      <c r="N743" s="234"/>
      <c r="O743" s="234"/>
      <c r="P743" s="234"/>
      <c r="Q743" s="234"/>
      <c r="R743" s="236"/>
      <c r="S743" s="234"/>
      <c r="T743" s="234"/>
      <c r="U743" s="234"/>
      <c r="V743" s="234"/>
      <c r="W743" s="234"/>
      <c r="X743" s="234"/>
      <c r="Y743" s="234"/>
      <c r="Z743" s="234"/>
      <c r="AA743" s="237"/>
      <c r="AB743" s="237"/>
      <c r="AC743" s="234"/>
      <c r="AD743" s="234"/>
      <c r="AE743" s="234"/>
      <c r="AF743" s="234"/>
      <c r="AG743" s="234"/>
      <c r="AH743" s="234"/>
      <c r="AI743" s="238"/>
      <c r="AJ743" s="234"/>
      <c r="AK743" s="234"/>
      <c r="AL743" s="234"/>
      <c r="AM743" s="229"/>
      <c r="AN743" s="239"/>
      <c r="AO743" s="239"/>
      <c r="AP743" s="239"/>
      <c r="AQ743" s="239"/>
      <c r="AR743" s="239"/>
    </row>
    <row r="744" spans="1:44">
      <c r="A744" s="233"/>
      <c r="B744" s="234"/>
      <c r="C744" s="235"/>
      <c r="D744" s="234"/>
      <c r="E744" s="234"/>
      <c r="F744" s="234"/>
      <c r="G744" s="234"/>
      <c r="H744" s="234"/>
      <c r="I744" s="234"/>
      <c r="J744" s="234"/>
      <c r="K744" s="234"/>
      <c r="L744" s="234"/>
      <c r="M744" s="234"/>
      <c r="N744" s="234"/>
      <c r="O744" s="234"/>
      <c r="P744" s="234"/>
      <c r="Q744" s="234"/>
      <c r="R744" s="236"/>
      <c r="S744" s="234"/>
      <c r="T744" s="234"/>
      <c r="U744" s="234"/>
      <c r="V744" s="234"/>
      <c r="W744" s="234"/>
      <c r="X744" s="234"/>
      <c r="Y744" s="234"/>
      <c r="Z744" s="234"/>
      <c r="AA744" s="237"/>
      <c r="AB744" s="237"/>
      <c r="AC744" s="234"/>
      <c r="AD744" s="234"/>
      <c r="AE744" s="234"/>
      <c r="AF744" s="234"/>
      <c r="AG744" s="234"/>
      <c r="AH744" s="234"/>
      <c r="AI744" s="238"/>
      <c r="AJ744" s="234"/>
      <c r="AK744" s="234"/>
      <c r="AL744" s="234"/>
      <c r="AM744" s="229"/>
      <c r="AN744" s="239"/>
      <c r="AO744" s="239"/>
      <c r="AP744" s="239"/>
      <c r="AQ744" s="239"/>
      <c r="AR744" s="239"/>
    </row>
    <row r="745" spans="1:44">
      <c r="A745" s="233"/>
      <c r="B745" s="234"/>
      <c r="C745" s="235"/>
      <c r="D745" s="234"/>
      <c r="E745" s="234"/>
      <c r="F745" s="234"/>
      <c r="G745" s="234"/>
      <c r="H745" s="234"/>
      <c r="I745" s="234"/>
      <c r="J745" s="234"/>
      <c r="K745" s="234"/>
      <c r="L745" s="234"/>
      <c r="M745" s="234"/>
      <c r="N745" s="234"/>
      <c r="O745" s="234"/>
      <c r="P745" s="234"/>
      <c r="Q745" s="234"/>
      <c r="R745" s="236"/>
      <c r="S745" s="234"/>
      <c r="T745" s="234"/>
      <c r="U745" s="234"/>
      <c r="V745" s="234"/>
      <c r="W745" s="234"/>
      <c r="X745" s="234"/>
      <c r="Y745" s="234"/>
      <c r="Z745" s="234"/>
      <c r="AA745" s="237"/>
      <c r="AB745" s="237"/>
      <c r="AC745" s="234"/>
      <c r="AD745" s="234"/>
      <c r="AE745" s="234"/>
      <c r="AF745" s="234"/>
      <c r="AG745" s="234"/>
      <c r="AH745" s="234"/>
      <c r="AI745" s="238"/>
      <c r="AJ745" s="234"/>
      <c r="AK745" s="234"/>
      <c r="AL745" s="234"/>
      <c r="AM745" s="229"/>
      <c r="AN745" s="239"/>
      <c r="AO745" s="239"/>
      <c r="AP745" s="239"/>
      <c r="AQ745" s="239"/>
      <c r="AR745" s="239"/>
    </row>
    <row r="746" spans="1:44">
      <c r="A746" s="233"/>
      <c r="B746" s="234"/>
      <c r="C746" s="235"/>
      <c r="D746" s="234"/>
      <c r="E746" s="234"/>
      <c r="F746" s="234"/>
      <c r="G746" s="234"/>
      <c r="H746" s="234"/>
      <c r="I746" s="234"/>
      <c r="J746" s="234"/>
      <c r="K746" s="234"/>
      <c r="L746" s="234"/>
      <c r="M746" s="234"/>
      <c r="N746" s="234"/>
      <c r="O746" s="234"/>
      <c r="P746" s="234"/>
      <c r="Q746" s="234"/>
      <c r="R746" s="236"/>
      <c r="S746" s="234"/>
      <c r="T746" s="234"/>
      <c r="U746" s="234"/>
      <c r="V746" s="234"/>
      <c r="W746" s="234"/>
      <c r="X746" s="234"/>
      <c r="Y746" s="234"/>
      <c r="Z746" s="234"/>
      <c r="AA746" s="237"/>
      <c r="AB746" s="237"/>
      <c r="AC746" s="234"/>
      <c r="AD746" s="234"/>
      <c r="AE746" s="234"/>
      <c r="AF746" s="234"/>
      <c r="AG746" s="234"/>
      <c r="AH746" s="234"/>
      <c r="AI746" s="238"/>
      <c r="AJ746" s="234"/>
      <c r="AK746" s="234"/>
      <c r="AL746" s="234"/>
      <c r="AM746" s="229"/>
      <c r="AN746" s="239"/>
      <c r="AO746" s="239"/>
      <c r="AP746" s="239"/>
      <c r="AQ746" s="239"/>
      <c r="AR746" s="239"/>
    </row>
    <row r="747" spans="1:44">
      <c r="A747" s="233"/>
      <c r="B747" s="234"/>
      <c r="C747" s="235"/>
      <c r="D747" s="234"/>
      <c r="E747" s="234"/>
      <c r="F747" s="234"/>
      <c r="G747" s="234"/>
      <c r="H747" s="234"/>
      <c r="I747" s="234"/>
      <c r="J747" s="234"/>
      <c r="K747" s="234"/>
      <c r="L747" s="234"/>
      <c r="M747" s="234"/>
      <c r="N747" s="234"/>
      <c r="O747" s="234"/>
      <c r="P747" s="234"/>
      <c r="Q747" s="234"/>
      <c r="R747" s="236"/>
      <c r="S747" s="234"/>
      <c r="T747" s="234"/>
      <c r="U747" s="234"/>
      <c r="V747" s="234"/>
      <c r="W747" s="234"/>
      <c r="X747" s="234"/>
      <c r="Y747" s="234"/>
      <c r="Z747" s="234"/>
      <c r="AA747" s="237"/>
      <c r="AB747" s="237"/>
      <c r="AC747" s="234"/>
      <c r="AD747" s="234"/>
      <c r="AE747" s="234"/>
      <c r="AF747" s="234"/>
      <c r="AG747" s="234"/>
      <c r="AH747" s="234"/>
      <c r="AI747" s="238"/>
      <c r="AJ747" s="234"/>
      <c r="AK747" s="234"/>
      <c r="AL747" s="234"/>
      <c r="AM747" s="229"/>
      <c r="AN747" s="239"/>
      <c r="AO747" s="239"/>
      <c r="AP747" s="239"/>
      <c r="AQ747" s="239"/>
      <c r="AR747" s="239"/>
    </row>
    <row r="748" spans="1:44">
      <c r="A748" s="233"/>
      <c r="B748" s="234"/>
      <c r="C748" s="235"/>
      <c r="D748" s="234"/>
      <c r="E748" s="234"/>
      <c r="F748" s="234"/>
      <c r="G748" s="234"/>
      <c r="H748" s="234"/>
      <c r="I748" s="234"/>
      <c r="J748" s="234"/>
      <c r="K748" s="234"/>
      <c r="L748" s="234"/>
      <c r="M748" s="234"/>
      <c r="N748" s="234"/>
      <c r="O748" s="234"/>
      <c r="P748" s="234"/>
      <c r="Q748" s="234"/>
      <c r="R748" s="236"/>
      <c r="S748" s="234"/>
      <c r="T748" s="234"/>
      <c r="U748" s="234"/>
      <c r="V748" s="234"/>
      <c r="W748" s="234"/>
      <c r="X748" s="234"/>
      <c r="Y748" s="234"/>
      <c r="Z748" s="234"/>
      <c r="AA748" s="237"/>
      <c r="AB748" s="237"/>
      <c r="AC748" s="234"/>
      <c r="AD748" s="234"/>
      <c r="AE748" s="234"/>
      <c r="AF748" s="234"/>
      <c r="AG748" s="234"/>
      <c r="AH748" s="234"/>
      <c r="AI748" s="238"/>
      <c r="AJ748" s="234"/>
      <c r="AK748" s="234"/>
      <c r="AL748" s="234"/>
      <c r="AM748" s="229"/>
      <c r="AN748" s="239"/>
      <c r="AO748" s="239"/>
      <c r="AP748" s="239"/>
      <c r="AQ748" s="239"/>
      <c r="AR748" s="239"/>
    </row>
    <row r="749" spans="1:44">
      <c r="A749" s="233"/>
      <c r="B749" s="234"/>
      <c r="C749" s="235"/>
      <c r="D749" s="234"/>
      <c r="E749" s="234"/>
      <c r="F749" s="234"/>
      <c r="G749" s="234"/>
      <c r="H749" s="234"/>
      <c r="I749" s="234"/>
      <c r="J749" s="234"/>
      <c r="K749" s="234"/>
      <c r="L749" s="234"/>
      <c r="M749" s="234"/>
      <c r="N749" s="234"/>
      <c r="O749" s="234"/>
      <c r="P749" s="234"/>
      <c r="Q749" s="234"/>
      <c r="R749" s="236"/>
      <c r="S749" s="234"/>
      <c r="T749" s="234"/>
      <c r="U749" s="234"/>
      <c r="V749" s="234"/>
      <c r="W749" s="234"/>
      <c r="X749" s="234"/>
      <c r="Y749" s="234"/>
      <c r="Z749" s="234"/>
      <c r="AA749" s="237"/>
      <c r="AB749" s="237"/>
      <c r="AC749" s="234"/>
      <c r="AD749" s="234"/>
      <c r="AE749" s="234"/>
      <c r="AF749" s="234"/>
      <c r="AG749" s="234"/>
      <c r="AH749" s="234"/>
      <c r="AI749" s="238"/>
      <c r="AJ749" s="234"/>
      <c r="AK749" s="234"/>
      <c r="AL749" s="234"/>
      <c r="AM749" s="229"/>
      <c r="AN749" s="239"/>
      <c r="AO749" s="239"/>
      <c r="AP749" s="239"/>
      <c r="AQ749" s="239"/>
      <c r="AR749" s="239"/>
    </row>
    <row r="750" spans="1:44">
      <c r="A750" s="233"/>
      <c r="B750" s="234"/>
      <c r="C750" s="235"/>
      <c r="D750" s="234"/>
      <c r="E750" s="234"/>
      <c r="F750" s="234"/>
      <c r="G750" s="234"/>
      <c r="H750" s="234"/>
      <c r="I750" s="234"/>
      <c r="J750" s="234"/>
      <c r="K750" s="234"/>
      <c r="L750" s="234"/>
      <c r="M750" s="234"/>
      <c r="N750" s="234"/>
      <c r="O750" s="234"/>
      <c r="P750" s="234"/>
      <c r="Q750" s="234"/>
      <c r="R750" s="236"/>
      <c r="S750" s="234"/>
      <c r="T750" s="234"/>
      <c r="U750" s="234"/>
      <c r="V750" s="234"/>
      <c r="W750" s="234"/>
      <c r="X750" s="234"/>
      <c r="Y750" s="234"/>
      <c r="Z750" s="234"/>
      <c r="AA750" s="237"/>
      <c r="AB750" s="237"/>
      <c r="AC750" s="234"/>
      <c r="AD750" s="234"/>
      <c r="AE750" s="234"/>
      <c r="AF750" s="234"/>
      <c r="AG750" s="234"/>
      <c r="AH750" s="234"/>
      <c r="AI750" s="238"/>
      <c r="AJ750" s="234"/>
      <c r="AK750" s="234"/>
      <c r="AL750" s="234"/>
      <c r="AM750" s="229"/>
      <c r="AN750" s="239"/>
      <c r="AO750" s="239"/>
      <c r="AP750" s="239"/>
      <c r="AQ750" s="239"/>
      <c r="AR750" s="239"/>
    </row>
    <row r="751" spans="1:44">
      <c r="A751" s="233"/>
      <c r="B751" s="234"/>
      <c r="C751" s="235"/>
      <c r="D751" s="234"/>
      <c r="E751" s="234"/>
      <c r="F751" s="234"/>
      <c r="G751" s="234"/>
      <c r="H751" s="234"/>
      <c r="I751" s="234"/>
      <c r="J751" s="234"/>
      <c r="K751" s="234"/>
      <c r="L751" s="234"/>
      <c r="M751" s="234"/>
      <c r="N751" s="234"/>
      <c r="O751" s="234"/>
      <c r="P751" s="234"/>
      <c r="Q751" s="234"/>
      <c r="R751" s="236"/>
      <c r="S751" s="234"/>
      <c r="T751" s="234"/>
      <c r="U751" s="234"/>
      <c r="V751" s="234"/>
      <c r="W751" s="234"/>
      <c r="X751" s="234"/>
      <c r="Y751" s="234"/>
      <c r="Z751" s="234"/>
      <c r="AA751" s="237"/>
      <c r="AB751" s="237"/>
      <c r="AC751" s="234"/>
      <c r="AD751" s="234"/>
      <c r="AE751" s="234"/>
      <c r="AF751" s="234"/>
      <c r="AG751" s="234"/>
      <c r="AH751" s="234"/>
      <c r="AI751" s="238"/>
      <c r="AJ751" s="234"/>
      <c r="AK751" s="234"/>
      <c r="AL751" s="234"/>
      <c r="AM751" s="229"/>
      <c r="AN751" s="239"/>
      <c r="AO751" s="239"/>
      <c r="AP751" s="239"/>
      <c r="AQ751" s="239"/>
      <c r="AR751" s="239"/>
    </row>
    <row r="752" spans="1:44">
      <c r="A752" s="233"/>
      <c r="B752" s="234"/>
      <c r="C752" s="235"/>
      <c r="D752" s="234"/>
      <c r="E752" s="234"/>
      <c r="F752" s="234"/>
      <c r="G752" s="234"/>
      <c r="H752" s="234"/>
      <c r="I752" s="234"/>
      <c r="J752" s="234"/>
      <c r="K752" s="234"/>
      <c r="L752" s="234"/>
      <c r="M752" s="234"/>
      <c r="N752" s="234"/>
      <c r="O752" s="234"/>
      <c r="P752" s="234"/>
      <c r="Q752" s="234"/>
      <c r="R752" s="236"/>
      <c r="S752" s="234"/>
      <c r="T752" s="234"/>
      <c r="U752" s="234"/>
      <c r="V752" s="234"/>
      <c r="W752" s="234"/>
      <c r="X752" s="234"/>
      <c r="Y752" s="234"/>
      <c r="Z752" s="234"/>
      <c r="AA752" s="237"/>
      <c r="AB752" s="237"/>
      <c r="AC752" s="234"/>
      <c r="AD752" s="234"/>
      <c r="AE752" s="234"/>
      <c r="AF752" s="234"/>
      <c r="AG752" s="234"/>
      <c r="AH752" s="234"/>
      <c r="AI752" s="238"/>
      <c r="AJ752" s="234"/>
      <c r="AK752" s="234"/>
      <c r="AL752" s="234"/>
      <c r="AM752" s="229"/>
      <c r="AN752" s="239"/>
      <c r="AO752" s="239"/>
      <c r="AP752" s="239"/>
      <c r="AQ752" s="239"/>
      <c r="AR752" s="239"/>
    </row>
    <row r="753" spans="1:44">
      <c r="A753" s="233"/>
      <c r="B753" s="234"/>
      <c r="C753" s="235"/>
      <c r="D753" s="234"/>
      <c r="E753" s="234"/>
      <c r="F753" s="234"/>
      <c r="G753" s="234"/>
      <c r="H753" s="234"/>
      <c r="I753" s="234"/>
      <c r="J753" s="234"/>
      <c r="K753" s="234"/>
      <c r="L753" s="234"/>
      <c r="M753" s="234"/>
      <c r="N753" s="234"/>
      <c r="O753" s="234"/>
      <c r="P753" s="234"/>
      <c r="Q753" s="234"/>
      <c r="R753" s="236"/>
      <c r="S753" s="234"/>
      <c r="T753" s="234"/>
      <c r="U753" s="234"/>
      <c r="V753" s="234"/>
      <c r="W753" s="234"/>
      <c r="X753" s="234"/>
      <c r="Y753" s="234"/>
      <c r="Z753" s="234"/>
      <c r="AA753" s="237"/>
      <c r="AB753" s="237"/>
      <c r="AC753" s="234"/>
      <c r="AD753" s="234"/>
      <c r="AE753" s="234"/>
      <c r="AF753" s="234"/>
      <c r="AG753" s="234"/>
      <c r="AH753" s="234"/>
      <c r="AI753" s="238"/>
      <c r="AJ753" s="234"/>
      <c r="AK753" s="234"/>
      <c r="AL753" s="234"/>
      <c r="AM753" s="229"/>
      <c r="AN753" s="239"/>
      <c r="AO753" s="239"/>
      <c r="AP753" s="239"/>
      <c r="AQ753" s="239"/>
      <c r="AR753" s="239"/>
    </row>
    <row r="754" spans="1:44">
      <c r="A754" s="233"/>
      <c r="B754" s="234"/>
      <c r="C754" s="235"/>
      <c r="D754" s="234"/>
      <c r="E754" s="234"/>
      <c r="F754" s="234"/>
      <c r="G754" s="234"/>
      <c r="H754" s="234"/>
      <c r="I754" s="234"/>
      <c r="J754" s="234"/>
      <c r="K754" s="234"/>
      <c r="L754" s="234"/>
      <c r="M754" s="234"/>
      <c r="N754" s="234"/>
      <c r="O754" s="234"/>
      <c r="P754" s="234"/>
      <c r="Q754" s="234"/>
      <c r="R754" s="236"/>
      <c r="S754" s="234"/>
      <c r="T754" s="234"/>
      <c r="U754" s="234"/>
      <c r="V754" s="234"/>
      <c r="W754" s="234"/>
      <c r="X754" s="234"/>
      <c r="Y754" s="234"/>
      <c r="Z754" s="234"/>
      <c r="AA754" s="237"/>
      <c r="AB754" s="237"/>
      <c r="AC754" s="234"/>
      <c r="AD754" s="234"/>
      <c r="AE754" s="234"/>
      <c r="AF754" s="234"/>
      <c r="AG754" s="234"/>
      <c r="AH754" s="234"/>
      <c r="AI754" s="238"/>
      <c r="AJ754" s="234"/>
      <c r="AK754" s="234"/>
      <c r="AL754" s="234"/>
      <c r="AM754" s="229"/>
      <c r="AN754" s="239"/>
      <c r="AO754" s="239"/>
      <c r="AP754" s="239"/>
      <c r="AQ754" s="239"/>
      <c r="AR754" s="239"/>
    </row>
    <row r="755" spans="1:44">
      <c r="A755" s="233"/>
      <c r="B755" s="234"/>
      <c r="C755" s="235"/>
      <c r="D755" s="234"/>
      <c r="E755" s="234"/>
      <c r="F755" s="234"/>
      <c r="G755" s="234"/>
      <c r="H755" s="234"/>
      <c r="I755" s="234"/>
      <c r="J755" s="234"/>
      <c r="K755" s="234"/>
      <c r="L755" s="234"/>
      <c r="M755" s="234"/>
      <c r="N755" s="234"/>
      <c r="O755" s="234"/>
      <c r="P755" s="234"/>
      <c r="Q755" s="234"/>
      <c r="R755" s="236"/>
      <c r="S755" s="234"/>
      <c r="T755" s="234"/>
      <c r="U755" s="234"/>
      <c r="V755" s="234"/>
      <c r="W755" s="234"/>
      <c r="X755" s="234"/>
      <c r="Y755" s="234"/>
      <c r="Z755" s="234"/>
      <c r="AA755" s="237"/>
      <c r="AB755" s="237"/>
      <c r="AC755" s="234"/>
      <c r="AD755" s="234"/>
      <c r="AE755" s="234"/>
      <c r="AF755" s="234"/>
      <c r="AG755" s="234"/>
      <c r="AH755" s="234"/>
      <c r="AI755" s="238"/>
      <c r="AJ755" s="234"/>
      <c r="AK755" s="234"/>
      <c r="AL755" s="234"/>
      <c r="AM755" s="229"/>
      <c r="AN755" s="239"/>
      <c r="AO755" s="239"/>
      <c r="AP755" s="239"/>
      <c r="AQ755" s="239"/>
      <c r="AR755" s="239"/>
    </row>
    <row r="756" spans="1:44">
      <c r="A756" s="233"/>
      <c r="B756" s="234"/>
      <c r="C756" s="235"/>
      <c r="D756" s="234"/>
      <c r="E756" s="234"/>
      <c r="F756" s="234"/>
      <c r="G756" s="234"/>
      <c r="H756" s="234"/>
      <c r="I756" s="234"/>
      <c r="J756" s="234"/>
      <c r="K756" s="234"/>
      <c r="L756" s="234"/>
      <c r="M756" s="234"/>
      <c r="N756" s="234"/>
      <c r="O756" s="234"/>
      <c r="P756" s="234"/>
      <c r="Q756" s="234"/>
      <c r="R756" s="236"/>
      <c r="S756" s="234"/>
      <c r="T756" s="234"/>
      <c r="U756" s="234"/>
      <c r="V756" s="234"/>
      <c r="W756" s="234"/>
      <c r="X756" s="234"/>
      <c r="Y756" s="234"/>
      <c r="Z756" s="234"/>
      <c r="AA756" s="237"/>
      <c r="AB756" s="237"/>
      <c r="AC756" s="234"/>
      <c r="AD756" s="234"/>
      <c r="AE756" s="234"/>
      <c r="AF756" s="234"/>
      <c r="AG756" s="234"/>
      <c r="AH756" s="234"/>
      <c r="AI756" s="238"/>
      <c r="AJ756" s="234"/>
      <c r="AK756" s="234"/>
      <c r="AL756" s="234"/>
      <c r="AM756" s="229"/>
      <c r="AN756" s="239"/>
      <c r="AO756" s="239"/>
      <c r="AP756" s="239"/>
      <c r="AQ756" s="239"/>
      <c r="AR756" s="239"/>
    </row>
    <row r="757" spans="1:44">
      <c r="A757" s="233"/>
      <c r="B757" s="234"/>
      <c r="C757" s="235"/>
      <c r="D757" s="234"/>
      <c r="E757" s="234"/>
      <c r="F757" s="234"/>
      <c r="G757" s="234"/>
      <c r="H757" s="234"/>
      <c r="I757" s="234"/>
      <c r="J757" s="234"/>
      <c r="K757" s="234"/>
      <c r="L757" s="234"/>
      <c r="M757" s="234"/>
      <c r="N757" s="234"/>
      <c r="O757" s="234"/>
      <c r="P757" s="234"/>
      <c r="Q757" s="234"/>
      <c r="R757" s="236"/>
      <c r="S757" s="234"/>
      <c r="T757" s="234"/>
      <c r="U757" s="234"/>
      <c r="V757" s="234"/>
      <c r="W757" s="234"/>
      <c r="X757" s="234"/>
      <c r="Y757" s="234"/>
      <c r="Z757" s="234"/>
      <c r="AA757" s="237"/>
      <c r="AB757" s="237"/>
      <c r="AC757" s="234"/>
      <c r="AD757" s="234"/>
      <c r="AE757" s="234"/>
      <c r="AF757" s="234"/>
      <c r="AG757" s="234"/>
      <c r="AH757" s="234"/>
      <c r="AI757" s="238"/>
      <c r="AJ757" s="234"/>
      <c r="AK757" s="234"/>
      <c r="AL757" s="234"/>
      <c r="AM757" s="229"/>
      <c r="AN757" s="239"/>
      <c r="AO757" s="239"/>
      <c r="AP757" s="239"/>
      <c r="AQ757" s="239"/>
      <c r="AR757" s="239"/>
    </row>
    <row r="758" spans="1:44">
      <c r="A758" s="233"/>
      <c r="B758" s="234"/>
      <c r="C758" s="235"/>
      <c r="D758" s="234"/>
      <c r="E758" s="234"/>
      <c r="F758" s="234"/>
      <c r="G758" s="234"/>
      <c r="H758" s="234"/>
      <c r="I758" s="234"/>
      <c r="J758" s="234"/>
      <c r="K758" s="234"/>
      <c r="L758" s="234"/>
      <c r="M758" s="234"/>
      <c r="N758" s="234"/>
      <c r="O758" s="234"/>
      <c r="P758" s="234"/>
      <c r="Q758" s="234"/>
      <c r="R758" s="236"/>
      <c r="S758" s="234"/>
      <c r="T758" s="234"/>
      <c r="U758" s="234"/>
      <c r="V758" s="234"/>
      <c r="W758" s="234"/>
      <c r="X758" s="234"/>
      <c r="Y758" s="234"/>
      <c r="Z758" s="234"/>
      <c r="AA758" s="237"/>
      <c r="AB758" s="237"/>
      <c r="AC758" s="234"/>
      <c r="AD758" s="234"/>
      <c r="AE758" s="234"/>
      <c r="AF758" s="234"/>
      <c r="AG758" s="234"/>
      <c r="AH758" s="234"/>
      <c r="AI758" s="238"/>
      <c r="AJ758" s="234"/>
      <c r="AK758" s="234"/>
      <c r="AL758" s="234"/>
      <c r="AM758" s="229"/>
      <c r="AN758" s="239"/>
      <c r="AO758" s="239"/>
      <c r="AP758" s="239"/>
      <c r="AQ758" s="239"/>
      <c r="AR758" s="239"/>
    </row>
    <row r="759" spans="1:44">
      <c r="A759" s="233"/>
      <c r="B759" s="234"/>
      <c r="C759" s="235"/>
      <c r="D759" s="234"/>
      <c r="E759" s="234"/>
      <c r="F759" s="234"/>
      <c r="G759" s="234"/>
      <c r="H759" s="234"/>
      <c r="I759" s="234"/>
      <c r="J759" s="234"/>
      <c r="K759" s="234"/>
      <c r="L759" s="234"/>
      <c r="M759" s="234"/>
      <c r="N759" s="234"/>
      <c r="O759" s="234"/>
      <c r="P759" s="234"/>
      <c r="Q759" s="234"/>
      <c r="R759" s="236"/>
      <c r="S759" s="234"/>
      <c r="T759" s="234"/>
      <c r="U759" s="234"/>
      <c r="V759" s="234"/>
      <c r="W759" s="234"/>
      <c r="X759" s="234"/>
      <c r="Y759" s="234"/>
      <c r="Z759" s="234"/>
      <c r="AA759" s="237"/>
      <c r="AB759" s="237"/>
      <c r="AC759" s="234"/>
      <c r="AD759" s="234"/>
      <c r="AE759" s="234"/>
      <c r="AF759" s="234"/>
      <c r="AG759" s="234"/>
      <c r="AH759" s="234"/>
      <c r="AI759" s="238"/>
      <c r="AJ759" s="234"/>
      <c r="AK759" s="234"/>
      <c r="AL759" s="234"/>
      <c r="AM759" s="229"/>
      <c r="AN759" s="239"/>
      <c r="AO759" s="239"/>
      <c r="AP759" s="239"/>
      <c r="AQ759" s="239"/>
      <c r="AR759" s="239"/>
    </row>
    <row r="760" spans="1:44">
      <c r="A760" s="233"/>
      <c r="B760" s="234"/>
      <c r="C760" s="235"/>
      <c r="D760" s="234"/>
      <c r="E760" s="234"/>
      <c r="F760" s="234"/>
      <c r="G760" s="234"/>
      <c r="H760" s="234"/>
      <c r="I760" s="234"/>
      <c r="J760" s="234"/>
      <c r="K760" s="234"/>
      <c r="L760" s="234"/>
      <c r="M760" s="234"/>
      <c r="N760" s="234"/>
      <c r="O760" s="234"/>
      <c r="P760" s="234"/>
      <c r="Q760" s="234"/>
      <c r="R760" s="236"/>
      <c r="S760" s="234"/>
      <c r="T760" s="234"/>
      <c r="U760" s="234"/>
      <c r="V760" s="234"/>
      <c r="W760" s="234"/>
      <c r="X760" s="234"/>
      <c r="Y760" s="234"/>
      <c r="Z760" s="234"/>
      <c r="AA760" s="237"/>
      <c r="AB760" s="237"/>
      <c r="AC760" s="234"/>
      <c r="AD760" s="234"/>
      <c r="AE760" s="234"/>
      <c r="AF760" s="234"/>
      <c r="AG760" s="234"/>
      <c r="AH760" s="234"/>
      <c r="AI760" s="238"/>
      <c r="AJ760" s="234"/>
      <c r="AK760" s="234"/>
      <c r="AL760" s="234"/>
      <c r="AM760" s="229"/>
      <c r="AN760" s="239"/>
      <c r="AO760" s="239"/>
      <c r="AP760" s="239"/>
      <c r="AQ760" s="239"/>
      <c r="AR760" s="239"/>
    </row>
    <row r="761" spans="1:44">
      <c r="A761" s="233"/>
      <c r="B761" s="234"/>
      <c r="C761" s="235"/>
      <c r="D761" s="234"/>
      <c r="E761" s="234"/>
      <c r="F761" s="234"/>
      <c r="G761" s="234"/>
      <c r="H761" s="234"/>
      <c r="I761" s="234"/>
      <c r="J761" s="234"/>
      <c r="K761" s="234"/>
      <c r="L761" s="234"/>
      <c r="M761" s="234"/>
      <c r="N761" s="234"/>
      <c r="O761" s="234"/>
      <c r="P761" s="234"/>
      <c r="Q761" s="234"/>
      <c r="R761" s="236"/>
      <c r="S761" s="234"/>
      <c r="T761" s="234"/>
      <c r="U761" s="234"/>
      <c r="V761" s="234"/>
      <c r="W761" s="234"/>
      <c r="X761" s="234"/>
      <c r="Y761" s="234"/>
      <c r="Z761" s="234"/>
      <c r="AA761" s="237"/>
      <c r="AB761" s="237"/>
      <c r="AC761" s="234"/>
      <c r="AD761" s="234"/>
      <c r="AE761" s="234"/>
      <c r="AF761" s="234"/>
      <c r="AG761" s="234"/>
      <c r="AH761" s="234"/>
      <c r="AI761" s="238"/>
      <c r="AJ761" s="234"/>
      <c r="AK761" s="234"/>
      <c r="AL761" s="234"/>
      <c r="AM761" s="229"/>
      <c r="AN761" s="239"/>
      <c r="AO761" s="239"/>
      <c r="AP761" s="239"/>
      <c r="AQ761" s="239"/>
      <c r="AR761" s="239"/>
    </row>
    <row r="762" spans="1:44">
      <c r="A762" s="233"/>
      <c r="B762" s="234"/>
      <c r="C762" s="235"/>
      <c r="D762" s="234"/>
      <c r="E762" s="234"/>
      <c r="F762" s="234"/>
      <c r="G762" s="234"/>
      <c r="H762" s="234"/>
      <c r="I762" s="234"/>
      <c r="J762" s="234"/>
      <c r="K762" s="234"/>
      <c r="L762" s="234"/>
      <c r="M762" s="234"/>
      <c r="N762" s="234"/>
      <c r="O762" s="234"/>
      <c r="P762" s="234"/>
      <c r="Q762" s="234"/>
      <c r="R762" s="236"/>
      <c r="S762" s="234"/>
      <c r="T762" s="234"/>
      <c r="U762" s="234"/>
      <c r="V762" s="234"/>
      <c r="W762" s="234"/>
      <c r="X762" s="234"/>
      <c r="Y762" s="234"/>
      <c r="Z762" s="234"/>
      <c r="AA762" s="237"/>
      <c r="AB762" s="237"/>
      <c r="AC762" s="234"/>
      <c r="AD762" s="234"/>
      <c r="AE762" s="234"/>
      <c r="AF762" s="234"/>
      <c r="AG762" s="234"/>
      <c r="AH762" s="234"/>
      <c r="AI762" s="238"/>
      <c r="AJ762" s="234"/>
      <c r="AK762" s="234"/>
      <c r="AL762" s="234"/>
      <c r="AM762" s="229"/>
      <c r="AN762" s="239"/>
      <c r="AO762" s="239"/>
      <c r="AP762" s="239"/>
      <c r="AQ762" s="239"/>
      <c r="AR762" s="239"/>
    </row>
    <row r="763" spans="1:44">
      <c r="A763" s="233"/>
      <c r="B763" s="234"/>
      <c r="C763" s="235"/>
      <c r="D763" s="234"/>
      <c r="E763" s="234"/>
      <c r="F763" s="234"/>
      <c r="G763" s="234"/>
      <c r="H763" s="234"/>
      <c r="I763" s="234"/>
      <c r="J763" s="234"/>
      <c r="K763" s="234"/>
      <c r="L763" s="234"/>
      <c r="M763" s="234"/>
      <c r="N763" s="234"/>
      <c r="O763" s="234"/>
      <c r="P763" s="234"/>
      <c r="Q763" s="234"/>
      <c r="R763" s="236"/>
      <c r="S763" s="234"/>
      <c r="T763" s="234"/>
      <c r="U763" s="234"/>
      <c r="V763" s="234"/>
      <c r="W763" s="234"/>
      <c r="X763" s="234"/>
      <c r="Y763" s="234"/>
      <c r="Z763" s="234"/>
      <c r="AA763" s="237"/>
      <c r="AB763" s="237"/>
      <c r="AC763" s="234"/>
      <c r="AD763" s="234"/>
      <c r="AE763" s="234"/>
      <c r="AF763" s="234"/>
      <c r="AG763" s="234"/>
      <c r="AH763" s="234"/>
      <c r="AI763" s="238"/>
      <c r="AJ763" s="234"/>
      <c r="AK763" s="234"/>
      <c r="AL763" s="234"/>
      <c r="AM763" s="229"/>
      <c r="AN763" s="239"/>
      <c r="AO763" s="239"/>
      <c r="AP763" s="239"/>
      <c r="AQ763" s="239"/>
      <c r="AR763" s="239"/>
    </row>
    <row r="764" spans="1:44">
      <c r="A764" s="233"/>
      <c r="B764" s="234"/>
      <c r="C764" s="235"/>
      <c r="D764" s="234"/>
      <c r="E764" s="234"/>
      <c r="F764" s="234"/>
      <c r="G764" s="234"/>
      <c r="H764" s="234"/>
      <c r="I764" s="234"/>
      <c r="J764" s="234"/>
      <c r="K764" s="234"/>
      <c r="L764" s="234"/>
      <c r="M764" s="234"/>
      <c r="N764" s="234"/>
      <c r="O764" s="234"/>
      <c r="P764" s="234"/>
      <c r="Q764" s="234"/>
      <c r="R764" s="236"/>
      <c r="S764" s="234"/>
      <c r="T764" s="234"/>
      <c r="U764" s="234"/>
      <c r="V764" s="234"/>
      <c r="W764" s="234"/>
      <c r="X764" s="234"/>
      <c r="Y764" s="234"/>
      <c r="Z764" s="234"/>
      <c r="AA764" s="237"/>
      <c r="AB764" s="237"/>
      <c r="AC764" s="234"/>
      <c r="AD764" s="234"/>
      <c r="AE764" s="234"/>
      <c r="AF764" s="234"/>
      <c r="AG764" s="234"/>
      <c r="AH764" s="234"/>
      <c r="AI764" s="238"/>
      <c r="AJ764" s="234"/>
      <c r="AK764" s="234"/>
      <c r="AL764" s="234"/>
      <c r="AM764" s="229"/>
      <c r="AN764" s="239"/>
      <c r="AO764" s="239"/>
      <c r="AP764" s="239"/>
      <c r="AQ764" s="239"/>
      <c r="AR764" s="239"/>
    </row>
    <row r="765" spans="1:44">
      <c r="A765" s="233"/>
      <c r="B765" s="234"/>
      <c r="C765" s="235"/>
      <c r="D765" s="234"/>
      <c r="E765" s="234"/>
      <c r="F765" s="234"/>
      <c r="G765" s="234"/>
      <c r="H765" s="234"/>
      <c r="I765" s="234"/>
      <c r="J765" s="234"/>
      <c r="K765" s="234"/>
      <c r="L765" s="234"/>
      <c r="M765" s="234"/>
      <c r="N765" s="234"/>
      <c r="O765" s="234"/>
      <c r="P765" s="234"/>
      <c r="Q765" s="234"/>
      <c r="R765" s="236"/>
      <c r="S765" s="234"/>
      <c r="T765" s="234"/>
      <c r="U765" s="234"/>
      <c r="V765" s="234"/>
      <c r="W765" s="234"/>
      <c r="X765" s="234"/>
      <c r="Y765" s="234"/>
      <c r="Z765" s="234"/>
      <c r="AA765" s="237"/>
      <c r="AB765" s="237"/>
      <c r="AC765" s="234"/>
      <c r="AD765" s="234"/>
      <c r="AE765" s="234"/>
      <c r="AF765" s="234"/>
      <c r="AG765" s="234"/>
      <c r="AH765" s="234"/>
      <c r="AI765" s="238"/>
      <c r="AJ765" s="234"/>
      <c r="AK765" s="234"/>
      <c r="AL765" s="234"/>
      <c r="AM765" s="229"/>
      <c r="AN765" s="239"/>
      <c r="AO765" s="239"/>
      <c r="AP765" s="239"/>
      <c r="AQ765" s="239"/>
      <c r="AR765" s="239"/>
    </row>
    <row r="766" spans="1:44">
      <c r="A766" s="233"/>
      <c r="B766" s="234"/>
      <c r="C766" s="235"/>
      <c r="D766" s="234"/>
      <c r="E766" s="234"/>
      <c r="F766" s="234"/>
      <c r="G766" s="234"/>
      <c r="H766" s="234"/>
      <c r="I766" s="234"/>
      <c r="J766" s="234"/>
      <c r="K766" s="234"/>
      <c r="L766" s="234"/>
      <c r="M766" s="234"/>
      <c r="N766" s="234"/>
      <c r="O766" s="234"/>
      <c r="P766" s="234"/>
      <c r="Q766" s="234"/>
      <c r="R766" s="236"/>
      <c r="S766" s="234"/>
      <c r="T766" s="234"/>
      <c r="U766" s="234"/>
      <c r="V766" s="234"/>
      <c r="W766" s="234"/>
      <c r="X766" s="234"/>
      <c r="Y766" s="234"/>
      <c r="Z766" s="234"/>
      <c r="AA766" s="237"/>
      <c r="AB766" s="237"/>
      <c r="AC766" s="234"/>
      <c r="AD766" s="234"/>
      <c r="AE766" s="234"/>
      <c r="AF766" s="234"/>
      <c r="AG766" s="234"/>
      <c r="AH766" s="234"/>
      <c r="AI766" s="238"/>
      <c r="AJ766" s="234"/>
      <c r="AK766" s="234"/>
      <c r="AL766" s="234"/>
      <c r="AM766" s="229"/>
      <c r="AN766" s="239"/>
      <c r="AO766" s="239"/>
      <c r="AP766" s="239"/>
      <c r="AQ766" s="239"/>
      <c r="AR766" s="239"/>
    </row>
    <row r="767" spans="1:44">
      <c r="A767" s="233"/>
      <c r="B767" s="234"/>
      <c r="C767" s="235"/>
      <c r="D767" s="234"/>
      <c r="E767" s="234"/>
      <c r="F767" s="234"/>
      <c r="G767" s="234"/>
      <c r="H767" s="234"/>
      <c r="I767" s="234"/>
      <c r="J767" s="234"/>
      <c r="K767" s="234"/>
      <c r="L767" s="234"/>
      <c r="M767" s="234"/>
      <c r="N767" s="234"/>
      <c r="O767" s="234"/>
      <c r="P767" s="234"/>
      <c r="Q767" s="234"/>
      <c r="R767" s="236"/>
      <c r="S767" s="234"/>
      <c r="T767" s="234"/>
      <c r="U767" s="234"/>
      <c r="V767" s="234"/>
      <c r="W767" s="234"/>
      <c r="X767" s="234"/>
      <c r="Y767" s="234"/>
      <c r="Z767" s="234"/>
      <c r="AA767" s="237"/>
      <c r="AB767" s="237"/>
      <c r="AC767" s="234"/>
      <c r="AD767" s="234"/>
      <c r="AE767" s="234"/>
      <c r="AF767" s="234"/>
      <c r="AG767" s="234"/>
      <c r="AH767" s="234"/>
      <c r="AI767" s="238"/>
      <c r="AJ767" s="234"/>
      <c r="AK767" s="234"/>
      <c r="AL767" s="234"/>
      <c r="AM767" s="229"/>
      <c r="AN767" s="239"/>
      <c r="AO767" s="239"/>
      <c r="AP767" s="239"/>
      <c r="AQ767" s="239"/>
      <c r="AR767" s="239"/>
    </row>
    <row r="768" spans="1:44">
      <c r="A768" s="233"/>
      <c r="B768" s="234"/>
      <c r="C768" s="235"/>
      <c r="D768" s="234"/>
      <c r="E768" s="234"/>
      <c r="F768" s="234"/>
      <c r="G768" s="234"/>
      <c r="H768" s="234"/>
      <c r="I768" s="234"/>
      <c r="J768" s="234"/>
      <c r="K768" s="234"/>
      <c r="L768" s="234"/>
      <c r="M768" s="234"/>
      <c r="N768" s="234"/>
      <c r="O768" s="234"/>
      <c r="P768" s="234"/>
      <c r="Q768" s="234"/>
      <c r="R768" s="236"/>
      <c r="S768" s="234"/>
      <c r="T768" s="234"/>
      <c r="U768" s="234"/>
      <c r="V768" s="234"/>
      <c r="W768" s="234"/>
      <c r="X768" s="234"/>
      <c r="Y768" s="234"/>
      <c r="Z768" s="234"/>
      <c r="AA768" s="237"/>
      <c r="AB768" s="237"/>
      <c r="AC768" s="234"/>
      <c r="AD768" s="234"/>
      <c r="AE768" s="234"/>
      <c r="AF768" s="234"/>
      <c r="AG768" s="234"/>
      <c r="AH768" s="234"/>
      <c r="AI768" s="238"/>
      <c r="AJ768" s="234"/>
      <c r="AK768" s="234"/>
      <c r="AL768" s="234"/>
      <c r="AM768" s="229"/>
      <c r="AN768" s="239"/>
      <c r="AO768" s="239"/>
      <c r="AP768" s="239"/>
      <c r="AQ768" s="239"/>
      <c r="AR768" s="239"/>
    </row>
    <row r="769" spans="1:44">
      <c r="A769" s="233"/>
      <c r="B769" s="234"/>
      <c r="C769" s="235"/>
      <c r="D769" s="234"/>
      <c r="E769" s="234"/>
      <c r="F769" s="234"/>
      <c r="G769" s="234"/>
      <c r="H769" s="234"/>
      <c r="I769" s="234"/>
      <c r="J769" s="234"/>
      <c r="K769" s="234"/>
      <c r="L769" s="234"/>
      <c r="M769" s="234"/>
      <c r="N769" s="234"/>
      <c r="O769" s="234"/>
      <c r="P769" s="234"/>
      <c r="Q769" s="234"/>
      <c r="R769" s="236"/>
      <c r="S769" s="234"/>
      <c r="T769" s="234"/>
      <c r="U769" s="234"/>
      <c r="V769" s="234"/>
      <c r="W769" s="234"/>
      <c r="X769" s="234"/>
      <c r="Y769" s="234"/>
      <c r="Z769" s="234"/>
      <c r="AA769" s="237"/>
      <c r="AB769" s="237"/>
      <c r="AC769" s="234"/>
      <c r="AD769" s="234"/>
      <c r="AE769" s="234"/>
      <c r="AF769" s="234"/>
      <c r="AG769" s="234"/>
      <c r="AH769" s="234"/>
      <c r="AI769" s="238"/>
      <c r="AJ769" s="234"/>
      <c r="AK769" s="234"/>
      <c r="AL769" s="234"/>
      <c r="AM769" s="229"/>
      <c r="AN769" s="239"/>
      <c r="AO769" s="239"/>
      <c r="AP769" s="239"/>
      <c r="AQ769" s="239"/>
      <c r="AR769" s="239"/>
    </row>
    <row r="770" spans="1:44">
      <c r="A770" s="233"/>
      <c r="B770" s="234"/>
      <c r="C770" s="235"/>
      <c r="D770" s="234"/>
      <c r="E770" s="234"/>
      <c r="F770" s="234"/>
      <c r="G770" s="234"/>
      <c r="H770" s="234"/>
      <c r="I770" s="234"/>
      <c r="J770" s="234"/>
      <c r="K770" s="234"/>
      <c r="L770" s="234"/>
      <c r="M770" s="234"/>
      <c r="N770" s="234"/>
      <c r="O770" s="234"/>
      <c r="P770" s="234"/>
      <c r="Q770" s="234"/>
      <c r="R770" s="236"/>
      <c r="S770" s="234"/>
      <c r="T770" s="234"/>
      <c r="U770" s="234"/>
      <c r="V770" s="234"/>
      <c r="W770" s="234"/>
      <c r="X770" s="234"/>
      <c r="Y770" s="234"/>
      <c r="Z770" s="234"/>
      <c r="AA770" s="237"/>
      <c r="AB770" s="237"/>
      <c r="AC770" s="234"/>
      <c r="AD770" s="234"/>
      <c r="AE770" s="234"/>
      <c r="AF770" s="234"/>
      <c r="AG770" s="234"/>
      <c r="AH770" s="234"/>
      <c r="AI770" s="238"/>
      <c r="AJ770" s="234"/>
      <c r="AK770" s="234"/>
      <c r="AL770" s="234"/>
      <c r="AM770" s="229"/>
      <c r="AN770" s="239"/>
      <c r="AO770" s="239"/>
      <c r="AP770" s="239"/>
      <c r="AQ770" s="239"/>
      <c r="AR770" s="239"/>
    </row>
    <row r="771" spans="1:44">
      <c r="A771" s="233"/>
      <c r="B771" s="234"/>
      <c r="C771" s="235"/>
      <c r="D771" s="234"/>
      <c r="E771" s="234"/>
      <c r="F771" s="234"/>
      <c r="G771" s="234"/>
      <c r="H771" s="234"/>
      <c r="I771" s="234"/>
      <c r="J771" s="234"/>
      <c r="K771" s="234"/>
      <c r="L771" s="234"/>
      <c r="M771" s="234"/>
      <c r="N771" s="234"/>
      <c r="O771" s="234"/>
      <c r="P771" s="234"/>
      <c r="Q771" s="234"/>
      <c r="R771" s="236"/>
      <c r="S771" s="234"/>
      <c r="T771" s="234"/>
      <c r="U771" s="234"/>
      <c r="V771" s="234"/>
      <c r="W771" s="234"/>
      <c r="X771" s="234"/>
      <c r="Y771" s="234"/>
      <c r="Z771" s="234"/>
      <c r="AA771" s="237"/>
      <c r="AB771" s="237"/>
      <c r="AC771" s="234"/>
      <c r="AD771" s="234"/>
      <c r="AE771" s="234"/>
      <c r="AF771" s="234"/>
      <c r="AG771" s="234"/>
      <c r="AH771" s="234"/>
      <c r="AI771" s="238"/>
      <c r="AJ771" s="234"/>
      <c r="AK771" s="234"/>
      <c r="AL771" s="234"/>
      <c r="AM771" s="229"/>
      <c r="AN771" s="239"/>
      <c r="AO771" s="239"/>
      <c r="AP771" s="239"/>
      <c r="AQ771" s="239"/>
      <c r="AR771" s="239"/>
    </row>
    <row r="772" spans="1:44">
      <c r="A772" s="233"/>
      <c r="B772" s="234"/>
      <c r="C772" s="235"/>
      <c r="D772" s="234"/>
      <c r="E772" s="234"/>
      <c r="F772" s="234"/>
      <c r="G772" s="234"/>
      <c r="H772" s="234"/>
      <c r="I772" s="234"/>
      <c r="J772" s="234"/>
      <c r="K772" s="234"/>
      <c r="L772" s="234"/>
      <c r="M772" s="234"/>
      <c r="N772" s="234"/>
      <c r="O772" s="234"/>
      <c r="P772" s="234"/>
      <c r="Q772" s="234"/>
      <c r="R772" s="236"/>
      <c r="S772" s="234"/>
      <c r="T772" s="234"/>
      <c r="U772" s="234"/>
      <c r="V772" s="234"/>
      <c r="W772" s="234"/>
      <c r="X772" s="234"/>
      <c r="Y772" s="234"/>
      <c r="Z772" s="234"/>
      <c r="AA772" s="237"/>
      <c r="AB772" s="237"/>
      <c r="AC772" s="234"/>
      <c r="AD772" s="234"/>
      <c r="AE772" s="234"/>
      <c r="AF772" s="234"/>
      <c r="AG772" s="234"/>
      <c r="AH772" s="234"/>
      <c r="AI772" s="238"/>
      <c r="AJ772" s="234"/>
      <c r="AK772" s="234"/>
      <c r="AL772" s="234"/>
      <c r="AM772" s="229"/>
      <c r="AN772" s="239"/>
      <c r="AO772" s="239"/>
      <c r="AP772" s="239"/>
      <c r="AQ772" s="239"/>
      <c r="AR772" s="239"/>
    </row>
    <row r="773" spans="1:44">
      <c r="A773" s="233"/>
      <c r="B773" s="234"/>
      <c r="C773" s="235"/>
      <c r="D773" s="234"/>
      <c r="E773" s="234"/>
      <c r="F773" s="234"/>
      <c r="G773" s="234"/>
      <c r="H773" s="234"/>
      <c r="I773" s="234"/>
      <c r="J773" s="234"/>
      <c r="K773" s="234"/>
      <c r="L773" s="234"/>
      <c r="M773" s="234"/>
      <c r="N773" s="234"/>
      <c r="O773" s="234"/>
      <c r="P773" s="234"/>
      <c r="Q773" s="234"/>
      <c r="R773" s="236"/>
      <c r="S773" s="234"/>
      <c r="T773" s="234"/>
      <c r="U773" s="234"/>
      <c r="V773" s="234"/>
      <c r="W773" s="234"/>
      <c r="X773" s="234"/>
      <c r="Y773" s="234"/>
      <c r="Z773" s="234"/>
      <c r="AA773" s="237"/>
      <c r="AB773" s="237"/>
      <c r="AC773" s="234"/>
      <c r="AD773" s="234"/>
      <c r="AE773" s="234"/>
      <c r="AF773" s="234"/>
      <c r="AG773" s="234"/>
      <c r="AH773" s="234"/>
      <c r="AI773" s="238"/>
      <c r="AJ773" s="234"/>
      <c r="AK773" s="234"/>
      <c r="AL773" s="234"/>
      <c r="AM773" s="229"/>
      <c r="AN773" s="239"/>
      <c r="AO773" s="239"/>
      <c r="AP773" s="239"/>
      <c r="AQ773" s="239"/>
      <c r="AR773" s="239"/>
    </row>
    <row r="774" spans="1:44">
      <c r="A774" s="233"/>
      <c r="B774" s="234"/>
      <c r="C774" s="235"/>
      <c r="D774" s="234"/>
      <c r="E774" s="234"/>
      <c r="F774" s="234"/>
      <c r="G774" s="234"/>
      <c r="H774" s="234"/>
      <c r="I774" s="234"/>
      <c r="J774" s="234"/>
      <c r="K774" s="234"/>
      <c r="L774" s="234"/>
      <c r="M774" s="234"/>
      <c r="N774" s="234"/>
      <c r="O774" s="234"/>
      <c r="P774" s="234"/>
      <c r="Q774" s="234"/>
      <c r="R774" s="236"/>
      <c r="S774" s="234"/>
      <c r="T774" s="234"/>
      <c r="U774" s="234"/>
      <c r="V774" s="234"/>
      <c r="W774" s="234"/>
      <c r="X774" s="234"/>
      <c r="Y774" s="234"/>
      <c r="Z774" s="234"/>
      <c r="AA774" s="237"/>
      <c r="AB774" s="237"/>
      <c r="AC774" s="234"/>
      <c r="AD774" s="234"/>
      <c r="AE774" s="234"/>
      <c r="AF774" s="234"/>
      <c r="AG774" s="234"/>
      <c r="AH774" s="234"/>
      <c r="AI774" s="238"/>
      <c r="AJ774" s="234"/>
      <c r="AK774" s="234"/>
      <c r="AL774" s="234"/>
      <c r="AM774" s="229"/>
      <c r="AN774" s="239"/>
      <c r="AO774" s="239"/>
      <c r="AP774" s="239"/>
      <c r="AQ774" s="239"/>
      <c r="AR774" s="239"/>
    </row>
    <row r="775" spans="1:44">
      <c r="A775" s="233"/>
      <c r="B775" s="234"/>
      <c r="C775" s="235"/>
      <c r="D775" s="234"/>
      <c r="E775" s="234"/>
      <c r="F775" s="234"/>
      <c r="G775" s="234"/>
      <c r="H775" s="234"/>
      <c r="I775" s="234"/>
      <c r="J775" s="234"/>
      <c r="K775" s="234"/>
      <c r="L775" s="234"/>
      <c r="M775" s="234"/>
      <c r="N775" s="234"/>
      <c r="O775" s="234"/>
      <c r="P775" s="234"/>
      <c r="Q775" s="234"/>
      <c r="R775" s="236"/>
      <c r="S775" s="234"/>
      <c r="T775" s="234"/>
      <c r="U775" s="234"/>
      <c r="V775" s="234"/>
      <c r="W775" s="234"/>
      <c r="X775" s="234"/>
      <c r="Y775" s="234"/>
      <c r="Z775" s="234"/>
      <c r="AA775" s="237"/>
      <c r="AB775" s="237"/>
      <c r="AC775" s="234"/>
      <c r="AD775" s="234"/>
      <c r="AE775" s="234"/>
      <c r="AF775" s="234"/>
      <c r="AG775" s="234"/>
      <c r="AH775" s="234"/>
      <c r="AI775" s="238"/>
      <c r="AJ775" s="234"/>
      <c r="AK775" s="234"/>
      <c r="AL775" s="234"/>
      <c r="AM775" s="229"/>
      <c r="AN775" s="239"/>
      <c r="AO775" s="239"/>
      <c r="AP775" s="239"/>
      <c r="AQ775" s="239"/>
      <c r="AR775" s="239"/>
    </row>
    <row r="776" spans="1:44">
      <c r="A776" s="233"/>
      <c r="B776" s="234"/>
      <c r="C776" s="235"/>
      <c r="D776" s="234"/>
      <c r="E776" s="234"/>
      <c r="F776" s="234"/>
      <c r="G776" s="234"/>
      <c r="H776" s="234"/>
      <c r="I776" s="234"/>
      <c r="J776" s="234"/>
      <c r="K776" s="234"/>
      <c r="L776" s="234"/>
      <c r="M776" s="234"/>
      <c r="N776" s="234"/>
      <c r="O776" s="234"/>
      <c r="P776" s="234"/>
      <c r="Q776" s="234"/>
      <c r="R776" s="236"/>
      <c r="S776" s="234"/>
      <c r="T776" s="234"/>
      <c r="U776" s="234"/>
      <c r="V776" s="234"/>
      <c r="W776" s="234"/>
      <c r="X776" s="234"/>
      <c r="Y776" s="234"/>
      <c r="Z776" s="234"/>
      <c r="AA776" s="237"/>
      <c r="AB776" s="237"/>
      <c r="AC776" s="234"/>
      <c r="AD776" s="234"/>
      <c r="AE776" s="234"/>
      <c r="AF776" s="234"/>
      <c r="AG776" s="234"/>
      <c r="AH776" s="234"/>
      <c r="AI776" s="238"/>
      <c r="AJ776" s="234"/>
      <c r="AK776" s="234"/>
      <c r="AL776" s="234"/>
      <c r="AM776" s="229"/>
      <c r="AN776" s="239"/>
      <c r="AO776" s="239"/>
      <c r="AP776" s="239"/>
      <c r="AQ776" s="239"/>
      <c r="AR776" s="239"/>
    </row>
    <row r="777" spans="1:44">
      <c r="A777" s="233"/>
      <c r="B777" s="234"/>
      <c r="C777" s="235"/>
      <c r="D777" s="234"/>
      <c r="E777" s="234"/>
      <c r="F777" s="234"/>
      <c r="G777" s="234"/>
      <c r="H777" s="234"/>
      <c r="I777" s="234"/>
      <c r="J777" s="234"/>
      <c r="K777" s="234"/>
      <c r="L777" s="234"/>
      <c r="M777" s="234"/>
      <c r="N777" s="234"/>
      <c r="O777" s="234"/>
      <c r="P777" s="234"/>
      <c r="Q777" s="234"/>
      <c r="R777" s="236"/>
      <c r="S777" s="234"/>
      <c r="T777" s="234"/>
      <c r="U777" s="234"/>
      <c r="V777" s="234"/>
      <c r="W777" s="234"/>
      <c r="X777" s="234"/>
      <c r="Y777" s="234"/>
      <c r="Z777" s="234"/>
      <c r="AA777" s="237"/>
      <c r="AB777" s="237"/>
      <c r="AC777" s="234"/>
      <c r="AD777" s="234"/>
      <c r="AE777" s="234"/>
      <c r="AF777" s="234"/>
      <c r="AG777" s="234"/>
      <c r="AH777" s="234"/>
      <c r="AI777" s="238"/>
      <c r="AJ777" s="234"/>
      <c r="AK777" s="234"/>
      <c r="AL777" s="234"/>
      <c r="AM777" s="229"/>
      <c r="AN777" s="239"/>
      <c r="AO777" s="239"/>
      <c r="AP777" s="239"/>
      <c r="AQ777" s="239"/>
      <c r="AR777" s="239"/>
    </row>
    <row r="778" spans="1:44">
      <c r="A778" s="233"/>
      <c r="B778" s="234"/>
      <c r="C778" s="235"/>
      <c r="D778" s="234"/>
      <c r="E778" s="234"/>
      <c r="F778" s="234"/>
      <c r="G778" s="234"/>
      <c r="H778" s="234"/>
      <c r="I778" s="234"/>
      <c r="J778" s="234"/>
      <c r="K778" s="234"/>
      <c r="L778" s="234"/>
      <c r="M778" s="234"/>
      <c r="N778" s="234"/>
      <c r="O778" s="234"/>
      <c r="P778" s="234"/>
      <c r="Q778" s="234"/>
      <c r="R778" s="236"/>
      <c r="S778" s="234"/>
      <c r="T778" s="234"/>
      <c r="U778" s="234"/>
      <c r="V778" s="234"/>
      <c r="W778" s="234"/>
      <c r="X778" s="234"/>
      <c r="Y778" s="234"/>
      <c r="Z778" s="234"/>
      <c r="AA778" s="237"/>
      <c r="AB778" s="237"/>
      <c r="AC778" s="234"/>
      <c r="AD778" s="234"/>
      <c r="AE778" s="234"/>
      <c r="AF778" s="234"/>
      <c r="AG778" s="234"/>
      <c r="AH778" s="234"/>
      <c r="AI778" s="238"/>
      <c r="AJ778" s="234"/>
      <c r="AK778" s="234"/>
      <c r="AL778" s="234"/>
      <c r="AM778" s="229"/>
      <c r="AN778" s="239"/>
      <c r="AO778" s="239"/>
      <c r="AP778" s="239"/>
      <c r="AQ778" s="239"/>
      <c r="AR778" s="239"/>
    </row>
    <row r="779" spans="1:44">
      <c r="A779" s="233"/>
      <c r="B779" s="234"/>
      <c r="C779" s="235"/>
      <c r="D779" s="234"/>
      <c r="E779" s="234"/>
      <c r="F779" s="234"/>
      <c r="G779" s="234"/>
      <c r="H779" s="234"/>
      <c r="I779" s="234"/>
      <c r="J779" s="234"/>
      <c r="K779" s="234"/>
      <c r="L779" s="234"/>
      <c r="M779" s="234"/>
      <c r="N779" s="234"/>
      <c r="O779" s="234"/>
      <c r="P779" s="234"/>
      <c r="Q779" s="234"/>
      <c r="R779" s="236"/>
      <c r="S779" s="234"/>
      <c r="T779" s="234"/>
      <c r="U779" s="234"/>
      <c r="V779" s="234"/>
      <c r="W779" s="234"/>
      <c r="X779" s="234"/>
      <c r="Y779" s="234"/>
      <c r="Z779" s="234"/>
      <c r="AA779" s="237"/>
      <c r="AB779" s="237"/>
      <c r="AC779" s="234"/>
      <c r="AD779" s="234"/>
      <c r="AE779" s="234"/>
      <c r="AF779" s="234"/>
      <c r="AG779" s="234"/>
      <c r="AH779" s="234"/>
      <c r="AI779" s="238"/>
      <c r="AJ779" s="234"/>
      <c r="AK779" s="234"/>
      <c r="AL779" s="234"/>
      <c r="AM779" s="229"/>
      <c r="AN779" s="239"/>
      <c r="AO779" s="239"/>
      <c r="AP779" s="239"/>
      <c r="AQ779" s="239"/>
      <c r="AR779" s="239"/>
    </row>
    <row r="780" spans="1:44">
      <c r="A780" s="233"/>
      <c r="B780" s="234"/>
      <c r="C780" s="235"/>
      <c r="D780" s="234"/>
      <c r="E780" s="234"/>
      <c r="F780" s="234"/>
      <c r="G780" s="234"/>
      <c r="H780" s="234"/>
      <c r="I780" s="234"/>
      <c r="J780" s="234"/>
      <c r="K780" s="234"/>
      <c r="L780" s="234"/>
      <c r="M780" s="234"/>
      <c r="N780" s="234"/>
      <c r="O780" s="234"/>
      <c r="P780" s="234"/>
      <c r="Q780" s="234"/>
      <c r="R780" s="236"/>
      <c r="S780" s="234"/>
      <c r="T780" s="234"/>
      <c r="U780" s="234"/>
      <c r="V780" s="234"/>
      <c r="W780" s="234"/>
      <c r="X780" s="234"/>
      <c r="Y780" s="234"/>
      <c r="Z780" s="234"/>
      <c r="AA780" s="237"/>
      <c r="AB780" s="237"/>
      <c r="AC780" s="234"/>
      <c r="AD780" s="234"/>
      <c r="AE780" s="234"/>
      <c r="AF780" s="234"/>
      <c r="AG780" s="234"/>
      <c r="AH780" s="234"/>
      <c r="AI780" s="238"/>
      <c r="AJ780" s="234"/>
      <c r="AK780" s="234"/>
      <c r="AL780" s="234"/>
      <c r="AM780" s="229"/>
      <c r="AN780" s="239"/>
      <c r="AO780" s="239"/>
      <c r="AP780" s="239"/>
      <c r="AQ780" s="239"/>
      <c r="AR780" s="239"/>
    </row>
    <row r="781" spans="1:44">
      <c r="A781" s="233"/>
      <c r="B781" s="234"/>
      <c r="C781" s="235"/>
      <c r="D781" s="234"/>
      <c r="E781" s="234"/>
      <c r="F781" s="234"/>
      <c r="G781" s="234"/>
      <c r="H781" s="234"/>
      <c r="I781" s="234"/>
      <c r="J781" s="234"/>
      <c r="K781" s="234"/>
      <c r="L781" s="234"/>
      <c r="M781" s="234"/>
      <c r="N781" s="234"/>
      <c r="O781" s="234"/>
      <c r="P781" s="234"/>
      <c r="Q781" s="234"/>
      <c r="R781" s="236"/>
      <c r="S781" s="234"/>
      <c r="T781" s="234"/>
      <c r="U781" s="234"/>
      <c r="V781" s="234"/>
      <c r="W781" s="234"/>
      <c r="X781" s="234"/>
      <c r="Y781" s="234"/>
      <c r="Z781" s="234"/>
      <c r="AA781" s="237"/>
      <c r="AB781" s="237"/>
      <c r="AC781" s="234"/>
      <c r="AD781" s="234"/>
      <c r="AE781" s="234"/>
      <c r="AF781" s="234"/>
      <c r="AG781" s="234"/>
      <c r="AH781" s="234"/>
      <c r="AI781" s="238"/>
      <c r="AJ781" s="234"/>
      <c r="AK781" s="234"/>
      <c r="AL781" s="234"/>
      <c r="AM781" s="229"/>
      <c r="AN781" s="239"/>
      <c r="AO781" s="239"/>
      <c r="AP781" s="239"/>
      <c r="AQ781" s="239"/>
      <c r="AR781" s="239"/>
    </row>
    <row r="782" spans="1:44">
      <c r="A782" s="233"/>
      <c r="B782" s="234"/>
      <c r="C782" s="235"/>
      <c r="D782" s="234"/>
      <c r="E782" s="234"/>
      <c r="F782" s="234"/>
      <c r="G782" s="234"/>
      <c r="H782" s="234"/>
      <c r="I782" s="234"/>
      <c r="J782" s="234"/>
      <c r="K782" s="234"/>
      <c r="L782" s="234"/>
      <c r="M782" s="234"/>
      <c r="N782" s="234"/>
      <c r="O782" s="234"/>
      <c r="P782" s="234"/>
      <c r="Q782" s="234"/>
      <c r="R782" s="236"/>
      <c r="S782" s="234"/>
      <c r="T782" s="234"/>
      <c r="U782" s="234"/>
      <c r="V782" s="234"/>
      <c r="W782" s="234"/>
      <c r="X782" s="234"/>
      <c r="Y782" s="234"/>
      <c r="Z782" s="234"/>
      <c r="AA782" s="237"/>
      <c r="AB782" s="237"/>
      <c r="AC782" s="234"/>
      <c r="AD782" s="234"/>
      <c r="AE782" s="234"/>
      <c r="AF782" s="234"/>
      <c r="AG782" s="234"/>
      <c r="AH782" s="234"/>
      <c r="AI782" s="238"/>
      <c r="AJ782" s="234"/>
      <c r="AK782" s="234"/>
      <c r="AL782" s="234"/>
      <c r="AM782" s="229"/>
      <c r="AN782" s="239"/>
      <c r="AO782" s="239"/>
      <c r="AP782" s="239"/>
      <c r="AQ782" s="239"/>
      <c r="AR782" s="239"/>
    </row>
    <row r="783" spans="1:44">
      <c r="A783" s="233"/>
      <c r="B783" s="234"/>
      <c r="C783" s="235"/>
      <c r="D783" s="234"/>
      <c r="E783" s="234"/>
      <c r="F783" s="234"/>
      <c r="G783" s="234"/>
      <c r="H783" s="234"/>
      <c r="I783" s="234"/>
      <c r="J783" s="234"/>
      <c r="K783" s="234"/>
      <c r="L783" s="234"/>
      <c r="M783" s="234"/>
      <c r="N783" s="234"/>
      <c r="O783" s="234"/>
      <c r="P783" s="234"/>
      <c r="Q783" s="234"/>
      <c r="R783" s="236"/>
      <c r="S783" s="234"/>
      <c r="T783" s="234"/>
      <c r="U783" s="234"/>
      <c r="V783" s="234"/>
      <c r="W783" s="234"/>
      <c r="X783" s="234"/>
      <c r="Y783" s="234"/>
      <c r="Z783" s="234"/>
      <c r="AA783" s="237"/>
      <c r="AB783" s="237"/>
      <c r="AC783" s="234"/>
      <c r="AD783" s="234"/>
      <c r="AE783" s="234"/>
      <c r="AF783" s="234"/>
      <c r="AG783" s="234"/>
      <c r="AH783" s="234"/>
      <c r="AI783" s="238"/>
      <c r="AJ783" s="234"/>
      <c r="AK783" s="234"/>
      <c r="AL783" s="234"/>
      <c r="AM783" s="229"/>
      <c r="AN783" s="239"/>
      <c r="AO783" s="239"/>
      <c r="AP783" s="239"/>
      <c r="AQ783" s="239"/>
      <c r="AR783" s="239"/>
    </row>
    <row r="784" spans="1:44">
      <c r="A784" s="233"/>
      <c r="B784" s="234"/>
      <c r="C784" s="235"/>
      <c r="D784" s="234"/>
      <c r="E784" s="234"/>
      <c r="F784" s="234"/>
      <c r="G784" s="234"/>
      <c r="H784" s="234"/>
      <c r="I784" s="234"/>
      <c r="J784" s="234"/>
      <c r="K784" s="234"/>
      <c r="L784" s="234"/>
      <c r="M784" s="234"/>
      <c r="N784" s="234"/>
      <c r="O784" s="234"/>
      <c r="P784" s="234"/>
      <c r="Q784" s="234"/>
      <c r="R784" s="236"/>
      <c r="S784" s="234"/>
      <c r="T784" s="234"/>
      <c r="U784" s="234"/>
      <c r="V784" s="234"/>
      <c r="W784" s="234"/>
      <c r="X784" s="234"/>
      <c r="Y784" s="234"/>
      <c r="Z784" s="234"/>
      <c r="AA784" s="237"/>
      <c r="AB784" s="237"/>
      <c r="AC784" s="234"/>
      <c r="AD784" s="234"/>
      <c r="AE784" s="234"/>
      <c r="AF784" s="234"/>
      <c r="AG784" s="234"/>
      <c r="AH784" s="234"/>
      <c r="AI784" s="238"/>
      <c r="AJ784" s="234"/>
      <c r="AK784" s="234"/>
      <c r="AL784" s="234"/>
      <c r="AM784" s="229"/>
      <c r="AN784" s="239"/>
      <c r="AO784" s="239"/>
      <c r="AP784" s="239"/>
      <c r="AQ784" s="239"/>
      <c r="AR784" s="239"/>
    </row>
    <row r="785" spans="1:44">
      <c r="A785" s="233"/>
      <c r="B785" s="234"/>
      <c r="C785" s="235"/>
      <c r="D785" s="234"/>
      <c r="E785" s="234"/>
      <c r="F785" s="234"/>
      <c r="G785" s="234"/>
      <c r="H785" s="234"/>
      <c r="I785" s="234"/>
      <c r="J785" s="234"/>
      <c r="K785" s="234"/>
      <c r="L785" s="234"/>
      <c r="M785" s="234"/>
      <c r="N785" s="234"/>
      <c r="O785" s="234"/>
      <c r="P785" s="234"/>
      <c r="Q785" s="234"/>
      <c r="R785" s="236"/>
      <c r="S785" s="234"/>
      <c r="T785" s="234"/>
      <c r="U785" s="234"/>
      <c r="V785" s="234"/>
      <c r="W785" s="234"/>
      <c r="X785" s="234"/>
      <c r="Y785" s="234"/>
      <c r="Z785" s="234"/>
      <c r="AA785" s="237"/>
      <c r="AB785" s="237"/>
      <c r="AC785" s="234"/>
      <c r="AD785" s="234"/>
      <c r="AE785" s="234"/>
      <c r="AF785" s="234"/>
      <c r="AG785" s="234"/>
      <c r="AH785" s="234"/>
      <c r="AI785" s="238"/>
      <c r="AJ785" s="234"/>
      <c r="AK785" s="234"/>
      <c r="AL785" s="234"/>
      <c r="AM785" s="229"/>
      <c r="AN785" s="239"/>
      <c r="AO785" s="239"/>
      <c r="AP785" s="239"/>
      <c r="AQ785" s="239"/>
      <c r="AR785" s="239"/>
    </row>
    <row r="786" spans="1:44">
      <c r="A786" s="233"/>
      <c r="B786" s="234"/>
      <c r="C786" s="235"/>
      <c r="D786" s="234"/>
      <c r="E786" s="234"/>
      <c r="F786" s="234"/>
      <c r="G786" s="234"/>
      <c r="H786" s="234"/>
      <c r="I786" s="234"/>
      <c r="J786" s="234"/>
      <c r="K786" s="234"/>
      <c r="L786" s="234"/>
      <c r="M786" s="234"/>
      <c r="N786" s="234"/>
      <c r="O786" s="234"/>
      <c r="P786" s="234"/>
      <c r="Q786" s="234"/>
      <c r="R786" s="236"/>
      <c r="S786" s="234"/>
      <c r="T786" s="234"/>
      <c r="U786" s="234"/>
      <c r="V786" s="234"/>
      <c r="W786" s="234"/>
      <c r="X786" s="234"/>
      <c r="Y786" s="234"/>
      <c r="Z786" s="234"/>
      <c r="AA786" s="237"/>
      <c r="AB786" s="237"/>
      <c r="AC786" s="234"/>
      <c r="AD786" s="234"/>
      <c r="AE786" s="234"/>
      <c r="AF786" s="234"/>
      <c r="AG786" s="234"/>
      <c r="AH786" s="234"/>
      <c r="AI786" s="238"/>
      <c r="AJ786" s="234"/>
      <c r="AK786" s="234"/>
      <c r="AL786" s="234"/>
      <c r="AM786" s="229"/>
      <c r="AN786" s="239"/>
      <c r="AO786" s="239"/>
      <c r="AP786" s="239"/>
      <c r="AQ786" s="239"/>
      <c r="AR786" s="239"/>
    </row>
    <row r="787" spans="1:44">
      <c r="A787" s="233"/>
      <c r="B787" s="234"/>
      <c r="C787" s="235"/>
      <c r="D787" s="234"/>
      <c r="E787" s="234"/>
      <c r="F787" s="234"/>
      <c r="G787" s="234"/>
      <c r="H787" s="234"/>
      <c r="I787" s="234"/>
      <c r="J787" s="234"/>
      <c r="K787" s="234"/>
      <c r="L787" s="234"/>
      <c r="M787" s="234"/>
      <c r="N787" s="234"/>
      <c r="O787" s="234"/>
      <c r="P787" s="234"/>
      <c r="Q787" s="234"/>
      <c r="R787" s="236"/>
      <c r="S787" s="234"/>
      <c r="T787" s="234"/>
      <c r="U787" s="234"/>
      <c r="V787" s="234"/>
      <c r="W787" s="234"/>
      <c r="X787" s="234"/>
      <c r="Y787" s="234"/>
      <c r="Z787" s="234"/>
      <c r="AA787" s="237"/>
      <c r="AB787" s="237"/>
      <c r="AC787" s="234"/>
      <c r="AD787" s="234"/>
      <c r="AE787" s="234"/>
      <c r="AF787" s="234"/>
      <c r="AG787" s="234"/>
      <c r="AH787" s="234"/>
      <c r="AI787" s="238"/>
      <c r="AJ787" s="234"/>
      <c r="AK787" s="234"/>
      <c r="AL787" s="234"/>
      <c r="AM787" s="229"/>
      <c r="AN787" s="239"/>
      <c r="AO787" s="239"/>
      <c r="AP787" s="239"/>
      <c r="AQ787" s="239"/>
      <c r="AR787" s="239"/>
    </row>
    <row r="788" spans="1:44">
      <c r="A788" s="233"/>
      <c r="B788" s="234"/>
      <c r="C788" s="235"/>
      <c r="D788" s="234"/>
      <c r="E788" s="234"/>
      <c r="F788" s="234"/>
      <c r="G788" s="234"/>
      <c r="H788" s="234"/>
      <c r="I788" s="234"/>
      <c r="J788" s="234"/>
      <c r="K788" s="234"/>
      <c r="L788" s="234"/>
      <c r="M788" s="234"/>
      <c r="N788" s="234"/>
      <c r="O788" s="234"/>
      <c r="P788" s="234"/>
      <c r="Q788" s="234"/>
      <c r="R788" s="236"/>
      <c r="S788" s="234"/>
      <c r="T788" s="234"/>
      <c r="U788" s="234"/>
      <c r="V788" s="234"/>
      <c r="W788" s="234"/>
      <c r="X788" s="234"/>
      <c r="Y788" s="234"/>
      <c r="Z788" s="234"/>
      <c r="AA788" s="237"/>
      <c r="AB788" s="237"/>
      <c r="AC788" s="234"/>
      <c r="AD788" s="234"/>
      <c r="AE788" s="234"/>
      <c r="AF788" s="234"/>
      <c r="AG788" s="234"/>
      <c r="AH788" s="234"/>
      <c r="AI788" s="238"/>
      <c r="AJ788" s="234"/>
      <c r="AK788" s="234"/>
      <c r="AL788" s="234"/>
      <c r="AM788" s="229"/>
      <c r="AN788" s="239"/>
      <c r="AO788" s="239"/>
      <c r="AP788" s="239"/>
      <c r="AQ788" s="239"/>
      <c r="AR788" s="239"/>
    </row>
    <row r="789" spans="1:44">
      <c r="A789" s="233"/>
      <c r="B789" s="234"/>
      <c r="C789" s="235"/>
      <c r="D789" s="234"/>
      <c r="E789" s="234"/>
      <c r="F789" s="234"/>
      <c r="G789" s="234"/>
      <c r="H789" s="234"/>
      <c r="I789" s="234"/>
      <c r="J789" s="234"/>
      <c r="K789" s="234"/>
      <c r="L789" s="234"/>
      <c r="M789" s="234"/>
      <c r="N789" s="234"/>
      <c r="O789" s="234"/>
      <c r="P789" s="234"/>
      <c r="Q789" s="234"/>
      <c r="R789" s="236"/>
      <c r="S789" s="234"/>
      <c r="T789" s="234"/>
      <c r="U789" s="234"/>
      <c r="V789" s="234"/>
      <c r="W789" s="234"/>
      <c r="X789" s="234"/>
      <c r="Y789" s="234"/>
      <c r="Z789" s="234"/>
      <c r="AA789" s="237"/>
      <c r="AB789" s="237"/>
      <c r="AC789" s="234"/>
      <c r="AD789" s="234"/>
      <c r="AE789" s="234"/>
      <c r="AF789" s="234"/>
      <c r="AG789" s="234"/>
      <c r="AH789" s="234"/>
      <c r="AI789" s="238"/>
      <c r="AJ789" s="234"/>
      <c r="AK789" s="234"/>
      <c r="AL789" s="234"/>
      <c r="AM789" s="229"/>
      <c r="AN789" s="239"/>
      <c r="AO789" s="239"/>
      <c r="AP789" s="239"/>
      <c r="AQ789" s="239"/>
      <c r="AR789" s="239"/>
    </row>
    <row r="790" spans="1:44">
      <c r="A790" s="233"/>
      <c r="B790" s="234"/>
      <c r="C790" s="235"/>
      <c r="D790" s="234"/>
      <c r="E790" s="234"/>
      <c r="F790" s="234"/>
      <c r="G790" s="234"/>
      <c r="H790" s="234"/>
      <c r="I790" s="234"/>
      <c r="J790" s="234"/>
      <c r="K790" s="234"/>
      <c r="L790" s="234"/>
      <c r="M790" s="234"/>
      <c r="N790" s="234"/>
      <c r="O790" s="234"/>
      <c r="P790" s="234"/>
      <c r="Q790" s="234"/>
      <c r="R790" s="236"/>
      <c r="S790" s="234"/>
      <c r="T790" s="234"/>
      <c r="U790" s="234"/>
      <c r="V790" s="234"/>
      <c r="W790" s="234"/>
      <c r="X790" s="234"/>
      <c r="Y790" s="234"/>
      <c r="Z790" s="234"/>
      <c r="AA790" s="237"/>
      <c r="AB790" s="237"/>
      <c r="AC790" s="234"/>
      <c r="AD790" s="234"/>
      <c r="AE790" s="234"/>
      <c r="AF790" s="234"/>
      <c r="AG790" s="234"/>
      <c r="AH790" s="234"/>
      <c r="AI790" s="238"/>
      <c r="AJ790" s="234"/>
      <c r="AK790" s="234"/>
      <c r="AL790" s="234"/>
      <c r="AM790" s="229"/>
      <c r="AN790" s="239"/>
      <c r="AO790" s="239"/>
      <c r="AP790" s="239"/>
      <c r="AQ790" s="239"/>
      <c r="AR790" s="239"/>
    </row>
    <row r="791" spans="1:44">
      <c r="A791" s="233"/>
      <c r="B791" s="234"/>
      <c r="C791" s="235"/>
      <c r="D791" s="234"/>
      <c r="E791" s="234"/>
      <c r="F791" s="234"/>
      <c r="G791" s="234"/>
      <c r="H791" s="234"/>
      <c r="I791" s="234"/>
      <c r="J791" s="234"/>
      <c r="K791" s="234"/>
      <c r="L791" s="234"/>
      <c r="M791" s="234"/>
      <c r="N791" s="234"/>
      <c r="O791" s="234"/>
      <c r="P791" s="234"/>
      <c r="Q791" s="234"/>
      <c r="R791" s="236"/>
      <c r="S791" s="234"/>
      <c r="T791" s="234"/>
      <c r="U791" s="234"/>
      <c r="V791" s="234"/>
      <c r="W791" s="234"/>
      <c r="X791" s="234"/>
      <c r="Y791" s="234"/>
      <c r="Z791" s="234"/>
      <c r="AA791" s="237"/>
      <c r="AB791" s="237"/>
      <c r="AC791" s="234"/>
      <c r="AD791" s="234"/>
      <c r="AE791" s="234"/>
      <c r="AF791" s="234"/>
      <c r="AG791" s="234"/>
      <c r="AH791" s="234"/>
      <c r="AI791" s="238"/>
      <c r="AJ791" s="234"/>
      <c r="AK791" s="234"/>
      <c r="AL791" s="234"/>
      <c r="AM791" s="229"/>
      <c r="AN791" s="239"/>
      <c r="AO791" s="239"/>
      <c r="AP791" s="239"/>
      <c r="AQ791" s="239"/>
      <c r="AR791" s="239"/>
    </row>
    <row r="792" spans="1:44">
      <c r="A792" s="233"/>
      <c r="B792" s="234"/>
      <c r="C792" s="235"/>
      <c r="D792" s="234"/>
      <c r="E792" s="234"/>
      <c r="F792" s="234"/>
      <c r="G792" s="234"/>
      <c r="H792" s="234"/>
      <c r="I792" s="234"/>
      <c r="J792" s="234"/>
      <c r="K792" s="234"/>
      <c r="L792" s="234"/>
      <c r="M792" s="234"/>
      <c r="N792" s="234"/>
      <c r="O792" s="234"/>
      <c r="P792" s="234"/>
      <c r="Q792" s="234"/>
      <c r="R792" s="236"/>
      <c r="S792" s="234"/>
      <c r="T792" s="234"/>
      <c r="U792" s="234"/>
      <c r="V792" s="234"/>
      <c r="W792" s="234"/>
      <c r="X792" s="234"/>
      <c r="Y792" s="234"/>
      <c r="Z792" s="234"/>
      <c r="AA792" s="237"/>
      <c r="AB792" s="237"/>
      <c r="AC792" s="234"/>
      <c r="AD792" s="234"/>
      <c r="AE792" s="234"/>
      <c r="AF792" s="234"/>
      <c r="AG792" s="234"/>
      <c r="AH792" s="234"/>
      <c r="AI792" s="238"/>
      <c r="AJ792" s="234"/>
      <c r="AK792" s="234"/>
      <c r="AL792" s="234"/>
      <c r="AM792" s="229"/>
      <c r="AN792" s="239"/>
      <c r="AO792" s="239"/>
      <c r="AP792" s="239"/>
      <c r="AQ792" s="239"/>
      <c r="AR792" s="239"/>
    </row>
    <row r="793" spans="1:44">
      <c r="A793" s="233"/>
      <c r="B793" s="234"/>
      <c r="C793" s="235"/>
      <c r="D793" s="234"/>
      <c r="E793" s="234"/>
      <c r="F793" s="234"/>
      <c r="G793" s="234"/>
      <c r="H793" s="234"/>
      <c r="I793" s="234"/>
      <c r="J793" s="234"/>
      <c r="K793" s="234"/>
      <c r="L793" s="234"/>
      <c r="M793" s="234"/>
      <c r="N793" s="234"/>
      <c r="O793" s="234"/>
      <c r="P793" s="234"/>
      <c r="Q793" s="234"/>
      <c r="R793" s="236"/>
      <c r="S793" s="234"/>
      <c r="T793" s="234"/>
      <c r="U793" s="234"/>
      <c r="V793" s="234"/>
      <c r="W793" s="234"/>
      <c r="X793" s="234"/>
      <c r="Y793" s="234"/>
      <c r="Z793" s="234"/>
      <c r="AA793" s="237"/>
      <c r="AB793" s="237"/>
      <c r="AC793" s="234"/>
      <c r="AD793" s="234"/>
      <c r="AE793" s="234"/>
      <c r="AF793" s="234"/>
      <c r="AG793" s="234"/>
      <c r="AH793" s="234"/>
      <c r="AI793" s="238"/>
      <c r="AJ793" s="234"/>
      <c r="AK793" s="234"/>
      <c r="AL793" s="234"/>
      <c r="AM793" s="229"/>
      <c r="AN793" s="239"/>
      <c r="AO793" s="239"/>
      <c r="AP793" s="239"/>
      <c r="AQ793" s="239"/>
      <c r="AR793" s="239"/>
    </row>
    <row r="794" spans="1:44">
      <c r="A794" s="233"/>
      <c r="B794" s="234"/>
      <c r="C794" s="235"/>
      <c r="D794" s="234"/>
      <c r="E794" s="234"/>
      <c r="F794" s="234"/>
      <c r="G794" s="234"/>
      <c r="H794" s="234"/>
      <c r="I794" s="234"/>
      <c r="J794" s="234"/>
      <c r="K794" s="234"/>
      <c r="L794" s="234"/>
      <c r="M794" s="234"/>
      <c r="N794" s="234"/>
      <c r="O794" s="234"/>
      <c r="P794" s="234"/>
      <c r="Q794" s="234"/>
      <c r="R794" s="236"/>
      <c r="S794" s="234"/>
      <c r="T794" s="234"/>
      <c r="U794" s="234"/>
      <c r="V794" s="234"/>
      <c r="W794" s="234"/>
      <c r="X794" s="234"/>
      <c r="Y794" s="234"/>
      <c r="Z794" s="234"/>
      <c r="AA794" s="237"/>
      <c r="AB794" s="237"/>
      <c r="AC794" s="234"/>
      <c r="AD794" s="234"/>
      <c r="AE794" s="234"/>
      <c r="AF794" s="234"/>
      <c r="AG794" s="234"/>
      <c r="AH794" s="234"/>
      <c r="AI794" s="238"/>
      <c r="AJ794" s="234"/>
      <c r="AK794" s="234"/>
      <c r="AL794" s="234"/>
      <c r="AM794" s="229"/>
      <c r="AN794" s="239"/>
      <c r="AO794" s="239"/>
      <c r="AP794" s="239"/>
      <c r="AQ794" s="239"/>
      <c r="AR794" s="239"/>
    </row>
    <row r="795" spans="1:44">
      <c r="A795" s="233"/>
      <c r="B795" s="234"/>
      <c r="C795" s="235"/>
      <c r="D795" s="234"/>
      <c r="E795" s="234"/>
      <c r="F795" s="234"/>
      <c r="G795" s="234"/>
      <c r="H795" s="234"/>
      <c r="I795" s="234"/>
      <c r="J795" s="234"/>
      <c r="K795" s="234"/>
      <c r="L795" s="234"/>
      <c r="M795" s="234"/>
      <c r="N795" s="234"/>
      <c r="O795" s="234"/>
      <c r="P795" s="234"/>
      <c r="Q795" s="234"/>
      <c r="R795" s="236"/>
      <c r="S795" s="234"/>
      <c r="T795" s="234"/>
      <c r="U795" s="234"/>
      <c r="V795" s="234"/>
      <c r="W795" s="234"/>
      <c r="X795" s="234"/>
      <c r="Y795" s="234"/>
      <c r="Z795" s="234"/>
      <c r="AA795" s="237"/>
      <c r="AB795" s="237"/>
      <c r="AC795" s="234"/>
      <c r="AD795" s="234"/>
      <c r="AE795" s="234"/>
      <c r="AF795" s="234"/>
      <c r="AG795" s="234"/>
      <c r="AH795" s="234"/>
      <c r="AI795" s="238"/>
      <c r="AJ795" s="234"/>
      <c r="AK795" s="234"/>
      <c r="AL795" s="234"/>
      <c r="AM795" s="229"/>
      <c r="AN795" s="239"/>
      <c r="AO795" s="239"/>
      <c r="AP795" s="239"/>
      <c r="AQ795" s="239"/>
      <c r="AR795" s="239"/>
    </row>
    <row r="796" spans="1:44">
      <c r="A796" s="233"/>
      <c r="B796" s="234"/>
      <c r="C796" s="235"/>
      <c r="D796" s="234"/>
      <c r="E796" s="234"/>
      <c r="F796" s="234"/>
      <c r="G796" s="234"/>
      <c r="H796" s="234"/>
      <c r="I796" s="234"/>
      <c r="J796" s="234"/>
      <c r="K796" s="234"/>
      <c r="L796" s="234"/>
      <c r="M796" s="234"/>
      <c r="N796" s="234"/>
      <c r="O796" s="234"/>
      <c r="P796" s="234"/>
      <c r="Q796" s="234"/>
      <c r="R796" s="236"/>
      <c r="S796" s="234"/>
      <c r="T796" s="234"/>
      <c r="U796" s="234"/>
      <c r="V796" s="234"/>
      <c r="W796" s="234"/>
      <c r="X796" s="234"/>
      <c r="Y796" s="234"/>
      <c r="Z796" s="234"/>
      <c r="AA796" s="237"/>
      <c r="AB796" s="237"/>
      <c r="AC796" s="234"/>
      <c r="AD796" s="234"/>
      <c r="AE796" s="234"/>
      <c r="AF796" s="234"/>
      <c r="AG796" s="234"/>
      <c r="AH796" s="234"/>
      <c r="AI796" s="238"/>
      <c r="AJ796" s="234"/>
      <c r="AK796" s="234"/>
      <c r="AL796" s="234"/>
      <c r="AM796" s="229"/>
      <c r="AN796" s="239"/>
      <c r="AO796" s="239"/>
      <c r="AP796" s="239"/>
      <c r="AQ796" s="239"/>
      <c r="AR796" s="239"/>
    </row>
    <row r="797" spans="1:44">
      <c r="A797" s="233"/>
      <c r="B797" s="234"/>
      <c r="C797" s="235"/>
      <c r="D797" s="234"/>
      <c r="E797" s="234"/>
      <c r="F797" s="234"/>
      <c r="G797" s="234"/>
      <c r="H797" s="234"/>
      <c r="I797" s="234"/>
      <c r="J797" s="234"/>
      <c r="K797" s="234"/>
      <c r="L797" s="234"/>
      <c r="M797" s="234"/>
      <c r="N797" s="234"/>
      <c r="O797" s="234"/>
      <c r="P797" s="234"/>
      <c r="Q797" s="234"/>
      <c r="R797" s="236"/>
      <c r="S797" s="234"/>
      <c r="T797" s="234"/>
      <c r="U797" s="234"/>
      <c r="V797" s="234"/>
      <c r="W797" s="234"/>
      <c r="X797" s="234"/>
      <c r="Y797" s="234"/>
      <c r="Z797" s="234"/>
      <c r="AA797" s="237"/>
      <c r="AB797" s="237"/>
      <c r="AC797" s="234"/>
      <c r="AD797" s="234"/>
      <c r="AE797" s="234"/>
      <c r="AF797" s="234"/>
      <c r="AG797" s="234"/>
      <c r="AH797" s="234"/>
      <c r="AI797" s="238"/>
      <c r="AJ797" s="234"/>
      <c r="AK797" s="234"/>
      <c r="AL797" s="234"/>
      <c r="AM797" s="229"/>
      <c r="AN797" s="239"/>
      <c r="AO797" s="239"/>
      <c r="AP797" s="239"/>
      <c r="AQ797" s="239"/>
      <c r="AR797" s="239"/>
    </row>
    <row r="798" spans="1:44">
      <c r="A798" s="233"/>
      <c r="B798" s="234"/>
      <c r="C798" s="235"/>
      <c r="D798" s="234"/>
      <c r="E798" s="234"/>
      <c r="F798" s="234"/>
      <c r="G798" s="234"/>
      <c r="H798" s="234"/>
      <c r="I798" s="234"/>
      <c r="J798" s="234"/>
      <c r="K798" s="234"/>
      <c r="L798" s="234"/>
      <c r="M798" s="234"/>
      <c r="N798" s="234"/>
      <c r="O798" s="234"/>
      <c r="P798" s="234"/>
      <c r="Q798" s="234"/>
      <c r="R798" s="236"/>
      <c r="S798" s="234"/>
      <c r="T798" s="234"/>
      <c r="U798" s="234"/>
      <c r="V798" s="234"/>
      <c r="W798" s="234"/>
      <c r="X798" s="234"/>
      <c r="Y798" s="234"/>
      <c r="Z798" s="234"/>
      <c r="AA798" s="237"/>
      <c r="AB798" s="237"/>
      <c r="AC798" s="234"/>
      <c r="AD798" s="234"/>
      <c r="AE798" s="234"/>
      <c r="AF798" s="234"/>
      <c r="AG798" s="234"/>
      <c r="AH798" s="234"/>
      <c r="AI798" s="238"/>
      <c r="AJ798" s="234"/>
      <c r="AK798" s="234"/>
      <c r="AL798" s="234"/>
      <c r="AM798" s="229"/>
      <c r="AN798" s="239"/>
      <c r="AO798" s="239"/>
      <c r="AP798" s="239"/>
      <c r="AQ798" s="239"/>
      <c r="AR798" s="239"/>
    </row>
    <row r="799" spans="1:44">
      <c r="A799" s="233"/>
      <c r="B799" s="234"/>
      <c r="C799" s="235"/>
      <c r="D799" s="234"/>
      <c r="E799" s="234"/>
      <c r="F799" s="234"/>
      <c r="G799" s="234"/>
      <c r="H799" s="234"/>
      <c r="I799" s="234"/>
      <c r="J799" s="234"/>
      <c r="K799" s="234"/>
      <c r="L799" s="234"/>
      <c r="M799" s="234"/>
      <c r="N799" s="234"/>
      <c r="O799" s="234"/>
      <c r="P799" s="234"/>
      <c r="Q799" s="234"/>
      <c r="R799" s="236"/>
      <c r="S799" s="234"/>
      <c r="T799" s="234"/>
      <c r="U799" s="234"/>
      <c r="V799" s="234"/>
      <c r="W799" s="234"/>
      <c r="X799" s="234"/>
      <c r="Y799" s="234"/>
      <c r="Z799" s="234"/>
      <c r="AA799" s="237"/>
      <c r="AB799" s="237"/>
      <c r="AC799" s="234"/>
      <c r="AD799" s="234"/>
      <c r="AE799" s="234"/>
      <c r="AF799" s="234"/>
      <c r="AG799" s="234"/>
      <c r="AH799" s="234"/>
      <c r="AI799" s="238"/>
      <c r="AJ799" s="234"/>
      <c r="AK799" s="234"/>
      <c r="AL799" s="234"/>
      <c r="AM799" s="229"/>
      <c r="AN799" s="239"/>
      <c r="AO799" s="239"/>
      <c r="AP799" s="239"/>
      <c r="AQ799" s="239"/>
      <c r="AR799" s="239"/>
    </row>
    <row r="800" spans="1:44">
      <c r="A800" s="233"/>
      <c r="B800" s="234"/>
      <c r="C800" s="235"/>
      <c r="D800" s="234"/>
      <c r="E800" s="234"/>
      <c r="F800" s="234"/>
      <c r="G800" s="234"/>
      <c r="H800" s="234"/>
      <c r="I800" s="234"/>
      <c r="J800" s="234"/>
      <c r="K800" s="234"/>
      <c r="L800" s="234"/>
      <c r="M800" s="234"/>
      <c r="N800" s="234"/>
      <c r="O800" s="234"/>
      <c r="P800" s="234"/>
      <c r="Q800" s="234"/>
      <c r="R800" s="236"/>
      <c r="S800" s="234"/>
      <c r="T800" s="234"/>
      <c r="U800" s="234"/>
      <c r="V800" s="234"/>
      <c r="W800" s="234"/>
      <c r="X800" s="234"/>
      <c r="Y800" s="234"/>
      <c r="Z800" s="234"/>
      <c r="AA800" s="237"/>
      <c r="AB800" s="237"/>
      <c r="AC800" s="234"/>
      <c r="AD800" s="234"/>
      <c r="AE800" s="234"/>
      <c r="AF800" s="234"/>
      <c r="AG800" s="234"/>
      <c r="AH800" s="234"/>
      <c r="AI800" s="238"/>
      <c r="AJ800" s="234"/>
      <c r="AK800" s="234"/>
      <c r="AL800" s="234"/>
      <c r="AM800" s="229"/>
      <c r="AN800" s="239"/>
      <c r="AO800" s="239"/>
      <c r="AP800" s="239"/>
      <c r="AQ800" s="239"/>
      <c r="AR800" s="239"/>
    </row>
    <row r="801" spans="1:44">
      <c r="A801" s="233"/>
      <c r="B801" s="234"/>
      <c r="C801" s="235"/>
      <c r="D801" s="234"/>
      <c r="E801" s="234"/>
      <c r="F801" s="234"/>
      <c r="G801" s="234"/>
      <c r="H801" s="234"/>
      <c r="I801" s="234"/>
      <c r="J801" s="234"/>
      <c r="K801" s="234"/>
      <c r="L801" s="234"/>
      <c r="M801" s="234"/>
      <c r="N801" s="234"/>
      <c r="O801" s="234"/>
      <c r="P801" s="234"/>
      <c r="Q801" s="234"/>
      <c r="R801" s="236"/>
      <c r="S801" s="234"/>
      <c r="T801" s="234"/>
      <c r="U801" s="234"/>
      <c r="V801" s="234"/>
      <c r="W801" s="234"/>
      <c r="X801" s="234"/>
      <c r="Y801" s="234"/>
      <c r="Z801" s="234"/>
      <c r="AA801" s="237"/>
      <c r="AB801" s="237"/>
      <c r="AC801" s="234"/>
      <c r="AD801" s="234"/>
      <c r="AE801" s="234"/>
      <c r="AF801" s="234"/>
      <c r="AG801" s="234"/>
      <c r="AH801" s="234"/>
      <c r="AI801" s="238"/>
      <c r="AJ801" s="234"/>
      <c r="AK801" s="234"/>
      <c r="AL801" s="234"/>
      <c r="AM801" s="229"/>
      <c r="AN801" s="239"/>
      <c r="AO801" s="239"/>
      <c r="AP801" s="239"/>
      <c r="AQ801" s="239"/>
      <c r="AR801" s="239"/>
    </row>
    <row r="802" spans="1:44">
      <c r="A802" s="233"/>
      <c r="B802" s="234"/>
      <c r="C802" s="235"/>
      <c r="D802" s="234"/>
      <c r="E802" s="234"/>
      <c r="F802" s="234"/>
      <c r="G802" s="234"/>
      <c r="H802" s="234"/>
      <c r="I802" s="234"/>
      <c r="J802" s="234"/>
      <c r="K802" s="234"/>
      <c r="L802" s="234"/>
      <c r="M802" s="234"/>
      <c r="N802" s="234"/>
      <c r="O802" s="234"/>
      <c r="P802" s="234"/>
      <c r="Q802" s="234"/>
      <c r="R802" s="236"/>
      <c r="S802" s="234"/>
      <c r="T802" s="234"/>
      <c r="U802" s="234"/>
      <c r="V802" s="234"/>
      <c r="W802" s="234"/>
      <c r="X802" s="234"/>
      <c r="Y802" s="234"/>
      <c r="Z802" s="234"/>
      <c r="AA802" s="237"/>
      <c r="AB802" s="237"/>
      <c r="AC802" s="234"/>
      <c r="AD802" s="234"/>
      <c r="AE802" s="234"/>
      <c r="AF802" s="234"/>
      <c r="AG802" s="234"/>
      <c r="AH802" s="234"/>
      <c r="AI802" s="238"/>
      <c r="AJ802" s="234"/>
      <c r="AK802" s="234"/>
      <c r="AL802" s="234"/>
      <c r="AM802" s="229"/>
      <c r="AN802" s="239"/>
      <c r="AO802" s="239"/>
      <c r="AP802" s="239"/>
      <c r="AQ802" s="239"/>
      <c r="AR802" s="239"/>
    </row>
    <row r="803" spans="1:44">
      <c r="A803" s="233"/>
      <c r="B803" s="234"/>
      <c r="C803" s="235"/>
      <c r="D803" s="234"/>
      <c r="E803" s="234"/>
      <c r="F803" s="234"/>
      <c r="G803" s="234"/>
      <c r="H803" s="234"/>
      <c r="I803" s="234"/>
      <c r="J803" s="234"/>
      <c r="K803" s="234"/>
      <c r="L803" s="234"/>
      <c r="M803" s="234"/>
      <c r="N803" s="234"/>
      <c r="O803" s="234"/>
      <c r="P803" s="234"/>
      <c r="Q803" s="234"/>
      <c r="R803" s="236"/>
      <c r="S803" s="234"/>
      <c r="T803" s="234"/>
      <c r="U803" s="234"/>
      <c r="V803" s="234"/>
      <c r="W803" s="234"/>
      <c r="X803" s="234"/>
      <c r="Y803" s="234"/>
      <c r="Z803" s="234"/>
      <c r="AA803" s="237"/>
      <c r="AB803" s="237"/>
      <c r="AC803" s="234"/>
      <c r="AD803" s="234"/>
      <c r="AE803" s="234"/>
      <c r="AF803" s="234"/>
      <c r="AG803" s="234"/>
      <c r="AH803" s="234"/>
      <c r="AI803" s="238"/>
      <c r="AJ803" s="234"/>
      <c r="AK803" s="234"/>
      <c r="AL803" s="234"/>
      <c r="AM803" s="229"/>
      <c r="AN803" s="239"/>
      <c r="AO803" s="239"/>
      <c r="AP803" s="239"/>
      <c r="AQ803" s="239"/>
      <c r="AR803" s="239"/>
    </row>
    <row r="804" spans="1:44">
      <c r="A804" s="233"/>
      <c r="B804" s="234"/>
      <c r="C804" s="235"/>
      <c r="D804" s="234"/>
      <c r="E804" s="234"/>
      <c r="F804" s="234"/>
      <c r="G804" s="234"/>
      <c r="H804" s="234"/>
      <c r="I804" s="234"/>
      <c r="J804" s="234"/>
      <c r="K804" s="234"/>
      <c r="L804" s="234"/>
      <c r="M804" s="234"/>
      <c r="N804" s="234"/>
      <c r="O804" s="234"/>
      <c r="P804" s="234"/>
      <c r="Q804" s="234"/>
      <c r="R804" s="236"/>
      <c r="S804" s="234"/>
      <c r="T804" s="234"/>
      <c r="U804" s="234"/>
      <c r="V804" s="234"/>
      <c r="W804" s="234"/>
      <c r="X804" s="234"/>
      <c r="Y804" s="234"/>
      <c r="Z804" s="234"/>
      <c r="AA804" s="237"/>
      <c r="AB804" s="237"/>
      <c r="AC804" s="234"/>
      <c r="AD804" s="234"/>
      <c r="AE804" s="234"/>
      <c r="AF804" s="234"/>
      <c r="AG804" s="234"/>
      <c r="AH804" s="234"/>
      <c r="AI804" s="238"/>
      <c r="AJ804" s="234"/>
      <c r="AK804" s="234"/>
      <c r="AL804" s="234"/>
      <c r="AM804" s="229"/>
      <c r="AN804" s="239"/>
      <c r="AO804" s="239"/>
      <c r="AP804" s="239"/>
      <c r="AQ804" s="239"/>
      <c r="AR804" s="239"/>
    </row>
    <row r="805" spans="1:44">
      <c r="A805" s="233"/>
      <c r="B805" s="234"/>
      <c r="C805" s="235"/>
      <c r="D805" s="234"/>
      <c r="E805" s="234"/>
      <c r="F805" s="234"/>
      <c r="G805" s="234"/>
      <c r="H805" s="234"/>
      <c r="I805" s="234"/>
      <c r="J805" s="234"/>
      <c r="K805" s="234"/>
      <c r="L805" s="234"/>
      <c r="M805" s="234"/>
      <c r="N805" s="234"/>
      <c r="O805" s="234"/>
      <c r="P805" s="234"/>
      <c r="Q805" s="234"/>
      <c r="R805" s="236"/>
      <c r="S805" s="234"/>
      <c r="T805" s="234"/>
      <c r="U805" s="234"/>
      <c r="V805" s="234"/>
      <c r="W805" s="234"/>
      <c r="X805" s="234"/>
      <c r="Y805" s="234"/>
      <c r="Z805" s="234"/>
      <c r="AA805" s="237"/>
      <c r="AB805" s="237"/>
      <c r="AC805" s="234"/>
      <c r="AD805" s="234"/>
      <c r="AE805" s="234"/>
      <c r="AF805" s="234"/>
      <c r="AG805" s="234"/>
      <c r="AH805" s="234"/>
      <c r="AI805" s="238"/>
      <c r="AJ805" s="234"/>
      <c r="AK805" s="234"/>
      <c r="AL805" s="234"/>
      <c r="AM805" s="229"/>
      <c r="AN805" s="239"/>
      <c r="AO805" s="239"/>
      <c r="AP805" s="239"/>
      <c r="AQ805" s="239"/>
      <c r="AR805" s="239"/>
    </row>
    <row r="806" spans="1:44">
      <c r="A806" s="233"/>
      <c r="B806" s="234"/>
      <c r="C806" s="235"/>
      <c r="D806" s="234"/>
      <c r="E806" s="234"/>
      <c r="F806" s="234"/>
      <c r="G806" s="234"/>
      <c r="H806" s="234"/>
      <c r="I806" s="234"/>
      <c r="J806" s="234"/>
      <c r="K806" s="234"/>
      <c r="L806" s="234"/>
      <c r="M806" s="234"/>
      <c r="N806" s="234"/>
      <c r="O806" s="234"/>
      <c r="P806" s="234"/>
      <c r="Q806" s="234"/>
      <c r="R806" s="236"/>
      <c r="S806" s="234"/>
      <c r="T806" s="234"/>
      <c r="U806" s="234"/>
      <c r="V806" s="234"/>
      <c r="W806" s="234"/>
      <c r="X806" s="234"/>
      <c r="Y806" s="234"/>
      <c r="Z806" s="234"/>
      <c r="AA806" s="237"/>
      <c r="AB806" s="237"/>
      <c r="AC806" s="234"/>
      <c r="AD806" s="234"/>
      <c r="AE806" s="234"/>
      <c r="AF806" s="234"/>
      <c r="AG806" s="234"/>
      <c r="AH806" s="234"/>
      <c r="AI806" s="238"/>
      <c r="AJ806" s="234"/>
      <c r="AK806" s="234"/>
      <c r="AL806" s="234"/>
      <c r="AM806" s="229"/>
      <c r="AN806" s="239"/>
      <c r="AO806" s="239"/>
      <c r="AP806" s="239"/>
      <c r="AQ806" s="239"/>
      <c r="AR806" s="239"/>
    </row>
    <row r="807" spans="1:44">
      <c r="A807" s="233"/>
      <c r="B807" s="234"/>
      <c r="C807" s="235"/>
      <c r="D807" s="234"/>
      <c r="E807" s="234"/>
      <c r="F807" s="234"/>
      <c r="G807" s="234"/>
      <c r="H807" s="234"/>
      <c r="I807" s="234"/>
      <c r="J807" s="234"/>
      <c r="K807" s="234"/>
      <c r="L807" s="234"/>
      <c r="M807" s="234"/>
      <c r="N807" s="234"/>
      <c r="O807" s="234"/>
      <c r="P807" s="234"/>
      <c r="Q807" s="234"/>
      <c r="R807" s="236"/>
      <c r="S807" s="234"/>
      <c r="T807" s="234"/>
      <c r="U807" s="234"/>
      <c r="V807" s="234"/>
      <c r="W807" s="234"/>
      <c r="X807" s="234"/>
      <c r="Y807" s="234"/>
      <c r="Z807" s="234"/>
      <c r="AA807" s="237"/>
      <c r="AB807" s="237"/>
      <c r="AC807" s="234"/>
      <c r="AD807" s="234"/>
      <c r="AE807" s="234"/>
      <c r="AF807" s="234"/>
      <c r="AG807" s="234"/>
      <c r="AH807" s="234"/>
      <c r="AI807" s="238"/>
      <c r="AJ807" s="234"/>
      <c r="AK807" s="234"/>
      <c r="AL807" s="234"/>
      <c r="AM807" s="229"/>
      <c r="AN807" s="239"/>
      <c r="AO807" s="239"/>
      <c r="AP807" s="239"/>
      <c r="AQ807" s="239"/>
      <c r="AR807" s="239"/>
    </row>
    <row r="808" spans="1:44">
      <c r="A808" s="233"/>
      <c r="B808" s="234"/>
      <c r="C808" s="235"/>
      <c r="D808" s="234"/>
      <c r="E808" s="234"/>
      <c r="F808" s="234"/>
      <c r="G808" s="234"/>
      <c r="H808" s="234"/>
      <c r="I808" s="234"/>
      <c r="J808" s="234"/>
      <c r="K808" s="234"/>
      <c r="L808" s="234"/>
      <c r="M808" s="234"/>
      <c r="N808" s="234"/>
      <c r="O808" s="234"/>
      <c r="P808" s="234"/>
      <c r="Q808" s="234"/>
      <c r="R808" s="236"/>
      <c r="S808" s="234"/>
      <c r="T808" s="234"/>
      <c r="U808" s="234"/>
      <c r="V808" s="234"/>
      <c r="W808" s="234"/>
      <c r="X808" s="234"/>
      <c r="Y808" s="234"/>
      <c r="Z808" s="234"/>
      <c r="AA808" s="237"/>
      <c r="AB808" s="237"/>
      <c r="AC808" s="234"/>
      <c r="AD808" s="234"/>
      <c r="AE808" s="234"/>
      <c r="AF808" s="234"/>
      <c r="AG808" s="234"/>
      <c r="AH808" s="234"/>
      <c r="AI808" s="238"/>
      <c r="AJ808" s="234"/>
      <c r="AK808" s="234"/>
      <c r="AL808" s="234"/>
      <c r="AM808" s="229"/>
      <c r="AN808" s="239"/>
      <c r="AO808" s="239"/>
      <c r="AP808" s="239"/>
      <c r="AQ808" s="239"/>
      <c r="AR808" s="239"/>
    </row>
    <row r="809" spans="1:44">
      <c r="A809" s="233"/>
      <c r="B809" s="234"/>
      <c r="C809" s="235"/>
      <c r="D809" s="234"/>
      <c r="E809" s="234"/>
      <c r="F809" s="234"/>
      <c r="G809" s="234"/>
      <c r="H809" s="234"/>
      <c r="I809" s="234"/>
      <c r="J809" s="234"/>
      <c r="K809" s="234"/>
      <c r="L809" s="234"/>
      <c r="M809" s="234"/>
      <c r="N809" s="234"/>
      <c r="O809" s="234"/>
      <c r="P809" s="234"/>
      <c r="Q809" s="234"/>
      <c r="R809" s="236"/>
      <c r="S809" s="234"/>
      <c r="T809" s="234"/>
      <c r="U809" s="234"/>
      <c r="V809" s="234"/>
      <c r="W809" s="234"/>
      <c r="X809" s="234"/>
      <c r="Y809" s="234"/>
      <c r="Z809" s="234"/>
      <c r="AA809" s="237"/>
      <c r="AB809" s="237"/>
      <c r="AC809" s="234"/>
      <c r="AD809" s="234"/>
      <c r="AE809" s="234"/>
      <c r="AF809" s="234"/>
      <c r="AG809" s="234"/>
      <c r="AH809" s="234"/>
      <c r="AI809" s="238"/>
      <c r="AJ809" s="234"/>
      <c r="AK809" s="234"/>
      <c r="AL809" s="234"/>
      <c r="AM809" s="229"/>
      <c r="AN809" s="239"/>
      <c r="AO809" s="239"/>
      <c r="AP809" s="239"/>
      <c r="AQ809" s="239"/>
      <c r="AR809" s="239"/>
    </row>
    <row r="810" spans="1:44">
      <c r="A810" s="233"/>
      <c r="B810" s="234"/>
      <c r="C810" s="235"/>
      <c r="D810" s="234"/>
      <c r="E810" s="234"/>
      <c r="F810" s="234"/>
      <c r="G810" s="234"/>
      <c r="H810" s="234"/>
      <c r="I810" s="234"/>
      <c r="J810" s="234"/>
      <c r="K810" s="234"/>
      <c r="L810" s="234"/>
      <c r="M810" s="234"/>
      <c r="N810" s="234"/>
      <c r="O810" s="234"/>
      <c r="P810" s="234"/>
      <c r="Q810" s="234"/>
      <c r="R810" s="236"/>
      <c r="S810" s="234"/>
      <c r="T810" s="234"/>
      <c r="U810" s="234"/>
      <c r="V810" s="234"/>
      <c r="W810" s="234"/>
      <c r="X810" s="234"/>
      <c r="Y810" s="234"/>
      <c r="Z810" s="234"/>
      <c r="AA810" s="237"/>
      <c r="AB810" s="237"/>
      <c r="AC810" s="234"/>
      <c r="AD810" s="234"/>
      <c r="AE810" s="234"/>
      <c r="AF810" s="234"/>
      <c r="AG810" s="234"/>
      <c r="AH810" s="234"/>
      <c r="AI810" s="238"/>
      <c r="AJ810" s="234"/>
      <c r="AK810" s="234"/>
      <c r="AL810" s="234"/>
      <c r="AM810" s="229"/>
      <c r="AN810" s="239"/>
      <c r="AO810" s="239"/>
      <c r="AP810" s="239"/>
      <c r="AQ810" s="239"/>
      <c r="AR810" s="239"/>
    </row>
    <row r="811" spans="1:44">
      <c r="A811" s="233"/>
      <c r="B811" s="234"/>
      <c r="C811" s="235"/>
      <c r="D811" s="234"/>
      <c r="E811" s="234"/>
      <c r="F811" s="234"/>
      <c r="G811" s="234"/>
      <c r="H811" s="234"/>
      <c r="I811" s="234"/>
      <c r="J811" s="234"/>
      <c r="K811" s="234"/>
      <c r="L811" s="234"/>
      <c r="M811" s="234"/>
      <c r="N811" s="234"/>
      <c r="O811" s="234"/>
      <c r="P811" s="234"/>
      <c r="Q811" s="234"/>
      <c r="R811" s="236"/>
      <c r="S811" s="234"/>
      <c r="T811" s="234"/>
      <c r="U811" s="234"/>
      <c r="V811" s="234"/>
      <c r="W811" s="234"/>
      <c r="X811" s="234"/>
      <c r="Y811" s="234"/>
      <c r="Z811" s="234"/>
      <c r="AA811" s="237"/>
      <c r="AB811" s="237"/>
      <c r="AC811" s="234"/>
      <c r="AD811" s="234"/>
      <c r="AE811" s="234"/>
      <c r="AF811" s="234"/>
      <c r="AG811" s="234"/>
      <c r="AH811" s="234"/>
      <c r="AI811" s="238"/>
      <c r="AJ811" s="234"/>
      <c r="AK811" s="234"/>
      <c r="AL811" s="234"/>
      <c r="AM811" s="229"/>
      <c r="AN811" s="239"/>
      <c r="AO811" s="239"/>
      <c r="AP811" s="239"/>
      <c r="AQ811" s="239"/>
      <c r="AR811" s="239"/>
    </row>
    <row r="812" spans="1:44">
      <c r="A812" s="233"/>
      <c r="B812" s="234"/>
      <c r="C812" s="235"/>
      <c r="D812" s="234"/>
      <c r="E812" s="234"/>
      <c r="F812" s="234"/>
      <c r="G812" s="234"/>
      <c r="H812" s="234"/>
      <c r="I812" s="234"/>
      <c r="J812" s="234"/>
      <c r="K812" s="234"/>
      <c r="L812" s="234"/>
      <c r="M812" s="234"/>
      <c r="N812" s="234"/>
      <c r="O812" s="234"/>
      <c r="P812" s="234"/>
      <c r="Q812" s="234"/>
      <c r="R812" s="236"/>
      <c r="S812" s="234"/>
      <c r="T812" s="234"/>
      <c r="U812" s="234"/>
      <c r="V812" s="234"/>
      <c r="W812" s="234"/>
      <c r="X812" s="234"/>
      <c r="Y812" s="234"/>
      <c r="Z812" s="234"/>
      <c r="AA812" s="237"/>
      <c r="AB812" s="237"/>
      <c r="AC812" s="234"/>
      <c r="AD812" s="234"/>
      <c r="AE812" s="234"/>
      <c r="AF812" s="234"/>
      <c r="AG812" s="234"/>
      <c r="AH812" s="234"/>
      <c r="AI812" s="238"/>
      <c r="AJ812" s="234"/>
      <c r="AK812" s="234"/>
      <c r="AL812" s="234"/>
      <c r="AM812" s="229"/>
      <c r="AN812" s="239"/>
      <c r="AO812" s="239"/>
      <c r="AP812" s="239"/>
      <c r="AQ812" s="239"/>
      <c r="AR812" s="239"/>
    </row>
    <row r="813" spans="1:44">
      <c r="A813" s="233"/>
      <c r="B813" s="234"/>
      <c r="C813" s="235"/>
      <c r="D813" s="234"/>
      <c r="E813" s="234"/>
      <c r="F813" s="234"/>
      <c r="G813" s="234"/>
      <c r="H813" s="234"/>
      <c r="I813" s="234"/>
      <c r="J813" s="234"/>
      <c r="K813" s="234"/>
      <c r="L813" s="234"/>
      <c r="M813" s="234"/>
      <c r="N813" s="234"/>
      <c r="O813" s="234"/>
      <c r="P813" s="234"/>
      <c r="Q813" s="234"/>
      <c r="R813" s="236"/>
      <c r="S813" s="234"/>
      <c r="T813" s="234"/>
      <c r="U813" s="234"/>
      <c r="V813" s="234"/>
      <c r="W813" s="234"/>
      <c r="X813" s="234"/>
      <c r="Y813" s="234"/>
      <c r="Z813" s="234"/>
      <c r="AA813" s="237"/>
      <c r="AB813" s="237"/>
      <c r="AC813" s="234"/>
      <c r="AD813" s="234"/>
      <c r="AE813" s="234"/>
      <c r="AF813" s="234"/>
      <c r="AG813" s="234"/>
      <c r="AH813" s="234"/>
      <c r="AI813" s="238"/>
      <c r="AJ813" s="234"/>
      <c r="AK813" s="234"/>
      <c r="AL813" s="234"/>
      <c r="AM813" s="229"/>
      <c r="AN813" s="239"/>
      <c r="AO813" s="239"/>
      <c r="AP813" s="239"/>
      <c r="AQ813" s="239"/>
      <c r="AR813" s="239"/>
    </row>
    <row r="814" spans="1:44">
      <c r="A814" s="233"/>
      <c r="B814" s="234"/>
      <c r="C814" s="235"/>
      <c r="D814" s="234"/>
      <c r="E814" s="234"/>
      <c r="F814" s="234"/>
      <c r="G814" s="234"/>
      <c r="H814" s="234"/>
      <c r="I814" s="234"/>
      <c r="J814" s="234"/>
      <c r="K814" s="234"/>
      <c r="L814" s="234"/>
      <c r="M814" s="234"/>
      <c r="N814" s="234"/>
      <c r="O814" s="234"/>
      <c r="P814" s="234"/>
      <c r="Q814" s="234"/>
      <c r="R814" s="236"/>
      <c r="S814" s="234"/>
      <c r="T814" s="234"/>
      <c r="U814" s="234"/>
      <c r="V814" s="234"/>
      <c r="W814" s="234"/>
      <c r="X814" s="234"/>
      <c r="Y814" s="234"/>
      <c r="Z814" s="234"/>
      <c r="AA814" s="237"/>
      <c r="AB814" s="237"/>
      <c r="AC814" s="234"/>
      <c r="AD814" s="234"/>
      <c r="AE814" s="234"/>
      <c r="AF814" s="234"/>
      <c r="AG814" s="234"/>
      <c r="AH814" s="234"/>
      <c r="AI814" s="238"/>
      <c r="AJ814" s="234"/>
      <c r="AK814" s="234"/>
      <c r="AL814" s="234"/>
      <c r="AM814" s="229"/>
      <c r="AN814" s="239"/>
      <c r="AO814" s="239"/>
      <c r="AP814" s="239"/>
      <c r="AQ814" s="239"/>
      <c r="AR814" s="239"/>
    </row>
    <row r="815" spans="1:44">
      <c r="A815" s="233"/>
      <c r="B815" s="234"/>
      <c r="C815" s="235"/>
      <c r="D815" s="234"/>
      <c r="E815" s="234"/>
      <c r="F815" s="234"/>
      <c r="G815" s="234"/>
      <c r="H815" s="234"/>
      <c r="I815" s="234"/>
      <c r="J815" s="234"/>
      <c r="K815" s="234"/>
      <c r="L815" s="234"/>
      <c r="M815" s="234"/>
      <c r="N815" s="234"/>
      <c r="O815" s="234"/>
      <c r="P815" s="234"/>
      <c r="Q815" s="234"/>
      <c r="R815" s="236"/>
      <c r="S815" s="234"/>
      <c r="T815" s="234"/>
      <c r="U815" s="234"/>
      <c r="V815" s="234"/>
      <c r="W815" s="234"/>
      <c r="X815" s="234"/>
      <c r="Y815" s="234"/>
      <c r="Z815" s="234"/>
      <c r="AA815" s="237"/>
      <c r="AB815" s="237"/>
      <c r="AC815" s="234"/>
      <c r="AD815" s="234"/>
      <c r="AE815" s="234"/>
      <c r="AF815" s="234"/>
      <c r="AG815" s="234"/>
      <c r="AH815" s="234"/>
      <c r="AI815" s="238"/>
      <c r="AJ815" s="234"/>
      <c r="AK815" s="234"/>
      <c r="AL815" s="234"/>
      <c r="AM815" s="229"/>
      <c r="AN815" s="239"/>
      <c r="AO815" s="239"/>
      <c r="AP815" s="239"/>
      <c r="AQ815" s="239"/>
      <c r="AR815" s="239"/>
    </row>
    <row r="816" spans="1:44">
      <c r="A816" s="233"/>
      <c r="B816" s="234"/>
      <c r="C816" s="235"/>
      <c r="D816" s="234"/>
      <c r="E816" s="234"/>
      <c r="F816" s="234"/>
      <c r="G816" s="234"/>
      <c r="H816" s="234"/>
      <c r="I816" s="234"/>
      <c r="J816" s="234"/>
      <c r="K816" s="234"/>
      <c r="L816" s="234"/>
      <c r="M816" s="234"/>
      <c r="N816" s="234"/>
      <c r="O816" s="234"/>
      <c r="P816" s="234"/>
      <c r="Q816" s="234"/>
      <c r="R816" s="236"/>
      <c r="S816" s="234"/>
      <c r="T816" s="234"/>
      <c r="U816" s="234"/>
      <c r="V816" s="234"/>
      <c r="W816" s="234"/>
      <c r="X816" s="234"/>
      <c r="Y816" s="234"/>
      <c r="Z816" s="234"/>
      <c r="AA816" s="237"/>
      <c r="AB816" s="237"/>
      <c r="AC816" s="234"/>
      <c r="AD816" s="234"/>
      <c r="AE816" s="234"/>
      <c r="AF816" s="234"/>
      <c r="AG816" s="234"/>
      <c r="AH816" s="234"/>
      <c r="AI816" s="238"/>
      <c r="AJ816" s="234"/>
      <c r="AK816" s="234"/>
      <c r="AL816" s="234"/>
      <c r="AM816" s="229"/>
      <c r="AN816" s="239"/>
      <c r="AO816" s="239"/>
      <c r="AP816" s="239"/>
      <c r="AQ816" s="239"/>
      <c r="AR816" s="239"/>
    </row>
    <row r="817" spans="1:44">
      <c r="A817" s="233"/>
      <c r="B817" s="234"/>
      <c r="C817" s="235"/>
      <c r="D817" s="234"/>
      <c r="E817" s="234"/>
      <c r="F817" s="234"/>
      <c r="G817" s="234"/>
      <c r="H817" s="234"/>
      <c r="I817" s="234"/>
      <c r="J817" s="234"/>
      <c r="K817" s="234"/>
      <c r="L817" s="234"/>
      <c r="M817" s="234"/>
      <c r="N817" s="234"/>
      <c r="O817" s="234"/>
      <c r="P817" s="234"/>
      <c r="Q817" s="234"/>
      <c r="R817" s="236"/>
      <c r="S817" s="234"/>
      <c r="T817" s="234"/>
      <c r="U817" s="234"/>
      <c r="V817" s="234"/>
      <c r="W817" s="234"/>
      <c r="X817" s="234"/>
      <c r="Y817" s="234"/>
      <c r="Z817" s="234"/>
      <c r="AA817" s="237"/>
      <c r="AB817" s="237"/>
      <c r="AC817" s="234"/>
      <c r="AD817" s="234"/>
      <c r="AE817" s="234"/>
      <c r="AF817" s="234"/>
      <c r="AG817" s="234"/>
      <c r="AH817" s="234"/>
      <c r="AI817" s="238"/>
      <c r="AJ817" s="234"/>
      <c r="AK817" s="234"/>
      <c r="AL817" s="234"/>
      <c r="AM817" s="229"/>
      <c r="AN817" s="239"/>
      <c r="AO817" s="239"/>
      <c r="AP817" s="239"/>
      <c r="AQ817" s="239"/>
      <c r="AR817" s="239"/>
    </row>
    <row r="818" spans="1:44">
      <c r="A818" s="233"/>
      <c r="B818" s="234"/>
      <c r="C818" s="235"/>
      <c r="D818" s="234"/>
      <c r="E818" s="234"/>
      <c r="F818" s="234"/>
      <c r="G818" s="234"/>
      <c r="H818" s="234"/>
      <c r="I818" s="234"/>
      <c r="J818" s="234"/>
      <c r="K818" s="234"/>
      <c r="L818" s="234"/>
      <c r="M818" s="234"/>
      <c r="N818" s="234"/>
      <c r="O818" s="234"/>
      <c r="P818" s="234"/>
      <c r="Q818" s="234"/>
      <c r="R818" s="236"/>
      <c r="S818" s="234"/>
      <c r="T818" s="234"/>
      <c r="U818" s="234"/>
      <c r="V818" s="234"/>
      <c r="W818" s="234"/>
      <c r="X818" s="234"/>
      <c r="Y818" s="234"/>
      <c r="Z818" s="234"/>
      <c r="AA818" s="237"/>
      <c r="AB818" s="237"/>
      <c r="AC818" s="234"/>
      <c r="AD818" s="234"/>
      <c r="AE818" s="234"/>
      <c r="AF818" s="234"/>
      <c r="AG818" s="234"/>
      <c r="AH818" s="234"/>
      <c r="AI818" s="238"/>
      <c r="AJ818" s="234"/>
      <c r="AK818" s="234"/>
      <c r="AL818" s="234"/>
      <c r="AM818" s="229"/>
      <c r="AN818" s="239"/>
      <c r="AO818" s="239"/>
      <c r="AP818" s="239"/>
      <c r="AQ818" s="239"/>
      <c r="AR818" s="239"/>
    </row>
    <row r="819" spans="1:44">
      <c r="A819" s="233"/>
      <c r="B819" s="234"/>
      <c r="C819" s="235"/>
      <c r="D819" s="234"/>
      <c r="E819" s="234"/>
      <c r="F819" s="234"/>
      <c r="G819" s="234"/>
      <c r="H819" s="234"/>
      <c r="I819" s="234"/>
      <c r="J819" s="234"/>
      <c r="K819" s="234"/>
      <c r="L819" s="234"/>
      <c r="M819" s="234"/>
      <c r="N819" s="234"/>
      <c r="O819" s="234"/>
      <c r="P819" s="234"/>
      <c r="Q819" s="234"/>
      <c r="R819" s="236"/>
      <c r="S819" s="234"/>
      <c r="T819" s="234"/>
      <c r="U819" s="234"/>
      <c r="V819" s="234"/>
      <c r="W819" s="234"/>
      <c r="X819" s="234"/>
      <c r="Y819" s="234"/>
      <c r="Z819" s="234"/>
      <c r="AA819" s="237"/>
      <c r="AB819" s="237"/>
      <c r="AC819" s="234"/>
      <c r="AD819" s="234"/>
      <c r="AE819" s="234"/>
      <c r="AF819" s="234"/>
      <c r="AG819" s="234"/>
      <c r="AH819" s="234"/>
      <c r="AI819" s="238"/>
      <c r="AJ819" s="234"/>
      <c r="AK819" s="234"/>
      <c r="AL819" s="234"/>
      <c r="AM819" s="229"/>
      <c r="AN819" s="239"/>
      <c r="AO819" s="239"/>
      <c r="AP819" s="239"/>
      <c r="AQ819" s="239"/>
      <c r="AR819" s="239"/>
    </row>
    <row r="820" spans="1:44">
      <c r="A820" s="233"/>
      <c r="B820" s="234"/>
      <c r="C820" s="235"/>
      <c r="D820" s="234"/>
      <c r="E820" s="234"/>
      <c r="F820" s="234"/>
      <c r="G820" s="234"/>
      <c r="H820" s="234"/>
      <c r="I820" s="234"/>
      <c r="J820" s="234"/>
      <c r="K820" s="234"/>
      <c r="L820" s="234"/>
      <c r="M820" s="234"/>
      <c r="N820" s="234"/>
      <c r="O820" s="234"/>
      <c r="P820" s="234"/>
      <c r="Q820" s="234"/>
      <c r="R820" s="236"/>
      <c r="S820" s="234"/>
      <c r="T820" s="234"/>
      <c r="U820" s="234"/>
      <c r="V820" s="234"/>
      <c r="W820" s="234"/>
      <c r="X820" s="234"/>
      <c r="Y820" s="234"/>
      <c r="Z820" s="234"/>
      <c r="AA820" s="237"/>
      <c r="AB820" s="237"/>
      <c r="AC820" s="234"/>
      <c r="AD820" s="234"/>
      <c r="AE820" s="234"/>
      <c r="AF820" s="234"/>
      <c r="AG820" s="234"/>
      <c r="AH820" s="234"/>
      <c r="AI820" s="238"/>
      <c r="AJ820" s="234"/>
      <c r="AK820" s="234"/>
      <c r="AL820" s="234"/>
      <c r="AM820" s="229"/>
      <c r="AN820" s="239"/>
      <c r="AO820" s="239"/>
      <c r="AP820" s="239"/>
      <c r="AQ820" s="239"/>
      <c r="AR820" s="239"/>
    </row>
    <row r="821" spans="1:44">
      <c r="A821" s="233"/>
      <c r="B821" s="234"/>
      <c r="C821" s="235"/>
      <c r="D821" s="234"/>
      <c r="E821" s="234"/>
      <c r="F821" s="234"/>
      <c r="G821" s="234"/>
      <c r="H821" s="234"/>
      <c r="I821" s="234"/>
      <c r="J821" s="234"/>
      <c r="K821" s="234"/>
      <c r="L821" s="234"/>
      <c r="M821" s="234"/>
      <c r="N821" s="234"/>
      <c r="O821" s="234"/>
      <c r="P821" s="234"/>
      <c r="Q821" s="234"/>
      <c r="R821" s="236"/>
      <c r="S821" s="234"/>
      <c r="T821" s="234"/>
      <c r="U821" s="234"/>
      <c r="V821" s="234"/>
      <c r="W821" s="234"/>
      <c r="X821" s="234"/>
      <c r="Y821" s="234"/>
      <c r="Z821" s="234"/>
      <c r="AA821" s="237"/>
      <c r="AB821" s="237"/>
      <c r="AC821" s="234"/>
      <c r="AD821" s="234"/>
      <c r="AE821" s="234"/>
      <c r="AF821" s="234"/>
      <c r="AG821" s="234"/>
      <c r="AH821" s="234"/>
      <c r="AI821" s="238"/>
      <c r="AJ821" s="234"/>
      <c r="AK821" s="234"/>
      <c r="AL821" s="234"/>
      <c r="AM821" s="229"/>
      <c r="AN821" s="239"/>
      <c r="AO821" s="239"/>
      <c r="AP821" s="239"/>
      <c r="AQ821" s="239"/>
      <c r="AR821" s="239"/>
    </row>
    <row r="822" spans="1:44">
      <c r="A822" s="233"/>
      <c r="B822" s="234"/>
      <c r="C822" s="235"/>
      <c r="D822" s="234"/>
      <c r="E822" s="234"/>
      <c r="F822" s="234"/>
      <c r="G822" s="234"/>
      <c r="H822" s="234"/>
      <c r="I822" s="234"/>
      <c r="J822" s="234"/>
      <c r="K822" s="234"/>
      <c r="L822" s="234"/>
      <c r="M822" s="234"/>
      <c r="N822" s="234"/>
      <c r="O822" s="234"/>
      <c r="P822" s="234"/>
      <c r="Q822" s="234"/>
      <c r="R822" s="236"/>
      <c r="S822" s="234"/>
      <c r="T822" s="234"/>
      <c r="U822" s="234"/>
      <c r="V822" s="234"/>
      <c r="W822" s="234"/>
      <c r="X822" s="234"/>
      <c r="Y822" s="234"/>
      <c r="Z822" s="234"/>
      <c r="AA822" s="237"/>
      <c r="AB822" s="237"/>
      <c r="AC822" s="234"/>
      <c r="AD822" s="234"/>
      <c r="AE822" s="234"/>
      <c r="AF822" s="234"/>
      <c r="AG822" s="234"/>
      <c r="AH822" s="234"/>
      <c r="AI822" s="238"/>
      <c r="AJ822" s="234"/>
      <c r="AK822" s="234"/>
      <c r="AL822" s="234"/>
      <c r="AM822" s="229"/>
      <c r="AN822" s="239"/>
      <c r="AO822" s="239"/>
      <c r="AP822" s="239"/>
      <c r="AQ822" s="239"/>
      <c r="AR822" s="239"/>
    </row>
    <row r="823" spans="1:44">
      <c r="A823" s="233"/>
      <c r="B823" s="234"/>
      <c r="C823" s="235"/>
      <c r="D823" s="234"/>
      <c r="E823" s="234"/>
      <c r="F823" s="234"/>
      <c r="G823" s="234"/>
      <c r="H823" s="234"/>
      <c r="I823" s="234"/>
      <c r="J823" s="234"/>
      <c r="K823" s="234"/>
      <c r="L823" s="234"/>
      <c r="M823" s="234"/>
      <c r="N823" s="234"/>
      <c r="O823" s="234"/>
      <c r="P823" s="234"/>
      <c r="Q823" s="234"/>
      <c r="R823" s="236"/>
      <c r="S823" s="234"/>
      <c r="T823" s="234"/>
      <c r="U823" s="234"/>
      <c r="V823" s="234"/>
      <c r="W823" s="234"/>
      <c r="X823" s="234"/>
      <c r="Y823" s="234"/>
      <c r="Z823" s="234"/>
      <c r="AA823" s="237"/>
      <c r="AB823" s="237"/>
      <c r="AC823" s="234"/>
      <c r="AD823" s="234"/>
      <c r="AE823" s="234"/>
      <c r="AF823" s="234"/>
      <c r="AG823" s="234"/>
      <c r="AH823" s="234"/>
      <c r="AI823" s="238"/>
      <c r="AJ823" s="234"/>
      <c r="AK823" s="234"/>
      <c r="AL823" s="234"/>
      <c r="AM823" s="229"/>
      <c r="AN823" s="239"/>
      <c r="AO823" s="239"/>
      <c r="AP823" s="239"/>
      <c r="AQ823" s="239"/>
      <c r="AR823" s="239"/>
    </row>
    <row r="824" spans="1:44">
      <c r="A824" s="233"/>
      <c r="B824" s="234"/>
      <c r="C824" s="235"/>
      <c r="D824" s="234"/>
      <c r="E824" s="234"/>
      <c r="F824" s="234"/>
      <c r="G824" s="234"/>
      <c r="H824" s="234"/>
      <c r="I824" s="234"/>
      <c r="J824" s="234"/>
      <c r="K824" s="234"/>
      <c r="L824" s="234"/>
      <c r="M824" s="234"/>
      <c r="N824" s="234"/>
      <c r="O824" s="234"/>
      <c r="P824" s="234"/>
      <c r="Q824" s="234"/>
      <c r="R824" s="236"/>
      <c r="S824" s="234"/>
      <c r="T824" s="234"/>
      <c r="U824" s="234"/>
      <c r="V824" s="234"/>
      <c r="W824" s="234"/>
      <c r="X824" s="234"/>
      <c r="Y824" s="234"/>
      <c r="Z824" s="234"/>
      <c r="AA824" s="237"/>
      <c r="AB824" s="237"/>
      <c r="AC824" s="234"/>
      <c r="AD824" s="234"/>
      <c r="AE824" s="234"/>
      <c r="AF824" s="234"/>
      <c r="AG824" s="234"/>
      <c r="AH824" s="234"/>
      <c r="AI824" s="238"/>
      <c r="AJ824" s="234"/>
      <c r="AK824" s="234"/>
      <c r="AL824" s="234"/>
      <c r="AM824" s="229"/>
      <c r="AN824" s="239"/>
      <c r="AO824" s="239"/>
      <c r="AP824" s="239"/>
      <c r="AQ824" s="239"/>
      <c r="AR824" s="239"/>
    </row>
    <row r="825" spans="1:44">
      <c r="A825" s="233"/>
      <c r="B825" s="234"/>
      <c r="C825" s="235"/>
      <c r="D825" s="234"/>
      <c r="E825" s="234"/>
      <c r="F825" s="234"/>
      <c r="G825" s="234"/>
      <c r="H825" s="234"/>
      <c r="I825" s="234"/>
      <c r="J825" s="234"/>
      <c r="K825" s="234"/>
      <c r="L825" s="234"/>
      <c r="M825" s="234"/>
      <c r="N825" s="234"/>
      <c r="O825" s="234"/>
      <c r="P825" s="234"/>
      <c r="Q825" s="234"/>
      <c r="R825" s="236"/>
      <c r="S825" s="234"/>
      <c r="T825" s="234"/>
      <c r="U825" s="234"/>
      <c r="V825" s="234"/>
      <c r="W825" s="234"/>
      <c r="X825" s="234"/>
      <c r="Y825" s="234"/>
      <c r="Z825" s="234"/>
      <c r="AA825" s="237"/>
      <c r="AB825" s="237"/>
      <c r="AC825" s="234"/>
      <c r="AD825" s="234"/>
      <c r="AE825" s="234"/>
      <c r="AF825" s="234"/>
      <c r="AG825" s="234"/>
      <c r="AH825" s="234"/>
      <c r="AI825" s="238"/>
      <c r="AJ825" s="234"/>
      <c r="AK825" s="234"/>
      <c r="AL825" s="234"/>
      <c r="AM825" s="229"/>
      <c r="AN825" s="239"/>
      <c r="AO825" s="239"/>
      <c r="AP825" s="239"/>
      <c r="AQ825" s="239"/>
      <c r="AR825" s="239"/>
    </row>
    <row r="826" spans="1:44">
      <c r="A826" s="233"/>
      <c r="B826" s="234"/>
      <c r="C826" s="235"/>
      <c r="D826" s="234"/>
      <c r="E826" s="234"/>
      <c r="F826" s="234"/>
      <c r="G826" s="234"/>
      <c r="H826" s="234"/>
      <c r="I826" s="234"/>
      <c r="J826" s="234"/>
      <c r="K826" s="234"/>
      <c r="L826" s="234"/>
      <c r="M826" s="234"/>
      <c r="N826" s="234"/>
      <c r="O826" s="234"/>
      <c r="P826" s="234"/>
      <c r="Q826" s="234"/>
      <c r="R826" s="236"/>
      <c r="S826" s="234"/>
      <c r="T826" s="234"/>
      <c r="U826" s="234"/>
      <c r="V826" s="234"/>
      <c r="W826" s="234"/>
      <c r="X826" s="234"/>
      <c r="Y826" s="234"/>
      <c r="Z826" s="234"/>
      <c r="AA826" s="237"/>
      <c r="AB826" s="237"/>
      <c r="AC826" s="234"/>
      <c r="AD826" s="234"/>
      <c r="AE826" s="234"/>
      <c r="AF826" s="234"/>
      <c r="AG826" s="234"/>
      <c r="AH826" s="234"/>
      <c r="AI826" s="238"/>
      <c r="AJ826" s="234"/>
      <c r="AK826" s="234"/>
      <c r="AL826" s="234"/>
      <c r="AM826" s="229"/>
      <c r="AN826" s="239"/>
      <c r="AO826" s="239"/>
      <c r="AP826" s="239"/>
      <c r="AQ826" s="239"/>
      <c r="AR826" s="239"/>
    </row>
    <row r="827" spans="1:44">
      <c r="A827" s="233"/>
      <c r="B827" s="234"/>
      <c r="C827" s="235"/>
      <c r="D827" s="234"/>
      <c r="E827" s="234"/>
      <c r="F827" s="234"/>
      <c r="G827" s="234"/>
      <c r="H827" s="234"/>
      <c r="I827" s="234"/>
      <c r="J827" s="234"/>
      <c r="K827" s="234"/>
      <c r="L827" s="234"/>
      <c r="M827" s="234"/>
      <c r="N827" s="234"/>
      <c r="O827" s="234"/>
      <c r="P827" s="234"/>
      <c r="Q827" s="234"/>
      <c r="R827" s="236"/>
      <c r="S827" s="234"/>
      <c r="T827" s="234"/>
      <c r="U827" s="234"/>
      <c r="V827" s="234"/>
      <c r="W827" s="234"/>
      <c r="X827" s="234"/>
      <c r="Y827" s="234"/>
      <c r="Z827" s="234"/>
      <c r="AA827" s="237"/>
      <c r="AB827" s="237"/>
      <c r="AC827" s="234"/>
      <c r="AD827" s="234"/>
      <c r="AE827" s="234"/>
      <c r="AF827" s="234"/>
      <c r="AG827" s="234"/>
      <c r="AH827" s="234"/>
      <c r="AI827" s="238"/>
      <c r="AJ827" s="234"/>
      <c r="AK827" s="234"/>
      <c r="AL827" s="234"/>
      <c r="AM827" s="229"/>
      <c r="AN827" s="239"/>
      <c r="AO827" s="239"/>
      <c r="AP827" s="239"/>
      <c r="AQ827" s="239"/>
      <c r="AR827" s="239"/>
    </row>
    <row r="828" spans="1:44">
      <c r="A828" s="233"/>
      <c r="B828" s="234"/>
      <c r="C828" s="235"/>
      <c r="D828" s="234"/>
      <c r="E828" s="234"/>
      <c r="F828" s="234"/>
      <c r="G828" s="234"/>
      <c r="H828" s="234"/>
      <c r="I828" s="234"/>
      <c r="J828" s="234"/>
      <c r="K828" s="234"/>
      <c r="L828" s="234"/>
      <c r="M828" s="234"/>
      <c r="N828" s="234"/>
      <c r="O828" s="234"/>
      <c r="P828" s="234"/>
      <c r="Q828" s="234"/>
      <c r="R828" s="236"/>
      <c r="S828" s="234"/>
      <c r="T828" s="234"/>
      <c r="U828" s="234"/>
      <c r="V828" s="234"/>
      <c r="W828" s="234"/>
      <c r="X828" s="234"/>
      <c r="Y828" s="234"/>
      <c r="Z828" s="234"/>
      <c r="AA828" s="237"/>
      <c r="AB828" s="237"/>
      <c r="AC828" s="234"/>
      <c r="AD828" s="234"/>
      <c r="AE828" s="234"/>
      <c r="AF828" s="234"/>
      <c r="AG828" s="234"/>
      <c r="AH828" s="234"/>
      <c r="AI828" s="238"/>
      <c r="AJ828" s="234"/>
      <c r="AK828" s="234"/>
      <c r="AL828" s="234"/>
      <c r="AM828" s="229"/>
      <c r="AN828" s="239"/>
      <c r="AO828" s="239"/>
      <c r="AP828" s="239"/>
      <c r="AQ828" s="239"/>
      <c r="AR828" s="239"/>
    </row>
    <row r="829" spans="1:44">
      <c r="A829" s="233"/>
      <c r="B829" s="234"/>
      <c r="C829" s="235"/>
      <c r="D829" s="234"/>
      <c r="E829" s="234"/>
      <c r="F829" s="234"/>
      <c r="G829" s="234"/>
      <c r="H829" s="234"/>
      <c r="I829" s="234"/>
      <c r="J829" s="234"/>
      <c r="K829" s="234"/>
      <c r="L829" s="234"/>
      <c r="M829" s="234"/>
      <c r="N829" s="234"/>
      <c r="O829" s="234"/>
      <c r="P829" s="234"/>
      <c r="Q829" s="234"/>
      <c r="R829" s="236"/>
      <c r="S829" s="234"/>
      <c r="T829" s="234"/>
      <c r="U829" s="234"/>
      <c r="V829" s="234"/>
      <c r="W829" s="234"/>
      <c r="X829" s="234"/>
      <c r="Y829" s="234"/>
      <c r="Z829" s="234"/>
      <c r="AA829" s="237"/>
      <c r="AB829" s="237"/>
      <c r="AC829" s="234"/>
      <c r="AD829" s="234"/>
      <c r="AE829" s="234"/>
      <c r="AF829" s="234"/>
      <c r="AG829" s="234"/>
      <c r="AH829" s="234"/>
      <c r="AI829" s="238"/>
      <c r="AJ829" s="234"/>
      <c r="AK829" s="234"/>
      <c r="AL829" s="234"/>
      <c r="AM829" s="229"/>
      <c r="AN829" s="239"/>
      <c r="AO829" s="239"/>
      <c r="AP829" s="239"/>
      <c r="AQ829" s="239"/>
      <c r="AR829" s="239"/>
    </row>
    <row r="830" spans="1:44">
      <c r="A830" s="233"/>
      <c r="B830" s="234"/>
      <c r="C830" s="235"/>
      <c r="D830" s="234"/>
      <c r="E830" s="234"/>
      <c r="F830" s="234"/>
      <c r="G830" s="234"/>
      <c r="H830" s="234"/>
      <c r="I830" s="234"/>
      <c r="J830" s="234"/>
      <c r="K830" s="234"/>
      <c r="L830" s="234"/>
      <c r="M830" s="234"/>
      <c r="N830" s="234"/>
      <c r="O830" s="234"/>
      <c r="P830" s="234"/>
      <c r="Q830" s="234"/>
      <c r="R830" s="236"/>
      <c r="S830" s="234"/>
      <c r="T830" s="234"/>
      <c r="U830" s="234"/>
      <c r="V830" s="234"/>
      <c r="W830" s="234"/>
      <c r="X830" s="234"/>
      <c r="Y830" s="234"/>
      <c r="Z830" s="234"/>
      <c r="AA830" s="237"/>
      <c r="AB830" s="237"/>
      <c r="AC830" s="234"/>
      <c r="AD830" s="234"/>
      <c r="AE830" s="234"/>
      <c r="AF830" s="234"/>
      <c r="AG830" s="234"/>
      <c r="AH830" s="234"/>
      <c r="AI830" s="238"/>
      <c r="AJ830" s="234"/>
      <c r="AK830" s="234"/>
      <c r="AL830" s="234"/>
      <c r="AM830" s="229"/>
      <c r="AN830" s="239"/>
      <c r="AO830" s="239"/>
      <c r="AP830" s="239"/>
      <c r="AQ830" s="239"/>
      <c r="AR830" s="239"/>
    </row>
    <row r="831" spans="1:44">
      <c r="A831" s="233"/>
      <c r="B831" s="234"/>
      <c r="C831" s="235"/>
      <c r="D831" s="234"/>
      <c r="E831" s="234"/>
      <c r="F831" s="234"/>
      <c r="G831" s="234"/>
      <c r="H831" s="234"/>
      <c r="I831" s="234"/>
      <c r="J831" s="234"/>
      <c r="K831" s="234"/>
      <c r="L831" s="234"/>
      <c r="M831" s="234"/>
      <c r="N831" s="234"/>
      <c r="O831" s="234"/>
      <c r="P831" s="234"/>
      <c r="Q831" s="234"/>
      <c r="R831" s="236"/>
      <c r="S831" s="234"/>
      <c r="T831" s="234"/>
      <c r="U831" s="234"/>
      <c r="V831" s="234"/>
      <c r="W831" s="234"/>
      <c r="X831" s="234"/>
      <c r="Y831" s="234"/>
      <c r="Z831" s="234"/>
      <c r="AA831" s="237"/>
      <c r="AB831" s="237"/>
      <c r="AC831" s="234"/>
      <c r="AD831" s="234"/>
      <c r="AE831" s="234"/>
      <c r="AF831" s="234"/>
      <c r="AG831" s="234"/>
      <c r="AH831" s="234"/>
      <c r="AI831" s="238"/>
      <c r="AJ831" s="234"/>
      <c r="AK831" s="234"/>
      <c r="AL831" s="234"/>
      <c r="AM831" s="229"/>
      <c r="AN831" s="239"/>
      <c r="AO831" s="239"/>
      <c r="AP831" s="239"/>
      <c r="AQ831" s="239"/>
      <c r="AR831" s="239"/>
    </row>
    <row r="832" spans="1:44">
      <c r="A832" s="233"/>
      <c r="B832" s="234"/>
      <c r="C832" s="235"/>
      <c r="D832" s="234"/>
      <c r="E832" s="234"/>
      <c r="F832" s="234"/>
      <c r="G832" s="234"/>
      <c r="H832" s="234"/>
      <c r="I832" s="234"/>
      <c r="J832" s="234"/>
      <c r="K832" s="234"/>
      <c r="L832" s="234"/>
      <c r="M832" s="234"/>
      <c r="N832" s="234"/>
      <c r="O832" s="234"/>
      <c r="P832" s="234"/>
      <c r="Q832" s="234"/>
      <c r="R832" s="236"/>
      <c r="S832" s="234"/>
      <c r="T832" s="234"/>
      <c r="U832" s="234"/>
      <c r="V832" s="234"/>
      <c r="W832" s="234"/>
      <c r="X832" s="234"/>
      <c r="Y832" s="234"/>
      <c r="Z832" s="234"/>
      <c r="AA832" s="237"/>
      <c r="AB832" s="237"/>
      <c r="AC832" s="234"/>
      <c r="AD832" s="234"/>
      <c r="AE832" s="234"/>
      <c r="AF832" s="234"/>
      <c r="AG832" s="234"/>
      <c r="AH832" s="234"/>
      <c r="AI832" s="238"/>
      <c r="AJ832" s="234"/>
      <c r="AK832" s="234"/>
      <c r="AL832" s="234"/>
      <c r="AM832" s="229"/>
      <c r="AN832" s="239"/>
      <c r="AO832" s="239"/>
      <c r="AP832" s="239"/>
      <c r="AQ832" s="239"/>
      <c r="AR832" s="239"/>
    </row>
    <row r="833" spans="1:44">
      <c r="A833" s="233"/>
      <c r="B833" s="234"/>
      <c r="C833" s="235"/>
      <c r="D833" s="234"/>
      <c r="E833" s="234"/>
      <c r="F833" s="234"/>
      <c r="G833" s="234"/>
      <c r="H833" s="234"/>
      <c r="I833" s="234"/>
      <c r="J833" s="234"/>
      <c r="K833" s="234"/>
      <c r="L833" s="234"/>
      <c r="M833" s="234"/>
      <c r="N833" s="234"/>
      <c r="O833" s="234"/>
      <c r="P833" s="234"/>
      <c r="Q833" s="234"/>
      <c r="R833" s="236"/>
      <c r="S833" s="234"/>
      <c r="T833" s="234"/>
      <c r="U833" s="234"/>
      <c r="V833" s="234"/>
      <c r="W833" s="234"/>
      <c r="X833" s="234"/>
      <c r="Y833" s="234"/>
      <c r="Z833" s="234"/>
      <c r="AA833" s="237"/>
      <c r="AB833" s="237"/>
      <c r="AC833" s="234"/>
      <c r="AD833" s="234"/>
      <c r="AE833" s="234"/>
      <c r="AF833" s="234"/>
      <c r="AG833" s="234"/>
      <c r="AH833" s="234"/>
      <c r="AI833" s="238"/>
      <c r="AJ833" s="234"/>
      <c r="AK833" s="234"/>
      <c r="AL833" s="234"/>
      <c r="AM833" s="229"/>
      <c r="AN833" s="239"/>
      <c r="AO833" s="239"/>
      <c r="AP833" s="239"/>
      <c r="AQ833" s="239"/>
      <c r="AR833" s="239"/>
    </row>
    <row r="834" spans="1:44">
      <c r="A834" s="233"/>
      <c r="B834" s="234"/>
      <c r="C834" s="235"/>
      <c r="D834" s="234"/>
      <c r="E834" s="234"/>
      <c r="F834" s="234"/>
      <c r="G834" s="234"/>
      <c r="H834" s="234"/>
      <c r="I834" s="234"/>
      <c r="J834" s="234"/>
      <c r="K834" s="234"/>
      <c r="L834" s="234"/>
      <c r="M834" s="234"/>
      <c r="N834" s="234"/>
      <c r="O834" s="234"/>
      <c r="P834" s="234"/>
      <c r="Q834" s="234"/>
      <c r="R834" s="236"/>
      <c r="S834" s="234"/>
      <c r="T834" s="234"/>
      <c r="U834" s="234"/>
      <c r="V834" s="234"/>
      <c r="W834" s="234"/>
      <c r="X834" s="234"/>
      <c r="Y834" s="234"/>
      <c r="Z834" s="234"/>
      <c r="AA834" s="237"/>
      <c r="AB834" s="237"/>
      <c r="AC834" s="234"/>
      <c r="AD834" s="234"/>
      <c r="AE834" s="234"/>
      <c r="AF834" s="234"/>
      <c r="AG834" s="234"/>
      <c r="AH834" s="234"/>
      <c r="AI834" s="238"/>
      <c r="AJ834" s="234"/>
      <c r="AK834" s="234"/>
      <c r="AL834" s="234"/>
      <c r="AM834" s="229"/>
      <c r="AN834" s="239"/>
      <c r="AO834" s="239"/>
      <c r="AP834" s="239"/>
      <c r="AQ834" s="239"/>
      <c r="AR834" s="239"/>
    </row>
    <row r="835" spans="1:44">
      <c r="A835" s="233"/>
      <c r="B835" s="234"/>
      <c r="C835" s="235"/>
      <c r="D835" s="234"/>
      <c r="E835" s="234"/>
      <c r="F835" s="234"/>
      <c r="G835" s="234"/>
      <c r="H835" s="234"/>
      <c r="I835" s="234"/>
      <c r="J835" s="234"/>
      <c r="K835" s="234"/>
      <c r="L835" s="234"/>
      <c r="M835" s="234"/>
      <c r="N835" s="234"/>
      <c r="O835" s="234"/>
      <c r="P835" s="234"/>
      <c r="Q835" s="234"/>
      <c r="R835" s="236"/>
      <c r="S835" s="234"/>
      <c r="T835" s="234"/>
      <c r="U835" s="234"/>
      <c r="V835" s="234"/>
      <c r="W835" s="234"/>
      <c r="X835" s="234"/>
      <c r="Y835" s="234"/>
      <c r="Z835" s="234"/>
      <c r="AA835" s="237"/>
      <c r="AB835" s="237"/>
      <c r="AC835" s="234"/>
      <c r="AD835" s="234"/>
      <c r="AE835" s="234"/>
      <c r="AF835" s="234"/>
      <c r="AG835" s="234"/>
      <c r="AH835" s="234"/>
      <c r="AI835" s="238"/>
      <c r="AJ835" s="234"/>
      <c r="AK835" s="234"/>
      <c r="AL835" s="234"/>
      <c r="AM835" s="229"/>
      <c r="AN835" s="239"/>
      <c r="AO835" s="239"/>
      <c r="AP835" s="239"/>
      <c r="AQ835" s="239"/>
      <c r="AR835" s="239"/>
    </row>
    <row r="836" spans="1:44">
      <c r="A836" s="233"/>
      <c r="B836" s="234"/>
      <c r="C836" s="235"/>
      <c r="D836" s="234"/>
      <c r="E836" s="234"/>
      <c r="F836" s="234"/>
      <c r="G836" s="234"/>
      <c r="H836" s="234"/>
      <c r="I836" s="234"/>
      <c r="J836" s="234"/>
      <c r="K836" s="234"/>
      <c r="L836" s="234"/>
      <c r="M836" s="234"/>
      <c r="N836" s="234"/>
      <c r="O836" s="234"/>
      <c r="P836" s="234"/>
      <c r="Q836" s="234"/>
      <c r="R836" s="236"/>
      <c r="S836" s="234"/>
      <c r="T836" s="234"/>
      <c r="U836" s="234"/>
      <c r="V836" s="234"/>
      <c r="W836" s="234"/>
      <c r="X836" s="234"/>
      <c r="Y836" s="234"/>
      <c r="Z836" s="234"/>
      <c r="AA836" s="237"/>
      <c r="AB836" s="237"/>
      <c r="AC836" s="234"/>
      <c r="AD836" s="234"/>
      <c r="AE836" s="234"/>
      <c r="AF836" s="234"/>
      <c r="AG836" s="234"/>
      <c r="AH836" s="234"/>
      <c r="AI836" s="238"/>
      <c r="AJ836" s="234"/>
      <c r="AK836" s="234"/>
      <c r="AL836" s="234"/>
      <c r="AM836" s="229"/>
      <c r="AN836" s="239"/>
      <c r="AO836" s="239"/>
      <c r="AP836" s="239"/>
      <c r="AQ836" s="239"/>
      <c r="AR836" s="239"/>
    </row>
    <row r="837" spans="1:44">
      <c r="A837" s="233"/>
      <c r="B837" s="234"/>
      <c r="C837" s="235"/>
      <c r="D837" s="234"/>
      <c r="E837" s="234"/>
      <c r="F837" s="234"/>
      <c r="G837" s="234"/>
      <c r="H837" s="234"/>
      <c r="I837" s="234"/>
      <c r="J837" s="234"/>
      <c r="K837" s="234"/>
      <c r="L837" s="234"/>
      <c r="M837" s="234"/>
      <c r="N837" s="234"/>
      <c r="O837" s="234"/>
      <c r="P837" s="234"/>
      <c r="Q837" s="234"/>
      <c r="R837" s="236"/>
      <c r="S837" s="234"/>
      <c r="T837" s="234"/>
      <c r="U837" s="234"/>
      <c r="V837" s="234"/>
      <c r="W837" s="234"/>
      <c r="X837" s="234"/>
      <c r="Y837" s="234"/>
      <c r="Z837" s="234"/>
      <c r="AA837" s="237"/>
      <c r="AB837" s="237"/>
      <c r="AC837" s="234"/>
      <c r="AD837" s="234"/>
      <c r="AE837" s="234"/>
      <c r="AF837" s="234"/>
      <c r="AG837" s="234"/>
      <c r="AH837" s="234"/>
      <c r="AI837" s="238"/>
      <c r="AJ837" s="234"/>
      <c r="AK837" s="234"/>
      <c r="AL837" s="234"/>
      <c r="AM837" s="229"/>
      <c r="AN837" s="239"/>
      <c r="AO837" s="239"/>
      <c r="AP837" s="239"/>
      <c r="AQ837" s="239"/>
      <c r="AR837" s="239"/>
    </row>
    <row r="838" spans="1:44">
      <c r="A838" s="233"/>
      <c r="B838" s="234"/>
      <c r="C838" s="235"/>
      <c r="D838" s="234"/>
      <c r="E838" s="234"/>
      <c r="F838" s="234"/>
      <c r="G838" s="234"/>
      <c r="H838" s="234"/>
      <c r="I838" s="234"/>
      <c r="J838" s="234"/>
      <c r="K838" s="234"/>
      <c r="L838" s="234"/>
      <c r="M838" s="234"/>
      <c r="N838" s="234"/>
      <c r="O838" s="234"/>
      <c r="P838" s="234"/>
      <c r="Q838" s="234"/>
      <c r="R838" s="236"/>
      <c r="S838" s="234"/>
      <c r="T838" s="234"/>
      <c r="U838" s="234"/>
      <c r="V838" s="234"/>
      <c r="W838" s="234"/>
      <c r="X838" s="234"/>
      <c r="Y838" s="234"/>
      <c r="Z838" s="234"/>
      <c r="AA838" s="237"/>
      <c r="AB838" s="237"/>
      <c r="AC838" s="234"/>
      <c r="AD838" s="234"/>
      <c r="AE838" s="234"/>
      <c r="AF838" s="234"/>
      <c r="AG838" s="234"/>
      <c r="AH838" s="234"/>
      <c r="AI838" s="238"/>
      <c r="AJ838" s="234"/>
      <c r="AK838" s="234"/>
      <c r="AL838" s="234"/>
      <c r="AM838" s="229"/>
      <c r="AN838" s="239"/>
      <c r="AO838" s="239"/>
      <c r="AP838" s="239"/>
      <c r="AQ838" s="239"/>
      <c r="AR838" s="239"/>
    </row>
    <row r="839" spans="1:44">
      <c r="A839" s="233"/>
      <c r="B839" s="234"/>
      <c r="C839" s="235"/>
      <c r="D839" s="234"/>
      <c r="E839" s="234"/>
      <c r="F839" s="234"/>
      <c r="G839" s="234"/>
      <c r="H839" s="234"/>
      <c r="I839" s="234"/>
      <c r="J839" s="234"/>
      <c r="K839" s="234"/>
      <c r="L839" s="234"/>
      <c r="M839" s="234"/>
      <c r="N839" s="234"/>
      <c r="O839" s="234"/>
      <c r="P839" s="234"/>
      <c r="Q839" s="234"/>
      <c r="R839" s="236"/>
      <c r="S839" s="234"/>
      <c r="T839" s="234"/>
      <c r="U839" s="234"/>
      <c r="V839" s="234"/>
      <c r="W839" s="234"/>
      <c r="X839" s="234"/>
      <c r="Y839" s="234"/>
      <c r="Z839" s="234"/>
      <c r="AA839" s="237"/>
      <c r="AB839" s="237"/>
      <c r="AC839" s="234"/>
      <c r="AD839" s="234"/>
      <c r="AE839" s="234"/>
      <c r="AF839" s="234"/>
      <c r="AG839" s="234"/>
      <c r="AH839" s="234"/>
      <c r="AI839" s="238"/>
      <c r="AJ839" s="234"/>
      <c r="AK839" s="234"/>
      <c r="AL839" s="234"/>
      <c r="AM839" s="229"/>
      <c r="AN839" s="239"/>
      <c r="AO839" s="239"/>
      <c r="AP839" s="239"/>
      <c r="AQ839" s="239"/>
      <c r="AR839" s="239"/>
    </row>
    <row r="840" spans="1:44">
      <c r="A840" s="233"/>
      <c r="B840" s="234"/>
      <c r="C840" s="235"/>
      <c r="D840" s="234"/>
      <c r="E840" s="234"/>
      <c r="F840" s="234"/>
      <c r="G840" s="234"/>
      <c r="H840" s="234"/>
      <c r="I840" s="234"/>
      <c r="J840" s="234"/>
      <c r="K840" s="234"/>
      <c r="L840" s="234"/>
      <c r="M840" s="234"/>
      <c r="N840" s="234"/>
      <c r="O840" s="234"/>
      <c r="P840" s="234"/>
      <c r="Q840" s="234"/>
      <c r="R840" s="236"/>
      <c r="S840" s="234"/>
      <c r="T840" s="234"/>
      <c r="U840" s="234"/>
      <c r="V840" s="234"/>
      <c r="W840" s="234"/>
      <c r="X840" s="234"/>
      <c r="Y840" s="234"/>
      <c r="Z840" s="234"/>
      <c r="AA840" s="237"/>
      <c r="AB840" s="237"/>
      <c r="AC840" s="234"/>
      <c r="AD840" s="234"/>
      <c r="AE840" s="234"/>
      <c r="AF840" s="234"/>
      <c r="AG840" s="234"/>
      <c r="AH840" s="234"/>
      <c r="AI840" s="238"/>
      <c r="AJ840" s="234"/>
      <c r="AK840" s="234"/>
      <c r="AL840" s="234"/>
      <c r="AM840" s="229"/>
      <c r="AN840" s="239"/>
      <c r="AO840" s="239"/>
      <c r="AP840" s="239"/>
      <c r="AQ840" s="239"/>
      <c r="AR840" s="239"/>
    </row>
    <row r="841" spans="1:44">
      <c r="A841" s="233"/>
      <c r="B841" s="234"/>
      <c r="C841" s="235"/>
      <c r="D841" s="234"/>
      <c r="E841" s="234"/>
      <c r="F841" s="234"/>
      <c r="G841" s="234"/>
      <c r="H841" s="234"/>
      <c r="I841" s="234"/>
      <c r="J841" s="234"/>
      <c r="K841" s="234"/>
      <c r="L841" s="234"/>
      <c r="M841" s="234"/>
      <c r="N841" s="234"/>
      <c r="O841" s="234"/>
      <c r="P841" s="234"/>
      <c r="Q841" s="234"/>
      <c r="R841" s="236"/>
      <c r="S841" s="234"/>
      <c r="T841" s="234"/>
      <c r="U841" s="234"/>
      <c r="V841" s="234"/>
      <c r="W841" s="234"/>
      <c r="X841" s="234"/>
      <c r="Y841" s="234"/>
      <c r="Z841" s="234"/>
      <c r="AA841" s="237"/>
      <c r="AB841" s="237"/>
      <c r="AC841" s="234"/>
      <c r="AD841" s="234"/>
      <c r="AE841" s="234"/>
      <c r="AF841" s="234"/>
      <c r="AG841" s="234"/>
      <c r="AH841" s="234"/>
      <c r="AI841" s="238"/>
      <c r="AJ841" s="234"/>
      <c r="AK841" s="234"/>
      <c r="AL841" s="234"/>
      <c r="AM841" s="229"/>
      <c r="AN841" s="239"/>
      <c r="AO841" s="239"/>
      <c r="AP841" s="239"/>
      <c r="AQ841" s="239"/>
      <c r="AR841" s="239"/>
    </row>
    <row r="842" spans="1:44">
      <c r="A842" s="233"/>
      <c r="B842" s="234"/>
      <c r="C842" s="235"/>
      <c r="D842" s="234"/>
      <c r="E842" s="234"/>
      <c r="F842" s="234"/>
      <c r="G842" s="234"/>
      <c r="H842" s="234"/>
      <c r="I842" s="234"/>
      <c r="J842" s="234"/>
      <c r="K842" s="234"/>
      <c r="L842" s="234"/>
      <c r="M842" s="234"/>
      <c r="N842" s="234"/>
      <c r="O842" s="234"/>
      <c r="P842" s="234"/>
      <c r="Q842" s="234"/>
      <c r="R842" s="236"/>
      <c r="S842" s="234"/>
      <c r="T842" s="234"/>
      <c r="U842" s="234"/>
      <c r="V842" s="234"/>
      <c r="W842" s="234"/>
      <c r="X842" s="234"/>
      <c r="Y842" s="234"/>
      <c r="Z842" s="234"/>
      <c r="AA842" s="237"/>
      <c r="AB842" s="237"/>
      <c r="AC842" s="234"/>
      <c r="AD842" s="234"/>
      <c r="AE842" s="234"/>
      <c r="AF842" s="234"/>
      <c r="AG842" s="234"/>
      <c r="AH842" s="234"/>
      <c r="AI842" s="238"/>
      <c r="AJ842" s="234"/>
      <c r="AK842" s="234"/>
      <c r="AL842" s="234"/>
      <c r="AM842" s="229"/>
      <c r="AN842" s="239"/>
      <c r="AO842" s="239"/>
      <c r="AP842" s="239"/>
      <c r="AQ842" s="239"/>
      <c r="AR842" s="239"/>
    </row>
    <row r="843" spans="1:44">
      <c r="A843" s="233"/>
      <c r="B843" s="234"/>
      <c r="C843" s="235"/>
      <c r="D843" s="234"/>
      <c r="E843" s="234"/>
      <c r="F843" s="234"/>
      <c r="G843" s="234"/>
      <c r="H843" s="234"/>
      <c r="I843" s="234"/>
      <c r="J843" s="234"/>
      <c r="K843" s="234"/>
      <c r="L843" s="234"/>
      <c r="M843" s="234"/>
      <c r="N843" s="234"/>
      <c r="O843" s="234"/>
      <c r="P843" s="234"/>
      <c r="Q843" s="234"/>
      <c r="R843" s="236"/>
      <c r="S843" s="234"/>
      <c r="T843" s="234"/>
      <c r="U843" s="234"/>
      <c r="V843" s="234"/>
      <c r="W843" s="234"/>
      <c r="X843" s="234"/>
      <c r="Y843" s="234"/>
      <c r="Z843" s="234"/>
      <c r="AA843" s="237"/>
      <c r="AB843" s="237"/>
      <c r="AC843" s="234"/>
      <c r="AD843" s="234"/>
      <c r="AE843" s="234"/>
      <c r="AF843" s="234"/>
      <c r="AG843" s="234"/>
      <c r="AH843" s="234"/>
      <c r="AI843" s="238"/>
      <c r="AJ843" s="234"/>
      <c r="AK843" s="234"/>
      <c r="AL843" s="234"/>
      <c r="AM843" s="229"/>
      <c r="AN843" s="239"/>
      <c r="AO843" s="239"/>
      <c r="AP843" s="239"/>
      <c r="AQ843" s="239"/>
      <c r="AR843" s="239"/>
    </row>
    <row r="844" spans="1:44">
      <c r="A844" s="233"/>
      <c r="B844" s="234"/>
      <c r="C844" s="235"/>
      <c r="D844" s="234"/>
      <c r="E844" s="234"/>
      <c r="F844" s="234"/>
      <c r="G844" s="234"/>
      <c r="H844" s="234"/>
      <c r="I844" s="234"/>
      <c r="J844" s="234"/>
      <c r="K844" s="234"/>
      <c r="L844" s="234"/>
      <c r="M844" s="234"/>
      <c r="N844" s="234"/>
      <c r="O844" s="234"/>
      <c r="P844" s="234"/>
      <c r="Q844" s="234"/>
      <c r="R844" s="236"/>
      <c r="S844" s="234"/>
      <c r="T844" s="234"/>
      <c r="U844" s="234"/>
      <c r="V844" s="234"/>
      <c r="W844" s="234"/>
      <c r="X844" s="234"/>
      <c r="Y844" s="234"/>
      <c r="Z844" s="234"/>
      <c r="AA844" s="237"/>
      <c r="AB844" s="237"/>
      <c r="AC844" s="234"/>
      <c r="AD844" s="234"/>
      <c r="AE844" s="234"/>
      <c r="AF844" s="234"/>
      <c r="AG844" s="234"/>
      <c r="AH844" s="234"/>
      <c r="AI844" s="238"/>
      <c r="AJ844" s="234"/>
      <c r="AK844" s="234"/>
      <c r="AL844" s="234"/>
      <c r="AM844" s="229"/>
      <c r="AN844" s="239"/>
      <c r="AO844" s="239"/>
      <c r="AP844" s="239"/>
      <c r="AQ844" s="239"/>
      <c r="AR844" s="239"/>
    </row>
    <row r="845" spans="1:44">
      <c r="A845" s="233"/>
      <c r="B845" s="234"/>
      <c r="C845" s="235"/>
      <c r="D845" s="234"/>
      <c r="E845" s="234"/>
      <c r="F845" s="234"/>
      <c r="G845" s="234"/>
      <c r="H845" s="234"/>
      <c r="I845" s="234"/>
      <c r="J845" s="234"/>
      <c r="K845" s="234"/>
      <c r="L845" s="234"/>
      <c r="M845" s="234"/>
      <c r="N845" s="234"/>
      <c r="O845" s="234"/>
      <c r="P845" s="234"/>
      <c r="Q845" s="234"/>
      <c r="R845" s="236"/>
      <c r="S845" s="234"/>
      <c r="T845" s="234"/>
      <c r="U845" s="234"/>
      <c r="V845" s="234"/>
      <c r="W845" s="234"/>
      <c r="X845" s="234"/>
      <c r="Y845" s="234"/>
      <c r="Z845" s="234"/>
      <c r="AA845" s="237"/>
      <c r="AB845" s="237"/>
      <c r="AC845" s="234"/>
      <c r="AD845" s="234"/>
      <c r="AE845" s="234"/>
      <c r="AF845" s="234"/>
      <c r="AG845" s="234"/>
      <c r="AH845" s="234"/>
      <c r="AI845" s="238"/>
      <c r="AJ845" s="234"/>
      <c r="AK845" s="234"/>
      <c r="AL845" s="234"/>
      <c r="AM845" s="229"/>
      <c r="AN845" s="239"/>
      <c r="AO845" s="239"/>
      <c r="AP845" s="239"/>
      <c r="AQ845" s="239"/>
      <c r="AR845" s="239"/>
    </row>
    <row r="846" spans="1:44">
      <c r="A846" s="233"/>
      <c r="B846" s="234"/>
      <c r="C846" s="235"/>
      <c r="D846" s="234"/>
      <c r="E846" s="234"/>
      <c r="F846" s="234"/>
      <c r="G846" s="234"/>
      <c r="H846" s="234"/>
      <c r="I846" s="234"/>
      <c r="J846" s="234"/>
      <c r="K846" s="234"/>
      <c r="L846" s="234"/>
      <c r="M846" s="234"/>
      <c r="N846" s="234"/>
      <c r="O846" s="234"/>
      <c r="P846" s="234"/>
      <c r="Q846" s="234"/>
      <c r="R846" s="236"/>
      <c r="S846" s="234"/>
      <c r="T846" s="234"/>
      <c r="U846" s="234"/>
      <c r="V846" s="234"/>
      <c r="W846" s="234"/>
      <c r="X846" s="234"/>
      <c r="Y846" s="234"/>
      <c r="Z846" s="234"/>
      <c r="AA846" s="237"/>
      <c r="AB846" s="237"/>
      <c r="AC846" s="234"/>
      <c r="AD846" s="234"/>
      <c r="AE846" s="234"/>
      <c r="AF846" s="234"/>
      <c r="AG846" s="234"/>
      <c r="AH846" s="234"/>
      <c r="AI846" s="238"/>
      <c r="AJ846" s="234"/>
      <c r="AK846" s="234"/>
      <c r="AL846" s="234"/>
      <c r="AM846" s="229"/>
      <c r="AN846" s="239"/>
      <c r="AO846" s="239"/>
      <c r="AP846" s="239"/>
      <c r="AQ846" s="239"/>
      <c r="AR846" s="239"/>
    </row>
    <row r="847" spans="1:44">
      <c r="A847" s="233"/>
      <c r="B847" s="234"/>
      <c r="C847" s="235"/>
      <c r="D847" s="234"/>
      <c r="E847" s="234"/>
      <c r="F847" s="234"/>
      <c r="G847" s="234"/>
      <c r="H847" s="234"/>
      <c r="I847" s="234"/>
      <c r="J847" s="234"/>
      <c r="K847" s="234"/>
      <c r="L847" s="234"/>
      <c r="M847" s="234"/>
      <c r="N847" s="234"/>
      <c r="O847" s="234"/>
      <c r="P847" s="234"/>
      <c r="Q847" s="234"/>
      <c r="R847" s="236"/>
      <c r="S847" s="234"/>
      <c r="T847" s="234"/>
      <c r="U847" s="234"/>
      <c r="V847" s="234"/>
      <c r="W847" s="234"/>
      <c r="X847" s="234"/>
      <c r="Y847" s="234"/>
      <c r="Z847" s="234"/>
      <c r="AA847" s="237"/>
      <c r="AB847" s="237"/>
      <c r="AC847" s="234"/>
      <c r="AD847" s="234"/>
      <c r="AE847" s="234"/>
      <c r="AF847" s="234"/>
      <c r="AG847" s="234"/>
      <c r="AH847" s="234"/>
      <c r="AI847" s="238"/>
      <c r="AJ847" s="234"/>
      <c r="AK847" s="234"/>
      <c r="AL847" s="234"/>
      <c r="AM847" s="229"/>
      <c r="AN847" s="239"/>
      <c r="AO847" s="239"/>
      <c r="AP847" s="239"/>
      <c r="AQ847" s="239"/>
      <c r="AR847" s="239"/>
    </row>
    <row r="848" spans="1:44">
      <c r="A848" s="233"/>
      <c r="B848" s="234"/>
      <c r="C848" s="235"/>
      <c r="D848" s="234"/>
      <c r="E848" s="234"/>
      <c r="F848" s="234"/>
      <c r="G848" s="234"/>
      <c r="H848" s="234"/>
      <c r="I848" s="234"/>
      <c r="J848" s="234"/>
      <c r="K848" s="234"/>
      <c r="L848" s="234"/>
      <c r="M848" s="234"/>
      <c r="N848" s="234"/>
      <c r="O848" s="234"/>
      <c r="P848" s="234"/>
      <c r="Q848" s="234"/>
      <c r="R848" s="236"/>
      <c r="S848" s="234"/>
      <c r="T848" s="234"/>
      <c r="U848" s="234"/>
      <c r="V848" s="234"/>
      <c r="W848" s="234"/>
      <c r="X848" s="234"/>
      <c r="Y848" s="234"/>
      <c r="Z848" s="234"/>
      <c r="AA848" s="237"/>
      <c r="AB848" s="237"/>
      <c r="AC848" s="234"/>
      <c r="AD848" s="234"/>
      <c r="AE848" s="234"/>
      <c r="AF848" s="234"/>
      <c r="AG848" s="234"/>
      <c r="AH848" s="234"/>
      <c r="AI848" s="238"/>
      <c r="AJ848" s="234"/>
      <c r="AK848" s="234"/>
      <c r="AL848" s="234"/>
      <c r="AM848" s="229"/>
      <c r="AN848" s="239"/>
      <c r="AO848" s="239"/>
      <c r="AP848" s="239"/>
      <c r="AQ848" s="239"/>
      <c r="AR848" s="239"/>
    </row>
    <row r="849" spans="1:44">
      <c r="A849" s="233"/>
      <c r="B849" s="234"/>
      <c r="C849" s="235"/>
      <c r="D849" s="234"/>
      <c r="E849" s="234"/>
      <c r="F849" s="234"/>
      <c r="G849" s="234"/>
      <c r="H849" s="234"/>
      <c r="I849" s="234"/>
      <c r="J849" s="234"/>
      <c r="K849" s="234"/>
      <c r="L849" s="234"/>
      <c r="M849" s="234"/>
      <c r="N849" s="234"/>
      <c r="O849" s="234"/>
      <c r="P849" s="234"/>
      <c r="Q849" s="234"/>
      <c r="R849" s="236"/>
      <c r="S849" s="234"/>
      <c r="T849" s="234"/>
      <c r="U849" s="234"/>
      <c r="V849" s="234"/>
      <c r="W849" s="234"/>
      <c r="X849" s="234"/>
      <c r="Y849" s="234"/>
      <c r="Z849" s="234"/>
      <c r="AA849" s="237"/>
      <c r="AB849" s="237"/>
      <c r="AC849" s="234"/>
      <c r="AD849" s="234"/>
      <c r="AE849" s="234"/>
      <c r="AF849" s="234"/>
      <c r="AG849" s="234"/>
      <c r="AH849" s="234"/>
      <c r="AI849" s="238"/>
      <c r="AJ849" s="234"/>
      <c r="AK849" s="234"/>
      <c r="AL849" s="234"/>
      <c r="AM849" s="229"/>
      <c r="AN849" s="239"/>
      <c r="AO849" s="239"/>
      <c r="AP849" s="239"/>
      <c r="AQ849" s="239"/>
      <c r="AR849" s="239"/>
    </row>
    <row r="850" spans="1:44">
      <c r="A850" s="233"/>
      <c r="B850" s="234"/>
      <c r="C850" s="235"/>
      <c r="D850" s="234"/>
      <c r="E850" s="234"/>
      <c r="F850" s="234"/>
      <c r="G850" s="234"/>
      <c r="H850" s="234"/>
      <c r="I850" s="234"/>
      <c r="J850" s="234"/>
      <c r="K850" s="234"/>
      <c r="L850" s="234"/>
      <c r="M850" s="234"/>
      <c r="N850" s="234"/>
      <c r="O850" s="234"/>
      <c r="P850" s="234"/>
      <c r="Q850" s="234"/>
      <c r="R850" s="236"/>
      <c r="S850" s="234"/>
      <c r="T850" s="234"/>
      <c r="U850" s="234"/>
      <c r="V850" s="234"/>
      <c r="W850" s="234"/>
      <c r="X850" s="234"/>
      <c r="Y850" s="234"/>
      <c r="Z850" s="234"/>
      <c r="AA850" s="237"/>
      <c r="AB850" s="237"/>
      <c r="AC850" s="234"/>
      <c r="AD850" s="234"/>
      <c r="AE850" s="234"/>
      <c r="AF850" s="234"/>
      <c r="AG850" s="234"/>
      <c r="AH850" s="234"/>
      <c r="AI850" s="238"/>
      <c r="AJ850" s="234"/>
      <c r="AK850" s="234"/>
      <c r="AL850" s="234"/>
      <c r="AM850" s="229"/>
      <c r="AN850" s="239"/>
      <c r="AO850" s="239"/>
      <c r="AP850" s="239"/>
      <c r="AQ850" s="239"/>
      <c r="AR850" s="239"/>
    </row>
    <row r="851" spans="1:44">
      <c r="A851" s="233"/>
      <c r="B851" s="234"/>
      <c r="C851" s="235"/>
      <c r="D851" s="234"/>
      <c r="E851" s="234"/>
      <c r="F851" s="234"/>
      <c r="G851" s="234"/>
      <c r="H851" s="234"/>
      <c r="I851" s="234"/>
      <c r="J851" s="234"/>
      <c r="K851" s="234"/>
      <c r="L851" s="234"/>
      <c r="M851" s="234"/>
      <c r="N851" s="234"/>
      <c r="O851" s="234"/>
      <c r="P851" s="234"/>
      <c r="Q851" s="234"/>
      <c r="R851" s="236"/>
      <c r="S851" s="234"/>
      <c r="T851" s="234"/>
      <c r="U851" s="234"/>
      <c r="V851" s="234"/>
      <c r="W851" s="234"/>
      <c r="X851" s="234"/>
      <c r="Y851" s="234"/>
      <c r="Z851" s="234"/>
      <c r="AA851" s="237"/>
      <c r="AB851" s="237"/>
      <c r="AC851" s="234"/>
      <c r="AD851" s="234"/>
      <c r="AE851" s="234"/>
      <c r="AF851" s="234"/>
      <c r="AG851" s="234"/>
      <c r="AH851" s="234"/>
      <c r="AI851" s="238"/>
      <c r="AJ851" s="234"/>
      <c r="AK851" s="234"/>
      <c r="AL851" s="234"/>
      <c r="AM851" s="229"/>
      <c r="AN851" s="239"/>
      <c r="AO851" s="239"/>
      <c r="AP851" s="239"/>
      <c r="AQ851" s="239"/>
      <c r="AR851" s="239"/>
    </row>
    <row r="852" spans="1:44">
      <c r="A852" s="233"/>
      <c r="B852" s="234"/>
      <c r="C852" s="235"/>
      <c r="D852" s="234"/>
      <c r="E852" s="234"/>
      <c r="F852" s="234"/>
      <c r="G852" s="234"/>
      <c r="H852" s="234"/>
      <c r="I852" s="234"/>
      <c r="J852" s="234"/>
      <c r="K852" s="234"/>
      <c r="L852" s="234"/>
      <c r="M852" s="234"/>
      <c r="N852" s="234"/>
      <c r="O852" s="234"/>
      <c r="P852" s="234"/>
      <c r="Q852" s="234"/>
      <c r="R852" s="236"/>
      <c r="S852" s="234"/>
      <c r="T852" s="234"/>
      <c r="U852" s="234"/>
      <c r="V852" s="234"/>
      <c r="W852" s="234"/>
      <c r="X852" s="234"/>
      <c r="Y852" s="234"/>
      <c r="Z852" s="234"/>
      <c r="AA852" s="237"/>
      <c r="AB852" s="237"/>
      <c r="AC852" s="234"/>
      <c r="AD852" s="234"/>
      <c r="AE852" s="234"/>
      <c r="AF852" s="234"/>
      <c r="AG852" s="234"/>
      <c r="AH852" s="234"/>
      <c r="AI852" s="238"/>
      <c r="AJ852" s="234"/>
      <c r="AK852" s="234"/>
      <c r="AL852" s="234"/>
      <c r="AM852" s="229"/>
      <c r="AN852" s="239"/>
      <c r="AO852" s="239"/>
      <c r="AP852" s="239"/>
      <c r="AQ852" s="239"/>
      <c r="AR852" s="239"/>
    </row>
    <row r="853" spans="1:44">
      <c r="A853" s="233"/>
      <c r="B853" s="234"/>
      <c r="C853" s="235"/>
      <c r="D853" s="234"/>
      <c r="E853" s="234"/>
      <c r="F853" s="234"/>
      <c r="G853" s="234"/>
      <c r="H853" s="234"/>
      <c r="I853" s="234"/>
      <c r="J853" s="234"/>
      <c r="K853" s="234"/>
      <c r="L853" s="234"/>
      <c r="M853" s="234"/>
      <c r="N853" s="234"/>
      <c r="O853" s="234"/>
      <c r="P853" s="234"/>
      <c r="Q853" s="234"/>
      <c r="R853" s="236"/>
      <c r="S853" s="234"/>
      <c r="T853" s="234"/>
      <c r="U853" s="234"/>
      <c r="V853" s="234"/>
      <c r="W853" s="234"/>
      <c r="X853" s="234"/>
      <c r="Y853" s="234"/>
      <c r="Z853" s="234"/>
      <c r="AA853" s="237"/>
      <c r="AB853" s="237"/>
      <c r="AC853" s="234"/>
      <c r="AD853" s="234"/>
      <c r="AE853" s="234"/>
      <c r="AF853" s="234"/>
      <c r="AG853" s="234"/>
      <c r="AH853" s="234"/>
      <c r="AI853" s="238"/>
      <c r="AJ853" s="234"/>
      <c r="AK853" s="234"/>
      <c r="AL853" s="234"/>
      <c r="AM853" s="229"/>
      <c r="AN853" s="239"/>
      <c r="AO853" s="239"/>
      <c r="AP853" s="239"/>
      <c r="AQ853" s="239"/>
      <c r="AR853" s="239"/>
    </row>
    <row r="854" spans="1:44">
      <c r="A854" s="233"/>
      <c r="B854" s="234"/>
      <c r="C854" s="235"/>
      <c r="D854" s="234"/>
      <c r="E854" s="234"/>
      <c r="F854" s="234"/>
      <c r="G854" s="234"/>
      <c r="H854" s="234"/>
      <c r="I854" s="234"/>
      <c r="J854" s="234"/>
      <c r="K854" s="234"/>
      <c r="L854" s="234"/>
      <c r="M854" s="234"/>
      <c r="N854" s="234"/>
      <c r="O854" s="234"/>
      <c r="P854" s="234"/>
      <c r="Q854" s="234"/>
      <c r="R854" s="236"/>
      <c r="S854" s="234"/>
      <c r="T854" s="234"/>
      <c r="U854" s="234"/>
      <c r="V854" s="234"/>
      <c r="W854" s="234"/>
      <c r="X854" s="234"/>
      <c r="Y854" s="234"/>
      <c r="Z854" s="234"/>
      <c r="AA854" s="237"/>
      <c r="AB854" s="237"/>
      <c r="AC854" s="234"/>
      <c r="AD854" s="234"/>
      <c r="AE854" s="234"/>
      <c r="AF854" s="234"/>
      <c r="AG854" s="234"/>
      <c r="AH854" s="234"/>
      <c r="AI854" s="238"/>
      <c r="AJ854" s="234"/>
      <c r="AK854" s="234"/>
      <c r="AL854" s="234"/>
      <c r="AM854" s="229"/>
      <c r="AN854" s="239"/>
      <c r="AO854" s="239"/>
      <c r="AP854" s="239"/>
      <c r="AQ854" s="239"/>
      <c r="AR854" s="239"/>
    </row>
    <row r="855" spans="1:44">
      <c r="A855" s="233"/>
      <c r="B855" s="234"/>
      <c r="C855" s="235"/>
      <c r="D855" s="234"/>
      <c r="E855" s="234"/>
      <c r="F855" s="234"/>
      <c r="G855" s="234"/>
      <c r="H855" s="234"/>
      <c r="I855" s="234"/>
      <c r="J855" s="234"/>
      <c r="K855" s="234"/>
      <c r="L855" s="234"/>
      <c r="M855" s="234"/>
      <c r="N855" s="234"/>
      <c r="O855" s="234"/>
      <c r="P855" s="234"/>
      <c r="Q855" s="234"/>
      <c r="R855" s="236"/>
      <c r="S855" s="234"/>
      <c r="T855" s="234"/>
      <c r="U855" s="234"/>
      <c r="V855" s="234"/>
      <c r="W855" s="234"/>
      <c r="X855" s="234"/>
      <c r="Y855" s="234"/>
      <c r="Z855" s="234"/>
      <c r="AA855" s="237"/>
      <c r="AB855" s="237"/>
      <c r="AC855" s="234"/>
      <c r="AD855" s="234"/>
      <c r="AE855" s="234"/>
      <c r="AF855" s="234"/>
      <c r="AG855" s="234"/>
      <c r="AH855" s="234"/>
      <c r="AI855" s="238"/>
      <c r="AJ855" s="234"/>
      <c r="AK855" s="234"/>
      <c r="AL855" s="234"/>
      <c r="AM855" s="229"/>
      <c r="AN855" s="239"/>
      <c r="AO855" s="239"/>
      <c r="AP855" s="239"/>
      <c r="AQ855" s="239"/>
      <c r="AR855" s="239"/>
    </row>
    <row r="856" spans="1:44">
      <c r="A856" s="233"/>
      <c r="B856" s="234"/>
      <c r="C856" s="235"/>
      <c r="D856" s="234"/>
      <c r="E856" s="234"/>
      <c r="F856" s="234"/>
      <c r="G856" s="234"/>
      <c r="H856" s="234"/>
      <c r="I856" s="234"/>
      <c r="J856" s="234"/>
      <c r="K856" s="234"/>
      <c r="L856" s="234"/>
      <c r="M856" s="234"/>
      <c r="N856" s="234"/>
      <c r="O856" s="234"/>
      <c r="P856" s="234"/>
      <c r="Q856" s="234"/>
      <c r="R856" s="236"/>
      <c r="S856" s="234"/>
      <c r="T856" s="234"/>
      <c r="U856" s="234"/>
      <c r="V856" s="234"/>
      <c r="W856" s="234"/>
      <c r="X856" s="234"/>
      <c r="Y856" s="234"/>
      <c r="Z856" s="234"/>
      <c r="AA856" s="237"/>
      <c r="AB856" s="237"/>
      <c r="AC856" s="234"/>
      <c r="AD856" s="234"/>
      <c r="AE856" s="234"/>
      <c r="AF856" s="234"/>
      <c r="AG856" s="234"/>
      <c r="AH856" s="234"/>
      <c r="AI856" s="238"/>
      <c r="AJ856" s="234"/>
      <c r="AK856" s="234"/>
      <c r="AL856" s="234"/>
      <c r="AM856" s="229"/>
      <c r="AN856" s="239"/>
      <c r="AO856" s="239"/>
      <c r="AP856" s="239"/>
      <c r="AQ856" s="239"/>
      <c r="AR856" s="239"/>
    </row>
    <row r="857" spans="1:44">
      <c r="A857" s="233"/>
      <c r="B857" s="234"/>
      <c r="C857" s="235"/>
      <c r="D857" s="234"/>
      <c r="E857" s="234"/>
      <c r="F857" s="234"/>
      <c r="G857" s="234"/>
      <c r="H857" s="234"/>
      <c r="I857" s="234"/>
      <c r="J857" s="234"/>
      <c r="K857" s="234"/>
      <c r="L857" s="234"/>
      <c r="M857" s="234"/>
      <c r="N857" s="234"/>
      <c r="O857" s="234"/>
      <c r="P857" s="234"/>
      <c r="Q857" s="234"/>
      <c r="R857" s="236"/>
      <c r="S857" s="234"/>
      <c r="T857" s="234"/>
      <c r="U857" s="234"/>
      <c r="V857" s="234"/>
      <c r="W857" s="234"/>
      <c r="X857" s="234"/>
      <c r="Y857" s="234"/>
      <c r="Z857" s="234"/>
      <c r="AA857" s="237"/>
      <c r="AB857" s="237"/>
      <c r="AC857" s="234"/>
      <c r="AD857" s="234"/>
      <c r="AE857" s="234"/>
      <c r="AF857" s="234"/>
      <c r="AG857" s="234"/>
      <c r="AH857" s="234"/>
      <c r="AI857" s="238"/>
      <c r="AJ857" s="234"/>
      <c r="AK857" s="234"/>
      <c r="AL857" s="234"/>
      <c r="AM857" s="229"/>
      <c r="AN857" s="239"/>
      <c r="AO857" s="239"/>
      <c r="AP857" s="239"/>
      <c r="AQ857" s="239"/>
      <c r="AR857" s="239"/>
    </row>
    <row r="858" spans="1:44">
      <c r="A858" s="233"/>
      <c r="B858" s="234"/>
      <c r="C858" s="235"/>
      <c r="D858" s="234"/>
      <c r="E858" s="234"/>
      <c r="F858" s="234"/>
      <c r="G858" s="234"/>
      <c r="H858" s="234"/>
      <c r="I858" s="234"/>
      <c r="J858" s="234"/>
      <c r="K858" s="234"/>
      <c r="L858" s="234"/>
      <c r="M858" s="234"/>
      <c r="N858" s="234"/>
      <c r="O858" s="234"/>
      <c r="P858" s="234"/>
      <c r="Q858" s="234"/>
      <c r="R858" s="236"/>
      <c r="S858" s="234"/>
      <c r="T858" s="234"/>
      <c r="U858" s="234"/>
      <c r="V858" s="234"/>
      <c r="W858" s="234"/>
      <c r="X858" s="234"/>
      <c r="Y858" s="234"/>
      <c r="Z858" s="234"/>
      <c r="AA858" s="237"/>
      <c r="AB858" s="237"/>
      <c r="AC858" s="234"/>
      <c r="AD858" s="234"/>
      <c r="AE858" s="234"/>
      <c r="AF858" s="234"/>
      <c r="AG858" s="234"/>
      <c r="AH858" s="234"/>
      <c r="AI858" s="238"/>
      <c r="AJ858" s="234"/>
      <c r="AK858" s="234"/>
      <c r="AL858" s="234"/>
      <c r="AM858" s="229"/>
      <c r="AN858" s="239"/>
      <c r="AO858" s="239"/>
      <c r="AP858" s="239"/>
      <c r="AQ858" s="239"/>
      <c r="AR858" s="239"/>
    </row>
    <row r="859" spans="1:44">
      <c r="A859" s="233"/>
      <c r="B859" s="234"/>
      <c r="C859" s="235"/>
      <c r="D859" s="234"/>
      <c r="E859" s="234"/>
      <c r="F859" s="234"/>
      <c r="G859" s="234"/>
      <c r="H859" s="234"/>
      <c r="I859" s="234"/>
      <c r="J859" s="234"/>
      <c r="K859" s="234"/>
      <c r="L859" s="234"/>
      <c r="M859" s="234"/>
      <c r="N859" s="234"/>
      <c r="O859" s="234"/>
      <c r="P859" s="234"/>
      <c r="Q859" s="234"/>
      <c r="R859" s="236"/>
      <c r="S859" s="234"/>
      <c r="T859" s="234"/>
      <c r="U859" s="234"/>
      <c r="V859" s="234"/>
      <c r="W859" s="234"/>
      <c r="X859" s="234"/>
      <c r="Y859" s="234"/>
      <c r="Z859" s="234"/>
      <c r="AA859" s="237"/>
      <c r="AB859" s="237"/>
      <c r="AC859" s="234"/>
      <c r="AD859" s="234"/>
      <c r="AE859" s="234"/>
      <c r="AF859" s="234"/>
      <c r="AG859" s="234"/>
      <c r="AH859" s="234"/>
      <c r="AI859" s="238"/>
      <c r="AJ859" s="234"/>
      <c r="AK859" s="234"/>
      <c r="AL859" s="234"/>
      <c r="AM859" s="229"/>
      <c r="AN859" s="239"/>
      <c r="AO859" s="239"/>
      <c r="AP859" s="239"/>
      <c r="AQ859" s="239"/>
      <c r="AR859" s="239"/>
    </row>
    <row r="860" spans="1:44">
      <c r="A860" s="233"/>
      <c r="B860" s="234"/>
      <c r="C860" s="235"/>
      <c r="D860" s="234"/>
      <c r="E860" s="234"/>
      <c r="F860" s="234"/>
      <c r="G860" s="234"/>
      <c r="H860" s="234"/>
      <c r="I860" s="234"/>
      <c r="J860" s="234"/>
      <c r="K860" s="234"/>
      <c r="L860" s="234"/>
      <c r="M860" s="234"/>
      <c r="N860" s="234"/>
      <c r="O860" s="234"/>
      <c r="P860" s="234"/>
      <c r="Q860" s="234"/>
      <c r="R860" s="236"/>
      <c r="S860" s="234"/>
      <c r="T860" s="234"/>
      <c r="U860" s="234"/>
      <c r="V860" s="234"/>
      <c r="W860" s="234"/>
      <c r="X860" s="234"/>
      <c r="Y860" s="234"/>
      <c r="Z860" s="234"/>
      <c r="AA860" s="237"/>
      <c r="AB860" s="237"/>
      <c r="AC860" s="234"/>
      <c r="AD860" s="234"/>
      <c r="AE860" s="234"/>
      <c r="AF860" s="234"/>
      <c r="AG860" s="234"/>
      <c r="AH860" s="234"/>
      <c r="AI860" s="238"/>
      <c r="AJ860" s="234"/>
      <c r="AK860" s="234"/>
      <c r="AL860" s="234"/>
      <c r="AM860" s="229"/>
      <c r="AN860" s="239"/>
      <c r="AO860" s="239"/>
      <c r="AP860" s="239"/>
      <c r="AQ860" s="239"/>
      <c r="AR860" s="239"/>
    </row>
    <row r="861" spans="1:44">
      <c r="A861" s="233"/>
      <c r="B861" s="234"/>
      <c r="C861" s="235"/>
      <c r="D861" s="234"/>
      <c r="E861" s="234"/>
      <c r="F861" s="234"/>
      <c r="G861" s="234"/>
      <c r="H861" s="234"/>
      <c r="I861" s="234"/>
      <c r="J861" s="234"/>
      <c r="K861" s="234"/>
      <c r="L861" s="234"/>
      <c r="M861" s="234"/>
      <c r="N861" s="234"/>
      <c r="O861" s="234"/>
      <c r="P861" s="234"/>
      <c r="Q861" s="234"/>
      <c r="R861" s="236"/>
      <c r="S861" s="234"/>
      <c r="T861" s="234"/>
      <c r="U861" s="234"/>
      <c r="V861" s="234"/>
      <c r="W861" s="234"/>
      <c r="X861" s="234"/>
      <c r="Y861" s="234"/>
      <c r="Z861" s="234"/>
      <c r="AA861" s="237"/>
      <c r="AB861" s="237"/>
      <c r="AC861" s="234"/>
      <c r="AD861" s="234"/>
      <c r="AE861" s="234"/>
      <c r="AF861" s="234"/>
      <c r="AG861" s="234"/>
      <c r="AH861" s="234"/>
      <c r="AI861" s="238"/>
      <c r="AJ861" s="234"/>
      <c r="AK861" s="234"/>
      <c r="AL861" s="234"/>
      <c r="AM861" s="229"/>
      <c r="AN861" s="239"/>
      <c r="AO861" s="239"/>
      <c r="AP861" s="239"/>
      <c r="AQ861" s="239"/>
      <c r="AR861" s="239"/>
    </row>
    <row r="862" spans="1:44">
      <c r="A862" s="233"/>
      <c r="B862" s="234"/>
      <c r="C862" s="235"/>
      <c r="D862" s="234"/>
      <c r="E862" s="234"/>
      <c r="F862" s="234"/>
      <c r="G862" s="234"/>
      <c r="H862" s="234"/>
      <c r="I862" s="234"/>
      <c r="J862" s="234"/>
      <c r="K862" s="234"/>
      <c r="L862" s="234"/>
      <c r="M862" s="234"/>
      <c r="N862" s="234"/>
      <c r="O862" s="234"/>
      <c r="P862" s="234"/>
      <c r="Q862" s="234"/>
      <c r="R862" s="236"/>
      <c r="S862" s="234"/>
      <c r="T862" s="234"/>
      <c r="U862" s="234"/>
      <c r="V862" s="234"/>
      <c r="W862" s="234"/>
      <c r="X862" s="234"/>
      <c r="Y862" s="234"/>
      <c r="Z862" s="234"/>
      <c r="AA862" s="237"/>
      <c r="AB862" s="237"/>
      <c r="AC862" s="234"/>
      <c r="AD862" s="234"/>
      <c r="AE862" s="234"/>
      <c r="AF862" s="234"/>
      <c r="AG862" s="234"/>
      <c r="AH862" s="234"/>
      <c r="AI862" s="238"/>
      <c r="AJ862" s="234"/>
      <c r="AK862" s="234"/>
      <c r="AL862" s="234"/>
      <c r="AM862" s="229"/>
      <c r="AN862" s="239"/>
      <c r="AO862" s="239"/>
      <c r="AP862" s="239"/>
      <c r="AQ862" s="239"/>
      <c r="AR862" s="239"/>
    </row>
    <row r="863" spans="1:44">
      <c r="A863" s="233"/>
      <c r="B863" s="234"/>
      <c r="C863" s="235"/>
      <c r="D863" s="234"/>
      <c r="E863" s="234"/>
      <c r="F863" s="234"/>
      <c r="G863" s="234"/>
      <c r="H863" s="234"/>
      <c r="I863" s="234"/>
      <c r="J863" s="234"/>
      <c r="K863" s="234"/>
      <c r="L863" s="234"/>
      <c r="M863" s="234"/>
      <c r="N863" s="234"/>
      <c r="O863" s="234"/>
      <c r="P863" s="234"/>
      <c r="Q863" s="234"/>
      <c r="R863" s="236"/>
      <c r="S863" s="234"/>
      <c r="T863" s="234"/>
      <c r="U863" s="234"/>
      <c r="V863" s="234"/>
      <c r="W863" s="234"/>
      <c r="X863" s="234"/>
      <c r="Y863" s="234"/>
      <c r="Z863" s="234"/>
      <c r="AA863" s="237"/>
      <c r="AB863" s="237"/>
      <c r="AC863" s="234"/>
      <c r="AD863" s="234"/>
      <c r="AE863" s="234"/>
      <c r="AF863" s="234"/>
      <c r="AG863" s="234"/>
      <c r="AH863" s="234"/>
      <c r="AI863" s="238"/>
      <c r="AJ863" s="234"/>
      <c r="AK863" s="234"/>
      <c r="AL863" s="234"/>
      <c r="AM863" s="229"/>
      <c r="AN863" s="239"/>
      <c r="AO863" s="239"/>
      <c r="AP863" s="239"/>
      <c r="AQ863" s="239"/>
      <c r="AR863" s="239"/>
    </row>
    <row r="864" spans="1:44">
      <c r="A864" s="233"/>
      <c r="B864" s="234"/>
      <c r="C864" s="235"/>
      <c r="D864" s="234"/>
      <c r="E864" s="234"/>
      <c r="F864" s="234"/>
      <c r="G864" s="234"/>
      <c r="H864" s="234"/>
      <c r="I864" s="234"/>
      <c r="J864" s="234"/>
      <c r="K864" s="234"/>
      <c r="L864" s="234"/>
      <c r="M864" s="234"/>
      <c r="N864" s="234"/>
      <c r="O864" s="234"/>
      <c r="P864" s="234"/>
      <c r="Q864" s="234"/>
      <c r="R864" s="236"/>
      <c r="S864" s="234"/>
      <c r="T864" s="234"/>
      <c r="U864" s="234"/>
      <c r="V864" s="234"/>
      <c r="W864" s="234"/>
      <c r="X864" s="234"/>
      <c r="Y864" s="234"/>
      <c r="Z864" s="234"/>
      <c r="AA864" s="237"/>
      <c r="AB864" s="237"/>
      <c r="AC864" s="234"/>
      <c r="AD864" s="234"/>
      <c r="AE864" s="234"/>
      <c r="AF864" s="234"/>
      <c r="AG864" s="234"/>
      <c r="AH864" s="234"/>
      <c r="AI864" s="238"/>
      <c r="AJ864" s="234"/>
      <c r="AK864" s="234"/>
      <c r="AL864" s="234"/>
      <c r="AM864" s="229"/>
      <c r="AN864" s="239"/>
      <c r="AO864" s="239"/>
      <c r="AP864" s="239"/>
      <c r="AQ864" s="239"/>
      <c r="AR864" s="239"/>
    </row>
    <row r="865" spans="1:44">
      <c r="A865" s="233"/>
      <c r="B865" s="234"/>
      <c r="C865" s="235"/>
      <c r="D865" s="234"/>
      <c r="E865" s="234"/>
      <c r="F865" s="234"/>
      <c r="G865" s="234"/>
      <c r="H865" s="234"/>
      <c r="I865" s="234"/>
      <c r="J865" s="234"/>
      <c r="K865" s="234"/>
      <c r="L865" s="234"/>
      <c r="M865" s="234"/>
      <c r="N865" s="234"/>
      <c r="O865" s="234"/>
      <c r="P865" s="234"/>
      <c r="Q865" s="234"/>
      <c r="R865" s="236"/>
      <c r="S865" s="234"/>
      <c r="T865" s="234"/>
      <c r="U865" s="234"/>
      <c r="V865" s="234"/>
      <c r="W865" s="234"/>
      <c r="X865" s="234"/>
      <c r="Y865" s="234"/>
      <c r="Z865" s="234"/>
      <c r="AA865" s="237"/>
      <c r="AB865" s="237"/>
      <c r="AC865" s="234"/>
      <c r="AD865" s="234"/>
      <c r="AE865" s="234"/>
      <c r="AF865" s="234"/>
      <c r="AG865" s="234"/>
      <c r="AH865" s="234"/>
      <c r="AI865" s="238"/>
      <c r="AJ865" s="234"/>
      <c r="AK865" s="234"/>
      <c r="AL865" s="234"/>
      <c r="AM865" s="229"/>
      <c r="AN865" s="239"/>
      <c r="AO865" s="239"/>
      <c r="AP865" s="239"/>
      <c r="AQ865" s="239"/>
      <c r="AR865" s="239"/>
    </row>
    <row r="866" spans="1:44">
      <c r="A866" s="233"/>
      <c r="B866" s="234"/>
      <c r="C866" s="235"/>
      <c r="D866" s="234"/>
      <c r="E866" s="234"/>
      <c r="F866" s="234"/>
      <c r="G866" s="234"/>
      <c r="H866" s="234"/>
      <c r="I866" s="234"/>
      <c r="J866" s="234"/>
      <c r="K866" s="234"/>
      <c r="L866" s="234"/>
      <c r="M866" s="234"/>
      <c r="N866" s="234"/>
      <c r="O866" s="234"/>
      <c r="P866" s="234"/>
      <c r="Q866" s="234"/>
      <c r="R866" s="236"/>
      <c r="S866" s="234"/>
      <c r="T866" s="234"/>
      <c r="U866" s="234"/>
      <c r="V866" s="234"/>
      <c r="W866" s="234"/>
      <c r="X866" s="234"/>
      <c r="Y866" s="234"/>
      <c r="Z866" s="234"/>
      <c r="AA866" s="237"/>
      <c r="AB866" s="237"/>
      <c r="AC866" s="234"/>
      <c r="AD866" s="234"/>
      <c r="AE866" s="234"/>
      <c r="AF866" s="234"/>
      <c r="AG866" s="234"/>
      <c r="AH866" s="234"/>
      <c r="AI866" s="238"/>
      <c r="AJ866" s="234"/>
      <c r="AK866" s="234"/>
      <c r="AL866" s="234"/>
      <c r="AM866" s="229"/>
      <c r="AN866" s="239"/>
      <c r="AO866" s="239"/>
      <c r="AP866" s="239"/>
      <c r="AQ866" s="239"/>
      <c r="AR866" s="239"/>
    </row>
    <row r="867" spans="1:44">
      <c r="A867" s="233"/>
      <c r="B867" s="234"/>
      <c r="C867" s="235"/>
      <c r="D867" s="234"/>
      <c r="E867" s="234"/>
      <c r="F867" s="234"/>
      <c r="G867" s="234"/>
      <c r="H867" s="234"/>
      <c r="I867" s="234"/>
      <c r="J867" s="234"/>
      <c r="K867" s="234"/>
      <c r="L867" s="234"/>
      <c r="M867" s="234"/>
      <c r="N867" s="234"/>
      <c r="O867" s="234"/>
      <c r="P867" s="234"/>
      <c r="Q867" s="234"/>
      <c r="R867" s="236"/>
      <c r="S867" s="234"/>
      <c r="T867" s="234"/>
      <c r="U867" s="234"/>
      <c r="V867" s="234"/>
      <c r="W867" s="234"/>
      <c r="X867" s="234"/>
      <c r="Y867" s="234"/>
      <c r="Z867" s="234"/>
      <c r="AA867" s="237"/>
      <c r="AB867" s="237"/>
      <c r="AC867" s="234"/>
      <c r="AD867" s="234"/>
      <c r="AE867" s="234"/>
      <c r="AF867" s="234"/>
      <c r="AG867" s="234"/>
      <c r="AH867" s="234"/>
      <c r="AI867" s="238"/>
      <c r="AJ867" s="234"/>
      <c r="AK867" s="234"/>
      <c r="AL867" s="234"/>
      <c r="AM867" s="229"/>
      <c r="AN867" s="239"/>
      <c r="AO867" s="239"/>
      <c r="AP867" s="239"/>
      <c r="AQ867" s="239"/>
      <c r="AR867" s="239"/>
    </row>
    <row r="868" spans="1:44">
      <c r="A868" s="233"/>
      <c r="B868" s="234"/>
      <c r="C868" s="235"/>
      <c r="D868" s="234"/>
      <c r="E868" s="234"/>
      <c r="F868" s="234"/>
      <c r="G868" s="234"/>
      <c r="H868" s="234"/>
      <c r="I868" s="234"/>
      <c r="J868" s="234"/>
      <c r="K868" s="234"/>
      <c r="L868" s="234"/>
      <c r="M868" s="234"/>
      <c r="N868" s="234"/>
      <c r="O868" s="234"/>
      <c r="P868" s="234"/>
      <c r="Q868" s="234"/>
      <c r="R868" s="236"/>
      <c r="S868" s="234"/>
      <c r="T868" s="234"/>
      <c r="U868" s="234"/>
      <c r="V868" s="234"/>
      <c r="W868" s="234"/>
      <c r="X868" s="234"/>
      <c r="Y868" s="234"/>
      <c r="Z868" s="234"/>
      <c r="AA868" s="237"/>
      <c r="AB868" s="237"/>
      <c r="AC868" s="234"/>
      <c r="AD868" s="234"/>
      <c r="AE868" s="234"/>
      <c r="AF868" s="234"/>
      <c r="AG868" s="234"/>
      <c r="AH868" s="234"/>
      <c r="AI868" s="238"/>
      <c r="AJ868" s="234"/>
      <c r="AK868" s="234"/>
      <c r="AL868" s="234"/>
      <c r="AM868" s="229"/>
      <c r="AN868" s="239"/>
      <c r="AO868" s="239"/>
      <c r="AP868" s="239"/>
      <c r="AQ868" s="239"/>
      <c r="AR868" s="239"/>
    </row>
    <row r="869" spans="1:44">
      <c r="A869" s="233"/>
      <c r="B869" s="234"/>
      <c r="C869" s="235"/>
      <c r="D869" s="234"/>
      <c r="E869" s="234"/>
      <c r="F869" s="234"/>
      <c r="G869" s="234"/>
      <c r="H869" s="234"/>
      <c r="I869" s="234"/>
      <c r="J869" s="234"/>
      <c r="K869" s="234"/>
      <c r="L869" s="234"/>
      <c r="M869" s="234"/>
      <c r="N869" s="234"/>
      <c r="O869" s="234"/>
      <c r="P869" s="234"/>
      <c r="Q869" s="234"/>
      <c r="R869" s="236"/>
      <c r="S869" s="234"/>
      <c r="T869" s="234"/>
      <c r="U869" s="234"/>
      <c r="V869" s="234"/>
      <c r="W869" s="234"/>
      <c r="X869" s="234"/>
      <c r="Y869" s="234"/>
      <c r="Z869" s="234"/>
      <c r="AA869" s="237"/>
      <c r="AB869" s="237"/>
      <c r="AC869" s="234"/>
      <c r="AD869" s="234"/>
      <c r="AE869" s="234"/>
      <c r="AF869" s="234"/>
      <c r="AG869" s="234"/>
      <c r="AH869" s="234"/>
      <c r="AI869" s="238"/>
      <c r="AJ869" s="234"/>
      <c r="AK869" s="234"/>
      <c r="AL869" s="234"/>
      <c r="AM869" s="229"/>
      <c r="AN869" s="239"/>
      <c r="AO869" s="239"/>
      <c r="AP869" s="239"/>
      <c r="AQ869" s="239"/>
      <c r="AR869" s="239"/>
    </row>
    <row r="870" spans="1:44">
      <c r="A870" s="233"/>
      <c r="B870" s="234"/>
      <c r="C870" s="235"/>
      <c r="D870" s="234"/>
      <c r="E870" s="234"/>
      <c r="F870" s="234"/>
      <c r="G870" s="234"/>
      <c r="H870" s="234"/>
      <c r="I870" s="234"/>
      <c r="J870" s="234"/>
      <c r="K870" s="234"/>
      <c r="L870" s="234"/>
      <c r="M870" s="234"/>
      <c r="N870" s="234"/>
      <c r="O870" s="234"/>
      <c r="P870" s="234"/>
      <c r="Q870" s="234"/>
      <c r="R870" s="236"/>
      <c r="S870" s="234"/>
      <c r="T870" s="234"/>
      <c r="U870" s="234"/>
      <c r="V870" s="234"/>
      <c r="W870" s="234"/>
      <c r="X870" s="234"/>
      <c r="Y870" s="234"/>
      <c r="Z870" s="234"/>
      <c r="AA870" s="237"/>
      <c r="AB870" s="237"/>
      <c r="AC870" s="234"/>
      <c r="AD870" s="234"/>
      <c r="AE870" s="234"/>
      <c r="AF870" s="234"/>
      <c r="AG870" s="234"/>
      <c r="AH870" s="234"/>
      <c r="AI870" s="238"/>
      <c r="AJ870" s="234"/>
      <c r="AK870" s="234"/>
      <c r="AL870" s="234"/>
      <c r="AM870" s="229"/>
      <c r="AN870" s="239"/>
      <c r="AO870" s="239"/>
      <c r="AP870" s="239"/>
      <c r="AQ870" s="239"/>
      <c r="AR870" s="239"/>
    </row>
    <row r="871" spans="1:44">
      <c r="A871" s="233"/>
      <c r="B871" s="234"/>
      <c r="C871" s="235"/>
      <c r="D871" s="234"/>
      <c r="E871" s="234"/>
      <c r="F871" s="234"/>
      <c r="G871" s="234"/>
      <c r="H871" s="234"/>
      <c r="I871" s="234"/>
      <c r="J871" s="234"/>
      <c r="K871" s="234"/>
      <c r="L871" s="234"/>
      <c r="M871" s="234"/>
      <c r="N871" s="234"/>
      <c r="O871" s="234"/>
      <c r="P871" s="234"/>
      <c r="Q871" s="234"/>
      <c r="R871" s="236"/>
      <c r="S871" s="234"/>
      <c r="T871" s="234"/>
      <c r="U871" s="234"/>
      <c r="V871" s="234"/>
      <c r="W871" s="234"/>
      <c r="X871" s="234"/>
      <c r="Y871" s="234"/>
      <c r="Z871" s="234"/>
      <c r="AA871" s="237"/>
      <c r="AB871" s="237"/>
      <c r="AC871" s="234"/>
      <c r="AD871" s="234"/>
      <c r="AE871" s="234"/>
      <c r="AF871" s="234"/>
      <c r="AG871" s="234"/>
      <c r="AH871" s="234"/>
      <c r="AI871" s="238"/>
      <c r="AJ871" s="234"/>
      <c r="AK871" s="234"/>
      <c r="AL871" s="234"/>
      <c r="AM871" s="229"/>
      <c r="AN871" s="239"/>
      <c r="AO871" s="239"/>
      <c r="AP871" s="239"/>
      <c r="AQ871" s="239"/>
      <c r="AR871" s="239"/>
    </row>
    <row r="872" spans="1:44">
      <c r="A872" s="233"/>
      <c r="B872" s="234"/>
      <c r="C872" s="235"/>
      <c r="D872" s="234"/>
      <c r="E872" s="234"/>
      <c r="F872" s="234"/>
      <c r="G872" s="234"/>
      <c r="H872" s="234"/>
      <c r="I872" s="234"/>
      <c r="J872" s="234"/>
      <c r="K872" s="234"/>
      <c r="L872" s="234"/>
      <c r="M872" s="234"/>
      <c r="N872" s="234"/>
      <c r="O872" s="234"/>
      <c r="P872" s="234"/>
      <c r="Q872" s="234"/>
      <c r="R872" s="236"/>
      <c r="S872" s="234"/>
      <c r="T872" s="234"/>
      <c r="U872" s="234"/>
      <c r="V872" s="234"/>
      <c r="W872" s="234"/>
      <c r="X872" s="234"/>
      <c r="Y872" s="234"/>
      <c r="Z872" s="234"/>
      <c r="AA872" s="237"/>
      <c r="AB872" s="237"/>
      <c r="AC872" s="234"/>
      <c r="AD872" s="234"/>
      <c r="AE872" s="234"/>
      <c r="AF872" s="234"/>
      <c r="AG872" s="234"/>
      <c r="AH872" s="234"/>
      <c r="AI872" s="238"/>
      <c r="AJ872" s="234"/>
      <c r="AK872" s="234"/>
      <c r="AL872" s="234"/>
      <c r="AM872" s="229"/>
      <c r="AN872" s="239"/>
      <c r="AO872" s="239"/>
      <c r="AP872" s="239"/>
      <c r="AQ872" s="239"/>
      <c r="AR872" s="239"/>
    </row>
    <row r="873" spans="1:44">
      <c r="A873" s="233"/>
      <c r="B873" s="234"/>
      <c r="C873" s="235"/>
      <c r="D873" s="234"/>
      <c r="E873" s="234"/>
      <c r="F873" s="234"/>
      <c r="G873" s="234"/>
      <c r="H873" s="234"/>
      <c r="I873" s="234"/>
      <c r="J873" s="234"/>
      <c r="K873" s="234"/>
      <c r="L873" s="234"/>
      <c r="M873" s="234"/>
      <c r="N873" s="234"/>
      <c r="O873" s="234"/>
      <c r="P873" s="234"/>
      <c r="Q873" s="234"/>
      <c r="R873" s="236"/>
      <c r="S873" s="234"/>
      <c r="T873" s="234"/>
      <c r="U873" s="234"/>
      <c r="V873" s="234"/>
      <c r="W873" s="234"/>
      <c r="X873" s="234"/>
      <c r="Y873" s="234"/>
      <c r="Z873" s="234"/>
      <c r="AA873" s="237"/>
      <c r="AB873" s="237"/>
      <c r="AC873" s="234"/>
      <c r="AD873" s="234"/>
      <c r="AE873" s="234"/>
      <c r="AF873" s="234"/>
      <c r="AG873" s="234"/>
      <c r="AH873" s="234"/>
      <c r="AI873" s="238"/>
      <c r="AJ873" s="234"/>
      <c r="AK873" s="234"/>
      <c r="AL873" s="234"/>
      <c r="AM873" s="229"/>
      <c r="AN873" s="239"/>
      <c r="AO873" s="239"/>
      <c r="AP873" s="239"/>
      <c r="AQ873" s="239"/>
      <c r="AR873" s="239"/>
    </row>
    <row r="874" spans="1:44">
      <c r="A874" s="233"/>
      <c r="B874" s="234"/>
      <c r="C874" s="235"/>
      <c r="D874" s="234"/>
      <c r="E874" s="234"/>
      <c r="F874" s="234"/>
      <c r="G874" s="234"/>
      <c r="H874" s="234"/>
      <c r="I874" s="234"/>
      <c r="J874" s="234"/>
      <c r="K874" s="234"/>
      <c r="L874" s="234"/>
      <c r="M874" s="234"/>
      <c r="N874" s="234"/>
      <c r="O874" s="234"/>
      <c r="P874" s="234"/>
      <c r="Q874" s="234"/>
      <c r="R874" s="236"/>
      <c r="S874" s="234"/>
      <c r="T874" s="234"/>
      <c r="U874" s="234"/>
      <c r="V874" s="234"/>
      <c r="W874" s="234"/>
      <c r="X874" s="234"/>
      <c r="Y874" s="234"/>
      <c r="Z874" s="234"/>
      <c r="AA874" s="237"/>
      <c r="AB874" s="237"/>
      <c r="AC874" s="234"/>
      <c r="AD874" s="234"/>
      <c r="AE874" s="234"/>
      <c r="AF874" s="234"/>
      <c r="AG874" s="234"/>
      <c r="AH874" s="234"/>
      <c r="AI874" s="238"/>
      <c r="AJ874" s="234"/>
      <c r="AK874" s="234"/>
      <c r="AL874" s="234"/>
      <c r="AM874" s="229"/>
      <c r="AN874" s="239"/>
      <c r="AO874" s="239"/>
      <c r="AP874" s="239"/>
      <c r="AQ874" s="239"/>
      <c r="AR874" s="239"/>
    </row>
    <row r="875" spans="1:44">
      <c r="A875" s="233"/>
      <c r="B875" s="234"/>
      <c r="C875" s="235"/>
      <c r="D875" s="234"/>
      <c r="E875" s="234"/>
      <c r="F875" s="234"/>
      <c r="G875" s="234"/>
      <c r="H875" s="234"/>
      <c r="I875" s="234"/>
      <c r="J875" s="234"/>
      <c r="K875" s="234"/>
      <c r="L875" s="234"/>
      <c r="M875" s="234"/>
      <c r="N875" s="234"/>
      <c r="O875" s="234"/>
      <c r="P875" s="234"/>
      <c r="Q875" s="234"/>
      <c r="R875" s="236"/>
      <c r="S875" s="234"/>
      <c r="T875" s="234"/>
      <c r="U875" s="234"/>
      <c r="V875" s="234"/>
      <c r="W875" s="234"/>
      <c r="X875" s="234"/>
      <c r="Y875" s="234"/>
      <c r="Z875" s="234"/>
      <c r="AA875" s="237"/>
      <c r="AB875" s="237"/>
      <c r="AC875" s="234"/>
      <c r="AD875" s="234"/>
      <c r="AE875" s="234"/>
      <c r="AF875" s="234"/>
      <c r="AG875" s="234"/>
      <c r="AH875" s="234"/>
      <c r="AI875" s="238"/>
      <c r="AJ875" s="234"/>
      <c r="AK875" s="234"/>
      <c r="AL875" s="234"/>
      <c r="AM875" s="229"/>
      <c r="AN875" s="239"/>
      <c r="AO875" s="239"/>
      <c r="AP875" s="239"/>
      <c r="AQ875" s="239"/>
      <c r="AR875" s="239"/>
    </row>
    <row r="876" spans="1:44">
      <c r="A876" s="233"/>
      <c r="B876" s="234"/>
      <c r="C876" s="235"/>
      <c r="D876" s="234"/>
      <c r="E876" s="234"/>
      <c r="F876" s="234"/>
      <c r="G876" s="234"/>
      <c r="H876" s="234"/>
      <c r="I876" s="234"/>
      <c r="J876" s="234"/>
      <c r="K876" s="234"/>
      <c r="L876" s="234"/>
      <c r="M876" s="234"/>
      <c r="N876" s="234"/>
      <c r="O876" s="234"/>
      <c r="P876" s="234"/>
      <c r="Q876" s="234"/>
      <c r="R876" s="236"/>
      <c r="S876" s="234"/>
      <c r="T876" s="234"/>
      <c r="U876" s="234"/>
      <c r="V876" s="234"/>
      <c r="W876" s="234"/>
      <c r="X876" s="234"/>
      <c r="Y876" s="234"/>
      <c r="Z876" s="234"/>
      <c r="AA876" s="237"/>
      <c r="AB876" s="237"/>
      <c r="AC876" s="234"/>
      <c r="AD876" s="234"/>
      <c r="AE876" s="234"/>
      <c r="AF876" s="234"/>
      <c r="AG876" s="234"/>
      <c r="AH876" s="234"/>
      <c r="AI876" s="238"/>
      <c r="AJ876" s="234"/>
      <c r="AK876" s="234"/>
      <c r="AL876" s="234"/>
      <c r="AM876" s="229"/>
      <c r="AN876" s="239"/>
      <c r="AO876" s="239"/>
      <c r="AP876" s="239"/>
      <c r="AQ876" s="239"/>
      <c r="AR876" s="239"/>
    </row>
    <row r="877" spans="1:44">
      <c r="A877" s="233"/>
      <c r="B877" s="234"/>
      <c r="C877" s="235"/>
      <c r="D877" s="234"/>
      <c r="E877" s="234"/>
      <c r="F877" s="234"/>
      <c r="G877" s="234"/>
      <c r="H877" s="234"/>
      <c r="I877" s="234"/>
      <c r="J877" s="234"/>
      <c r="K877" s="234"/>
      <c r="L877" s="234"/>
      <c r="M877" s="234"/>
      <c r="N877" s="234"/>
      <c r="O877" s="234"/>
      <c r="P877" s="234"/>
      <c r="Q877" s="234"/>
      <c r="R877" s="236"/>
      <c r="S877" s="234"/>
      <c r="T877" s="234"/>
      <c r="U877" s="234"/>
      <c r="V877" s="234"/>
      <c r="W877" s="234"/>
      <c r="X877" s="234"/>
      <c r="Y877" s="234"/>
      <c r="Z877" s="234"/>
      <c r="AA877" s="237"/>
      <c r="AB877" s="237"/>
      <c r="AC877" s="234"/>
      <c r="AD877" s="234"/>
      <c r="AE877" s="234"/>
      <c r="AF877" s="234"/>
      <c r="AG877" s="234"/>
      <c r="AH877" s="234"/>
      <c r="AI877" s="238"/>
      <c r="AJ877" s="234"/>
      <c r="AK877" s="234"/>
      <c r="AL877" s="234"/>
      <c r="AM877" s="229"/>
      <c r="AN877" s="239"/>
      <c r="AO877" s="239"/>
      <c r="AP877" s="239"/>
      <c r="AQ877" s="239"/>
      <c r="AR877" s="239"/>
    </row>
    <row r="878" spans="1:44">
      <c r="A878" s="233"/>
      <c r="B878" s="234"/>
      <c r="C878" s="235"/>
      <c r="D878" s="234"/>
      <c r="E878" s="234"/>
      <c r="F878" s="234"/>
      <c r="G878" s="234"/>
      <c r="H878" s="234"/>
      <c r="I878" s="234"/>
      <c r="J878" s="234"/>
      <c r="K878" s="234"/>
      <c r="L878" s="234"/>
      <c r="M878" s="234"/>
      <c r="N878" s="234"/>
      <c r="O878" s="234"/>
      <c r="P878" s="234"/>
      <c r="Q878" s="234"/>
      <c r="R878" s="236"/>
      <c r="S878" s="234"/>
      <c r="T878" s="234"/>
      <c r="U878" s="234"/>
      <c r="V878" s="234"/>
      <c r="W878" s="234"/>
      <c r="X878" s="234"/>
      <c r="Y878" s="234"/>
      <c r="Z878" s="234"/>
      <c r="AA878" s="237"/>
      <c r="AB878" s="237"/>
      <c r="AC878" s="234"/>
      <c r="AD878" s="234"/>
      <c r="AE878" s="234"/>
      <c r="AF878" s="234"/>
      <c r="AG878" s="234"/>
      <c r="AH878" s="234"/>
      <c r="AI878" s="238"/>
      <c r="AJ878" s="234"/>
      <c r="AK878" s="234"/>
      <c r="AL878" s="234"/>
      <c r="AM878" s="229"/>
      <c r="AN878" s="239"/>
      <c r="AO878" s="239"/>
      <c r="AP878" s="239"/>
      <c r="AQ878" s="239"/>
      <c r="AR878" s="239"/>
    </row>
    <row r="879" spans="1:44">
      <c r="A879" s="233"/>
      <c r="B879" s="234"/>
      <c r="C879" s="235"/>
      <c r="D879" s="234"/>
      <c r="E879" s="234"/>
      <c r="F879" s="234"/>
      <c r="G879" s="234"/>
      <c r="H879" s="234"/>
      <c r="I879" s="234"/>
      <c r="J879" s="234"/>
      <c r="K879" s="234"/>
      <c r="L879" s="234"/>
      <c r="M879" s="234"/>
      <c r="N879" s="234"/>
      <c r="O879" s="234"/>
      <c r="P879" s="234"/>
      <c r="Q879" s="234"/>
      <c r="R879" s="236"/>
      <c r="S879" s="234"/>
      <c r="T879" s="234"/>
      <c r="U879" s="234"/>
      <c r="V879" s="234"/>
      <c r="W879" s="234"/>
      <c r="X879" s="234"/>
      <c r="Y879" s="234"/>
      <c r="Z879" s="234"/>
      <c r="AA879" s="237"/>
      <c r="AB879" s="237"/>
      <c r="AC879" s="234"/>
      <c r="AD879" s="234"/>
      <c r="AE879" s="234"/>
      <c r="AF879" s="234"/>
      <c r="AG879" s="234"/>
      <c r="AH879" s="234"/>
      <c r="AI879" s="238"/>
      <c r="AJ879" s="234"/>
      <c r="AK879" s="234"/>
      <c r="AL879" s="234"/>
      <c r="AM879" s="229"/>
      <c r="AN879" s="239"/>
      <c r="AO879" s="239"/>
      <c r="AP879" s="239"/>
      <c r="AQ879" s="239"/>
      <c r="AR879" s="239"/>
    </row>
    <row r="880" spans="1:44">
      <c r="A880" s="233"/>
      <c r="B880" s="234"/>
      <c r="C880" s="235"/>
      <c r="D880" s="234"/>
      <c r="E880" s="234"/>
      <c r="F880" s="234"/>
      <c r="G880" s="234"/>
      <c r="H880" s="234"/>
      <c r="I880" s="234"/>
      <c r="J880" s="234"/>
      <c r="K880" s="234"/>
      <c r="L880" s="234"/>
      <c r="M880" s="234"/>
      <c r="N880" s="234"/>
      <c r="O880" s="234"/>
      <c r="P880" s="234"/>
      <c r="Q880" s="234"/>
      <c r="R880" s="236"/>
      <c r="S880" s="234"/>
      <c r="T880" s="234"/>
      <c r="U880" s="234"/>
      <c r="V880" s="234"/>
      <c r="W880" s="234"/>
      <c r="X880" s="234"/>
      <c r="Y880" s="234"/>
      <c r="Z880" s="234"/>
      <c r="AA880" s="237"/>
      <c r="AB880" s="237"/>
      <c r="AC880" s="234"/>
      <c r="AD880" s="234"/>
      <c r="AE880" s="234"/>
      <c r="AF880" s="234"/>
      <c r="AG880" s="234"/>
      <c r="AH880" s="234"/>
      <c r="AI880" s="238"/>
      <c r="AJ880" s="234"/>
      <c r="AK880" s="234"/>
      <c r="AL880" s="234"/>
      <c r="AM880" s="229"/>
      <c r="AN880" s="239"/>
      <c r="AO880" s="239"/>
      <c r="AP880" s="239"/>
      <c r="AQ880" s="239"/>
      <c r="AR880" s="239"/>
    </row>
    <row r="881" spans="1:44">
      <c r="A881" s="233"/>
      <c r="B881" s="234"/>
      <c r="C881" s="235"/>
      <c r="D881" s="234"/>
      <c r="E881" s="234"/>
      <c r="F881" s="234"/>
      <c r="G881" s="234"/>
      <c r="H881" s="234"/>
      <c r="I881" s="234"/>
      <c r="J881" s="234"/>
      <c r="K881" s="234"/>
      <c r="L881" s="234"/>
      <c r="M881" s="234"/>
      <c r="N881" s="234"/>
      <c r="O881" s="234"/>
      <c r="P881" s="234"/>
      <c r="Q881" s="234"/>
      <c r="R881" s="236"/>
      <c r="S881" s="234"/>
      <c r="T881" s="234"/>
      <c r="U881" s="234"/>
      <c r="V881" s="234"/>
      <c r="W881" s="234"/>
      <c r="X881" s="234"/>
      <c r="Y881" s="234"/>
      <c r="Z881" s="234"/>
      <c r="AA881" s="237"/>
      <c r="AB881" s="237"/>
      <c r="AC881" s="234"/>
      <c r="AD881" s="234"/>
      <c r="AE881" s="234"/>
      <c r="AF881" s="234"/>
      <c r="AG881" s="234"/>
      <c r="AH881" s="234"/>
      <c r="AI881" s="238"/>
      <c r="AJ881" s="234"/>
      <c r="AK881" s="234"/>
      <c r="AL881" s="234"/>
      <c r="AM881" s="229"/>
      <c r="AN881" s="239"/>
      <c r="AO881" s="239"/>
      <c r="AP881" s="239"/>
      <c r="AQ881" s="239"/>
      <c r="AR881" s="239"/>
    </row>
    <row r="882" spans="1:44">
      <c r="A882" s="233"/>
      <c r="B882" s="234"/>
      <c r="C882" s="235"/>
      <c r="D882" s="234"/>
      <c r="E882" s="234"/>
      <c r="F882" s="234"/>
      <c r="G882" s="234"/>
      <c r="H882" s="234"/>
      <c r="I882" s="234"/>
      <c r="J882" s="234"/>
      <c r="K882" s="234"/>
      <c r="L882" s="234"/>
      <c r="M882" s="234"/>
      <c r="N882" s="234"/>
      <c r="O882" s="234"/>
      <c r="P882" s="234"/>
      <c r="Q882" s="234"/>
      <c r="R882" s="236"/>
      <c r="S882" s="234"/>
      <c r="T882" s="234"/>
      <c r="U882" s="234"/>
      <c r="V882" s="234"/>
      <c r="W882" s="234"/>
      <c r="X882" s="234"/>
      <c r="Y882" s="234"/>
      <c r="Z882" s="234"/>
      <c r="AA882" s="237"/>
      <c r="AB882" s="237"/>
      <c r="AC882" s="234"/>
      <c r="AD882" s="234"/>
      <c r="AE882" s="234"/>
      <c r="AF882" s="234"/>
      <c r="AG882" s="234"/>
      <c r="AH882" s="234"/>
      <c r="AI882" s="238"/>
      <c r="AJ882" s="234"/>
      <c r="AK882" s="234"/>
      <c r="AL882" s="234"/>
      <c r="AM882" s="229"/>
      <c r="AN882" s="239"/>
      <c r="AO882" s="239"/>
      <c r="AP882" s="239"/>
      <c r="AQ882" s="239"/>
      <c r="AR882" s="239"/>
    </row>
    <row r="883" spans="1:44">
      <c r="A883" s="233"/>
      <c r="B883" s="234"/>
      <c r="C883" s="235"/>
      <c r="D883" s="234"/>
      <c r="E883" s="234"/>
      <c r="F883" s="234"/>
      <c r="G883" s="234"/>
      <c r="H883" s="234"/>
      <c r="I883" s="234"/>
      <c r="J883" s="234"/>
      <c r="K883" s="234"/>
      <c r="L883" s="234"/>
      <c r="M883" s="234"/>
      <c r="N883" s="234"/>
      <c r="O883" s="234"/>
      <c r="P883" s="234"/>
      <c r="Q883" s="234"/>
      <c r="R883" s="236"/>
      <c r="S883" s="234"/>
      <c r="T883" s="234"/>
      <c r="U883" s="234"/>
      <c r="V883" s="234"/>
      <c r="W883" s="234"/>
      <c r="X883" s="234"/>
      <c r="Y883" s="234"/>
      <c r="Z883" s="234"/>
      <c r="AA883" s="237"/>
      <c r="AB883" s="237"/>
      <c r="AC883" s="234"/>
      <c r="AD883" s="234"/>
      <c r="AE883" s="234"/>
      <c r="AF883" s="234"/>
      <c r="AG883" s="234"/>
      <c r="AH883" s="234"/>
      <c r="AI883" s="238"/>
      <c r="AJ883" s="234"/>
      <c r="AK883" s="234"/>
      <c r="AL883" s="234"/>
      <c r="AM883" s="229"/>
      <c r="AN883" s="239"/>
      <c r="AO883" s="239"/>
      <c r="AP883" s="239"/>
      <c r="AQ883" s="239"/>
      <c r="AR883" s="239"/>
    </row>
    <row r="884" spans="1:44">
      <c r="A884" s="233"/>
      <c r="B884" s="234"/>
      <c r="C884" s="235"/>
      <c r="D884" s="234"/>
      <c r="E884" s="234"/>
      <c r="F884" s="234"/>
      <c r="G884" s="234"/>
      <c r="H884" s="234"/>
      <c r="I884" s="234"/>
      <c r="J884" s="234"/>
      <c r="K884" s="234"/>
      <c r="L884" s="234"/>
      <c r="M884" s="234"/>
      <c r="N884" s="234"/>
      <c r="O884" s="234"/>
      <c r="P884" s="234"/>
      <c r="Q884" s="234"/>
      <c r="R884" s="236"/>
      <c r="S884" s="234"/>
      <c r="T884" s="234"/>
      <c r="U884" s="234"/>
      <c r="V884" s="234"/>
      <c r="W884" s="234"/>
      <c r="X884" s="234"/>
      <c r="Y884" s="234"/>
      <c r="Z884" s="234"/>
      <c r="AA884" s="237"/>
      <c r="AB884" s="237"/>
      <c r="AC884" s="234"/>
      <c r="AD884" s="234"/>
      <c r="AE884" s="234"/>
      <c r="AF884" s="234"/>
      <c r="AG884" s="234"/>
      <c r="AH884" s="234"/>
      <c r="AI884" s="238"/>
      <c r="AJ884" s="234"/>
      <c r="AK884" s="234"/>
      <c r="AL884" s="234"/>
      <c r="AM884" s="229"/>
      <c r="AN884" s="239"/>
      <c r="AO884" s="239"/>
      <c r="AP884" s="239"/>
      <c r="AQ884" s="239"/>
      <c r="AR884" s="239"/>
    </row>
    <row r="885" spans="1:44">
      <c r="A885" s="233"/>
      <c r="B885" s="234"/>
      <c r="C885" s="235"/>
      <c r="D885" s="234"/>
      <c r="E885" s="234"/>
      <c r="F885" s="234"/>
      <c r="G885" s="234"/>
      <c r="H885" s="234"/>
      <c r="I885" s="234"/>
      <c r="J885" s="234"/>
      <c r="K885" s="234"/>
      <c r="L885" s="234"/>
      <c r="M885" s="234"/>
      <c r="N885" s="234"/>
      <c r="O885" s="234"/>
      <c r="P885" s="234"/>
      <c r="Q885" s="234"/>
      <c r="R885" s="236"/>
      <c r="S885" s="234"/>
      <c r="T885" s="234"/>
      <c r="U885" s="234"/>
      <c r="V885" s="234"/>
      <c r="W885" s="234"/>
      <c r="X885" s="234"/>
      <c r="Y885" s="234"/>
      <c r="Z885" s="234"/>
      <c r="AA885" s="237"/>
      <c r="AB885" s="237"/>
      <c r="AC885" s="234"/>
      <c r="AD885" s="234"/>
      <c r="AE885" s="234"/>
      <c r="AF885" s="234"/>
      <c r="AG885" s="234"/>
      <c r="AH885" s="234"/>
      <c r="AI885" s="238"/>
      <c r="AJ885" s="234"/>
      <c r="AK885" s="234"/>
      <c r="AL885" s="234"/>
      <c r="AM885" s="229"/>
      <c r="AN885" s="239"/>
      <c r="AO885" s="239"/>
      <c r="AP885" s="239"/>
      <c r="AQ885" s="239"/>
      <c r="AR885" s="239"/>
    </row>
    <row r="886" spans="1:44">
      <c r="A886" s="233"/>
      <c r="B886" s="234"/>
      <c r="C886" s="235"/>
      <c r="D886" s="234"/>
      <c r="E886" s="234"/>
      <c r="F886" s="234"/>
      <c r="G886" s="234"/>
      <c r="H886" s="234"/>
      <c r="I886" s="234"/>
      <c r="J886" s="234"/>
      <c r="K886" s="234"/>
      <c r="L886" s="234"/>
      <c r="M886" s="234"/>
      <c r="N886" s="234"/>
      <c r="O886" s="234"/>
      <c r="P886" s="234"/>
      <c r="Q886" s="234"/>
      <c r="R886" s="236"/>
      <c r="S886" s="234"/>
      <c r="T886" s="234"/>
      <c r="U886" s="234"/>
      <c r="V886" s="234"/>
      <c r="W886" s="234"/>
      <c r="X886" s="234"/>
      <c r="Y886" s="234"/>
      <c r="Z886" s="234"/>
      <c r="AA886" s="237"/>
      <c r="AB886" s="237"/>
      <c r="AC886" s="234"/>
      <c r="AD886" s="234"/>
      <c r="AE886" s="234"/>
      <c r="AF886" s="234"/>
      <c r="AG886" s="234"/>
      <c r="AH886" s="234"/>
      <c r="AI886" s="238"/>
      <c r="AJ886" s="234"/>
      <c r="AK886" s="234"/>
      <c r="AL886" s="234"/>
      <c r="AM886" s="229"/>
      <c r="AN886" s="239"/>
      <c r="AO886" s="239"/>
      <c r="AP886" s="239"/>
      <c r="AQ886" s="239"/>
      <c r="AR886" s="239"/>
    </row>
    <row r="887" spans="1:44">
      <c r="A887" s="233"/>
      <c r="B887" s="234"/>
      <c r="C887" s="235"/>
      <c r="D887" s="234"/>
      <c r="E887" s="234"/>
      <c r="F887" s="234"/>
      <c r="G887" s="234"/>
      <c r="H887" s="234"/>
      <c r="I887" s="234"/>
      <c r="J887" s="234"/>
      <c r="K887" s="234"/>
      <c r="L887" s="234"/>
      <c r="M887" s="234"/>
      <c r="N887" s="234"/>
      <c r="O887" s="234"/>
      <c r="P887" s="234"/>
      <c r="Q887" s="234"/>
      <c r="R887" s="236"/>
      <c r="S887" s="234"/>
      <c r="T887" s="234"/>
      <c r="U887" s="234"/>
      <c r="V887" s="234"/>
      <c r="W887" s="234"/>
      <c r="X887" s="234"/>
      <c r="Y887" s="234"/>
      <c r="Z887" s="234"/>
      <c r="AA887" s="237"/>
      <c r="AB887" s="237"/>
      <c r="AC887" s="234"/>
      <c r="AD887" s="234"/>
      <c r="AE887" s="234"/>
      <c r="AF887" s="234"/>
      <c r="AG887" s="234"/>
      <c r="AH887" s="234"/>
      <c r="AI887" s="238"/>
      <c r="AJ887" s="234"/>
      <c r="AK887" s="234"/>
      <c r="AL887" s="234"/>
      <c r="AM887" s="229"/>
      <c r="AN887" s="239"/>
      <c r="AO887" s="239"/>
      <c r="AP887" s="239"/>
      <c r="AQ887" s="239"/>
      <c r="AR887" s="239"/>
    </row>
    <row r="888" spans="1:44">
      <c r="A888" s="233"/>
      <c r="B888" s="234"/>
      <c r="C888" s="235"/>
      <c r="D888" s="234"/>
      <c r="E888" s="234"/>
      <c r="F888" s="234"/>
      <c r="G888" s="234"/>
      <c r="H888" s="234"/>
      <c r="I888" s="234"/>
      <c r="J888" s="234"/>
      <c r="K888" s="234"/>
      <c r="L888" s="234"/>
      <c r="M888" s="234"/>
      <c r="N888" s="234"/>
      <c r="O888" s="234"/>
      <c r="P888" s="234"/>
      <c r="Q888" s="234"/>
      <c r="R888" s="236"/>
      <c r="S888" s="234"/>
      <c r="T888" s="234"/>
      <c r="U888" s="234"/>
      <c r="V888" s="234"/>
      <c r="W888" s="234"/>
      <c r="X888" s="234"/>
      <c r="Y888" s="234"/>
      <c r="Z888" s="234"/>
      <c r="AA888" s="237"/>
      <c r="AB888" s="237"/>
      <c r="AC888" s="234"/>
      <c r="AD888" s="234"/>
      <c r="AE888" s="234"/>
      <c r="AF888" s="234"/>
      <c r="AG888" s="234"/>
      <c r="AH888" s="234"/>
      <c r="AI888" s="238"/>
      <c r="AJ888" s="234"/>
      <c r="AK888" s="234"/>
      <c r="AL888" s="234"/>
      <c r="AM888" s="229"/>
      <c r="AN888" s="239"/>
      <c r="AO888" s="239"/>
      <c r="AP888" s="239"/>
      <c r="AQ888" s="239"/>
      <c r="AR888" s="239"/>
    </row>
    <row r="889" spans="1:44">
      <c r="A889" s="233"/>
      <c r="B889" s="234"/>
      <c r="C889" s="235"/>
      <c r="D889" s="234"/>
      <c r="E889" s="234"/>
      <c r="F889" s="234"/>
      <c r="G889" s="234"/>
      <c r="H889" s="234"/>
      <c r="I889" s="234"/>
      <c r="J889" s="234"/>
      <c r="K889" s="234"/>
      <c r="L889" s="234"/>
      <c r="M889" s="234"/>
      <c r="N889" s="234"/>
      <c r="O889" s="234"/>
      <c r="P889" s="234"/>
      <c r="Q889" s="234"/>
      <c r="R889" s="236"/>
      <c r="S889" s="234"/>
      <c r="T889" s="234"/>
      <c r="U889" s="234"/>
      <c r="V889" s="234"/>
      <c r="W889" s="234"/>
      <c r="X889" s="234"/>
      <c r="Y889" s="234"/>
      <c r="Z889" s="234"/>
      <c r="AA889" s="237"/>
      <c r="AB889" s="237"/>
      <c r="AC889" s="234"/>
      <c r="AD889" s="234"/>
      <c r="AE889" s="234"/>
      <c r="AF889" s="234"/>
      <c r="AG889" s="234"/>
      <c r="AH889" s="234"/>
      <c r="AI889" s="238"/>
      <c r="AJ889" s="234"/>
      <c r="AK889" s="234"/>
      <c r="AL889" s="234"/>
      <c r="AM889" s="229"/>
      <c r="AN889" s="239"/>
      <c r="AO889" s="239"/>
      <c r="AP889" s="239"/>
      <c r="AQ889" s="239"/>
      <c r="AR889" s="239"/>
    </row>
    <row r="890" spans="1:44">
      <c r="A890" s="233"/>
      <c r="B890" s="234"/>
      <c r="C890" s="235"/>
      <c r="D890" s="234"/>
      <c r="E890" s="234"/>
      <c r="F890" s="234"/>
      <c r="G890" s="234"/>
      <c r="H890" s="234"/>
      <c r="I890" s="234"/>
      <c r="J890" s="234"/>
      <c r="K890" s="234"/>
      <c r="L890" s="234"/>
      <c r="M890" s="234"/>
      <c r="N890" s="234"/>
      <c r="O890" s="234"/>
      <c r="P890" s="234"/>
      <c r="Q890" s="234"/>
      <c r="R890" s="236"/>
      <c r="S890" s="234"/>
      <c r="T890" s="234"/>
      <c r="U890" s="234"/>
      <c r="V890" s="234"/>
      <c r="W890" s="234"/>
      <c r="X890" s="234"/>
      <c r="Y890" s="234"/>
      <c r="Z890" s="234"/>
      <c r="AA890" s="237"/>
      <c r="AB890" s="237"/>
      <c r="AC890" s="234"/>
      <c r="AD890" s="234"/>
      <c r="AE890" s="234"/>
      <c r="AF890" s="234"/>
      <c r="AG890" s="234"/>
      <c r="AH890" s="234"/>
      <c r="AI890" s="238"/>
      <c r="AJ890" s="234"/>
      <c r="AK890" s="234"/>
      <c r="AL890" s="234"/>
      <c r="AM890" s="229"/>
      <c r="AN890" s="239"/>
      <c r="AO890" s="239"/>
      <c r="AP890" s="239"/>
      <c r="AQ890" s="239"/>
      <c r="AR890" s="239"/>
    </row>
    <row r="891" spans="1:44">
      <c r="A891" s="233"/>
      <c r="B891" s="234"/>
      <c r="C891" s="235"/>
      <c r="D891" s="234"/>
      <c r="E891" s="234"/>
      <c r="F891" s="234"/>
      <c r="G891" s="234"/>
      <c r="H891" s="234"/>
      <c r="I891" s="234"/>
      <c r="J891" s="234"/>
      <c r="K891" s="234"/>
      <c r="L891" s="234"/>
      <c r="M891" s="234"/>
      <c r="N891" s="234"/>
      <c r="O891" s="234"/>
      <c r="P891" s="234"/>
      <c r="Q891" s="234"/>
      <c r="R891" s="236"/>
      <c r="S891" s="234"/>
      <c r="T891" s="234"/>
      <c r="U891" s="234"/>
      <c r="V891" s="234"/>
      <c r="W891" s="234"/>
      <c r="X891" s="234"/>
      <c r="Y891" s="234"/>
      <c r="Z891" s="234"/>
      <c r="AA891" s="237"/>
      <c r="AB891" s="237"/>
      <c r="AC891" s="234"/>
      <c r="AD891" s="234"/>
      <c r="AE891" s="234"/>
      <c r="AF891" s="234"/>
      <c r="AG891" s="234"/>
      <c r="AH891" s="234"/>
      <c r="AI891" s="238"/>
      <c r="AJ891" s="234"/>
      <c r="AK891" s="234"/>
      <c r="AL891" s="234"/>
      <c r="AM891" s="229"/>
      <c r="AN891" s="239"/>
      <c r="AO891" s="239"/>
      <c r="AP891" s="239"/>
      <c r="AQ891" s="239"/>
      <c r="AR891" s="239"/>
    </row>
    <row r="892" spans="1:44">
      <c r="A892" s="233"/>
      <c r="B892" s="234"/>
      <c r="C892" s="235"/>
      <c r="D892" s="234"/>
      <c r="E892" s="234"/>
      <c r="F892" s="234"/>
      <c r="G892" s="234"/>
      <c r="H892" s="234"/>
      <c r="I892" s="234"/>
      <c r="J892" s="234"/>
      <c r="K892" s="234"/>
      <c r="L892" s="234"/>
      <c r="M892" s="234"/>
      <c r="N892" s="234"/>
      <c r="O892" s="234"/>
      <c r="P892" s="234"/>
      <c r="Q892" s="234"/>
      <c r="R892" s="236"/>
      <c r="S892" s="234"/>
      <c r="T892" s="234"/>
      <c r="U892" s="234"/>
      <c r="V892" s="234"/>
      <c r="W892" s="234"/>
      <c r="X892" s="234"/>
      <c r="Y892" s="234"/>
      <c r="Z892" s="234"/>
      <c r="AA892" s="237"/>
      <c r="AB892" s="237"/>
      <c r="AC892" s="234"/>
      <c r="AD892" s="234"/>
      <c r="AE892" s="234"/>
      <c r="AF892" s="234"/>
      <c r="AG892" s="234"/>
      <c r="AH892" s="234"/>
      <c r="AI892" s="238"/>
      <c r="AJ892" s="234"/>
      <c r="AK892" s="234"/>
      <c r="AL892" s="234"/>
      <c r="AM892" s="229"/>
      <c r="AN892" s="239"/>
      <c r="AO892" s="239"/>
      <c r="AP892" s="239"/>
      <c r="AQ892" s="239"/>
      <c r="AR892" s="239"/>
    </row>
    <row r="893" spans="1:44">
      <c r="A893" s="233"/>
      <c r="B893" s="234"/>
      <c r="C893" s="235"/>
      <c r="D893" s="234"/>
      <c r="E893" s="234"/>
      <c r="F893" s="234"/>
      <c r="G893" s="234"/>
      <c r="H893" s="234"/>
      <c r="I893" s="234"/>
      <c r="J893" s="234"/>
      <c r="K893" s="234"/>
      <c r="L893" s="234"/>
      <c r="M893" s="234"/>
      <c r="N893" s="234"/>
      <c r="O893" s="234"/>
      <c r="P893" s="234"/>
      <c r="Q893" s="234"/>
      <c r="R893" s="236"/>
      <c r="S893" s="234"/>
      <c r="T893" s="234"/>
      <c r="U893" s="234"/>
      <c r="V893" s="234"/>
      <c r="W893" s="234"/>
      <c r="X893" s="234"/>
      <c r="Y893" s="234"/>
      <c r="Z893" s="234"/>
      <c r="AA893" s="237"/>
      <c r="AB893" s="237"/>
      <c r="AC893" s="234"/>
      <c r="AD893" s="234"/>
      <c r="AE893" s="234"/>
      <c r="AF893" s="234"/>
      <c r="AG893" s="234"/>
      <c r="AH893" s="234"/>
      <c r="AI893" s="238"/>
      <c r="AJ893" s="234"/>
      <c r="AK893" s="234"/>
      <c r="AL893" s="234"/>
      <c r="AM893" s="229"/>
      <c r="AN893" s="239"/>
      <c r="AO893" s="239"/>
      <c r="AP893" s="239"/>
      <c r="AQ893" s="239"/>
      <c r="AR893" s="239"/>
    </row>
    <row r="894" spans="1:44">
      <c r="A894" s="233"/>
      <c r="B894" s="234"/>
      <c r="C894" s="235"/>
      <c r="D894" s="234"/>
      <c r="E894" s="234"/>
      <c r="F894" s="234"/>
      <c r="G894" s="234"/>
      <c r="H894" s="234"/>
      <c r="I894" s="234"/>
      <c r="J894" s="234"/>
      <c r="K894" s="234"/>
      <c r="L894" s="234"/>
      <c r="M894" s="234"/>
      <c r="N894" s="234"/>
      <c r="O894" s="234"/>
      <c r="P894" s="234"/>
      <c r="Q894" s="234"/>
      <c r="R894" s="236"/>
      <c r="S894" s="234"/>
      <c r="T894" s="234"/>
      <c r="U894" s="234"/>
      <c r="V894" s="234"/>
      <c r="W894" s="234"/>
      <c r="X894" s="234"/>
      <c r="Y894" s="234"/>
      <c r="Z894" s="234"/>
      <c r="AA894" s="237"/>
      <c r="AB894" s="237"/>
      <c r="AC894" s="234"/>
      <c r="AD894" s="234"/>
      <c r="AE894" s="234"/>
      <c r="AF894" s="234"/>
      <c r="AG894" s="234"/>
      <c r="AH894" s="234"/>
      <c r="AI894" s="238"/>
      <c r="AJ894" s="234"/>
      <c r="AK894" s="234"/>
      <c r="AL894" s="234"/>
      <c r="AM894" s="229"/>
      <c r="AN894" s="239"/>
      <c r="AO894" s="239"/>
      <c r="AP894" s="239"/>
      <c r="AQ894" s="239"/>
      <c r="AR894" s="239"/>
    </row>
    <row r="895" spans="1:44">
      <c r="A895" s="233"/>
      <c r="B895" s="234"/>
      <c r="C895" s="235"/>
      <c r="D895" s="234"/>
      <c r="E895" s="234"/>
      <c r="F895" s="234"/>
      <c r="G895" s="234"/>
      <c r="H895" s="234"/>
      <c r="I895" s="234"/>
      <c r="J895" s="234"/>
      <c r="K895" s="234"/>
      <c r="L895" s="234"/>
      <c r="M895" s="234"/>
      <c r="N895" s="234"/>
      <c r="O895" s="234"/>
      <c r="P895" s="234"/>
      <c r="Q895" s="234"/>
      <c r="R895" s="236"/>
      <c r="S895" s="234"/>
      <c r="T895" s="234"/>
      <c r="U895" s="234"/>
      <c r="V895" s="234"/>
      <c r="W895" s="234"/>
      <c r="X895" s="234"/>
      <c r="Y895" s="234"/>
      <c r="Z895" s="234"/>
      <c r="AA895" s="237"/>
      <c r="AB895" s="237"/>
      <c r="AC895" s="234"/>
      <c r="AD895" s="234"/>
      <c r="AE895" s="234"/>
      <c r="AF895" s="234"/>
      <c r="AG895" s="234"/>
      <c r="AH895" s="234"/>
      <c r="AI895" s="238"/>
      <c r="AJ895" s="234"/>
      <c r="AK895" s="234"/>
      <c r="AL895" s="234"/>
      <c r="AM895" s="229"/>
      <c r="AN895" s="239"/>
      <c r="AO895" s="239"/>
      <c r="AP895" s="239"/>
      <c r="AQ895" s="239"/>
      <c r="AR895" s="239"/>
    </row>
    <row r="896" spans="1:44">
      <c r="A896" s="233"/>
      <c r="B896" s="234"/>
      <c r="C896" s="235"/>
      <c r="D896" s="234"/>
      <c r="E896" s="234"/>
      <c r="F896" s="234"/>
      <c r="G896" s="234"/>
      <c r="H896" s="234"/>
      <c r="I896" s="234"/>
      <c r="J896" s="234"/>
      <c r="K896" s="234"/>
      <c r="L896" s="234"/>
      <c r="M896" s="234"/>
      <c r="N896" s="234"/>
      <c r="O896" s="234"/>
      <c r="P896" s="234"/>
      <c r="Q896" s="234"/>
      <c r="R896" s="236"/>
      <c r="S896" s="234"/>
      <c r="T896" s="234"/>
      <c r="U896" s="234"/>
      <c r="V896" s="234"/>
      <c r="W896" s="234"/>
      <c r="X896" s="234"/>
      <c r="Y896" s="234"/>
      <c r="Z896" s="234"/>
      <c r="AA896" s="237"/>
      <c r="AB896" s="237"/>
      <c r="AC896" s="234"/>
      <c r="AD896" s="234"/>
      <c r="AE896" s="234"/>
      <c r="AF896" s="234"/>
      <c r="AG896" s="234"/>
      <c r="AH896" s="234"/>
      <c r="AI896" s="238"/>
      <c r="AJ896" s="234"/>
      <c r="AK896" s="234"/>
      <c r="AL896" s="234"/>
      <c r="AM896" s="229"/>
      <c r="AN896" s="239"/>
      <c r="AO896" s="239"/>
      <c r="AP896" s="239"/>
      <c r="AQ896" s="239"/>
      <c r="AR896" s="239"/>
    </row>
    <row r="897" spans="1:44">
      <c r="A897" s="233"/>
      <c r="B897" s="234"/>
      <c r="C897" s="235"/>
      <c r="D897" s="234"/>
      <c r="E897" s="234"/>
      <c r="F897" s="234"/>
      <c r="G897" s="234"/>
      <c r="H897" s="234"/>
      <c r="I897" s="234"/>
      <c r="J897" s="234"/>
      <c r="K897" s="234"/>
      <c r="L897" s="234"/>
      <c r="M897" s="234"/>
      <c r="N897" s="234"/>
      <c r="O897" s="234"/>
      <c r="P897" s="234"/>
      <c r="Q897" s="234"/>
      <c r="R897" s="236"/>
      <c r="S897" s="234"/>
      <c r="T897" s="234"/>
      <c r="U897" s="234"/>
      <c r="V897" s="234"/>
      <c r="W897" s="234"/>
      <c r="X897" s="234"/>
      <c r="Y897" s="234"/>
      <c r="Z897" s="234"/>
      <c r="AA897" s="237"/>
      <c r="AB897" s="237"/>
      <c r="AC897" s="234"/>
      <c r="AD897" s="234"/>
      <c r="AE897" s="234"/>
      <c r="AF897" s="234"/>
      <c r="AG897" s="234"/>
      <c r="AH897" s="234"/>
      <c r="AI897" s="238"/>
      <c r="AJ897" s="234"/>
      <c r="AK897" s="234"/>
      <c r="AL897" s="234"/>
      <c r="AM897" s="229"/>
      <c r="AN897" s="239"/>
      <c r="AO897" s="239"/>
      <c r="AP897" s="239"/>
      <c r="AQ897" s="239"/>
      <c r="AR897" s="239"/>
    </row>
    <row r="898" spans="1:44">
      <c r="A898" s="233"/>
      <c r="B898" s="234"/>
      <c r="C898" s="235"/>
      <c r="D898" s="234"/>
      <c r="E898" s="234"/>
      <c r="F898" s="234"/>
      <c r="G898" s="234"/>
      <c r="H898" s="234"/>
      <c r="I898" s="234"/>
      <c r="J898" s="234"/>
      <c r="K898" s="234"/>
      <c r="L898" s="234"/>
      <c r="M898" s="234"/>
      <c r="N898" s="234"/>
      <c r="O898" s="234"/>
      <c r="P898" s="234"/>
      <c r="Q898" s="234"/>
      <c r="R898" s="236"/>
      <c r="S898" s="234"/>
      <c r="T898" s="234"/>
      <c r="U898" s="234"/>
      <c r="V898" s="234"/>
      <c r="W898" s="234"/>
      <c r="X898" s="234"/>
      <c r="Y898" s="234"/>
      <c r="Z898" s="234"/>
      <c r="AA898" s="237"/>
      <c r="AB898" s="237"/>
      <c r="AC898" s="234"/>
      <c r="AD898" s="234"/>
      <c r="AE898" s="234"/>
      <c r="AF898" s="234"/>
      <c r="AG898" s="234"/>
      <c r="AH898" s="234"/>
      <c r="AI898" s="238"/>
      <c r="AJ898" s="234"/>
      <c r="AK898" s="234"/>
      <c r="AL898" s="234"/>
      <c r="AM898" s="229"/>
      <c r="AN898" s="239"/>
      <c r="AO898" s="239"/>
      <c r="AP898" s="239"/>
      <c r="AQ898" s="239"/>
      <c r="AR898" s="239"/>
    </row>
    <row r="899" spans="1:44">
      <c r="A899" s="233"/>
      <c r="B899" s="234"/>
      <c r="C899" s="235"/>
      <c r="D899" s="234"/>
      <c r="E899" s="234"/>
      <c r="F899" s="234"/>
      <c r="G899" s="234"/>
      <c r="H899" s="234"/>
      <c r="I899" s="234"/>
      <c r="J899" s="234"/>
      <c r="K899" s="234"/>
      <c r="L899" s="234"/>
      <c r="M899" s="234"/>
      <c r="N899" s="234"/>
      <c r="O899" s="234"/>
      <c r="P899" s="234"/>
      <c r="Q899" s="234"/>
      <c r="R899" s="236"/>
      <c r="S899" s="234"/>
      <c r="T899" s="234"/>
      <c r="U899" s="234"/>
      <c r="V899" s="234"/>
      <c r="W899" s="234"/>
      <c r="X899" s="234"/>
      <c r="Y899" s="234"/>
      <c r="Z899" s="234"/>
      <c r="AA899" s="237"/>
      <c r="AB899" s="237"/>
      <c r="AC899" s="234"/>
      <c r="AD899" s="234"/>
      <c r="AE899" s="234"/>
      <c r="AF899" s="234"/>
      <c r="AG899" s="234"/>
      <c r="AH899" s="234"/>
      <c r="AI899" s="238"/>
      <c r="AJ899" s="234"/>
      <c r="AK899" s="234"/>
      <c r="AL899" s="234"/>
      <c r="AM899" s="229"/>
      <c r="AN899" s="239"/>
      <c r="AO899" s="239"/>
      <c r="AP899" s="239"/>
      <c r="AQ899" s="239"/>
      <c r="AR899" s="239"/>
    </row>
    <row r="900" spans="1:44">
      <c r="A900" s="233"/>
      <c r="B900" s="234"/>
      <c r="C900" s="235"/>
      <c r="D900" s="234"/>
      <c r="E900" s="234"/>
      <c r="F900" s="234"/>
      <c r="G900" s="234"/>
      <c r="H900" s="234"/>
      <c r="I900" s="234"/>
      <c r="J900" s="234"/>
      <c r="K900" s="234"/>
      <c r="L900" s="234"/>
      <c r="M900" s="234"/>
      <c r="N900" s="234"/>
      <c r="O900" s="234"/>
      <c r="P900" s="234"/>
      <c r="Q900" s="234"/>
      <c r="R900" s="236"/>
      <c r="S900" s="234"/>
      <c r="T900" s="234"/>
      <c r="U900" s="234"/>
      <c r="V900" s="234"/>
      <c r="W900" s="234"/>
      <c r="X900" s="234"/>
      <c r="Y900" s="234"/>
      <c r="Z900" s="234"/>
      <c r="AA900" s="237"/>
      <c r="AB900" s="237"/>
      <c r="AC900" s="234"/>
      <c r="AD900" s="234"/>
      <c r="AE900" s="234"/>
      <c r="AF900" s="234"/>
      <c r="AG900" s="234"/>
      <c r="AH900" s="234"/>
      <c r="AI900" s="238"/>
      <c r="AJ900" s="234"/>
      <c r="AK900" s="234"/>
      <c r="AL900" s="234"/>
      <c r="AM900" s="229"/>
      <c r="AN900" s="239"/>
      <c r="AO900" s="239"/>
      <c r="AP900" s="239"/>
      <c r="AQ900" s="239"/>
      <c r="AR900" s="239"/>
    </row>
    <row r="901" spans="1:44">
      <c r="A901" s="233"/>
      <c r="B901" s="234"/>
      <c r="C901" s="235"/>
      <c r="D901" s="234"/>
      <c r="E901" s="234"/>
      <c r="F901" s="234"/>
      <c r="G901" s="234"/>
      <c r="H901" s="234"/>
      <c r="I901" s="234"/>
      <c r="J901" s="234"/>
      <c r="K901" s="234"/>
      <c r="L901" s="234"/>
      <c r="M901" s="234"/>
      <c r="N901" s="234"/>
      <c r="O901" s="234"/>
      <c r="P901" s="234"/>
      <c r="Q901" s="234"/>
      <c r="R901" s="236"/>
      <c r="S901" s="234"/>
      <c r="T901" s="234"/>
      <c r="U901" s="234"/>
      <c r="V901" s="234"/>
      <c r="W901" s="234"/>
      <c r="X901" s="234"/>
      <c r="Y901" s="234"/>
      <c r="Z901" s="234"/>
      <c r="AA901" s="237"/>
      <c r="AB901" s="237"/>
      <c r="AC901" s="234"/>
      <c r="AD901" s="234"/>
      <c r="AE901" s="234"/>
      <c r="AF901" s="234"/>
      <c r="AG901" s="234"/>
      <c r="AH901" s="234"/>
      <c r="AI901" s="238"/>
      <c r="AJ901" s="234"/>
      <c r="AK901" s="234"/>
      <c r="AL901" s="234"/>
      <c r="AM901" s="229"/>
      <c r="AN901" s="239"/>
      <c r="AO901" s="239"/>
      <c r="AP901" s="239"/>
      <c r="AQ901" s="239"/>
      <c r="AR901" s="239"/>
    </row>
    <row r="902" spans="1:44">
      <c r="A902" s="233"/>
      <c r="B902" s="234"/>
      <c r="C902" s="235"/>
      <c r="D902" s="234"/>
      <c r="E902" s="234"/>
      <c r="F902" s="234"/>
      <c r="G902" s="234"/>
      <c r="H902" s="234"/>
      <c r="I902" s="234"/>
      <c r="J902" s="234"/>
      <c r="K902" s="234"/>
      <c r="L902" s="234"/>
      <c r="M902" s="234"/>
      <c r="N902" s="234"/>
      <c r="O902" s="234"/>
      <c r="P902" s="234"/>
      <c r="Q902" s="234"/>
      <c r="R902" s="236"/>
      <c r="S902" s="234"/>
      <c r="T902" s="234"/>
      <c r="U902" s="234"/>
      <c r="V902" s="234"/>
      <c r="W902" s="234"/>
      <c r="X902" s="234"/>
      <c r="Y902" s="234"/>
      <c r="Z902" s="234"/>
      <c r="AA902" s="237"/>
      <c r="AB902" s="237"/>
      <c r="AC902" s="234"/>
      <c r="AD902" s="234"/>
      <c r="AE902" s="234"/>
      <c r="AF902" s="234"/>
      <c r="AG902" s="234"/>
      <c r="AH902" s="234"/>
      <c r="AI902" s="238"/>
      <c r="AJ902" s="234"/>
      <c r="AK902" s="234"/>
      <c r="AL902" s="234"/>
      <c r="AM902" s="229"/>
      <c r="AN902" s="239"/>
      <c r="AO902" s="239"/>
      <c r="AP902" s="239"/>
      <c r="AQ902" s="239"/>
      <c r="AR902" s="239"/>
    </row>
    <row r="903" spans="1:44">
      <c r="A903" s="233"/>
      <c r="B903" s="234"/>
      <c r="C903" s="235"/>
      <c r="D903" s="234"/>
      <c r="E903" s="234"/>
      <c r="F903" s="234"/>
      <c r="G903" s="234"/>
      <c r="H903" s="234"/>
      <c r="I903" s="234"/>
      <c r="J903" s="234"/>
      <c r="K903" s="234"/>
      <c r="L903" s="234"/>
      <c r="M903" s="234"/>
      <c r="N903" s="234"/>
      <c r="O903" s="234"/>
      <c r="P903" s="234"/>
      <c r="Q903" s="234"/>
      <c r="R903" s="236"/>
      <c r="S903" s="234"/>
      <c r="T903" s="234"/>
      <c r="U903" s="234"/>
      <c r="V903" s="234"/>
      <c r="W903" s="234"/>
      <c r="X903" s="234"/>
      <c r="Y903" s="234"/>
      <c r="Z903" s="234"/>
      <c r="AA903" s="237"/>
      <c r="AB903" s="237"/>
      <c r="AC903" s="234"/>
      <c r="AD903" s="234"/>
      <c r="AE903" s="234"/>
      <c r="AF903" s="234"/>
      <c r="AG903" s="234"/>
      <c r="AH903" s="234"/>
      <c r="AI903" s="238"/>
      <c r="AJ903" s="234"/>
      <c r="AK903" s="234"/>
      <c r="AL903" s="234"/>
      <c r="AM903" s="229"/>
      <c r="AN903" s="239"/>
      <c r="AO903" s="239"/>
      <c r="AP903" s="239"/>
      <c r="AQ903" s="239"/>
      <c r="AR903" s="239"/>
    </row>
    <row r="904" spans="1:44">
      <c r="A904" s="233"/>
      <c r="B904" s="234"/>
      <c r="C904" s="235"/>
      <c r="D904" s="234"/>
      <c r="E904" s="234"/>
      <c r="F904" s="234"/>
      <c r="G904" s="234"/>
      <c r="H904" s="234"/>
      <c r="I904" s="234"/>
      <c r="J904" s="234"/>
      <c r="K904" s="234"/>
      <c r="L904" s="234"/>
      <c r="M904" s="234"/>
      <c r="N904" s="234"/>
      <c r="O904" s="234"/>
      <c r="P904" s="234"/>
      <c r="Q904" s="234"/>
      <c r="R904" s="236"/>
      <c r="S904" s="234"/>
      <c r="T904" s="234"/>
      <c r="U904" s="234"/>
      <c r="V904" s="234"/>
      <c r="W904" s="234"/>
      <c r="X904" s="234"/>
      <c r="Y904" s="234"/>
      <c r="Z904" s="234"/>
      <c r="AA904" s="237"/>
      <c r="AB904" s="237"/>
      <c r="AC904" s="234"/>
      <c r="AD904" s="234"/>
      <c r="AE904" s="234"/>
      <c r="AF904" s="234"/>
      <c r="AG904" s="234"/>
      <c r="AH904" s="234"/>
      <c r="AI904" s="238"/>
      <c r="AJ904" s="234"/>
      <c r="AK904" s="234"/>
      <c r="AL904" s="234"/>
      <c r="AM904" s="229"/>
      <c r="AN904" s="239"/>
      <c r="AO904" s="239"/>
      <c r="AP904" s="239"/>
      <c r="AQ904" s="239"/>
      <c r="AR904" s="239"/>
    </row>
    <row r="905" spans="1:44">
      <c r="A905" s="233"/>
      <c r="B905" s="234"/>
      <c r="C905" s="235"/>
      <c r="D905" s="234"/>
      <c r="E905" s="234"/>
      <c r="F905" s="234"/>
      <c r="G905" s="234"/>
      <c r="H905" s="234"/>
      <c r="I905" s="234"/>
      <c r="J905" s="234"/>
      <c r="K905" s="234"/>
      <c r="L905" s="234"/>
      <c r="M905" s="234"/>
      <c r="N905" s="234"/>
      <c r="O905" s="234"/>
      <c r="P905" s="234"/>
      <c r="Q905" s="234"/>
      <c r="R905" s="236"/>
      <c r="S905" s="234"/>
      <c r="T905" s="234"/>
      <c r="U905" s="234"/>
      <c r="V905" s="234"/>
      <c r="W905" s="234"/>
      <c r="X905" s="234"/>
      <c r="Y905" s="234"/>
      <c r="Z905" s="234"/>
      <c r="AA905" s="237"/>
      <c r="AB905" s="237"/>
      <c r="AC905" s="234"/>
      <c r="AD905" s="234"/>
      <c r="AE905" s="234"/>
      <c r="AF905" s="234"/>
      <c r="AG905" s="234"/>
      <c r="AH905" s="234"/>
      <c r="AI905" s="238"/>
      <c r="AJ905" s="234"/>
      <c r="AK905" s="234"/>
      <c r="AL905" s="234"/>
      <c r="AM905" s="229"/>
      <c r="AN905" s="239"/>
      <c r="AO905" s="239"/>
      <c r="AP905" s="239"/>
      <c r="AQ905" s="239"/>
      <c r="AR905" s="239"/>
    </row>
    <row r="906" spans="1:44">
      <c r="A906" s="233"/>
      <c r="B906" s="234"/>
      <c r="C906" s="235"/>
      <c r="D906" s="234"/>
      <c r="E906" s="234"/>
      <c r="F906" s="234"/>
      <c r="G906" s="234"/>
      <c r="H906" s="234"/>
      <c r="I906" s="234"/>
      <c r="J906" s="234"/>
      <c r="K906" s="234"/>
      <c r="L906" s="234"/>
      <c r="M906" s="234"/>
      <c r="N906" s="234"/>
      <c r="O906" s="234"/>
      <c r="P906" s="234"/>
      <c r="Q906" s="234"/>
      <c r="R906" s="236"/>
      <c r="S906" s="234"/>
      <c r="T906" s="234"/>
      <c r="U906" s="234"/>
      <c r="V906" s="234"/>
      <c r="W906" s="234"/>
      <c r="X906" s="234"/>
      <c r="Y906" s="234"/>
      <c r="Z906" s="234"/>
      <c r="AA906" s="237"/>
      <c r="AB906" s="237"/>
      <c r="AC906" s="234"/>
      <c r="AD906" s="234"/>
      <c r="AE906" s="234"/>
      <c r="AF906" s="234"/>
      <c r="AG906" s="234"/>
      <c r="AH906" s="234"/>
      <c r="AI906" s="238"/>
      <c r="AJ906" s="234"/>
      <c r="AK906" s="234"/>
      <c r="AL906" s="234"/>
      <c r="AM906" s="229"/>
      <c r="AN906" s="239"/>
      <c r="AO906" s="239"/>
      <c r="AP906" s="239"/>
      <c r="AQ906" s="239"/>
      <c r="AR906" s="239"/>
    </row>
    <row r="907" spans="1:44">
      <c r="A907" s="233"/>
      <c r="B907" s="234"/>
      <c r="C907" s="235"/>
      <c r="D907" s="234"/>
      <c r="E907" s="234"/>
      <c r="F907" s="234"/>
      <c r="G907" s="234"/>
      <c r="H907" s="234"/>
      <c r="I907" s="234"/>
      <c r="J907" s="234"/>
      <c r="K907" s="234"/>
      <c r="L907" s="234"/>
      <c r="M907" s="234"/>
      <c r="N907" s="234"/>
      <c r="O907" s="234"/>
      <c r="P907" s="234"/>
      <c r="Q907" s="234"/>
      <c r="R907" s="236"/>
      <c r="S907" s="234"/>
      <c r="T907" s="234"/>
      <c r="U907" s="234"/>
      <c r="V907" s="234"/>
      <c r="W907" s="234"/>
      <c r="X907" s="234"/>
      <c r="Y907" s="234"/>
      <c r="Z907" s="234"/>
      <c r="AA907" s="237"/>
      <c r="AB907" s="237"/>
      <c r="AC907" s="234"/>
      <c r="AD907" s="234"/>
      <c r="AE907" s="234"/>
      <c r="AF907" s="234"/>
      <c r="AG907" s="234"/>
      <c r="AH907" s="234"/>
      <c r="AI907" s="238"/>
      <c r="AJ907" s="234"/>
      <c r="AK907" s="234"/>
      <c r="AL907" s="234"/>
      <c r="AM907" s="229"/>
      <c r="AN907" s="239"/>
      <c r="AO907" s="239"/>
      <c r="AP907" s="239"/>
      <c r="AQ907" s="239"/>
      <c r="AR907" s="239"/>
    </row>
    <row r="908" spans="1:44">
      <c r="A908" s="233"/>
      <c r="B908" s="234"/>
      <c r="C908" s="235"/>
      <c r="D908" s="234"/>
      <c r="E908" s="234"/>
      <c r="F908" s="234"/>
      <c r="G908" s="234"/>
      <c r="H908" s="234"/>
      <c r="I908" s="234"/>
      <c r="J908" s="234"/>
      <c r="K908" s="234"/>
      <c r="L908" s="234"/>
      <c r="M908" s="234"/>
      <c r="N908" s="234"/>
      <c r="O908" s="234"/>
      <c r="P908" s="234"/>
      <c r="Q908" s="234"/>
      <c r="R908" s="236"/>
      <c r="S908" s="234"/>
      <c r="T908" s="234"/>
      <c r="U908" s="234"/>
      <c r="V908" s="234"/>
      <c r="W908" s="234"/>
      <c r="X908" s="234"/>
      <c r="Y908" s="234"/>
      <c r="Z908" s="234"/>
      <c r="AA908" s="237"/>
      <c r="AB908" s="237"/>
      <c r="AC908" s="234"/>
      <c r="AD908" s="234"/>
      <c r="AE908" s="234"/>
      <c r="AF908" s="234"/>
      <c r="AG908" s="234"/>
      <c r="AH908" s="234"/>
      <c r="AI908" s="238"/>
      <c r="AJ908" s="234"/>
      <c r="AK908" s="234"/>
      <c r="AL908" s="234"/>
      <c r="AM908" s="229"/>
      <c r="AN908" s="239"/>
      <c r="AO908" s="239"/>
      <c r="AP908" s="239"/>
      <c r="AQ908" s="239"/>
      <c r="AR908" s="239"/>
    </row>
    <row r="909" spans="1:44">
      <c r="A909" s="233"/>
      <c r="B909" s="234"/>
      <c r="C909" s="235"/>
      <c r="D909" s="234"/>
      <c r="E909" s="234"/>
      <c r="F909" s="234"/>
      <c r="G909" s="234"/>
      <c r="H909" s="234"/>
      <c r="I909" s="234"/>
      <c r="J909" s="234"/>
      <c r="K909" s="234"/>
      <c r="L909" s="234"/>
      <c r="M909" s="234"/>
      <c r="N909" s="234"/>
      <c r="O909" s="234"/>
      <c r="P909" s="234"/>
      <c r="Q909" s="234"/>
      <c r="R909" s="236"/>
      <c r="S909" s="234"/>
      <c r="T909" s="234"/>
      <c r="U909" s="234"/>
      <c r="V909" s="234"/>
      <c r="W909" s="234"/>
      <c r="X909" s="234"/>
      <c r="Y909" s="234"/>
      <c r="Z909" s="234"/>
      <c r="AA909" s="237"/>
      <c r="AB909" s="237"/>
      <c r="AC909" s="234"/>
      <c r="AD909" s="234"/>
      <c r="AE909" s="234"/>
      <c r="AF909" s="234"/>
      <c r="AG909" s="234"/>
      <c r="AH909" s="234"/>
      <c r="AI909" s="238"/>
      <c r="AJ909" s="234"/>
      <c r="AK909" s="234"/>
      <c r="AL909" s="234"/>
      <c r="AM909" s="229"/>
      <c r="AN909" s="239"/>
      <c r="AO909" s="239"/>
      <c r="AP909" s="239"/>
      <c r="AQ909" s="239"/>
      <c r="AR909" s="239"/>
    </row>
    <row r="910" spans="1:44">
      <c r="A910" s="233"/>
      <c r="B910" s="234"/>
      <c r="C910" s="235"/>
      <c r="D910" s="234"/>
      <c r="E910" s="234"/>
      <c r="F910" s="234"/>
      <c r="G910" s="234"/>
      <c r="H910" s="234"/>
      <c r="I910" s="234"/>
      <c r="J910" s="234"/>
      <c r="K910" s="234"/>
      <c r="L910" s="234"/>
      <c r="M910" s="234"/>
      <c r="N910" s="234"/>
      <c r="O910" s="234"/>
      <c r="P910" s="234"/>
      <c r="Q910" s="234"/>
      <c r="R910" s="236"/>
      <c r="S910" s="234"/>
      <c r="T910" s="234"/>
      <c r="U910" s="234"/>
      <c r="V910" s="234"/>
      <c r="W910" s="234"/>
      <c r="X910" s="234"/>
      <c r="Y910" s="234"/>
      <c r="Z910" s="234"/>
      <c r="AA910" s="237"/>
      <c r="AB910" s="237"/>
      <c r="AC910" s="234"/>
      <c r="AD910" s="234"/>
      <c r="AE910" s="234"/>
      <c r="AF910" s="234"/>
      <c r="AG910" s="234"/>
      <c r="AH910" s="234"/>
      <c r="AI910" s="238"/>
      <c r="AJ910" s="234"/>
      <c r="AK910" s="234"/>
      <c r="AL910" s="234"/>
      <c r="AM910" s="229"/>
      <c r="AN910" s="239"/>
      <c r="AO910" s="239"/>
      <c r="AP910" s="239"/>
      <c r="AQ910" s="239"/>
      <c r="AR910" s="239"/>
    </row>
    <row r="911" spans="1:44">
      <c r="A911" s="233"/>
      <c r="B911" s="234"/>
      <c r="C911" s="235"/>
      <c r="D911" s="234"/>
      <c r="E911" s="234"/>
      <c r="F911" s="234"/>
      <c r="G911" s="234"/>
      <c r="H911" s="234"/>
      <c r="I911" s="234"/>
      <c r="J911" s="234"/>
      <c r="K911" s="234"/>
      <c r="L911" s="234"/>
      <c r="M911" s="234"/>
      <c r="N911" s="234"/>
      <c r="O911" s="234"/>
      <c r="P911" s="234"/>
      <c r="Q911" s="234"/>
      <c r="R911" s="236"/>
      <c r="S911" s="234"/>
      <c r="T911" s="234"/>
      <c r="U911" s="234"/>
      <c r="V911" s="234"/>
      <c r="W911" s="234"/>
      <c r="X911" s="234"/>
      <c r="Y911" s="234"/>
      <c r="Z911" s="234"/>
      <c r="AA911" s="237"/>
      <c r="AB911" s="237"/>
      <c r="AC911" s="234"/>
      <c r="AD911" s="234"/>
      <c r="AE911" s="234"/>
      <c r="AF911" s="234"/>
      <c r="AG911" s="234"/>
      <c r="AH911" s="234"/>
      <c r="AI911" s="238"/>
      <c r="AJ911" s="234"/>
      <c r="AK911" s="234"/>
      <c r="AL911" s="234"/>
      <c r="AM911" s="229"/>
      <c r="AN911" s="239"/>
      <c r="AO911" s="239"/>
      <c r="AP911" s="239"/>
      <c r="AQ911" s="239"/>
      <c r="AR911" s="239"/>
    </row>
    <row r="912" spans="1:44">
      <c r="A912" s="233"/>
      <c r="B912" s="234"/>
      <c r="C912" s="235"/>
      <c r="D912" s="234"/>
      <c r="E912" s="234"/>
      <c r="F912" s="234"/>
      <c r="G912" s="234"/>
      <c r="H912" s="234"/>
      <c r="I912" s="234"/>
      <c r="J912" s="234"/>
      <c r="K912" s="234"/>
      <c r="L912" s="234"/>
      <c r="M912" s="234"/>
      <c r="N912" s="234"/>
      <c r="O912" s="234"/>
      <c r="P912" s="234"/>
      <c r="Q912" s="234"/>
      <c r="R912" s="236"/>
      <c r="S912" s="234"/>
      <c r="T912" s="234"/>
      <c r="U912" s="234"/>
      <c r="V912" s="234"/>
      <c r="W912" s="234"/>
      <c r="X912" s="234"/>
      <c r="Y912" s="234"/>
      <c r="Z912" s="234"/>
      <c r="AA912" s="237"/>
      <c r="AB912" s="237"/>
      <c r="AC912" s="234"/>
      <c r="AD912" s="234"/>
      <c r="AE912" s="234"/>
      <c r="AF912" s="234"/>
      <c r="AG912" s="234"/>
      <c r="AH912" s="234"/>
      <c r="AI912" s="238"/>
      <c r="AJ912" s="234"/>
      <c r="AK912" s="234"/>
      <c r="AL912" s="234"/>
      <c r="AM912" s="229"/>
      <c r="AN912" s="239"/>
      <c r="AO912" s="239"/>
      <c r="AP912" s="239"/>
      <c r="AQ912" s="239"/>
      <c r="AR912" s="239"/>
    </row>
    <row r="913" spans="1:44">
      <c r="A913" s="233"/>
      <c r="B913" s="234"/>
      <c r="C913" s="235"/>
      <c r="D913" s="234"/>
      <c r="E913" s="234"/>
      <c r="F913" s="234"/>
      <c r="G913" s="234"/>
      <c r="H913" s="234"/>
      <c r="I913" s="234"/>
      <c r="J913" s="234"/>
      <c r="K913" s="234"/>
      <c r="L913" s="234"/>
      <c r="M913" s="234"/>
      <c r="N913" s="234"/>
      <c r="O913" s="234"/>
      <c r="P913" s="234"/>
      <c r="Q913" s="234"/>
      <c r="R913" s="236"/>
      <c r="S913" s="234"/>
      <c r="T913" s="234"/>
      <c r="U913" s="234"/>
      <c r="V913" s="234"/>
      <c r="W913" s="234"/>
      <c r="X913" s="234"/>
      <c r="Y913" s="234"/>
      <c r="Z913" s="234"/>
      <c r="AA913" s="237"/>
      <c r="AB913" s="237"/>
      <c r="AC913" s="234"/>
      <c r="AD913" s="234"/>
      <c r="AE913" s="234"/>
      <c r="AF913" s="234"/>
      <c r="AG913" s="234"/>
      <c r="AH913" s="234"/>
      <c r="AI913" s="238"/>
      <c r="AJ913" s="234"/>
      <c r="AK913" s="234"/>
      <c r="AL913" s="234"/>
      <c r="AM913" s="229"/>
      <c r="AN913" s="239"/>
      <c r="AO913" s="239"/>
      <c r="AP913" s="239"/>
      <c r="AQ913" s="239"/>
      <c r="AR913" s="239"/>
    </row>
    <row r="914" spans="1:44">
      <c r="A914" s="233"/>
      <c r="B914" s="234"/>
      <c r="C914" s="235"/>
      <c r="D914" s="234"/>
      <c r="E914" s="234"/>
      <c r="F914" s="234"/>
      <c r="G914" s="234"/>
      <c r="H914" s="234"/>
      <c r="I914" s="234"/>
      <c r="J914" s="234"/>
      <c r="K914" s="234"/>
      <c r="L914" s="234"/>
      <c r="M914" s="234"/>
      <c r="N914" s="234"/>
      <c r="O914" s="234"/>
      <c r="P914" s="234"/>
      <c r="Q914" s="234"/>
      <c r="R914" s="236"/>
      <c r="S914" s="234"/>
      <c r="T914" s="234"/>
      <c r="U914" s="234"/>
      <c r="V914" s="234"/>
      <c r="W914" s="234"/>
      <c r="X914" s="234"/>
      <c r="Y914" s="234"/>
      <c r="Z914" s="234"/>
      <c r="AA914" s="237"/>
      <c r="AB914" s="237"/>
      <c r="AC914" s="234"/>
      <c r="AD914" s="234"/>
      <c r="AE914" s="234"/>
      <c r="AF914" s="234"/>
      <c r="AG914" s="234"/>
      <c r="AH914" s="234"/>
      <c r="AI914" s="238"/>
      <c r="AJ914" s="234"/>
      <c r="AK914" s="234"/>
      <c r="AL914" s="234"/>
      <c r="AM914" s="229"/>
      <c r="AN914" s="239"/>
      <c r="AO914" s="239"/>
      <c r="AP914" s="239"/>
      <c r="AQ914" s="239"/>
      <c r="AR914" s="239"/>
    </row>
    <row r="915" spans="1:44">
      <c r="A915" s="233"/>
      <c r="B915" s="234"/>
      <c r="C915" s="235"/>
      <c r="D915" s="234"/>
      <c r="E915" s="234"/>
      <c r="F915" s="234"/>
      <c r="G915" s="234"/>
      <c r="H915" s="234"/>
      <c r="I915" s="234"/>
      <c r="J915" s="234"/>
      <c r="K915" s="234"/>
      <c r="L915" s="234"/>
      <c r="M915" s="234"/>
      <c r="N915" s="234"/>
      <c r="O915" s="234"/>
      <c r="P915" s="234"/>
      <c r="Q915" s="234"/>
      <c r="R915" s="236"/>
      <c r="S915" s="234"/>
      <c r="T915" s="234"/>
      <c r="U915" s="234"/>
      <c r="V915" s="234"/>
      <c r="W915" s="234"/>
      <c r="X915" s="234"/>
      <c r="Y915" s="234"/>
      <c r="Z915" s="234"/>
      <c r="AA915" s="237"/>
      <c r="AB915" s="237"/>
      <c r="AC915" s="234"/>
      <c r="AD915" s="234"/>
      <c r="AE915" s="234"/>
      <c r="AF915" s="234"/>
      <c r="AG915" s="234"/>
      <c r="AH915" s="234"/>
      <c r="AI915" s="238"/>
      <c r="AJ915" s="234"/>
      <c r="AK915" s="234"/>
      <c r="AL915" s="234"/>
      <c r="AM915" s="229"/>
      <c r="AN915" s="239"/>
      <c r="AO915" s="239"/>
      <c r="AP915" s="239"/>
      <c r="AQ915" s="239"/>
      <c r="AR915" s="239"/>
    </row>
    <row r="916" spans="1:44">
      <c r="A916" s="233"/>
      <c r="B916" s="234"/>
      <c r="C916" s="235"/>
      <c r="D916" s="234"/>
      <c r="E916" s="234"/>
      <c r="F916" s="234"/>
      <c r="G916" s="234"/>
      <c r="H916" s="234"/>
      <c r="I916" s="234"/>
      <c r="J916" s="234"/>
      <c r="K916" s="234"/>
      <c r="L916" s="234"/>
      <c r="M916" s="234"/>
      <c r="N916" s="234"/>
      <c r="O916" s="234"/>
      <c r="P916" s="234"/>
      <c r="Q916" s="234"/>
      <c r="R916" s="236"/>
      <c r="S916" s="234"/>
      <c r="T916" s="234"/>
      <c r="U916" s="234"/>
      <c r="V916" s="234"/>
      <c r="W916" s="234"/>
      <c r="X916" s="234"/>
      <c r="Y916" s="234"/>
      <c r="Z916" s="234"/>
      <c r="AA916" s="237"/>
      <c r="AB916" s="237"/>
      <c r="AC916" s="234"/>
      <c r="AD916" s="234"/>
      <c r="AE916" s="234"/>
      <c r="AF916" s="234"/>
      <c r="AG916" s="234"/>
      <c r="AH916" s="234"/>
      <c r="AI916" s="238"/>
      <c r="AJ916" s="234"/>
      <c r="AK916" s="234"/>
      <c r="AL916" s="234"/>
      <c r="AM916" s="229"/>
      <c r="AN916" s="239"/>
      <c r="AO916" s="239"/>
      <c r="AP916" s="239"/>
      <c r="AQ916" s="239"/>
      <c r="AR916" s="239"/>
    </row>
    <row r="917" spans="1:44">
      <c r="A917" s="233"/>
      <c r="B917" s="234"/>
      <c r="C917" s="235"/>
      <c r="D917" s="234"/>
      <c r="E917" s="234"/>
      <c r="F917" s="234"/>
      <c r="G917" s="234"/>
      <c r="H917" s="234"/>
      <c r="I917" s="234"/>
      <c r="J917" s="234"/>
      <c r="K917" s="234"/>
      <c r="L917" s="234"/>
      <c r="M917" s="234"/>
      <c r="N917" s="234"/>
      <c r="O917" s="234"/>
      <c r="P917" s="234"/>
      <c r="Q917" s="234"/>
      <c r="R917" s="236"/>
      <c r="S917" s="234"/>
      <c r="T917" s="234"/>
      <c r="U917" s="234"/>
      <c r="V917" s="234"/>
      <c r="W917" s="234"/>
      <c r="X917" s="234"/>
      <c r="Y917" s="234"/>
      <c r="Z917" s="234"/>
      <c r="AA917" s="237"/>
      <c r="AB917" s="237"/>
      <c r="AC917" s="234"/>
      <c r="AD917" s="234"/>
      <c r="AE917" s="234"/>
      <c r="AF917" s="234"/>
      <c r="AG917" s="234"/>
      <c r="AH917" s="234"/>
      <c r="AI917" s="238"/>
      <c r="AJ917" s="234"/>
      <c r="AK917" s="234"/>
      <c r="AL917" s="234"/>
      <c r="AM917" s="229"/>
      <c r="AN917" s="239"/>
      <c r="AO917" s="239"/>
      <c r="AP917" s="239"/>
      <c r="AQ917" s="239"/>
      <c r="AR917" s="239"/>
    </row>
    <row r="918" spans="1:44">
      <c r="A918" s="233"/>
      <c r="B918" s="234"/>
      <c r="C918" s="235"/>
      <c r="D918" s="234"/>
      <c r="E918" s="234"/>
      <c r="F918" s="234"/>
      <c r="G918" s="234"/>
      <c r="H918" s="234"/>
      <c r="I918" s="234"/>
      <c r="J918" s="234"/>
      <c r="K918" s="234"/>
      <c r="L918" s="234"/>
      <c r="M918" s="234"/>
      <c r="N918" s="234"/>
      <c r="O918" s="234"/>
      <c r="P918" s="234"/>
      <c r="Q918" s="234"/>
      <c r="R918" s="236"/>
      <c r="S918" s="234"/>
      <c r="T918" s="234"/>
      <c r="U918" s="234"/>
      <c r="V918" s="234"/>
      <c r="W918" s="234"/>
      <c r="X918" s="234"/>
      <c r="Y918" s="234"/>
      <c r="Z918" s="234"/>
      <c r="AA918" s="237"/>
      <c r="AB918" s="237"/>
      <c r="AC918" s="234"/>
      <c r="AD918" s="234"/>
      <c r="AE918" s="234"/>
      <c r="AF918" s="234"/>
      <c r="AG918" s="234"/>
      <c r="AH918" s="234"/>
      <c r="AI918" s="238"/>
      <c r="AJ918" s="234"/>
      <c r="AK918" s="234"/>
      <c r="AL918" s="234"/>
      <c r="AM918" s="229"/>
      <c r="AN918" s="239"/>
      <c r="AO918" s="239"/>
      <c r="AP918" s="239"/>
      <c r="AQ918" s="239"/>
      <c r="AR918" s="239"/>
    </row>
    <row r="919" spans="1:44">
      <c r="A919" s="233"/>
      <c r="B919" s="234"/>
      <c r="C919" s="235"/>
      <c r="D919" s="234"/>
      <c r="E919" s="234"/>
      <c r="F919" s="234"/>
      <c r="G919" s="234"/>
      <c r="H919" s="234"/>
      <c r="I919" s="234"/>
      <c r="J919" s="234"/>
      <c r="K919" s="234"/>
      <c r="L919" s="234"/>
      <c r="M919" s="234"/>
      <c r="N919" s="234"/>
      <c r="O919" s="234"/>
      <c r="P919" s="234"/>
      <c r="Q919" s="234"/>
      <c r="R919" s="236"/>
      <c r="S919" s="234"/>
      <c r="T919" s="234"/>
      <c r="U919" s="234"/>
      <c r="V919" s="234"/>
      <c r="W919" s="234"/>
      <c r="X919" s="234"/>
      <c r="Y919" s="234"/>
      <c r="Z919" s="234"/>
      <c r="AA919" s="237"/>
      <c r="AB919" s="237"/>
      <c r="AC919" s="234"/>
      <c r="AD919" s="234"/>
      <c r="AE919" s="234"/>
      <c r="AF919" s="234"/>
      <c r="AG919" s="234"/>
      <c r="AH919" s="234"/>
      <c r="AI919" s="238"/>
      <c r="AJ919" s="234"/>
      <c r="AK919" s="234"/>
      <c r="AL919" s="234"/>
      <c r="AM919" s="229"/>
      <c r="AN919" s="239"/>
      <c r="AO919" s="239"/>
      <c r="AP919" s="239"/>
      <c r="AQ919" s="239"/>
      <c r="AR919" s="239"/>
    </row>
    <row r="920" spans="1:44">
      <c r="A920" s="233"/>
      <c r="B920" s="234"/>
      <c r="C920" s="235"/>
      <c r="D920" s="234"/>
      <c r="E920" s="234"/>
      <c r="F920" s="234"/>
      <c r="G920" s="234"/>
      <c r="H920" s="234"/>
      <c r="I920" s="234"/>
      <c r="J920" s="234"/>
      <c r="K920" s="234"/>
      <c r="L920" s="234"/>
      <c r="M920" s="234"/>
      <c r="N920" s="234"/>
      <c r="O920" s="234"/>
      <c r="P920" s="234"/>
      <c r="Q920" s="234"/>
      <c r="R920" s="236"/>
      <c r="S920" s="234"/>
      <c r="T920" s="234"/>
      <c r="U920" s="234"/>
      <c r="V920" s="234"/>
      <c r="W920" s="234"/>
      <c r="X920" s="234"/>
      <c r="Y920" s="234"/>
      <c r="Z920" s="234"/>
      <c r="AA920" s="237"/>
      <c r="AB920" s="237"/>
      <c r="AC920" s="234"/>
      <c r="AD920" s="234"/>
      <c r="AE920" s="234"/>
      <c r="AF920" s="234"/>
      <c r="AG920" s="234"/>
      <c r="AH920" s="234"/>
      <c r="AI920" s="238"/>
      <c r="AJ920" s="234"/>
      <c r="AK920" s="234"/>
      <c r="AL920" s="234"/>
      <c r="AM920" s="229"/>
      <c r="AN920" s="239"/>
      <c r="AO920" s="239"/>
      <c r="AP920" s="239"/>
      <c r="AQ920" s="239"/>
      <c r="AR920" s="239"/>
    </row>
    <row r="921" spans="1:44">
      <c r="A921" s="233"/>
      <c r="B921" s="234"/>
      <c r="C921" s="235"/>
      <c r="D921" s="234"/>
      <c r="E921" s="234"/>
      <c r="F921" s="234"/>
      <c r="G921" s="234"/>
      <c r="H921" s="234"/>
      <c r="I921" s="234"/>
      <c r="J921" s="234"/>
      <c r="K921" s="234"/>
      <c r="L921" s="234"/>
      <c r="M921" s="234"/>
      <c r="N921" s="234"/>
      <c r="O921" s="234"/>
      <c r="P921" s="234"/>
      <c r="Q921" s="234"/>
      <c r="R921" s="236"/>
      <c r="S921" s="234"/>
      <c r="T921" s="234"/>
      <c r="U921" s="234"/>
      <c r="V921" s="234"/>
      <c r="W921" s="234"/>
      <c r="X921" s="234"/>
      <c r="Y921" s="234"/>
      <c r="Z921" s="234"/>
      <c r="AA921" s="237"/>
      <c r="AB921" s="237"/>
      <c r="AC921" s="234"/>
      <c r="AD921" s="234"/>
      <c r="AE921" s="234"/>
      <c r="AF921" s="234"/>
      <c r="AG921" s="234"/>
      <c r="AH921" s="234"/>
      <c r="AI921" s="238"/>
      <c r="AJ921" s="234"/>
      <c r="AK921" s="234"/>
      <c r="AL921" s="234"/>
      <c r="AM921" s="229"/>
      <c r="AN921" s="239"/>
      <c r="AO921" s="239"/>
      <c r="AP921" s="239"/>
      <c r="AQ921" s="239"/>
      <c r="AR921" s="239"/>
    </row>
    <row r="922" spans="1:44">
      <c r="A922" s="233"/>
      <c r="B922" s="234"/>
      <c r="C922" s="235"/>
      <c r="D922" s="234"/>
      <c r="E922" s="234"/>
      <c r="F922" s="234"/>
      <c r="G922" s="234"/>
      <c r="H922" s="234"/>
      <c r="I922" s="234"/>
      <c r="J922" s="234"/>
      <c r="K922" s="234"/>
      <c r="L922" s="234"/>
      <c r="M922" s="234"/>
      <c r="N922" s="234"/>
      <c r="O922" s="234"/>
      <c r="P922" s="234"/>
      <c r="Q922" s="234"/>
      <c r="R922" s="236"/>
      <c r="S922" s="234"/>
      <c r="T922" s="234"/>
      <c r="U922" s="234"/>
      <c r="V922" s="234"/>
      <c r="W922" s="234"/>
      <c r="X922" s="234"/>
      <c r="Y922" s="234"/>
      <c r="Z922" s="234"/>
      <c r="AA922" s="237"/>
      <c r="AB922" s="237"/>
      <c r="AC922" s="234"/>
      <c r="AD922" s="234"/>
      <c r="AE922" s="234"/>
      <c r="AF922" s="234"/>
      <c r="AG922" s="234"/>
      <c r="AH922" s="234"/>
      <c r="AI922" s="238"/>
      <c r="AJ922" s="234"/>
      <c r="AK922" s="234"/>
      <c r="AL922" s="234"/>
      <c r="AM922" s="229"/>
      <c r="AN922" s="239"/>
      <c r="AO922" s="239"/>
      <c r="AP922" s="239"/>
      <c r="AQ922" s="239"/>
      <c r="AR922" s="239"/>
    </row>
    <row r="923" spans="1:44">
      <c r="A923" s="233"/>
      <c r="B923" s="234"/>
      <c r="C923" s="235"/>
      <c r="D923" s="234"/>
      <c r="E923" s="234"/>
      <c r="F923" s="234"/>
      <c r="G923" s="234"/>
      <c r="H923" s="234"/>
      <c r="I923" s="234"/>
      <c r="J923" s="234"/>
      <c r="K923" s="234"/>
      <c r="L923" s="234"/>
      <c r="M923" s="234"/>
      <c r="N923" s="234"/>
      <c r="O923" s="234"/>
      <c r="P923" s="234"/>
      <c r="Q923" s="234"/>
      <c r="R923" s="236"/>
      <c r="S923" s="234"/>
      <c r="T923" s="234"/>
      <c r="U923" s="234"/>
      <c r="V923" s="234"/>
      <c r="W923" s="234"/>
      <c r="X923" s="234"/>
      <c r="Y923" s="234"/>
      <c r="Z923" s="234"/>
      <c r="AA923" s="237"/>
      <c r="AB923" s="237"/>
      <c r="AC923" s="234"/>
      <c r="AD923" s="234"/>
      <c r="AE923" s="234"/>
      <c r="AF923" s="234"/>
      <c r="AG923" s="234"/>
      <c r="AH923" s="234"/>
      <c r="AI923" s="238"/>
      <c r="AJ923" s="234"/>
      <c r="AK923" s="234"/>
      <c r="AL923" s="234"/>
      <c r="AM923" s="229"/>
      <c r="AN923" s="239"/>
      <c r="AO923" s="239"/>
      <c r="AP923" s="239"/>
      <c r="AQ923" s="239"/>
      <c r="AR923" s="239"/>
    </row>
    <row r="924" spans="1:44">
      <c r="A924" s="233"/>
      <c r="B924" s="234"/>
      <c r="C924" s="235"/>
      <c r="D924" s="234"/>
      <c r="E924" s="234"/>
      <c r="F924" s="234"/>
      <c r="G924" s="234"/>
      <c r="H924" s="234"/>
      <c r="I924" s="234"/>
      <c r="J924" s="234"/>
      <c r="K924" s="234"/>
      <c r="L924" s="234"/>
      <c r="M924" s="234"/>
      <c r="N924" s="234"/>
      <c r="O924" s="234"/>
      <c r="P924" s="234"/>
      <c r="Q924" s="234"/>
      <c r="R924" s="236"/>
      <c r="S924" s="234"/>
      <c r="T924" s="234"/>
      <c r="U924" s="234"/>
      <c r="V924" s="234"/>
      <c r="W924" s="234"/>
      <c r="X924" s="234"/>
      <c r="Y924" s="234"/>
      <c r="Z924" s="234"/>
      <c r="AA924" s="237"/>
      <c r="AB924" s="237"/>
      <c r="AC924" s="234"/>
      <c r="AD924" s="234"/>
      <c r="AE924" s="234"/>
      <c r="AF924" s="234"/>
      <c r="AG924" s="234"/>
      <c r="AH924" s="234"/>
      <c r="AI924" s="238"/>
      <c r="AJ924" s="234"/>
      <c r="AK924" s="234"/>
      <c r="AL924" s="234"/>
      <c r="AM924" s="229"/>
      <c r="AN924" s="239"/>
      <c r="AO924" s="239"/>
      <c r="AP924" s="239"/>
      <c r="AQ924" s="239"/>
      <c r="AR924" s="239"/>
    </row>
    <row r="925" spans="1:44">
      <c r="A925" s="233"/>
      <c r="B925" s="234"/>
      <c r="C925" s="235"/>
      <c r="D925" s="234"/>
      <c r="E925" s="234"/>
      <c r="F925" s="234"/>
      <c r="G925" s="234"/>
      <c r="H925" s="234"/>
      <c r="I925" s="234"/>
      <c r="J925" s="234"/>
      <c r="K925" s="234"/>
      <c r="L925" s="234"/>
      <c r="M925" s="234"/>
      <c r="N925" s="234"/>
      <c r="O925" s="234"/>
      <c r="P925" s="234"/>
      <c r="Q925" s="234"/>
      <c r="R925" s="236"/>
      <c r="S925" s="234"/>
      <c r="T925" s="234"/>
      <c r="U925" s="234"/>
      <c r="V925" s="234"/>
      <c r="W925" s="234"/>
      <c r="X925" s="234"/>
      <c r="Y925" s="234"/>
      <c r="Z925" s="234"/>
      <c r="AA925" s="237"/>
      <c r="AB925" s="237"/>
      <c r="AC925" s="234"/>
      <c r="AD925" s="234"/>
      <c r="AE925" s="234"/>
      <c r="AF925" s="234"/>
      <c r="AG925" s="234"/>
      <c r="AH925" s="234"/>
      <c r="AI925" s="238"/>
      <c r="AJ925" s="234"/>
      <c r="AK925" s="234"/>
      <c r="AL925" s="234"/>
      <c r="AM925" s="229"/>
      <c r="AN925" s="239"/>
      <c r="AO925" s="239"/>
      <c r="AP925" s="239"/>
      <c r="AQ925" s="239"/>
      <c r="AR925" s="239"/>
    </row>
    <row r="926" spans="1:44">
      <c r="A926" s="233"/>
      <c r="B926" s="234"/>
      <c r="C926" s="235"/>
      <c r="D926" s="234"/>
      <c r="E926" s="234"/>
      <c r="F926" s="234"/>
      <c r="G926" s="234"/>
      <c r="H926" s="234"/>
      <c r="I926" s="234"/>
      <c r="J926" s="234"/>
      <c r="K926" s="234"/>
      <c r="L926" s="234"/>
      <c r="M926" s="234"/>
      <c r="N926" s="234"/>
      <c r="O926" s="234"/>
      <c r="P926" s="234"/>
      <c r="Q926" s="234"/>
      <c r="R926" s="236"/>
      <c r="S926" s="234"/>
      <c r="T926" s="234"/>
      <c r="U926" s="234"/>
      <c r="V926" s="234"/>
      <c r="W926" s="234"/>
      <c r="X926" s="234"/>
      <c r="Y926" s="234"/>
      <c r="Z926" s="234"/>
      <c r="AA926" s="237"/>
      <c r="AB926" s="237"/>
      <c r="AC926" s="234"/>
      <c r="AD926" s="234"/>
      <c r="AE926" s="234"/>
      <c r="AF926" s="234"/>
      <c r="AG926" s="234"/>
      <c r="AH926" s="234"/>
      <c r="AI926" s="238"/>
      <c r="AJ926" s="234"/>
      <c r="AK926" s="234"/>
      <c r="AL926" s="234"/>
      <c r="AM926" s="229"/>
      <c r="AN926" s="239"/>
      <c r="AO926" s="239"/>
      <c r="AP926" s="239"/>
      <c r="AQ926" s="239"/>
      <c r="AR926" s="239"/>
    </row>
    <row r="927" spans="1:44">
      <c r="A927" s="233"/>
      <c r="B927" s="234"/>
      <c r="C927" s="235"/>
      <c r="D927" s="234"/>
      <c r="E927" s="234"/>
      <c r="F927" s="234"/>
      <c r="G927" s="234"/>
      <c r="H927" s="234"/>
      <c r="I927" s="234"/>
      <c r="J927" s="234"/>
      <c r="K927" s="234"/>
      <c r="L927" s="234"/>
      <c r="M927" s="234"/>
      <c r="N927" s="234"/>
      <c r="O927" s="234"/>
      <c r="P927" s="234"/>
      <c r="Q927" s="234"/>
      <c r="R927" s="236"/>
      <c r="S927" s="234"/>
      <c r="T927" s="234"/>
      <c r="U927" s="234"/>
      <c r="V927" s="234"/>
      <c r="W927" s="234"/>
      <c r="X927" s="234"/>
      <c r="Y927" s="234"/>
      <c r="Z927" s="234"/>
      <c r="AA927" s="237"/>
      <c r="AB927" s="237"/>
      <c r="AC927" s="234"/>
      <c r="AD927" s="234"/>
      <c r="AE927" s="234"/>
      <c r="AF927" s="234"/>
      <c r="AG927" s="234"/>
      <c r="AH927" s="234"/>
      <c r="AI927" s="238"/>
      <c r="AJ927" s="234"/>
      <c r="AK927" s="234"/>
      <c r="AL927" s="234"/>
      <c r="AM927" s="229"/>
      <c r="AN927" s="239"/>
      <c r="AO927" s="239"/>
      <c r="AP927" s="239"/>
      <c r="AQ927" s="239"/>
      <c r="AR927" s="239"/>
    </row>
    <row r="928" spans="1:44">
      <c r="A928" s="233"/>
      <c r="B928" s="234"/>
      <c r="C928" s="235"/>
      <c r="D928" s="234"/>
      <c r="E928" s="234"/>
      <c r="F928" s="234"/>
      <c r="G928" s="234"/>
      <c r="H928" s="234"/>
      <c r="I928" s="234"/>
      <c r="J928" s="234"/>
      <c r="K928" s="234"/>
      <c r="L928" s="234"/>
      <c r="M928" s="234"/>
      <c r="N928" s="234"/>
      <c r="O928" s="234"/>
      <c r="P928" s="234"/>
      <c r="Q928" s="234"/>
      <c r="R928" s="236"/>
      <c r="S928" s="234"/>
      <c r="T928" s="234"/>
      <c r="U928" s="234"/>
      <c r="V928" s="234"/>
      <c r="W928" s="234"/>
      <c r="X928" s="234"/>
      <c r="Y928" s="234"/>
      <c r="Z928" s="234"/>
      <c r="AA928" s="237"/>
      <c r="AB928" s="237"/>
      <c r="AC928" s="234"/>
      <c r="AD928" s="234"/>
      <c r="AE928" s="234"/>
      <c r="AF928" s="234"/>
      <c r="AG928" s="234"/>
      <c r="AH928" s="234"/>
      <c r="AI928" s="238"/>
      <c r="AJ928" s="234"/>
      <c r="AK928" s="234"/>
      <c r="AL928" s="234"/>
      <c r="AM928" s="229"/>
      <c r="AN928" s="239"/>
      <c r="AO928" s="239"/>
      <c r="AP928" s="239"/>
      <c r="AQ928" s="239"/>
      <c r="AR928" s="239"/>
    </row>
    <row r="929" spans="1:44">
      <c r="A929" s="233"/>
      <c r="B929" s="234"/>
      <c r="C929" s="235"/>
      <c r="D929" s="234"/>
      <c r="E929" s="234"/>
      <c r="F929" s="234"/>
      <c r="G929" s="234"/>
      <c r="H929" s="234"/>
      <c r="I929" s="234"/>
      <c r="J929" s="234"/>
      <c r="K929" s="234"/>
      <c r="L929" s="234"/>
      <c r="M929" s="234"/>
      <c r="N929" s="234"/>
      <c r="O929" s="234"/>
      <c r="P929" s="234"/>
      <c r="Q929" s="234"/>
      <c r="R929" s="236"/>
      <c r="S929" s="234"/>
      <c r="T929" s="234"/>
      <c r="U929" s="234"/>
      <c r="V929" s="234"/>
      <c r="W929" s="234"/>
      <c r="X929" s="234"/>
      <c r="Y929" s="234"/>
      <c r="Z929" s="234"/>
      <c r="AA929" s="237"/>
      <c r="AB929" s="237"/>
      <c r="AC929" s="234"/>
      <c r="AD929" s="234"/>
      <c r="AE929" s="234"/>
      <c r="AF929" s="234"/>
      <c r="AG929" s="234"/>
      <c r="AH929" s="234"/>
      <c r="AI929" s="238"/>
      <c r="AJ929" s="234"/>
      <c r="AK929" s="234"/>
      <c r="AL929" s="234"/>
      <c r="AM929" s="229"/>
      <c r="AN929" s="239"/>
      <c r="AO929" s="239"/>
      <c r="AP929" s="239"/>
      <c r="AQ929" s="239"/>
      <c r="AR929" s="239"/>
    </row>
    <row r="930" spans="1:44">
      <c r="A930" s="233"/>
      <c r="B930" s="234"/>
      <c r="C930" s="235"/>
      <c r="D930" s="234"/>
      <c r="E930" s="234"/>
      <c r="F930" s="234"/>
      <c r="G930" s="234"/>
      <c r="H930" s="234"/>
      <c r="I930" s="234"/>
      <c r="J930" s="234"/>
      <c r="K930" s="234"/>
      <c r="L930" s="234"/>
      <c r="M930" s="234"/>
      <c r="N930" s="234"/>
      <c r="O930" s="234"/>
      <c r="P930" s="234"/>
      <c r="Q930" s="234"/>
      <c r="R930" s="236"/>
      <c r="S930" s="234"/>
      <c r="T930" s="234"/>
      <c r="U930" s="234"/>
      <c r="V930" s="234"/>
      <c r="W930" s="234"/>
      <c r="X930" s="234"/>
      <c r="Y930" s="234"/>
      <c r="Z930" s="234"/>
      <c r="AA930" s="237"/>
      <c r="AB930" s="237"/>
      <c r="AC930" s="234"/>
      <c r="AD930" s="234"/>
      <c r="AE930" s="234"/>
      <c r="AF930" s="234"/>
      <c r="AG930" s="234"/>
      <c r="AH930" s="234"/>
      <c r="AI930" s="238"/>
      <c r="AJ930" s="234"/>
      <c r="AK930" s="234"/>
      <c r="AL930" s="234"/>
      <c r="AM930" s="229"/>
      <c r="AN930" s="239"/>
      <c r="AO930" s="239"/>
      <c r="AP930" s="239"/>
      <c r="AQ930" s="239"/>
      <c r="AR930" s="239"/>
    </row>
    <row r="931" spans="1:44">
      <c r="A931" s="233"/>
      <c r="B931" s="234"/>
      <c r="C931" s="235"/>
      <c r="D931" s="234"/>
      <c r="E931" s="234"/>
      <c r="F931" s="234"/>
      <c r="G931" s="234"/>
      <c r="H931" s="234"/>
      <c r="I931" s="234"/>
      <c r="J931" s="234"/>
      <c r="K931" s="234"/>
      <c r="L931" s="234"/>
      <c r="M931" s="234"/>
      <c r="N931" s="234"/>
      <c r="O931" s="234"/>
      <c r="P931" s="234"/>
      <c r="Q931" s="234"/>
      <c r="R931" s="236"/>
      <c r="S931" s="234"/>
      <c r="T931" s="234"/>
      <c r="U931" s="234"/>
      <c r="V931" s="234"/>
      <c r="W931" s="234"/>
      <c r="X931" s="234"/>
      <c r="Y931" s="234"/>
      <c r="Z931" s="234"/>
      <c r="AA931" s="237"/>
      <c r="AB931" s="237"/>
      <c r="AC931" s="234"/>
      <c r="AD931" s="234"/>
      <c r="AE931" s="234"/>
      <c r="AF931" s="234"/>
      <c r="AG931" s="234"/>
      <c r="AH931" s="234"/>
      <c r="AI931" s="238"/>
      <c r="AJ931" s="234"/>
      <c r="AK931" s="234"/>
      <c r="AL931" s="234"/>
      <c r="AM931" s="229"/>
      <c r="AN931" s="239"/>
      <c r="AO931" s="239"/>
      <c r="AP931" s="239"/>
      <c r="AQ931" s="239"/>
      <c r="AR931" s="239"/>
    </row>
    <row r="932" spans="1:44">
      <c r="A932" s="233"/>
      <c r="B932" s="234"/>
      <c r="C932" s="235"/>
      <c r="D932" s="234"/>
      <c r="E932" s="234"/>
      <c r="F932" s="234"/>
      <c r="G932" s="234"/>
      <c r="H932" s="234"/>
      <c r="I932" s="234"/>
      <c r="J932" s="234"/>
      <c r="K932" s="234"/>
      <c r="L932" s="234"/>
      <c r="M932" s="234"/>
      <c r="N932" s="234"/>
      <c r="O932" s="234"/>
      <c r="P932" s="234"/>
      <c r="Q932" s="234"/>
      <c r="R932" s="236"/>
      <c r="S932" s="234"/>
      <c r="T932" s="234"/>
      <c r="U932" s="234"/>
      <c r="V932" s="234"/>
      <c r="W932" s="234"/>
      <c r="X932" s="234"/>
      <c r="Y932" s="234"/>
      <c r="Z932" s="234"/>
      <c r="AA932" s="237"/>
      <c r="AB932" s="237"/>
      <c r="AC932" s="234"/>
      <c r="AD932" s="234"/>
      <c r="AE932" s="234"/>
      <c r="AF932" s="234"/>
      <c r="AG932" s="234"/>
      <c r="AH932" s="234"/>
      <c r="AI932" s="238"/>
      <c r="AJ932" s="234"/>
      <c r="AK932" s="234"/>
      <c r="AL932" s="234"/>
      <c r="AM932" s="229"/>
      <c r="AN932" s="239"/>
      <c r="AO932" s="239"/>
      <c r="AP932" s="239"/>
      <c r="AQ932" s="239"/>
      <c r="AR932" s="239"/>
    </row>
    <row r="933" spans="1:44">
      <c r="A933" s="233"/>
      <c r="B933" s="234"/>
      <c r="C933" s="235"/>
      <c r="D933" s="234"/>
      <c r="E933" s="234"/>
      <c r="F933" s="234"/>
      <c r="G933" s="234"/>
      <c r="H933" s="234"/>
      <c r="I933" s="234"/>
      <c r="J933" s="234"/>
      <c r="K933" s="234"/>
      <c r="L933" s="234"/>
      <c r="M933" s="234"/>
      <c r="N933" s="234"/>
      <c r="O933" s="234"/>
      <c r="P933" s="234"/>
      <c r="Q933" s="234"/>
      <c r="R933" s="236"/>
      <c r="S933" s="234"/>
      <c r="T933" s="234"/>
      <c r="U933" s="234"/>
      <c r="V933" s="234"/>
      <c r="W933" s="234"/>
      <c r="X933" s="234"/>
      <c r="Y933" s="234"/>
      <c r="Z933" s="234"/>
      <c r="AA933" s="237"/>
      <c r="AB933" s="237"/>
      <c r="AC933" s="234"/>
      <c r="AD933" s="234"/>
      <c r="AE933" s="234"/>
      <c r="AF933" s="234"/>
      <c r="AG933" s="234"/>
      <c r="AH933" s="234"/>
      <c r="AI933" s="238"/>
      <c r="AJ933" s="234"/>
      <c r="AK933" s="234"/>
      <c r="AL933" s="234"/>
      <c r="AM933" s="229"/>
      <c r="AN933" s="239"/>
      <c r="AO933" s="239"/>
      <c r="AP933" s="239"/>
      <c r="AQ933" s="239"/>
      <c r="AR933" s="239"/>
    </row>
    <row r="934" spans="1:44">
      <c r="A934" s="233"/>
      <c r="B934" s="234"/>
      <c r="C934" s="235"/>
      <c r="D934" s="234"/>
      <c r="E934" s="234"/>
      <c r="F934" s="234"/>
      <c r="G934" s="234"/>
      <c r="H934" s="234"/>
      <c r="I934" s="234"/>
      <c r="J934" s="234"/>
      <c r="K934" s="234"/>
      <c r="L934" s="234"/>
      <c r="M934" s="234"/>
      <c r="N934" s="234"/>
      <c r="O934" s="234"/>
      <c r="P934" s="234"/>
      <c r="Q934" s="234"/>
      <c r="R934" s="236"/>
      <c r="S934" s="234"/>
      <c r="T934" s="234"/>
      <c r="U934" s="234"/>
      <c r="V934" s="234"/>
      <c r="W934" s="234"/>
      <c r="X934" s="234"/>
      <c r="Y934" s="234"/>
      <c r="Z934" s="234"/>
      <c r="AA934" s="237"/>
      <c r="AB934" s="237"/>
      <c r="AC934" s="234"/>
      <c r="AD934" s="234"/>
      <c r="AE934" s="234"/>
      <c r="AF934" s="234"/>
      <c r="AG934" s="234"/>
      <c r="AH934" s="234"/>
      <c r="AI934" s="238"/>
      <c r="AJ934" s="234"/>
      <c r="AK934" s="234"/>
      <c r="AL934" s="234"/>
      <c r="AM934" s="229"/>
      <c r="AN934" s="239"/>
      <c r="AO934" s="239"/>
      <c r="AP934" s="239"/>
      <c r="AQ934" s="239"/>
      <c r="AR934" s="239"/>
    </row>
    <row r="935" spans="1:44">
      <c r="A935" s="233"/>
      <c r="B935" s="234"/>
      <c r="C935" s="235"/>
      <c r="D935" s="234"/>
      <c r="E935" s="234"/>
      <c r="F935" s="234"/>
      <c r="G935" s="234"/>
      <c r="H935" s="234"/>
      <c r="I935" s="234"/>
      <c r="J935" s="234"/>
      <c r="K935" s="234"/>
      <c r="L935" s="234"/>
      <c r="M935" s="234"/>
      <c r="N935" s="234"/>
      <c r="O935" s="234"/>
      <c r="P935" s="234"/>
      <c r="Q935" s="234"/>
      <c r="R935" s="236"/>
      <c r="S935" s="234"/>
      <c r="T935" s="234"/>
      <c r="U935" s="234"/>
      <c r="V935" s="234"/>
      <c r="W935" s="234"/>
      <c r="X935" s="234"/>
      <c r="Y935" s="234"/>
      <c r="Z935" s="234"/>
      <c r="AA935" s="237"/>
      <c r="AB935" s="237"/>
      <c r="AC935" s="234"/>
      <c r="AD935" s="234"/>
      <c r="AE935" s="234"/>
      <c r="AF935" s="234"/>
      <c r="AG935" s="234"/>
      <c r="AH935" s="234"/>
      <c r="AI935" s="238"/>
      <c r="AJ935" s="234"/>
      <c r="AK935" s="234"/>
      <c r="AL935" s="234"/>
      <c r="AM935" s="229"/>
      <c r="AN935" s="239"/>
      <c r="AO935" s="239"/>
      <c r="AP935" s="239"/>
      <c r="AQ935" s="239"/>
      <c r="AR935" s="239"/>
    </row>
    <row r="936" spans="1:44">
      <c r="A936" s="233"/>
      <c r="B936" s="234"/>
      <c r="C936" s="235"/>
      <c r="D936" s="234"/>
      <c r="E936" s="234"/>
      <c r="F936" s="234"/>
      <c r="G936" s="234"/>
      <c r="H936" s="234"/>
      <c r="I936" s="234"/>
      <c r="J936" s="234"/>
      <c r="K936" s="234"/>
      <c r="L936" s="234"/>
      <c r="M936" s="234"/>
      <c r="N936" s="234"/>
      <c r="O936" s="234"/>
      <c r="P936" s="234"/>
      <c r="Q936" s="234"/>
      <c r="R936" s="236"/>
      <c r="S936" s="234"/>
      <c r="T936" s="234"/>
      <c r="U936" s="234"/>
      <c r="V936" s="234"/>
      <c r="W936" s="234"/>
      <c r="X936" s="234"/>
      <c r="Y936" s="234"/>
      <c r="Z936" s="234"/>
      <c r="AA936" s="237"/>
      <c r="AB936" s="237"/>
      <c r="AC936" s="234"/>
      <c r="AD936" s="234"/>
      <c r="AE936" s="234"/>
      <c r="AF936" s="234"/>
      <c r="AG936" s="234"/>
      <c r="AH936" s="234"/>
      <c r="AI936" s="238"/>
      <c r="AJ936" s="234"/>
      <c r="AK936" s="234"/>
      <c r="AL936" s="234"/>
      <c r="AM936" s="229"/>
      <c r="AN936" s="239"/>
      <c r="AO936" s="239"/>
      <c r="AP936" s="239"/>
      <c r="AQ936" s="239"/>
      <c r="AR936" s="239"/>
    </row>
    <row r="937" spans="1:44">
      <c r="A937" s="233"/>
      <c r="B937" s="234"/>
      <c r="C937" s="235"/>
      <c r="D937" s="234"/>
      <c r="E937" s="234"/>
      <c r="F937" s="234"/>
      <c r="G937" s="234"/>
      <c r="H937" s="234"/>
      <c r="I937" s="234"/>
      <c r="J937" s="234"/>
      <c r="K937" s="234"/>
      <c r="L937" s="234"/>
      <c r="M937" s="234"/>
      <c r="N937" s="234"/>
      <c r="O937" s="234"/>
      <c r="P937" s="234"/>
      <c r="Q937" s="234"/>
      <c r="R937" s="236"/>
      <c r="S937" s="234"/>
      <c r="T937" s="234"/>
      <c r="U937" s="234"/>
      <c r="V937" s="234"/>
      <c r="W937" s="234"/>
      <c r="X937" s="234"/>
      <c r="Y937" s="234"/>
      <c r="Z937" s="234"/>
      <c r="AA937" s="237"/>
      <c r="AB937" s="237"/>
      <c r="AC937" s="234"/>
      <c r="AD937" s="234"/>
      <c r="AE937" s="234"/>
      <c r="AF937" s="234"/>
      <c r="AG937" s="234"/>
      <c r="AH937" s="234"/>
      <c r="AI937" s="238"/>
      <c r="AJ937" s="234"/>
      <c r="AK937" s="234"/>
      <c r="AL937" s="234"/>
      <c r="AM937" s="229"/>
      <c r="AN937" s="239"/>
      <c r="AO937" s="239"/>
      <c r="AP937" s="239"/>
      <c r="AQ937" s="239"/>
      <c r="AR937" s="239"/>
    </row>
    <row r="938" spans="1:44">
      <c r="A938" s="233"/>
      <c r="B938" s="234"/>
      <c r="C938" s="235"/>
      <c r="D938" s="234"/>
      <c r="E938" s="234"/>
      <c r="F938" s="234"/>
      <c r="G938" s="234"/>
      <c r="H938" s="234"/>
      <c r="I938" s="234"/>
      <c r="J938" s="234"/>
      <c r="K938" s="234"/>
      <c r="L938" s="234"/>
      <c r="M938" s="234"/>
      <c r="N938" s="234"/>
      <c r="O938" s="234"/>
      <c r="P938" s="234"/>
      <c r="Q938" s="234"/>
      <c r="R938" s="236"/>
      <c r="S938" s="234"/>
      <c r="T938" s="234"/>
      <c r="U938" s="234"/>
      <c r="V938" s="234"/>
      <c r="W938" s="234"/>
      <c r="X938" s="234"/>
      <c r="Y938" s="234"/>
      <c r="Z938" s="234"/>
      <c r="AA938" s="237"/>
      <c r="AB938" s="237"/>
      <c r="AC938" s="234"/>
      <c r="AD938" s="234"/>
      <c r="AE938" s="234"/>
      <c r="AF938" s="234"/>
      <c r="AG938" s="234"/>
      <c r="AH938" s="234"/>
      <c r="AI938" s="238"/>
      <c r="AJ938" s="234"/>
      <c r="AK938" s="234"/>
      <c r="AL938" s="234"/>
      <c r="AM938" s="229"/>
      <c r="AN938" s="239"/>
      <c r="AO938" s="239"/>
      <c r="AP938" s="239"/>
      <c r="AQ938" s="239"/>
      <c r="AR938" s="239"/>
    </row>
    <row r="939" spans="1:44">
      <c r="A939" s="233"/>
      <c r="B939" s="234"/>
      <c r="C939" s="235"/>
      <c r="D939" s="234"/>
      <c r="E939" s="234"/>
      <c r="F939" s="234"/>
      <c r="G939" s="234"/>
      <c r="H939" s="234"/>
      <c r="I939" s="234"/>
      <c r="J939" s="234"/>
      <c r="K939" s="234"/>
      <c r="L939" s="234"/>
      <c r="M939" s="234"/>
      <c r="N939" s="234"/>
      <c r="O939" s="234"/>
      <c r="P939" s="234"/>
      <c r="Q939" s="234"/>
      <c r="R939" s="236"/>
      <c r="S939" s="234"/>
      <c r="T939" s="234"/>
      <c r="U939" s="234"/>
      <c r="V939" s="234"/>
      <c r="W939" s="234"/>
      <c r="X939" s="234"/>
      <c r="Y939" s="234"/>
      <c r="Z939" s="234"/>
      <c r="AA939" s="237"/>
      <c r="AB939" s="237"/>
      <c r="AC939" s="234"/>
      <c r="AD939" s="234"/>
      <c r="AE939" s="234"/>
      <c r="AF939" s="234"/>
      <c r="AG939" s="234"/>
      <c r="AH939" s="234"/>
      <c r="AI939" s="238"/>
      <c r="AJ939" s="234"/>
      <c r="AK939" s="234"/>
      <c r="AL939" s="234"/>
      <c r="AM939" s="229"/>
      <c r="AN939" s="239"/>
      <c r="AO939" s="239"/>
      <c r="AP939" s="239"/>
      <c r="AQ939" s="239"/>
      <c r="AR939" s="239"/>
    </row>
    <row r="940" spans="1:44">
      <c r="A940" s="233"/>
      <c r="B940" s="234"/>
      <c r="C940" s="235"/>
      <c r="D940" s="234"/>
      <c r="E940" s="234"/>
      <c r="F940" s="234"/>
      <c r="G940" s="234"/>
      <c r="H940" s="234"/>
      <c r="I940" s="234"/>
      <c r="J940" s="234"/>
      <c r="K940" s="234"/>
      <c r="L940" s="234"/>
      <c r="M940" s="234"/>
      <c r="N940" s="234"/>
      <c r="O940" s="234"/>
      <c r="P940" s="234"/>
      <c r="Q940" s="234"/>
      <c r="R940" s="236"/>
      <c r="S940" s="234"/>
      <c r="T940" s="234"/>
      <c r="U940" s="234"/>
      <c r="V940" s="234"/>
      <c r="W940" s="234"/>
      <c r="X940" s="234"/>
      <c r="Y940" s="234"/>
      <c r="Z940" s="234"/>
      <c r="AA940" s="237"/>
      <c r="AB940" s="237"/>
      <c r="AC940" s="234"/>
      <c r="AD940" s="234"/>
      <c r="AE940" s="234"/>
      <c r="AF940" s="234"/>
      <c r="AG940" s="234"/>
      <c r="AH940" s="234"/>
      <c r="AI940" s="238"/>
      <c r="AJ940" s="234"/>
      <c r="AK940" s="234"/>
      <c r="AL940" s="234"/>
      <c r="AM940" s="229"/>
      <c r="AN940" s="239"/>
      <c r="AO940" s="239"/>
      <c r="AP940" s="239"/>
      <c r="AQ940" s="239"/>
      <c r="AR940" s="239"/>
    </row>
    <row r="941" spans="1:44">
      <c r="A941" s="233"/>
      <c r="B941" s="234"/>
      <c r="C941" s="235"/>
      <c r="D941" s="234"/>
      <c r="E941" s="234"/>
      <c r="F941" s="234"/>
      <c r="G941" s="234"/>
      <c r="H941" s="234"/>
      <c r="I941" s="234"/>
      <c r="J941" s="234"/>
      <c r="K941" s="234"/>
      <c r="L941" s="234"/>
      <c r="M941" s="234"/>
      <c r="N941" s="234"/>
      <c r="O941" s="234"/>
      <c r="P941" s="234"/>
      <c r="Q941" s="234"/>
      <c r="R941" s="236"/>
      <c r="S941" s="234"/>
      <c r="T941" s="234"/>
      <c r="U941" s="234"/>
      <c r="V941" s="234"/>
      <c r="W941" s="234"/>
      <c r="X941" s="234"/>
      <c r="Y941" s="234"/>
      <c r="Z941" s="234"/>
      <c r="AA941" s="237"/>
      <c r="AB941" s="237"/>
      <c r="AC941" s="234"/>
      <c r="AD941" s="234"/>
      <c r="AE941" s="234"/>
      <c r="AF941" s="234"/>
      <c r="AG941" s="234"/>
      <c r="AH941" s="234"/>
      <c r="AI941" s="238"/>
      <c r="AJ941" s="234"/>
      <c r="AK941" s="234"/>
      <c r="AL941" s="234"/>
      <c r="AM941" s="229"/>
      <c r="AN941" s="239"/>
      <c r="AO941" s="239"/>
      <c r="AP941" s="239"/>
      <c r="AQ941" s="239"/>
      <c r="AR941" s="239"/>
    </row>
    <row r="942" spans="1:44">
      <c r="A942" s="233"/>
      <c r="B942" s="234"/>
      <c r="C942" s="235"/>
      <c r="D942" s="234"/>
      <c r="E942" s="234"/>
      <c r="F942" s="234"/>
      <c r="G942" s="234"/>
      <c r="H942" s="234"/>
      <c r="I942" s="234"/>
      <c r="J942" s="234"/>
      <c r="K942" s="234"/>
      <c r="L942" s="234"/>
      <c r="M942" s="234"/>
      <c r="N942" s="234"/>
      <c r="O942" s="234"/>
      <c r="P942" s="234"/>
      <c r="Q942" s="234"/>
      <c r="R942" s="236"/>
      <c r="S942" s="234"/>
      <c r="T942" s="234"/>
      <c r="U942" s="234"/>
      <c r="V942" s="234"/>
      <c r="W942" s="234"/>
      <c r="X942" s="234"/>
      <c r="Y942" s="234"/>
      <c r="Z942" s="234"/>
      <c r="AA942" s="237"/>
      <c r="AB942" s="237"/>
      <c r="AC942" s="234"/>
      <c r="AD942" s="234"/>
      <c r="AE942" s="234"/>
      <c r="AF942" s="234"/>
      <c r="AG942" s="234"/>
      <c r="AH942" s="234"/>
      <c r="AI942" s="238"/>
      <c r="AJ942" s="234"/>
      <c r="AK942" s="234"/>
      <c r="AL942" s="234"/>
      <c r="AM942" s="229"/>
      <c r="AN942" s="239"/>
      <c r="AO942" s="239"/>
      <c r="AP942" s="239"/>
      <c r="AQ942" s="239"/>
      <c r="AR942" s="239"/>
    </row>
    <row r="943" spans="1:44">
      <c r="A943" s="233"/>
      <c r="B943" s="234"/>
      <c r="C943" s="235"/>
      <c r="D943" s="234"/>
      <c r="E943" s="234"/>
      <c r="F943" s="234"/>
      <c r="G943" s="234"/>
      <c r="H943" s="234"/>
      <c r="I943" s="234"/>
      <c r="J943" s="234"/>
      <c r="K943" s="234"/>
      <c r="L943" s="234"/>
      <c r="M943" s="234"/>
      <c r="N943" s="234"/>
      <c r="O943" s="234"/>
      <c r="P943" s="234"/>
      <c r="Q943" s="234"/>
      <c r="R943" s="236"/>
      <c r="S943" s="234"/>
      <c r="T943" s="234"/>
      <c r="U943" s="234"/>
      <c r="V943" s="234"/>
      <c r="W943" s="234"/>
      <c r="X943" s="234"/>
      <c r="Y943" s="234"/>
      <c r="Z943" s="234"/>
      <c r="AA943" s="237"/>
      <c r="AB943" s="237"/>
      <c r="AC943" s="234"/>
      <c r="AD943" s="234"/>
      <c r="AE943" s="234"/>
      <c r="AF943" s="234"/>
      <c r="AG943" s="234"/>
      <c r="AH943" s="234"/>
      <c r="AI943" s="238"/>
      <c r="AJ943" s="234"/>
      <c r="AK943" s="234"/>
      <c r="AL943" s="234"/>
      <c r="AM943" s="229"/>
      <c r="AN943" s="239"/>
      <c r="AO943" s="239"/>
      <c r="AP943" s="239"/>
      <c r="AQ943" s="239"/>
      <c r="AR943" s="239"/>
    </row>
    <row r="944" spans="1:44">
      <c r="A944" s="233"/>
      <c r="B944" s="234"/>
      <c r="C944" s="235"/>
      <c r="D944" s="234"/>
      <c r="E944" s="234"/>
      <c r="F944" s="234"/>
      <c r="G944" s="234"/>
      <c r="H944" s="234"/>
      <c r="I944" s="234"/>
      <c r="J944" s="234"/>
      <c r="K944" s="234"/>
      <c r="L944" s="234"/>
      <c r="M944" s="234"/>
      <c r="N944" s="234"/>
      <c r="O944" s="234"/>
      <c r="P944" s="234"/>
      <c r="Q944" s="234"/>
      <c r="R944" s="236"/>
      <c r="S944" s="234"/>
      <c r="T944" s="234"/>
      <c r="U944" s="234"/>
      <c r="V944" s="234"/>
      <c r="W944" s="234"/>
      <c r="X944" s="234"/>
      <c r="Y944" s="234"/>
      <c r="Z944" s="234"/>
      <c r="AA944" s="237"/>
      <c r="AB944" s="237"/>
      <c r="AC944" s="234"/>
      <c r="AD944" s="234"/>
      <c r="AE944" s="234"/>
      <c r="AF944" s="234"/>
      <c r="AG944" s="234"/>
      <c r="AH944" s="234"/>
      <c r="AI944" s="238"/>
      <c r="AJ944" s="234"/>
      <c r="AK944" s="234"/>
      <c r="AL944" s="234"/>
      <c r="AM944" s="229"/>
      <c r="AN944" s="239"/>
      <c r="AO944" s="239"/>
      <c r="AP944" s="239"/>
      <c r="AQ944" s="239"/>
      <c r="AR944" s="239"/>
    </row>
    <row r="945" spans="1:44">
      <c r="A945" s="233"/>
      <c r="B945" s="234"/>
      <c r="C945" s="235"/>
      <c r="D945" s="234"/>
      <c r="E945" s="234"/>
      <c r="F945" s="234"/>
      <c r="G945" s="234"/>
      <c r="H945" s="234"/>
      <c r="I945" s="234"/>
      <c r="J945" s="234"/>
      <c r="K945" s="234"/>
      <c r="L945" s="234"/>
      <c r="M945" s="234"/>
      <c r="N945" s="234"/>
      <c r="O945" s="234"/>
      <c r="P945" s="234"/>
      <c r="Q945" s="234"/>
      <c r="R945" s="236"/>
      <c r="S945" s="234"/>
      <c r="T945" s="234"/>
      <c r="U945" s="234"/>
      <c r="V945" s="234"/>
      <c r="W945" s="234"/>
      <c r="X945" s="234"/>
      <c r="Y945" s="234"/>
      <c r="Z945" s="234"/>
      <c r="AA945" s="237"/>
      <c r="AB945" s="237"/>
      <c r="AC945" s="234"/>
      <c r="AD945" s="234"/>
      <c r="AE945" s="234"/>
      <c r="AF945" s="234"/>
      <c r="AG945" s="234"/>
      <c r="AH945" s="234"/>
      <c r="AI945" s="238"/>
      <c r="AJ945" s="234"/>
      <c r="AK945" s="234"/>
      <c r="AL945" s="234"/>
      <c r="AM945" s="229"/>
      <c r="AN945" s="239"/>
      <c r="AO945" s="239"/>
      <c r="AP945" s="239"/>
      <c r="AQ945" s="239"/>
      <c r="AR945" s="239"/>
    </row>
    <row r="946" spans="1:44">
      <c r="A946" s="233"/>
      <c r="B946" s="234"/>
      <c r="C946" s="235"/>
      <c r="D946" s="234"/>
      <c r="E946" s="234"/>
      <c r="F946" s="234"/>
      <c r="G946" s="234"/>
      <c r="H946" s="234"/>
      <c r="I946" s="234"/>
      <c r="J946" s="234"/>
      <c r="K946" s="234"/>
      <c r="L946" s="234"/>
      <c r="M946" s="234"/>
      <c r="N946" s="234"/>
      <c r="O946" s="234"/>
      <c r="P946" s="234"/>
      <c r="Q946" s="234"/>
      <c r="R946" s="236"/>
      <c r="S946" s="234"/>
      <c r="T946" s="234"/>
      <c r="U946" s="234"/>
      <c r="V946" s="234"/>
      <c r="W946" s="234"/>
      <c r="X946" s="234"/>
      <c r="Y946" s="234"/>
      <c r="Z946" s="234"/>
      <c r="AA946" s="237"/>
      <c r="AB946" s="237"/>
      <c r="AC946" s="234"/>
      <c r="AD946" s="234"/>
      <c r="AE946" s="234"/>
      <c r="AF946" s="234"/>
      <c r="AG946" s="234"/>
      <c r="AH946" s="234"/>
      <c r="AI946" s="238"/>
      <c r="AJ946" s="234"/>
      <c r="AK946" s="234"/>
      <c r="AL946" s="234"/>
      <c r="AM946" s="229"/>
      <c r="AN946" s="239"/>
      <c r="AO946" s="239"/>
      <c r="AP946" s="239"/>
      <c r="AQ946" s="239"/>
      <c r="AR946" s="239"/>
    </row>
    <row r="947" spans="1:44">
      <c r="A947" s="233"/>
      <c r="B947" s="234"/>
      <c r="C947" s="235"/>
      <c r="D947" s="234"/>
      <c r="E947" s="234"/>
      <c r="F947" s="234"/>
      <c r="G947" s="234"/>
      <c r="H947" s="234"/>
      <c r="I947" s="234"/>
      <c r="J947" s="234"/>
      <c r="K947" s="234"/>
      <c r="L947" s="234"/>
      <c r="M947" s="234"/>
      <c r="N947" s="234"/>
      <c r="O947" s="234"/>
      <c r="P947" s="234"/>
      <c r="Q947" s="234"/>
      <c r="R947" s="236"/>
      <c r="S947" s="234"/>
      <c r="T947" s="234"/>
      <c r="U947" s="234"/>
      <c r="V947" s="234"/>
      <c r="W947" s="234"/>
      <c r="X947" s="234"/>
      <c r="Y947" s="234"/>
      <c r="Z947" s="234"/>
      <c r="AA947" s="237"/>
      <c r="AB947" s="237"/>
      <c r="AC947" s="234"/>
      <c r="AD947" s="234"/>
      <c r="AE947" s="234"/>
      <c r="AF947" s="234"/>
      <c r="AG947" s="234"/>
      <c r="AH947" s="234"/>
      <c r="AI947" s="238"/>
      <c r="AJ947" s="234"/>
      <c r="AK947" s="234"/>
      <c r="AL947" s="234"/>
      <c r="AM947" s="229"/>
      <c r="AN947" s="239"/>
      <c r="AO947" s="239"/>
      <c r="AP947" s="239"/>
      <c r="AQ947" s="239"/>
      <c r="AR947" s="239"/>
    </row>
    <row r="948" spans="1:44">
      <c r="A948" s="233"/>
      <c r="B948" s="234"/>
      <c r="C948" s="235"/>
      <c r="D948" s="234"/>
      <c r="E948" s="234"/>
      <c r="F948" s="234"/>
      <c r="G948" s="234"/>
      <c r="H948" s="234"/>
      <c r="I948" s="234"/>
      <c r="J948" s="234"/>
      <c r="K948" s="234"/>
      <c r="L948" s="234"/>
      <c r="M948" s="234"/>
      <c r="N948" s="234"/>
      <c r="O948" s="234"/>
      <c r="P948" s="234"/>
      <c r="Q948" s="234"/>
      <c r="R948" s="236"/>
      <c r="S948" s="234"/>
      <c r="T948" s="234"/>
      <c r="U948" s="234"/>
      <c r="V948" s="234"/>
      <c r="W948" s="234"/>
      <c r="X948" s="234"/>
      <c r="Y948" s="234"/>
      <c r="Z948" s="234"/>
      <c r="AA948" s="237"/>
      <c r="AB948" s="237"/>
      <c r="AC948" s="234"/>
      <c r="AD948" s="234"/>
      <c r="AE948" s="234"/>
      <c r="AF948" s="234"/>
      <c r="AG948" s="234"/>
      <c r="AH948" s="234"/>
      <c r="AI948" s="238"/>
      <c r="AJ948" s="234"/>
      <c r="AK948" s="234"/>
      <c r="AL948" s="234"/>
      <c r="AM948" s="229"/>
      <c r="AN948" s="239"/>
      <c r="AO948" s="239"/>
      <c r="AP948" s="239"/>
      <c r="AQ948" s="239"/>
      <c r="AR948" s="239"/>
    </row>
    <row r="949" spans="1:44">
      <c r="A949" s="233"/>
      <c r="B949" s="234"/>
      <c r="C949" s="235"/>
      <c r="D949" s="234"/>
      <c r="E949" s="234"/>
      <c r="F949" s="234"/>
      <c r="G949" s="234"/>
      <c r="H949" s="234"/>
      <c r="I949" s="234"/>
      <c r="J949" s="234"/>
      <c r="K949" s="234"/>
      <c r="L949" s="234"/>
      <c r="M949" s="234"/>
      <c r="N949" s="234"/>
      <c r="O949" s="234"/>
      <c r="P949" s="234"/>
      <c r="Q949" s="234"/>
      <c r="R949" s="236"/>
      <c r="S949" s="234"/>
      <c r="T949" s="234"/>
      <c r="U949" s="234"/>
      <c r="V949" s="234"/>
      <c r="W949" s="234"/>
      <c r="X949" s="234"/>
      <c r="Y949" s="234"/>
      <c r="Z949" s="234"/>
      <c r="AA949" s="237"/>
      <c r="AB949" s="237"/>
      <c r="AC949" s="234"/>
      <c r="AD949" s="234"/>
      <c r="AE949" s="234"/>
      <c r="AF949" s="234"/>
      <c r="AG949" s="234"/>
      <c r="AH949" s="234"/>
      <c r="AI949" s="238"/>
      <c r="AJ949" s="234"/>
      <c r="AK949" s="234"/>
      <c r="AL949" s="234"/>
      <c r="AM949" s="229"/>
      <c r="AN949" s="239"/>
      <c r="AO949" s="239"/>
      <c r="AP949" s="239"/>
      <c r="AQ949" s="239"/>
      <c r="AR949" s="239"/>
    </row>
    <row r="950" spans="1:44">
      <c r="A950" s="233"/>
      <c r="B950" s="234"/>
      <c r="C950" s="235"/>
      <c r="D950" s="234"/>
      <c r="E950" s="234"/>
      <c r="F950" s="234"/>
      <c r="G950" s="234"/>
      <c r="H950" s="234"/>
      <c r="I950" s="234"/>
      <c r="J950" s="234"/>
      <c r="K950" s="234"/>
      <c r="L950" s="234"/>
      <c r="M950" s="234"/>
      <c r="N950" s="234"/>
      <c r="O950" s="234"/>
      <c r="P950" s="234"/>
      <c r="Q950" s="234"/>
      <c r="R950" s="236"/>
      <c r="S950" s="234"/>
      <c r="T950" s="234"/>
      <c r="U950" s="234"/>
      <c r="V950" s="234"/>
      <c r="W950" s="234"/>
      <c r="X950" s="234"/>
      <c r="Y950" s="234"/>
      <c r="Z950" s="234"/>
      <c r="AA950" s="237"/>
      <c r="AB950" s="237"/>
      <c r="AC950" s="234"/>
      <c r="AD950" s="234"/>
      <c r="AE950" s="234"/>
      <c r="AF950" s="234"/>
      <c r="AG950" s="234"/>
      <c r="AH950" s="234"/>
      <c r="AI950" s="238"/>
      <c r="AJ950" s="234"/>
      <c r="AK950" s="234"/>
      <c r="AL950" s="234"/>
      <c r="AM950" s="229"/>
      <c r="AN950" s="239"/>
      <c r="AO950" s="239"/>
      <c r="AP950" s="239"/>
      <c r="AQ950" s="239"/>
      <c r="AR950" s="239"/>
    </row>
    <row r="951" spans="1:44">
      <c r="A951" s="233"/>
      <c r="B951" s="234"/>
      <c r="C951" s="235"/>
      <c r="D951" s="234"/>
      <c r="E951" s="234"/>
      <c r="F951" s="234"/>
      <c r="G951" s="234"/>
      <c r="H951" s="234"/>
      <c r="I951" s="234"/>
      <c r="J951" s="234"/>
      <c r="K951" s="234"/>
      <c r="L951" s="234"/>
      <c r="M951" s="234"/>
      <c r="N951" s="234"/>
      <c r="O951" s="234"/>
      <c r="P951" s="234"/>
      <c r="Q951" s="234"/>
      <c r="R951" s="236"/>
      <c r="S951" s="234"/>
      <c r="T951" s="234"/>
      <c r="U951" s="234"/>
      <c r="V951" s="234"/>
      <c r="W951" s="234"/>
      <c r="X951" s="234"/>
      <c r="Y951" s="234"/>
      <c r="Z951" s="234"/>
      <c r="AA951" s="237"/>
      <c r="AB951" s="237"/>
      <c r="AC951" s="234"/>
      <c r="AD951" s="234"/>
      <c r="AE951" s="234"/>
      <c r="AF951" s="234"/>
      <c r="AG951" s="234"/>
      <c r="AH951" s="234"/>
      <c r="AI951" s="238"/>
      <c r="AJ951" s="234"/>
      <c r="AK951" s="234"/>
      <c r="AL951" s="234"/>
      <c r="AM951" s="229"/>
      <c r="AN951" s="239"/>
      <c r="AO951" s="239"/>
      <c r="AP951" s="239"/>
      <c r="AQ951" s="239"/>
      <c r="AR951" s="239"/>
    </row>
    <row r="952" spans="1:44">
      <c r="A952" s="233"/>
      <c r="B952" s="234"/>
      <c r="C952" s="235"/>
      <c r="D952" s="234"/>
      <c r="E952" s="234"/>
      <c r="F952" s="234"/>
      <c r="G952" s="234"/>
      <c r="H952" s="234"/>
      <c r="I952" s="234"/>
      <c r="J952" s="234"/>
      <c r="K952" s="234"/>
      <c r="L952" s="234"/>
      <c r="M952" s="234"/>
      <c r="N952" s="234"/>
      <c r="O952" s="234"/>
      <c r="P952" s="234"/>
      <c r="Q952" s="234"/>
      <c r="R952" s="236"/>
      <c r="S952" s="234"/>
      <c r="T952" s="234"/>
      <c r="U952" s="234"/>
      <c r="V952" s="234"/>
      <c r="W952" s="234"/>
      <c r="X952" s="234"/>
      <c r="Y952" s="234"/>
      <c r="Z952" s="234"/>
      <c r="AA952" s="237"/>
      <c r="AB952" s="237"/>
      <c r="AC952" s="234"/>
      <c r="AD952" s="234"/>
      <c r="AE952" s="234"/>
      <c r="AF952" s="234"/>
      <c r="AG952" s="234"/>
      <c r="AH952" s="234"/>
      <c r="AI952" s="238"/>
      <c r="AJ952" s="234"/>
      <c r="AK952" s="234"/>
      <c r="AL952" s="234"/>
      <c r="AM952" s="229"/>
      <c r="AN952" s="239"/>
      <c r="AO952" s="239"/>
      <c r="AP952" s="239"/>
      <c r="AQ952" s="239"/>
      <c r="AR952" s="239"/>
    </row>
    <row r="953" spans="1:44">
      <c r="A953" s="233"/>
      <c r="B953" s="234"/>
      <c r="C953" s="235"/>
      <c r="D953" s="234"/>
      <c r="E953" s="234"/>
      <c r="F953" s="234"/>
      <c r="G953" s="234"/>
      <c r="H953" s="234"/>
      <c r="I953" s="234"/>
      <c r="J953" s="234"/>
      <c r="K953" s="234"/>
      <c r="L953" s="234"/>
      <c r="M953" s="234"/>
      <c r="N953" s="234"/>
      <c r="O953" s="234"/>
      <c r="P953" s="234"/>
      <c r="Q953" s="234"/>
      <c r="R953" s="236"/>
      <c r="S953" s="234"/>
      <c r="T953" s="234"/>
      <c r="U953" s="234"/>
      <c r="V953" s="234"/>
      <c r="W953" s="234"/>
      <c r="X953" s="234"/>
      <c r="Y953" s="234"/>
      <c r="Z953" s="234"/>
      <c r="AA953" s="237"/>
      <c r="AB953" s="237"/>
      <c r="AC953" s="234"/>
      <c r="AD953" s="234"/>
      <c r="AE953" s="234"/>
      <c r="AF953" s="234"/>
      <c r="AG953" s="234"/>
      <c r="AH953" s="234"/>
      <c r="AI953" s="238"/>
      <c r="AJ953" s="234"/>
      <c r="AK953" s="234"/>
      <c r="AL953" s="234"/>
      <c r="AM953" s="229"/>
      <c r="AN953" s="239"/>
      <c r="AO953" s="239"/>
      <c r="AP953" s="239"/>
      <c r="AQ953" s="239"/>
      <c r="AR953" s="239"/>
    </row>
    <row r="954" spans="1:44">
      <c r="A954" s="233"/>
      <c r="B954" s="234"/>
      <c r="C954" s="235"/>
      <c r="D954" s="234"/>
      <c r="E954" s="234"/>
      <c r="F954" s="234"/>
      <c r="G954" s="234"/>
      <c r="H954" s="234"/>
      <c r="I954" s="234"/>
      <c r="J954" s="234"/>
      <c r="K954" s="234"/>
      <c r="L954" s="234"/>
      <c r="M954" s="234"/>
      <c r="N954" s="234"/>
      <c r="O954" s="234"/>
      <c r="P954" s="234"/>
      <c r="Q954" s="234"/>
      <c r="R954" s="236"/>
      <c r="S954" s="234"/>
      <c r="T954" s="234"/>
      <c r="U954" s="234"/>
      <c r="V954" s="234"/>
      <c r="W954" s="234"/>
      <c r="X954" s="234"/>
      <c r="Y954" s="234"/>
      <c r="Z954" s="234"/>
      <c r="AA954" s="237"/>
      <c r="AB954" s="237"/>
      <c r="AC954" s="234"/>
      <c r="AD954" s="234"/>
      <c r="AE954" s="234"/>
      <c r="AF954" s="234"/>
      <c r="AG954" s="234"/>
      <c r="AH954" s="234"/>
      <c r="AI954" s="238"/>
      <c r="AJ954" s="234"/>
      <c r="AK954" s="234"/>
      <c r="AL954" s="234"/>
      <c r="AM954" s="229"/>
      <c r="AN954" s="239"/>
      <c r="AO954" s="239"/>
      <c r="AP954" s="239"/>
      <c r="AQ954" s="239"/>
      <c r="AR954" s="239"/>
    </row>
    <row r="955" spans="1:44">
      <c r="A955" s="233"/>
      <c r="B955" s="234"/>
      <c r="C955" s="235"/>
      <c r="D955" s="234"/>
      <c r="E955" s="234"/>
      <c r="F955" s="234"/>
      <c r="G955" s="234"/>
      <c r="H955" s="234"/>
      <c r="I955" s="234"/>
      <c r="J955" s="234"/>
      <c r="K955" s="234"/>
      <c r="L955" s="234"/>
      <c r="M955" s="234"/>
      <c r="N955" s="234"/>
      <c r="O955" s="234"/>
      <c r="P955" s="234"/>
      <c r="Q955" s="234"/>
      <c r="R955" s="236"/>
      <c r="S955" s="234"/>
      <c r="T955" s="234"/>
      <c r="U955" s="234"/>
      <c r="V955" s="234"/>
      <c r="W955" s="234"/>
      <c r="X955" s="234"/>
      <c r="Y955" s="234"/>
      <c r="Z955" s="234"/>
      <c r="AA955" s="237"/>
      <c r="AB955" s="237"/>
      <c r="AC955" s="234"/>
      <c r="AD955" s="234"/>
      <c r="AE955" s="234"/>
      <c r="AF955" s="234"/>
      <c r="AG955" s="234"/>
      <c r="AH955" s="234"/>
      <c r="AI955" s="238"/>
      <c r="AJ955" s="234"/>
      <c r="AK955" s="234"/>
      <c r="AL955" s="234"/>
      <c r="AM955" s="229"/>
      <c r="AN955" s="239"/>
      <c r="AO955" s="239"/>
      <c r="AP955" s="239"/>
      <c r="AQ955" s="239"/>
      <c r="AR955" s="239"/>
    </row>
    <row r="956" spans="1:44">
      <c r="A956" s="233"/>
      <c r="B956" s="234"/>
      <c r="C956" s="235"/>
      <c r="D956" s="234"/>
      <c r="E956" s="234"/>
      <c r="F956" s="234"/>
      <c r="G956" s="234"/>
      <c r="H956" s="234"/>
      <c r="I956" s="234"/>
      <c r="J956" s="234"/>
      <c r="K956" s="234"/>
      <c r="L956" s="234"/>
      <c r="M956" s="234"/>
      <c r="N956" s="234"/>
      <c r="O956" s="234"/>
      <c r="P956" s="234"/>
      <c r="Q956" s="234"/>
      <c r="R956" s="236"/>
      <c r="S956" s="234"/>
      <c r="T956" s="234"/>
      <c r="U956" s="234"/>
      <c r="V956" s="234"/>
      <c r="W956" s="234"/>
      <c r="X956" s="234"/>
      <c r="Y956" s="234"/>
      <c r="Z956" s="234"/>
      <c r="AA956" s="237"/>
      <c r="AB956" s="237"/>
      <c r="AC956" s="234"/>
      <c r="AD956" s="234"/>
      <c r="AE956" s="234"/>
      <c r="AF956" s="234"/>
      <c r="AG956" s="234"/>
      <c r="AH956" s="234"/>
      <c r="AI956" s="238"/>
      <c r="AJ956" s="234"/>
      <c r="AK956" s="234"/>
      <c r="AL956" s="234"/>
      <c r="AM956" s="229"/>
      <c r="AN956" s="239"/>
      <c r="AO956" s="239"/>
      <c r="AP956" s="239"/>
      <c r="AQ956" s="239"/>
      <c r="AR956" s="239"/>
    </row>
    <row r="957" spans="1:44">
      <c r="A957" s="233"/>
      <c r="B957" s="234"/>
      <c r="C957" s="235"/>
      <c r="D957" s="234"/>
      <c r="E957" s="234"/>
      <c r="F957" s="234"/>
      <c r="G957" s="234"/>
      <c r="H957" s="234"/>
      <c r="I957" s="234"/>
      <c r="J957" s="234"/>
      <c r="K957" s="234"/>
      <c r="L957" s="234"/>
      <c r="M957" s="234"/>
      <c r="N957" s="234"/>
      <c r="O957" s="234"/>
      <c r="P957" s="234"/>
      <c r="Q957" s="234"/>
      <c r="R957" s="236"/>
      <c r="S957" s="234"/>
      <c r="T957" s="234"/>
      <c r="U957" s="234"/>
      <c r="V957" s="234"/>
      <c r="W957" s="234"/>
      <c r="X957" s="234"/>
      <c r="Y957" s="234"/>
      <c r="Z957" s="234"/>
      <c r="AA957" s="237"/>
      <c r="AB957" s="237"/>
      <c r="AC957" s="234"/>
      <c r="AD957" s="234"/>
      <c r="AE957" s="234"/>
      <c r="AF957" s="234"/>
      <c r="AG957" s="234"/>
      <c r="AH957" s="234"/>
      <c r="AI957" s="238"/>
      <c r="AJ957" s="234"/>
      <c r="AK957" s="234"/>
      <c r="AL957" s="234"/>
      <c r="AM957" s="229"/>
      <c r="AN957" s="239"/>
      <c r="AO957" s="239"/>
      <c r="AP957" s="239"/>
      <c r="AQ957" s="239"/>
      <c r="AR957" s="239"/>
    </row>
    <row r="958" spans="1:44">
      <c r="A958" s="233"/>
      <c r="B958" s="234"/>
      <c r="C958" s="235"/>
      <c r="D958" s="234"/>
      <c r="E958" s="234"/>
      <c r="F958" s="234"/>
      <c r="G958" s="234"/>
      <c r="H958" s="234"/>
      <c r="I958" s="234"/>
      <c r="J958" s="234"/>
      <c r="K958" s="234"/>
      <c r="L958" s="234"/>
      <c r="M958" s="234"/>
      <c r="N958" s="234"/>
      <c r="O958" s="234"/>
      <c r="P958" s="234"/>
      <c r="Q958" s="234"/>
      <c r="R958" s="236"/>
      <c r="S958" s="234"/>
      <c r="T958" s="234"/>
      <c r="U958" s="234"/>
      <c r="V958" s="234"/>
      <c r="W958" s="234"/>
      <c r="X958" s="234"/>
      <c r="Y958" s="234"/>
      <c r="Z958" s="234"/>
      <c r="AA958" s="237"/>
      <c r="AB958" s="237"/>
      <c r="AC958" s="234"/>
      <c r="AD958" s="234"/>
      <c r="AE958" s="234"/>
      <c r="AF958" s="234"/>
      <c r="AG958" s="234"/>
      <c r="AH958" s="234"/>
      <c r="AI958" s="238"/>
      <c r="AJ958" s="234"/>
      <c r="AK958" s="234"/>
      <c r="AL958" s="234"/>
      <c r="AM958" s="229"/>
      <c r="AN958" s="239"/>
      <c r="AO958" s="239"/>
      <c r="AP958" s="239"/>
      <c r="AQ958" s="239"/>
      <c r="AR958" s="239"/>
    </row>
    <row r="959" spans="1:44">
      <c r="A959" s="233"/>
      <c r="B959" s="234"/>
      <c r="C959" s="235"/>
      <c r="D959" s="234"/>
      <c r="E959" s="234"/>
      <c r="F959" s="234"/>
      <c r="G959" s="234"/>
      <c r="H959" s="234"/>
      <c r="I959" s="234"/>
      <c r="J959" s="234"/>
      <c r="K959" s="234"/>
      <c r="L959" s="234"/>
      <c r="M959" s="234"/>
      <c r="N959" s="234"/>
      <c r="O959" s="234"/>
      <c r="P959" s="234"/>
      <c r="Q959" s="234"/>
      <c r="R959" s="236"/>
      <c r="S959" s="234"/>
      <c r="T959" s="234"/>
      <c r="U959" s="234"/>
      <c r="V959" s="234"/>
      <c r="W959" s="234"/>
      <c r="X959" s="234"/>
      <c r="Y959" s="234"/>
      <c r="Z959" s="234"/>
      <c r="AA959" s="237"/>
      <c r="AB959" s="237"/>
      <c r="AC959" s="234"/>
      <c r="AD959" s="234"/>
      <c r="AE959" s="234"/>
      <c r="AF959" s="234"/>
      <c r="AG959" s="234"/>
      <c r="AH959" s="234"/>
      <c r="AI959" s="238"/>
      <c r="AJ959" s="234"/>
      <c r="AK959" s="234"/>
      <c r="AL959" s="234"/>
      <c r="AM959" s="229"/>
      <c r="AN959" s="239"/>
      <c r="AO959" s="239"/>
      <c r="AP959" s="239"/>
      <c r="AQ959" s="239"/>
      <c r="AR959" s="239"/>
    </row>
    <row r="960" spans="1:44">
      <c r="A960" s="233"/>
      <c r="B960" s="234"/>
      <c r="C960" s="235"/>
      <c r="D960" s="234"/>
      <c r="E960" s="234"/>
      <c r="F960" s="234"/>
      <c r="G960" s="234"/>
      <c r="H960" s="234"/>
      <c r="I960" s="234"/>
      <c r="J960" s="234"/>
      <c r="K960" s="234"/>
      <c r="L960" s="234"/>
      <c r="M960" s="234"/>
      <c r="N960" s="234"/>
      <c r="O960" s="234"/>
      <c r="P960" s="234"/>
      <c r="Q960" s="234"/>
      <c r="R960" s="236"/>
      <c r="S960" s="234"/>
      <c r="T960" s="234"/>
      <c r="U960" s="234"/>
      <c r="V960" s="234"/>
      <c r="W960" s="234"/>
      <c r="X960" s="234"/>
      <c r="Y960" s="234"/>
      <c r="Z960" s="234"/>
      <c r="AA960" s="237"/>
      <c r="AB960" s="237"/>
      <c r="AC960" s="234"/>
      <c r="AD960" s="234"/>
      <c r="AE960" s="234"/>
      <c r="AF960" s="234"/>
      <c r="AG960" s="234"/>
      <c r="AH960" s="234"/>
      <c r="AI960" s="238"/>
      <c r="AJ960" s="234"/>
      <c r="AK960" s="234"/>
      <c r="AL960" s="234"/>
      <c r="AM960" s="229"/>
      <c r="AN960" s="239"/>
      <c r="AO960" s="239"/>
      <c r="AP960" s="239"/>
      <c r="AQ960" s="239"/>
      <c r="AR960" s="239"/>
    </row>
    <row r="961" spans="1:44">
      <c r="A961" s="233"/>
      <c r="B961" s="234"/>
      <c r="C961" s="235"/>
      <c r="D961" s="234"/>
      <c r="E961" s="234"/>
      <c r="F961" s="234"/>
      <c r="G961" s="234"/>
      <c r="H961" s="234"/>
      <c r="I961" s="234"/>
      <c r="J961" s="234"/>
      <c r="K961" s="234"/>
      <c r="L961" s="234"/>
      <c r="M961" s="234"/>
      <c r="N961" s="234"/>
      <c r="O961" s="234"/>
      <c r="P961" s="234"/>
      <c r="Q961" s="234"/>
      <c r="R961" s="236"/>
      <c r="S961" s="234"/>
      <c r="T961" s="234"/>
      <c r="U961" s="234"/>
      <c r="V961" s="234"/>
      <c r="W961" s="234"/>
      <c r="X961" s="234"/>
      <c r="Y961" s="234"/>
      <c r="Z961" s="234"/>
      <c r="AA961" s="237"/>
      <c r="AB961" s="237"/>
      <c r="AC961" s="234"/>
      <c r="AD961" s="234"/>
      <c r="AE961" s="234"/>
      <c r="AF961" s="234"/>
      <c r="AG961" s="234"/>
      <c r="AH961" s="234"/>
      <c r="AI961" s="238"/>
      <c r="AJ961" s="234"/>
      <c r="AK961" s="234"/>
      <c r="AL961" s="234"/>
      <c r="AM961" s="229"/>
      <c r="AN961" s="239"/>
      <c r="AO961" s="239"/>
      <c r="AP961" s="239"/>
      <c r="AQ961" s="239"/>
      <c r="AR961" s="239"/>
    </row>
    <row r="962" spans="1:44">
      <c r="A962" s="233"/>
      <c r="B962" s="234"/>
      <c r="C962" s="235"/>
      <c r="D962" s="234"/>
      <c r="E962" s="234"/>
      <c r="F962" s="234"/>
      <c r="G962" s="234"/>
      <c r="H962" s="234"/>
      <c r="I962" s="234"/>
      <c r="J962" s="234"/>
      <c r="K962" s="234"/>
      <c r="L962" s="234"/>
      <c r="M962" s="234"/>
      <c r="N962" s="234"/>
      <c r="O962" s="234"/>
      <c r="P962" s="234"/>
      <c r="Q962" s="234"/>
      <c r="R962" s="236"/>
      <c r="S962" s="234"/>
      <c r="T962" s="234"/>
      <c r="U962" s="234"/>
      <c r="V962" s="234"/>
      <c r="W962" s="234"/>
      <c r="X962" s="234"/>
      <c r="Y962" s="234"/>
      <c r="Z962" s="234"/>
      <c r="AA962" s="237"/>
      <c r="AB962" s="237"/>
      <c r="AC962" s="234"/>
      <c r="AD962" s="234"/>
      <c r="AE962" s="234"/>
      <c r="AF962" s="234"/>
      <c r="AG962" s="234"/>
      <c r="AH962" s="234"/>
      <c r="AI962" s="238"/>
      <c r="AJ962" s="234"/>
      <c r="AK962" s="234"/>
      <c r="AL962" s="234"/>
      <c r="AM962" s="229"/>
      <c r="AN962" s="239"/>
      <c r="AO962" s="239"/>
      <c r="AP962" s="239"/>
      <c r="AQ962" s="239"/>
      <c r="AR962" s="239"/>
    </row>
    <row r="963" spans="1:44">
      <c r="A963" s="233"/>
      <c r="B963" s="234"/>
      <c r="C963" s="235"/>
      <c r="D963" s="234"/>
      <c r="E963" s="234"/>
      <c r="F963" s="234"/>
      <c r="G963" s="234"/>
      <c r="H963" s="234"/>
      <c r="I963" s="234"/>
      <c r="J963" s="234"/>
      <c r="K963" s="234"/>
      <c r="L963" s="234"/>
      <c r="M963" s="234"/>
      <c r="N963" s="234"/>
      <c r="O963" s="234"/>
      <c r="P963" s="234"/>
      <c r="Q963" s="234"/>
      <c r="R963" s="236"/>
      <c r="S963" s="234"/>
      <c r="T963" s="234"/>
      <c r="U963" s="234"/>
      <c r="V963" s="234"/>
      <c r="W963" s="234"/>
      <c r="X963" s="234"/>
      <c r="Y963" s="234"/>
      <c r="Z963" s="234"/>
      <c r="AA963" s="237"/>
      <c r="AB963" s="237"/>
      <c r="AC963" s="234"/>
      <c r="AD963" s="234"/>
      <c r="AE963" s="234"/>
      <c r="AF963" s="234"/>
      <c r="AG963" s="234"/>
      <c r="AH963" s="234"/>
      <c r="AI963" s="238"/>
      <c r="AJ963" s="234"/>
      <c r="AK963" s="234"/>
      <c r="AL963" s="234"/>
      <c r="AM963" s="229"/>
      <c r="AN963" s="239"/>
      <c r="AO963" s="239"/>
      <c r="AP963" s="239"/>
      <c r="AQ963" s="239"/>
      <c r="AR963" s="239"/>
    </row>
    <row r="964" spans="1:44">
      <c r="A964" s="233"/>
      <c r="B964" s="234"/>
      <c r="C964" s="235"/>
      <c r="D964" s="234"/>
      <c r="E964" s="234"/>
      <c r="F964" s="234"/>
      <c r="G964" s="234"/>
      <c r="H964" s="234"/>
      <c r="I964" s="234"/>
      <c r="J964" s="234"/>
      <c r="K964" s="234"/>
      <c r="L964" s="234"/>
      <c r="M964" s="234"/>
      <c r="N964" s="234"/>
      <c r="O964" s="234"/>
      <c r="P964" s="234"/>
      <c r="Q964" s="234"/>
      <c r="R964" s="236"/>
      <c r="S964" s="234"/>
      <c r="T964" s="234"/>
      <c r="U964" s="234"/>
      <c r="V964" s="234"/>
      <c r="W964" s="234"/>
      <c r="X964" s="234"/>
      <c r="Y964" s="234"/>
      <c r="Z964" s="234"/>
      <c r="AA964" s="237"/>
      <c r="AB964" s="237"/>
      <c r="AC964" s="234"/>
      <c r="AD964" s="234"/>
      <c r="AE964" s="234"/>
      <c r="AF964" s="234"/>
      <c r="AG964" s="234"/>
      <c r="AH964" s="234"/>
      <c r="AI964" s="238"/>
      <c r="AJ964" s="234"/>
      <c r="AK964" s="234"/>
      <c r="AL964" s="234"/>
      <c r="AM964" s="229"/>
      <c r="AN964" s="239"/>
      <c r="AO964" s="239"/>
      <c r="AP964" s="239"/>
      <c r="AQ964" s="239"/>
      <c r="AR964" s="239"/>
    </row>
    <row r="965" spans="1:44">
      <c r="A965" s="233"/>
      <c r="B965" s="234"/>
      <c r="C965" s="235"/>
      <c r="D965" s="234"/>
      <c r="E965" s="234"/>
      <c r="F965" s="234"/>
      <c r="G965" s="234"/>
      <c r="H965" s="234"/>
      <c r="I965" s="234"/>
      <c r="J965" s="234"/>
      <c r="K965" s="234"/>
      <c r="L965" s="234"/>
      <c r="M965" s="234"/>
      <c r="N965" s="234"/>
      <c r="O965" s="234"/>
      <c r="P965" s="234"/>
      <c r="Q965" s="234"/>
      <c r="R965" s="236"/>
      <c r="S965" s="234"/>
      <c r="T965" s="234"/>
      <c r="U965" s="234"/>
      <c r="V965" s="234"/>
      <c r="W965" s="234"/>
      <c r="X965" s="234"/>
      <c r="Y965" s="234"/>
      <c r="Z965" s="234"/>
      <c r="AA965" s="237"/>
      <c r="AB965" s="237"/>
      <c r="AC965" s="234"/>
      <c r="AD965" s="234"/>
      <c r="AE965" s="234"/>
      <c r="AF965" s="234"/>
      <c r="AG965" s="234"/>
      <c r="AH965" s="234"/>
      <c r="AI965" s="238"/>
      <c r="AJ965" s="234"/>
      <c r="AK965" s="234"/>
      <c r="AL965" s="234"/>
      <c r="AM965" s="229"/>
      <c r="AN965" s="239"/>
      <c r="AO965" s="239"/>
      <c r="AP965" s="239"/>
      <c r="AQ965" s="239"/>
      <c r="AR965" s="239"/>
    </row>
    <row r="966" spans="1:44">
      <c r="A966" s="233"/>
      <c r="B966" s="234"/>
      <c r="C966" s="235"/>
      <c r="D966" s="234"/>
      <c r="E966" s="234"/>
      <c r="F966" s="234"/>
      <c r="G966" s="234"/>
      <c r="H966" s="234"/>
      <c r="I966" s="234"/>
      <c r="J966" s="234"/>
      <c r="K966" s="234"/>
      <c r="L966" s="234"/>
      <c r="M966" s="234"/>
      <c r="N966" s="234"/>
      <c r="O966" s="234"/>
      <c r="P966" s="234"/>
      <c r="Q966" s="234"/>
      <c r="R966" s="236"/>
      <c r="S966" s="234"/>
      <c r="T966" s="234"/>
      <c r="U966" s="234"/>
      <c r="V966" s="234"/>
      <c r="W966" s="234"/>
      <c r="X966" s="234"/>
      <c r="Y966" s="234"/>
      <c r="Z966" s="234"/>
      <c r="AA966" s="237"/>
      <c r="AB966" s="237"/>
      <c r="AC966" s="234"/>
      <c r="AD966" s="234"/>
      <c r="AE966" s="234"/>
      <c r="AF966" s="234"/>
      <c r="AG966" s="234"/>
      <c r="AH966" s="234"/>
      <c r="AI966" s="238"/>
      <c r="AJ966" s="234"/>
      <c r="AK966" s="234"/>
      <c r="AL966" s="234"/>
      <c r="AM966" s="229"/>
      <c r="AN966" s="239"/>
      <c r="AO966" s="239"/>
      <c r="AP966" s="239"/>
      <c r="AQ966" s="239"/>
      <c r="AR966" s="239"/>
    </row>
    <row r="967" spans="1:44">
      <c r="A967" s="233"/>
      <c r="B967" s="234"/>
      <c r="C967" s="235"/>
      <c r="D967" s="234"/>
      <c r="E967" s="234"/>
      <c r="F967" s="234"/>
      <c r="G967" s="234"/>
      <c r="H967" s="234"/>
      <c r="I967" s="234"/>
      <c r="J967" s="234"/>
      <c r="K967" s="234"/>
      <c r="L967" s="234"/>
      <c r="M967" s="234"/>
      <c r="N967" s="234"/>
      <c r="O967" s="234"/>
      <c r="P967" s="234"/>
      <c r="Q967" s="234"/>
      <c r="R967" s="236"/>
      <c r="S967" s="234"/>
      <c r="T967" s="234"/>
      <c r="U967" s="234"/>
      <c r="V967" s="234"/>
      <c r="W967" s="234"/>
      <c r="X967" s="234"/>
      <c r="Y967" s="234"/>
      <c r="Z967" s="234"/>
      <c r="AA967" s="237"/>
      <c r="AB967" s="237"/>
      <c r="AC967" s="234"/>
      <c r="AD967" s="234"/>
      <c r="AE967" s="234"/>
      <c r="AF967" s="234"/>
      <c r="AG967" s="234"/>
      <c r="AH967" s="234"/>
      <c r="AI967" s="238"/>
      <c r="AJ967" s="234"/>
      <c r="AK967" s="234"/>
      <c r="AL967" s="234"/>
      <c r="AM967" s="229"/>
      <c r="AN967" s="239"/>
      <c r="AO967" s="239"/>
      <c r="AP967" s="239"/>
      <c r="AQ967" s="239"/>
      <c r="AR967" s="239"/>
    </row>
    <row r="968" spans="1:44">
      <c r="A968" s="233"/>
      <c r="B968" s="234"/>
      <c r="C968" s="235"/>
      <c r="D968" s="234"/>
      <c r="E968" s="234"/>
      <c r="F968" s="234"/>
      <c r="G968" s="234"/>
      <c r="H968" s="234"/>
      <c r="I968" s="234"/>
      <c r="J968" s="234"/>
      <c r="K968" s="234"/>
      <c r="L968" s="234"/>
      <c r="M968" s="234"/>
      <c r="N968" s="234"/>
      <c r="O968" s="234"/>
      <c r="P968" s="234"/>
      <c r="Q968" s="234"/>
      <c r="R968" s="236"/>
      <c r="S968" s="234"/>
      <c r="T968" s="234"/>
      <c r="U968" s="234"/>
      <c r="V968" s="234"/>
      <c r="W968" s="234"/>
      <c r="X968" s="234"/>
      <c r="Y968" s="234"/>
      <c r="Z968" s="234"/>
      <c r="AA968" s="237"/>
      <c r="AB968" s="237"/>
      <c r="AC968" s="234"/>
      <c r="AD968" s="234"/>
      <c r="AE968" s="234"/>
      <c r="AF968" s="234"/>
      <c r="AG968" s="234"/>
      <c r="AH968" s="234"/>
      <c r="AI968" s="238"/>
      <c r="AJ968" s="234"/>
      <c r="AK968" s="234"/>
      <c r="AL968" s="234"/>
      <c r="AM968" s="229"/>
      <c r="AN968" s="239"/>
      <c r="AO968" s="239"/>
      <c r="AP968" s="239"/>
      <c r="AQ968" s="239"/>
      <c r="AR968" s="239"/>
    </row>
    <row r="969" spans="1:44">
      <c r="A969" s="233"/>
      <c r="B969" s="234"/>
      <c r="C969" s="235"/>
      <c r="D969" s="234"/>
      <c r="E969" s="234"/>
      <c r="F969" s="234"/>
      <c r="G969" s="234"/>
      <c r="H969" s="234"/>
      <c r="I969" s="234"/>
      <c r="J969" s="234"/>
      <c r="K969" s="234"/>
      <c r="L969" s="234"/>
      <c r="M969" s="234"/>
      <c r="N969" s="234"/>
      <c r="O969" s="234"/>
      <c r="P969" s="234"/>
      <c r="Q969" s="234"/>
      <c r="R969" s="236"/>
      <c r="S969" s="234"/>
      <c r="T969" s="234"/>
      <c r="U969" s="234"/>
      <c r="V969" s="234"/>
      <c r="W969" s="234"/>
      <c r="X969" s="234"/>
      <c r="Y969" s="234"/>
      <c r="Z969" s="234"/>
      <c r="AA969" s="237"/>
      <c r="AB969" s="237"/>
      <c r="AC969" s="234"/>
      <c r="AD969" s="234"/>
      <c r="AE969" s="234"/>
      <c r="AF969" s="234"/>
      <c r="AG969" s="234"/>
      <c r="AH969" s="234"/>
      <c r="AI969" s="238"/>
      <c r="AJ969" s="234"/>
      <c r="AK969" s="234"/>
      <c r="AL969" s="234"/>
      <c r="AM969" s="229"/>
      <c r="AN969" s="239"/>
      <c r="AO969" s="239"/>
      <c r="AP969" s="239"/>
      <c r="AQ969" s="239"/>
      <c r="AR969" s="239"/>
    </row>
    <row r="970" spans="1:44">
      <c r="A970" s="233"/>
      <c r="B970" s="234"/>
      <c r="C970" s="235"/>
      <c r="D970" s="234"/>
      <c r="E970" s="234"/>
      <c r="F970" s="234"/>
      <c r="G970" s="234"/>
      <c r="H970" s="234"/>
      <c r="I970" s="234"/>
      <c r="J970" s="234"/>
      <c r="K970" s="234"/>
      <c r="L970" s="234"/>
      <c r="M970" s="234"/>
      <c r="N970" s="234"/>
      <c r="O970" s="234"/>
      <c r="P970" s="234"/>
      <c r="Q970" s="234"/>
      <c r="R970" s="236"/>
      <c r="S970" s="234"/>
      <c r="T970" s="234"/>
      <c r="U970" s="234"/>
      <c r="V970" s="234"/>
      <c r="W970" s="234"/>
      <c r="X970" s="234"/>
      <c r="Y970" s="234"/>
      <c r="Z970" s="234"/>
      <c r="AA970" s="237"/>
      <c r="AB970" s="237"/>
      <c r="AC970" s="234"/>
      <c r="AD970" s="234"/>
      <c r="AE970" s="234"/>
      <c r="AF970" s="234"/>
      <c r="AG970" s="234"/>
      <c r="AH970" s="234"/>
      <c r="AI970" s="238"/>
      <c r="AJ970" s="234"/>
      <c r="AK970" s="234"/>
      <c r="AL970" s="234"/>
      <c r="AM970" s="229"/>
      <c r="AN970" s="239"/>
      <c r="AO970" s="239"/>
      <c r="AP970" s="239"/>
      <c r="AQ970" s="239"/>
      <c r="AR970" s="239"/>
    </row>
    <row r="971" spans="1:44">
      <c r="A971" s="233"/>
      <c r="B971" s="234"/>
      <c r="C971" s="235"/>
      <c r="D971" s="234"/>
      <c r="E971" s="234"/>
      <c r="F971" s="234"/>
      <c r="G971" s="234"/>
      <c r="H971" s="234"/>
      <c r="I971" s="234"/>
      <c r="J971" s="234"/>
      <c r="K971" s="234"/>
      <c r="L971" s="234"/>
      <c r="M971" s="234"/>
      <c r="N971" s="234"/>
      <c r="O971" s="234"/>
      <c r="P971" s="234"/>
      <c r="Q971" s="234"/>
      <c r="R971" s="236"/>
      <c r="S971" s="234"/>
      <c r="T971" s="234"/>
      <c r="U971" s="234"/>
      <c r="V971" s="234"/>
      <c r="W971" s="234"/>
      <c r="X971" s="234"/>
      <c r="Y971" s="234"/>
      <c r="Z971" s="234"/>
      <c r="AA971" s="237"/>
      <c r="AB971" s="237"/>
      <c r="AC971" s="234"/>
      <c r="AD971" s="234"/>
      <c r="AE971" s="234"/>
      <c r="AF971" s="234"/>
      <c r="AG971" s="234"/>
      <c r="AH971" s="234"/>
      <c r="AI971" s="238"/>
      <c r="AJ971" s="234"/>
      <c r="AK971" s="234"/>
      <c r="AL971" s="234"/>
      <c r="AM971" s="229"/>
      <c r="AN971" s="239"/>
      <c r="AO971" s="239"/>
      <c r="AP971" s="239"/>
      <c r="AQ971" s="239"/>
      <c r="AR971" s="239"/>
    </row>
    <row r="972" spans="1:44">
      <c r="A972" s="233"/>
      <c r="B972" s="234"/>
      <c r="C972" s="235"/>
      <c r="D972" s="234"/>
      <c r="E972" s="234"/>
      <c r="F972" s="234"/>
      <c r="G972" s="234"/>
      <c r="H972" s="234"/>
      <c r="I972" s="234"/>
      <c r="J972" s="234"/>
      <c r="K972" s="234"/>
      <c r="L972" s="234"/>
      <c r="M972" s="234"/>
      <c r="N972" s="234"/>
      <c r="O972" s="234"/>
      <c r="P972" s="234"/>
      <c r="Q972" s="234"/>
      <c r="R972" s="236"/>
      <c r="S972" s="234"/>
      <c r="T972" s="234"/>
      <c r="U972" s="234"/>
      <c r="V972" s="234"/>
      <c r="W972" s="234"/>
      <c r="X972" s="234"/>
      <c r="Y972" s="234"/>
      <c r="Z972" s="234"/>
      <c r="AA972" s="237"/>
      <c r="AB972" s="237"/>
      <c r="AC972" s="234"/>
      <c r="AD972" s="234"/>
      <c r="AE972" s="234"/>
      <c r="AF972" s="234"/>
      <c r="AG972" s="234"/>
      <c r="AH972" s="234"/>
      <c r="AI972" s="238"/>
      <c r="AJ972" s="234"/>
      <c r="AK972" s="234"/>
      <c r="AL972" s="234"/>
      <c r="AM972" s="229"/>
      <c r="AN972" s="239"/>
      <c r="AO972" s="239"/>
      <c r="AP972" s="239"/>
      <c r="AQ972" s="239"/>
      <c r="AR972" s="239"/>
    </row>
    <row r="973" spans="1:44">
      <c r="A973" s="233"/>
      <c r="B973" s="234"/>
      <c r="C973" s="235"/>
      <c r="D973" s="234"/>
      <c r="E973" s="234"/>
      <c r="F973" s="234"/>
      <c r="G973" s="234"/>
      <c r="H973" s="234"/>
      <c r="I973" s="234"/>
      <c r="J973" s="234"/>
      <c r="K973" s="234"/>
      <c r="L973" s="234"/>
      <c r="M973" s="234"/>
      <c r="N973" s="234"/>
      <c r="O973" s="234"/>
      <c r="P973" s="234"/>
      <c r="Q973" s="234"/>
      <c r="R973" s="236"/>
      <c r="S973" s="234"/>
      <c r="T973" s="234"/>
      <c r="U973" s="234"/>
      <c r="V973" s="234"/>
      <c r="W973" s="234"/>
      <c r="X973" s="234"/>
      <c r="Y973" s="234"/>
      <c r="Z973" s="234"/>
      <c r="AA973" s="237"/>
      <c r="AB973" s="237"/>
      <c r="AC973" s="234"/>
      <c r="AD973" s="234"/>
      <c r="AE973" s="234"/>
      <c r="AF973" s="234"/>
      <c r="AG973" s="234"/>
      <c r="AH973" s="234"/>
      <c r="AI973" s="238"/>
      <c r="AJ973" s="234"/>
      <c r="AK973" s="234"/>
      <c r="AL973" s="234"/>
      <c r="AM973" s="229"/>
      <c r="AN973" s="239"/>
      <c r="AO973" s="239"/>
      <c r="AP973" s="239"/>
      <c r="AQ973" s="239"/>
      <c r="AR973" s="239"/>
    </row>
    <row r="974" spans="1:44">
      <c r="A974" s="233"/>
      <c r="B974" s="234"/>
      <c r="C974" s="235"/>
      <c r="D974" s="234"/>
      <c r="E974" s="234"/>
      <c r="F974" s="234"/>
      <c r="G974" s="234"/>
      <c r="H974" s="234"/>
      <c r="I974" s="234"/>
      <c r="J974" s="234"/>
      <c r="K974" s="234"/>
      <c r="L974" s="234"/>
      <c r="M974" s="234"/>
      <c r="N974" s="234"/>
      <c r="O974" s="234"/>
      <c r="P974" s="234"/>
      <c r="Q974" s="234"/>
      <c r="R974" s="236"/>
      <c r="S974" s="234"/>
      <c r="T974" s="234"/>
      <c r="U974" s="234"/>
      <c r="V974" s="234"/>
      <c r="W974" s="234"/>
      <c r="X974" s="234"/>
      <c r="Y974" s="234"/>
      <c r="Z974" s="234"/>
      <c r="AA974" s="237"/>
      <c r="AB974" s="237"/>
      <c r="AC974" s="234"/>
      <c r="AD974" s="234"/>
      <c r="AE974" s="234"/>
      <c r="AF974" s="234"/>
      <c r="AG974" s="234"/>
      <c r="AH974" s="234"/>
      <c r="AI974" s="238"/>
      <c r="AJ974" s="234"/>
      <c r="AK974" s="234"/>
      <c r="AL974" s="234"/>
      <c r="AM974" s="229"/>
      <c r="AN974" s="239"/>
      <c r="AO974" s="239"/>
      <c r="AP974" s="239"/>
      <c r="AQ974" s="239"/>
      <c r="AR974" s="239"/>
    </row>
    <row r="975" spans="1:44">
      <c r="A975" s="233"/>
      <c r="B975" s="234"/>
      <c r="C975" s="235"/>
      <c r="D975" s="234"/>
      <c r="E975" s="234"/>
      <c r="F975" s="234"/>
      <c r="G975" s="234"/>
      <c r="H975" s="234"/>
      <c r="I975" s="234"/>
      <c r="J975" s="234"/>
      <c r="K975" s="234"/>
      <c r="L975" s="234"/>
      <c r="M975" s="234"/>
      <c r="N975" s="234"/>
      <c r="O975" s="234"/>
      <c r="P975" s="234"/>
      <c r="Q975" s="234"/>
      <c r="R975" s="236"/>
      <c r="S975" s="234"/>
      <c r="T975" s="234"/>
      <c r="U975" s="234"/>
      <c r="V975" s="234"/>
      <c r="W975" s="234"/>
      <c r="X975" s="234"/>
      <c r="Y975" s="234"/>
      <c r="Z975" s="234"/>
      <c r="AA975" s="237"/>
      <c r="AB975" s="237"/>
      <c r="AC975" s="234"/>
      <c r="AD975" s="234"/>
      <c r="AE975" s="234"/>
      <c r="AF975" s="234"/>
      <c r="AG975" s="234"/>
      <c r="AH975" s="234"/>
      <c r="AI975" s="238"/>
      <c r="AJ975" s="234"/>
      <c r="AK975" s="234"/>
      <c r="AL975" s="234"/>
      <c r="AM975" s="229"/>
      <c r="AN975" s="239"/>
      <c r="AO975" s="239"/>
      <c r="AP975" s="239"/>
      <c r="AQ975" s="239"/>
      <c r="AR975" s="239"/>
    </row>
    <row r="976" spans="1:44">
      <c r="A976" s="233"/>
      <c r="B976" s="234"/>
      <c r="C976" s="235"/>
      <c r="D976" s="234"/>
      <c r="E976" s="234"/>
      <c r="F976" s="234"/>
      <c r="G976" s="234"/>
      <c r="H976" s="234"/>
      <c r="I976" s="234"/>
      <c r="J976" s="234"/>
      <c r="K976" s="234"/>
      <c r="L976" s="234"/>
      <c r="M976" s="234"/>
      <c r="N976" s="234"/>
      <c r="O976" s="234"/>
      <c r="P976" s="234"/>
      <c r="Q976" s="234"/>
      <c r="R976" s="236"/>
      <c r="S976" s="234"/>
      <c r="T976" s="234"/>
      <c r="U976" s="234"/>
      <c r="V976" s="234"/>
      <c r="W976" s="234"/>
      <c r="X976" s="234"/>
      <c r="Y976" s="234"/>
      <c r="Z976" s="234"/>
      <c r="AA976" s="237"/>
      <c r="AB976" s="237"/>
      <c r="AC976" s="234"/>
      <c r="AD976" s="234"/>
      <c r="AE976" s="234"/>
      <c r="AF976" s="234"/>
      <c r="AG976" s="234"/>
      <c r="AH976" s="234"/>
      <c r="AI976" s="238"/>
      <c r="AJ976" s="234"/>
      <c r="AK976" s="234"/>
      <c r="AL976" s="234"/>
      <c r="AM976" s="229"/>
      <c r="AN976" s="239"/>
      <c r="AO976" s="239"/>
      <c r="AP976" s="239"/>
      <c r="AQ976" s="239"/>
      <c r="AR976" s="239"/>
    </row>
    <row r="977" spans="1:44">
      <c r="A977" s="233"/>
      <c r="B977" s="234"/>
      <c r="C977" s="235"/>
      <c r="D977" s="234"/>
      <c r="E977" s="234"/>
      <c r="F977" s="234"/>
      <c r="G977" s="234"/>
      <c r="H977" s="234"/>
      <c r="I977" s="234"/>
      <c r="J977" s="234"/>
      <c r="K977" s="234"/>
      <c r="L977" s="234"/>
      <c r="M977" s="234"/>
      <c r="N977" s="234"/>
      <c r="O977" s="234"/>
      <c r="P977" s="234"/>
      <c r="Q977" s="234"/>
      <c r="R977" s="236"/>
      <c r="S977" s="234"/>
      <c r="T977" s="234"/>
      <c r="U977" s="234"/>
      <c r="V977" s="234"/>
      <c r="W977" s="234"/>
      <c r="X977" s="234"/>
      <c r="Y977" s="234"/>
      <c r="Z977" s="234"/>
      <c r="AA977" s="237"/>
      <c r="AB977" s="237"/>
      <c r="AC977" s="234"/>
      <c r="AD977" s="234"/>
      <c r="AE977" s="234"/>
      <c r="AF977" s="234"/>
      <c r="AG977" s="234"/>
      <c r="AH977" s="234"/>
      <c r="AI977" s="238"/>
      <c r="AJ977" s="234"/>
      <c r="AK977" s="234"/>
      <c r="AL977" s="234"/>
      <c r="AM977" s="229"/>
      <c r="AN977" s="239"/>
      <c r="AO977" s="239"/>
      <c r="AP977" s="239"/>
      <c r="AQ977" s="239"/>
      <c r="AR977" s="239"/>
    </row>
    <row r="978" spans="1:44">
      <c r="A978" s="233"/>
      <c r="B978" s="234"/>
      <c r="C978" s="235"/>
      <c r="D978" s="234"/>
      <c r="E978" s="234"/>
      <c r="F978" s="234"/>
      <c r="G978" s="234"/>
      <c r="H978" s="234"/>
      <c r="I978" s="234"/>
      <c r="J978" s="234"/>
      <c r="K978" s="234"/>
      <c r="L978" s="234"/>
      <c r="M978" s="234"/>
      <c r="N978" s="234"/>
      <c r="O978" s="234"/>
      <c r="P978" s="234"/>
      <c r="Q978" s="234"/>
      <c r="R978" s="236"/>
      <c r="S978" s="234"/>
      <c r="T978" s="234"/>
      <c r="U978" s="234"/>
      <c r="V978" s="234"/>
      <c r="W978" s="234"/>
      <c r="X978" s="234"/>
      <c r="Y978" s="234"/>
      <c r="Z978" s="234"/>
      <c r="AA978" s="237"/>
      <c r="AB978" s="237"/>
      <c r="AC978" s="234"/>
      <c r="AD978" s="234"/>
      <c r="AE978" s="234"/>
      <c r="AF978" s="234"/>
      <c r="AG978" s="234"/>
      <c r="AH978" s="234"/>
      <c r="AI978" s="238"/>
      <c r="AJ978" s="234"/>
      <c r="AK978" s="234"/>
      <c r="AL978" s="234"/>
      <c r="AM978" s="229"/>
      <c r="AN978" s="239"/>
      <c r="AO978" s="239"/>
      <c r="AP978" s="239"/>
      <c r="AQ978" s="239"/>
      <c r="AR978" s="239"/>
    </row>
    <row r="979" spans="1:44">
      <c r="A979" s="233"/>
      <c r="B979" s="234"/>
      <c r="C979" s="235"/>
      <c r="D979" s="234"/>
      <c r="E979" s="234"/>
      <c r="F979" s="234"/>
      <c r="G979" s="234"/>
      <c r="H979" s="234"/>
      <c r="I979" s="234"/>
      <c r="J979" s="234"/>
      <c r="K979" s="234"/>
      <c r="L979" s="234"/>
      <c r="M979" s="234"/>
      <c r="N979" s="234"/>
      <c r="O979" s="234"/>
      <c r="P979" s="234"/>
      <c r="Q979" s="234"/>
      <c r="R979" s="236"/>
      <c r="S979" s="234"/>
      <c r="T979" s="234"/>
      <c r="U979" s="234"/>
      <c r="V979" s="234"/>
      <c r="W979" s="234"/>
      <c r="X979" s="234"/>
      <c r="Y979" s="234"/>
      <c r="Z979" s="234"/>
      <c r="AA979" s="237"/>
      <c r="AB979" s="237"/>
      <c r="AC979" s="234"/>
      <c r="AD979" s="234"/>
      <c r="AE979" s="234"/>
      <c r="AF979" s="234"/>
      <c r="AG979" s="234"/>
      <c r="AH979" s="234"/>
      <c r="AI979" s="238"/>
      <c r="AJ979" s="234"/>
      <c r="AK979" s="234"/>
      <c r="AL979" s="234"/>
      <c r="AM979" s="229"/>
      <c r="AN979" s="239"/>
      <c r="AO979" s="239"/>
      <c r="AP979" s="239"/>
      <c r="AQ979" s="239"/>
      <c r="AR979" s="239"/>
    </row>
    <row r="980" spans="1:44">
      <c r="A980" s="233"/>
      <c r="B980" s="234"/>
      <c r="C980" s="235"/>
      <c r="D980" s="234"/>
      <c r="E980" s="234"/>
      <c r="F980" s="234"/>
      <c r="G980" s="234"/>
      <c r="H980" s="234"/>
      <c r="I980" s="234"/>
      <c r="J980" s="234"/>
      <c r="K980" s="234"/>
      <c r="L980" s="234"/>
      <c r="M980" s="234"/>
      <c r="N980" s="234"/>
      <c r="O980" s="234"/>
      <c r="P980" s="234"/>
      <c r="Q980" s="234"/>
      <c r="R980" s="236"/>
      <c r="S980" s="234"/>
      <c r="T980" s="234"/>
      <c r="U980" s="234"/>
      <c r="V980" s="234"/>
      <c r="W980" s="234"/>
      <c r="X980" s="234"/>
      <c r="Y980" s="234"/>
      <c r="Z980" s="234"/>
      <c r="AA980" s="237"/>
      <c r="AB980" s="237"/>
      <c r="AC980" s="234"/>
      <c r="AD980" s="234"/>
      <c r="AE980" s="234"/>
      <c r="AF980" s="234"/>
      <c r="AG980" s="234"/>
      <c r="AH980" s="234"/>
      <c r="AI980" s="238"/>
      <c r="AJ980" s="234"/>
      <c r="AK980" s="234"/>
      <c r="AL980" s="234"/>
      <c r="AM980" s="229"/>
      <c r="AN980" s="239"/>
      <c r="AO980" s="239"/>
      <c r="AP980" s="239"/>
      <c r="AQ980" s="239"/>
      <c r="AR980" s="239"/>
    </row>
    <row r="981" spans="1:44">
      <c r="A981" s="233"/>
      <c r="B981" s="234"/>
      <c r="C981" s="235"/>
      <c r="D981" s="234"/>
      <c r="E981" s="234"/>
      <c r="F981" s="234"/>
      <c r="G981" s="234"/>
      <c r="H981" s="234"/>
      <c r="I981" s="234"/>
      <c r="J981" s="234"/>
      <c r="K981" s="234"/>
      <c r="L981" s="234"/>
      <c r="M981" s="234"/>
      <c r="N981" s="234"/>
      <c r="O981" s="234"/>
      <c r="P981" s="234"/>
      <c r="Q981" s="234"/>
      <c r="R981" s="236"/>
      <c r="S981" s="234"/>
      <c r="T981" s="234"/>
      <c r="U981" s="234"/>
      <c r="V981" s="234"/>
      <c r="W981" s="234"/>
      <c r="X981" s="234"/>
      <c r="Y981" s="234"/>
      <c r="Z981" s="234"/>
      <c r="AA981" s="237"/>
      <c r="AB981" s="237"/>
      <c r="AC981" s="234"/>
      <c r="AD981" s="234"/>
      <c r="AE981" s="234"/>
      <c r="AF981" s="234"/>
      <c r="AG981" s="234"/>
      <c r="AH981" s="234"/>
      <c r="AI981" s="238"/>
      <c r="AJ981" s="234"/>
      <c r="AK981" s="234"/>
      <c r="AL981" s="234"/>
      <c r="AM981" s="229"/>
      <c r="AN981" s="239"/>
      <c r="AO981" s="239"/>
      <c r="AP981" s="239"/>
      <c r="AQ981" s="239"/>
      <c r="AR981" s="239"/>
    </row>
    <row r="982" spans="1:44">
      <c r="A982" s="233"/>
      <c r="B982" s="234"/>
      <c r="C982" s="235"/>
      <c r="D982" s="234"/>
      <c r="E982" s="234"/>
      <c r="F982" s="234"/>
      <c r="G982" s="234"/>
      <c r="H982" s="234"/>
      <c r="I982" s="234"/>
      <c r="J982" s="234"/>
      <c r="K982" s="234"/>
      <c r="L982" s="234"/>
      <c r="M982" s="234"/>
      <c r="N982" s="234"/>
      <c r="O982" s="234"/>
      <c r="P982" s="234"/>
      <c r="Q982" s="234"/>
      <c r="R982" s="236"/>
      <c r="S982" s="234"/>
      <c r="T982" s="234"/>
      <c r="U982" s="234"/>
      <c r="V982" s="234"/>
      <c r="W982" s="234"/>
      <c r="X982" s="234"/>
      <c r="Y982" s="234"/>
      <c r="Z982" s="234"/>
      <c r="AA982" s="237"/>
      <c r="AB982" s="237"/>
      <c r="AC982" s="234"/>
      <c r="AD982" s="234"/>
      <c r="AE982" s="234"/>
      <c r="AF982" s="234"/>
      <c r="AG982" s="234"/>
      <c r="AH982" s="234"/>
      <c r="AI982" s="238"/>
      <c r="AJ982" s="234"/>
      <c r="AK982" s="234"/>
      <c r="AL982" s="234"/>
      <c r="AM982" s="229"/>
      <c r="AN982" s="239"/>
      <c r="AO982" s="239"/>
      <c r="AP982" s="239"/>
      <c r="AQ982" s="239"/>
      <c r="AR982" s="239"/>
    </row>
    <row r="983" spans="1:44">
      <c r="A983" s="233"/>
      <c r="B983" s="234"/>
      <c r="C983" s="235"/>
      <c r="D983" s="234"/>
      <c r="E983" s="234"/>
      <c r="F983" s="234"/>
      <c r="G983" s="234"/>
      <c r="H983" s="234"/>
      <c r="I983" s="234"/>
      <c r="J983" s="234"/>
      <c r="K983" s="234"/>
      <c r="L983" s="234"/>
      <c r="M983" s="234"/>
      <c r="N983" s="234"/>
      <c r="O983" s="234"/>
      <c r="P983" s="234"/>
      <c r="Q983" s="234"/>
      <c r="R983" s="236"/>
      <c r="S983" s="234"/>
      <c r="T983" s="234"/>
      <c r="U983" s="234"/>
      <c r="V983" s="234"/>
      <c r="W983" s="234"/>
      <c r="X983" s="234"/>
      <c r="Y983" s="234"/>
      <c r="Z983" s="234"/>
      <c r="AA983" s="237"/>
      <c r="AB983" s="237"/>
      <c r="AC983" s="234"/>
      <c r="AD983" s="234"/>
      <c r="AE983" s="234"/>
      <c r="AF983" s="234"/>
      <c r="AG983" s="234"/>
      <c r="AH983" s="234"/>
      <c r="AI983" s="238"/>
      <c r="AJ983" s="234"/>
      <c r="AK983" s="234"/>
      <c r="AL983" s="234"/>
      <c r="AM983" s="229"/>
      <c r="AN983" s="239"/>
      <c r="AO983" s="239"/>
      <c r="AP983" s="239"/>
      <c r="AQ983" s="239"/>
      <c r="AR983" s="239"/>
    </row>
    <row r="984" spans="1:44">
      <c r="A984" s="233"/>
      <c r="B984" s="234"/>
      <c r="C984" s="235"/>
      <c r="D984" s="234"/>
      <c r="E984" s="234"/>
      <c r="F984" s="234"/>
      <c r="G984" s="234"/>
      <c r="H984" s="234"/>
      <c r="I984" s="234"/>
      <c r="J984" s="234"/>
      <c r="K984" s="234"/>
      <c r="L984" s="234"/>
      <c r="M984" s="234"/>
      <c r="N984" s="234"/>
      <c r="O984" s="234"/>
      <c r="P984" s="234"/>
      <c r="Q984" s="234"/>
      <c r="R984" s="236"/>
      <c r="S984" s="234"/>
      <c r="T984" s="234"/>
      <c r="U984" s="234"/>
      <c r="V984" s="234"/>
      <c r="W984" s="234"/>
      <c r="X984" s="234"/>
      <c r="Y984" s="234"/>
      <c r="Z984" s="234"/>
      <c r="AA984" s="237"/>
      <c r="AB984" s="237"/>
      <c r="AC984" s="234"/>
      <c r="AD984" s="234"/>
      <c r="AE984" s="234"/>
      <c r="AF984" s="234"/>
      <c r="AG984" s="234"/>
      <c r="AH984" s="234"/>
      <c r="AI984" s="238"/>
      <c r="AJ984" s="234"/>
      <c r="AK984" s="234"/>
      <c r="AL984" s="234"/>
      <c r="AM984" s="229"/>
      <c r="AN984" s="239"/>
      <c r="AO984" s="239"/>
      <c r="AP984" s="239"/>
      <c r="AQ984" s="239"/>
      <c r="AR984" s="239"/>
    </row>
    <row r="985" spans="1:44">
      <c r="A985" s="233"/>
      <c r="B985" s="234"/>
      <c r="C985" s="235"/>
      <c r="D985" s="234"/>
      <c r="E985" s="234"/>
      <c r="F985" s="234"/>
      <c r="G985" s="234"/>
      <c r="H985" s="234"/>
      <c r="I985" s="234"/>
      <c r="J985" s="234"/>
      <c r="K985" s="234"/>
      <c r="L985" s="234"/>
      <c r="M985" s="234"/>
      <c r="N985" s="234"/>
      <c r="O985" s="234"/>
      <c r="P985" s="234"/>
      <c r="Q985" s="234"/>
      <c r="R985" s="236"/>
      <c r="S985" s="234"/>
      <c r="T985" s="234"/>
      <c r="U985" s="234"/>
      <c r="V985" s="234"/>
      <c r="W985" s="234"/>
      <c r="X985" s="234"/>
      <c r="Y985" s="234"/>
      <c r="Z985" s="234"/>
      <c r="AA985" s="237"/>
      <c r="AB985" s="237"/>
      <c r="AC985" s="234"/>
      <c r="AD985" s="234"/>
      <c r="AE985" s="234"/>
      <c r="AF985" s="234"/>
      <c r="AG985" s="234"/>
      <c r="AH985" s="234"/>
      <c r="AI985" s="238"/>
      <c r="AJ985" s="234"/>
      <c r="AK985" s="234"/>
      <c r="AL985" s="234"/>
      <c r="AM985" s="229"/>
      <c r="AN985" s="239"/>
      <c r="AO985" s="239"/>
      <c r="AP985" s="239"/>
      <c r="AQ985" s="239"/>
      <c r="AR985" s="239"/>
    </row>
    <row r="986" spans="1:44">
      <c r="A986" s="233"/>
      <c r="B986" s="234"/>
      <c r="C986" s="235"/>
      <c r="D986" s="234"/>
      <c r="E986" s="234"/>
      <c r="F986" s="234"/>
      <c r="G986" s="234"/>
      <c r="H986" s="234"/>
      <c r="I986" s="234"/>
      <c r="J986" s="234"/>
      <c r="K986" s="234"/>
      <c r="L986" s="234"/>
      <c r="M986" s="234"/>
      <c r="N986" s="234"/>
      <c r="O986" s="234"/>
      <c r="P986" s="234"/>
      <c r="Q986" s="234"/>
      <c r="R986" s="236"/>
      <c r="S986" s="234"/>
      <c r="T986" s="234"/>
      <c r="U986" s="234"/>
      <c r="V986" s="234"/>
      <c r="W986" s="234"/>
      <c r="X986" s="234"/>
      <c r="Y986" s="234"/>
      <c r="Z986" s="234"/>
      <c r="AA986" s="237"/>
      <c r="AB986" s="237"/>
      <c r="AC986" s="234"/>
      <c r="AD986" s="234"/>
      <c r="AE986" s="234"/>
      <c r="AF986" s="234"/>
      <c r="AG986" s="234"/>
      <c r="AH986" s="234"/>
      <c r="AI986" s="238"/>
      <c r="AJ986" s="234"/>
      <c r="AK986" s="234"/>
      <c r="AL986" s="234"/>
      <c r="AM986" s="229"/>
      <c r="AN986" s="239"/>
      <c r="AO986" s="239"/>
      <c r="AP986" s="239"/>
      <c r="AQ986" s="239"/>
      <c r="AR986" s="239"/>
    </row>
    <row r="987" spans="1:44">
      <c r="A987" s="233"/>
      <c r="B987" s="234"/>
      <c r="C987" s="235"/>
      <c r="D987" s="234"/>
      <c r="E987" s="234"/>
      <c r="F987" s="234"/>
      <c r="G987" s="234"/>
      <c r="H987" s="234"/>
      <c r="I987" s="234"/>
      <c r="J987" s="234"/>
      <c r="K987" s="234"/>
      <c r="L987" s="234"/>
      <c r="M987" s="234"/>
      <c r="N987" s="234"/>
      <c r="O987" s="234"/>
      <c r="P987" s="234"/>
      <c r="Q987" s="234"/>
      <c r="R987" s="236"/>
      <c r="S987" s="234"/>
      <c r="T987" s="234"/>
      <c r="U987" s="234"/>
      <c r="V987" s="234"/>
      <c r="W987" s="234"/>
      <c r="X987" s="234"/>
      <c r="Y987" s="234"/>
      <c r="Z987" s="234"/>
      <c r="AA987" s="237"/>
      <c r="AB987" s="237"/>
      <c r="AC987" s="234"/>
      <c r="AD987" s="234"/>
      <c r="AE987" s="234"/>
      <c r="AF987" s="234"/>
      <c r="AG987" s="234"/>
      <c r="AH987" s="234"/>
      <c r="AI987" s="238"/>
      <c r="AJ987" s="234"/>
      <c r="AK987" s="234"/>
      <c r="AL987" s="234"/>
      <c r="AM987" s="229"/>
      <c r="AN987" s="239"/>
      <c r="AO987" s="239"/>
      <c r="AP987" s="239"/>
      <c r="AQ987" s="239"/>
      <c r="AR987" s="239"/>
    </row>
    <row r="988" spans="1:44">
      <c r="A988" s="233"/>
      <c r="B988" s="234"/>
      <c r="C988" s="235"/>
      <c r="D988" s="234"/>
      <c r="E988" s="234"/>
      <c r="F988" s="234"/>
      <c r="G988" s="234"/>
      <c r="H988" s="234"/>
      <c r="I988" s="234"/>
      <c r="J988" s="234"/>
      <c r="K988" s="234"/>
      <c r="L988" s="234"/>
      <c r="M988" s="234"/>
      <c r="N988" s="234"/>
      <c r="O988" s="234"/>
      <c r="P988" s="234"/>
      <c r="Q988" s="234"/>
      <c r="R988" s="236"/>
      <c r="S988" s="234"/>
      <c r="T988" s="234"/>
      <c r="U988" s="234"/>
      <c r="V988" s="234"/>
      <c r="W988" s="234"/>
      <c r="X988" s="234"/>
      <c r="Y988" s="234"/>
      <c r="Z988" s="234"/>
      <c r="AA988" s="237"/>
      <c r="AB988" s="237"/>
      <c r="AC988" s="234"/>
      <c r="AD988" s="234"/>
      <c r="AE988" s="234"/>
      <c r="AF988" s="234"/>
      <c r="AG988" s="234"/>
      <c r="AH988" s="234"/>
      <c r="AI988" s="238"/>
      <c r="AJ988" s="234"/>
      <c r="AK988" s="234"/>
      <c r="AL988" s="234"/>
      <c r="AM988" s="229"/>
      <c r="AN988" s="239"/>
      <c r="AO988" s="239"/>
      <c r="AP988" s="239"/>
      <c r="AQ988" s="239"/>
      <c r="AR988" s="239"/>
    </row>
    <row r="989" spans="1:44">
      <c r="A989" s="233"/>
      <c r="B989" s="234"/>
      <c r="C989" s="235"/>
      <c r="D989" s="234"/>
      <c r="E989" s="234"/>
      <c r="F989" s="234"/>
      <c r="G989" s="234"/>
      <c r="H989" s="234"/>
      <c r="I989" s="234"/>
      <c r="J989" s="234"/>
      <c r="K989" s="234"/>
      <c r="L989" s="234"/>
      <c r="M989" s="234"/>
      <c r="N989" s="234"/>
      <c r="O989" s="234"/>
      <c r="P989" s="234"/>
      <c r="Q989" s="234"/>
      <c r="R989" s="236"/>
      <c r="S989" s="234"/>
      <c r="T989" s="234"/>
      <c r="U989" s="234"/>
      <c r="V989" s="234"/>
      <c r="W989" s="234"/>
      <c r="X989" s="234"/>
      <c r="Y989" s="234"/>
      <c r="Z989" s="234"/>
      <c r="AA989" s="237"/>
      <c r="AB989" s="237"/>
      <c r="AC989" s="234"/>
      <c r="AD989" s="234"/>
      <c r="AE989" s="234"/>
      <c r="AF989" s="234"/>
      <c r="AG989" s="234"/>
      <c r="AH989" s="234"/>
      <c r="AI989" s="238"/>
      <c r="AJ989" s="234"/>
      <c r="AK989" s="234"/>
      <c r="AL989" s="234"/>
      <c r="AM989" s="229"/>
      <c r="AN989" s="239"/>
      <c r="AO989" s="239"/>
      <c r="AP989" s="239"/>
      <c r="AQ989" s="239"/>
      <c r="AR989" s="239"/>
    </row>
    <row r="990" spans="1:44">
      <c r="A990" s="233"/>
      <c r="B990" s="234"/>
      <c r="C990" s="235"/>
      <c r="D990" s="234"/>
      <c r="E990" s="234"/>
      <c r="F990" s="234"/>
      <c r="G990" s="234"/>
      <c r="H990" s="234"/>
      <c r="I990" s="234"/>
      <c r="J990" s="234"/>
      <c r="K990" s="234"/>
      <c r="L990" s="234"/>
      <c r="M990" s="234"/>
      <c r="N990" s="234"/>
      <c r="O990" s="234"/>
      <c r="P990" s="234"/>
      <c r="Q990" s="234"/>
      <c r="R990" s="236"/>
      <c r="S990" s="234"/>
      <c r="T990" s="234"/>
      <c r="U990" s="234"/>
      <c r="V990" s="234"/>
      <c r="W990" s="234"/>
      <c r="X990" s="234"/>
      <c r="Y990" s="234"/>
      <c r="Z990" s="234"/>
      <c r="AA990" s="237"/>
      <c r="AB990" s="237"/>
      <c r="AC990" s="234"/>
      <c r="AD990" s="234"/>
      <c r="AE990" s="234"/>
      <c r="AF990" s="234"/>
      <c r="AG990" s="234"/>
      <c r="AH990" s="234"/>
      <c r="AI990" s="238"/>
      <c r="AJ990" s="234"/>
      <c r="AK990" s="234"/>
      <c r="AL990" s="234"/>
      <c r="AM990" s="229"/>
      <c r="AN990" s="239"/>
      <c r="AO990" s="239"/>
      <c r="AP990" s="239"/>
      <c r="AQ990" s="239"/>
      <c r="AR990" s="239"/>
    </row>
    <row r="991" spans="1:44">
      <c r="A991" s="233"/>
      <c r="B991" s="234"/>
      <c r="C991" s="235"/>
      <c r="D991" s="234"/>
      <c r="E991" s="234"/>
      <c r="F991" s="234"/>
      <c r="G991" s="234"/>
      <c r="H991" s="234"/>
      <c r="I991" s="234"/>
      <c r="J991" s="234"/>
      <c r="K991" s="234"/>
      <c r="L991" s="234"/>
      <c r="M991" s="234"/>
      <c r="N991" s="234"/>
      <c r="O991" s="234"/>
      <c r="P991" s="234"/>
      <c r="Q991" s="234"/>
      <c r="R991" s="236"/>
      <c r="S991" s="234"/>
      <c r="T991" s="234"/>
      <c r="U991" s="234"/>
      <c r="V991" s="234"/>
      <c r="W991" s="234"/>
      <c r="X991" s="234"/>
      <c r="Y991" s="234"/>
      <c r="Z991" s="234"/>
      <c r="AA991" s="237"/>
      <c r="AB991" s="237"/>
      <c r="AC991" s="234"/>
      <c r="AD991" s="234"/>
      <c r="AE991" s="234"/>
      <c r="AF991" s="234"/>
      <c r="AG991" s="234"/>
      <c r="AH991" s="234"/>
      <c r="AI991" s="238"/>
      <c r="AJ991" s="234"/>
      <c r="AK991" s="234"/>
      <c r="AL991" s="234"/>
      <c r="AM991" s="229"/>
      <c r="AN991" s="239"/>
      <c r="AO991" s="239"/>
      <c r="AP991" s="239"/>
      <c r="AQ991" s="239"/>
      <c r="AR991" s="239"/>
    </row>
    <row r="992" spans="1:44">
      <c r="A992" s="233"/>
      <c r="B992" s="234"/>
      <c r="C992" s="235"/>
      <c r="D992" s="234"/>
      <c r="E992" s="234"/>
      <c r="F992" s="234"/>
      <c r="G992" s="234"/>
      <c r="H992" s="234"/>
      <c r="I992" s="234"/>
      <c r="J992" s="234"/>
      <c r="K992" s="234"/>
      <c r="L992" s="234"/>
      <c r="M992" s="234"/>
      <c r="N992" s="234"/>
      <c r="O992" s="234"/>
      <c r="P992" s="234"/>
      <c r="Q992" s="234"/>
      <c r="R992" s="236"/>
      <c r="S992" s="234"/>
      <c r="T992" s="234"/>
      <c r="U992" s="234"/>
      <c r="V992" s="234"/>
      <c r="W992" s="234"/>
      <c r="X992" s="234"/>
      <c r="Y992" s="234"/>
      <c r="Z992" s="234"/>
      <c r="AA992" s="237"/>
      <c r="AB992" s="237"/>
      <c r="AC992" s="234"/>
      <c r="AD992" s="234"/>
      <c r="AE992" s="234"/>
      <c r="AF992" s="234"/>
      <c r="AG992" s="234"/>
      <c r="AH992" s="234"/>
      <c r="AI992" s="238"/>
      <c r="AJ992" s="234"/>
      <c r="AK992" s="234"/>
      <c r="AL992" s="234"/>
      <c r="AM992" s="229"/>
      <c r="AN992" s="239"/>
      <c r="AO992" s="239"/>
      <c r="AP992" s="239"/>
      <c r="AQ992" s="239"/>
      <c r="AR992" s="239"/>
    </row>
    <row r="993" spans="1:44">
      <c r="A993" s="233"/>
      <c r="B993" s="234"/>
      <c r="C993" s="235"/>
      <c r="D993" s="234"/>
      <c r="E993" s="234"/>
      <c r="F993" s="234"/>
      <c r="G993" s="234"/>
      <c r="H993" s="234"/>
      <c r="I993" s="234"/>
      <c r="J993" s="234"/>
      <c r="K993" s="234"/>
      <c r="L993" s="234"/>
      <c r="M993" s="234"/>
      <c r="N993" s="234"/>
      <c r="O993" s="234"/>
      <c r="P993" s="234"/>
      <c r="Q993" s="234"/>
      <c r="R993" s="236"/>
      <c r="S993" s="234"/>
      <c r="T993" s="234"/>
      <c r="U993" s="234"/>
      <c r="V993" s="234"/>
      <c r="W993" s="234"/>
      <c r="X993" s="234"/>
      <c r="Y993" s="234"/>
      <c r="Z993" s="234"/>
      <c r="AA993" s="237"/>
      <c r="AB993" s="237"/>
      <c r="AC993" s="234"/>
      <c r="AD993" s="234"/>
      <c r="AE993" s="234"/>
      <c r="AF993" s="234"/>
      <c r="AG993" s="234"/>
      <c r="AH993" s="234"/>
      <c r="AI993" s="238"/>
      <c r="AJ993" s="234"/>
      <c r="AK993" s="234"/>
      <c r="AL993" s="234"/>
      <c r="AM993" s="229"/>
      <c r="AN993" s="239"/>
      <c r="AO993" s="239"/>
      <c r="AP993" s="239"/>
      <c r="AQ993" s="239"/>
      <c r="AR993" s="239"/>
    </row>
    <row r="994" spans="1:44">
      <c r="A994" s="233"/>
      <c r="B994" s="234"/>
      <c r="C994" s="235"/>
      <c r="D994" s="234"/>
      <c r="E994" s="234"/>
      <c r="F994" s="234"/>
      <c r="G994" s="234"/>
      <c r="H994" s="234"/>
      <c r="I994" s="234"/>
      <c r="J994" s="234"/>
      <c r="K994" s="234"/>
      <c r="L994" s="234"/>
      <c r="M994" s="234"/>
      <c r="N994" s="234"/>
      <c r="O994" s="234"/>
      <c r="P994" s="234"/>
      <c r="Q994" s="234"/>
      <c r="R994" s="236"/>
      <c r="S994" s="234"/>
      <c r="T994" s="234"/>
      <c r="U994" s="234"/>
      <c r="V994" s="234"/>
      <c r="W994" s="234"/>
      <c r="X994" s="234"/>
      <c r="Y994" s="234"/>
      <c r="Z994" s="234"/>
      <c r="AA994" s="237"/>
      <c r="AB994" s="237"/>
      <c r="AC994" s="234"/>
      <c r="AD994" s="234"/>
      <c r="AE994" s="234"/>
      <c r="AF994" s="234"/>
      <c r="AG994" s="234"/>
      <c r="AH994" s="234"/>
      <c r="AI994" s="238"/>
      <c r="AJ994" s="234"/>
      <c r="AK994" s="234"/>
      <c r="AL994" s="234"/>
      <c r="AM994" s="229"/>
      <c r="AN994" s="239"/>
      <c r="AO994" s="239"/>
      <c r="AP994" s="239"/>
      <c r="AQ994" s="239"/>
      <c r="AR994" s="239"/>
    </row>
    <row r="995" spans="1:44">
      <c r="A995" s="233"/>
      <c r="B995" s="234"/>
      <c r="C995" s="235"/>
      <c r="D995" s="234"/>
      <c r="E995" s="234"/>
      <c r="F995" s="234"/>
      <c r="G995" s="234"/>
      <c r="H995" s="234"/>
      <c r="I995" s="234"/>
      <c r="J995" s="234"/>
      <c r="K995" s="234"/>
      <c r="L995" s="234"/>
      <c r="M995" s="234"/>
      <c r="N995" s="234"/>
      <c r="O995" s="234"/>
      <c r="P995" s="234"/>
      <c r="Q995" s="234"/>
      <c r="R995" s="236"/>
      <c r="S995" s="234"/>
      <c r="T995" s="234"/>
      <c r="U995" s="234"/>
      <c r="V995" s="234"/>
      <c r="W995" s="234"/>
      <c r="X995" s="234"/>
      <c r="Y995" s="234"/>
      <c r="Z995" s="234"/>
      <c r="AA995" s="237"/>
      <c r="AB995" s="237"/>
      <c r="AC995" s="234"/>
      <c r="AD995" s="234"/>
      <c r="AE995" s="234"/>
      <c r="AF995" s="234"/>
      <c r="AG995" s="234"/>
      <c r="AH995" s="234"/>
      <c r="AI995" s="238"/>
      <c r="AJ995" s="234"/>
      <c r="AK995" s="234"/>
      <c r="AL995" s="234"/>
      <c r="AM995" s="229"/>
      <c r="AN995" s="239"/>
      <c r="AO995" s="239"/>
      <c r="AP995" s="239"/>
      <c r="AQ995" s="239"/>
      <c r="AR995" s="239"/>
    </row>
    <row r="996" spans="1:44">
      <c r="A996" s="233"/>
      <c r="B996" s="234"/>
      <c r="C996" s="235"/>
      <c r="D996" s="234"/>
      <c r="E996" s="234"/>
      <c r="F996" s="234"/>
      <c r="G996" s="234"/>
      <c r="H996" s="234"/>
      <c r="I996" s="234"/>
      <c r="J996" s="234"/>
      <c r="K996" s="234"/>
      <c r="L996" s="234"/>
      <c r="M996" s="234"/>
      <c r="N996" s="234"/>
      <c r="O996" s="234"/>
      <c r="P996" s="234"/>
      <c r="Q996" s="234"/>
      <c r="R996" s="236"/>
      <c r="S996" s="234"/>
      <c r="T996" s="234"/>
      <c r="U996" s="234"/>
      <c r="V996" s="234"/>
      <c r="W996" s="234"/>
      <c r="X996" s="234"/>
      <c r="Y996" s="234"/>
      <c r="Z996" s="234"/>
      <c r="AA996" s="237"/>
      <c r="AB996" s="237"/>
      <c r="AC996" s="234"/>
      <c r="AD996" s="234"/>
      <c r="AE996" s="234"/>
      <c r="AF996" s="234"/>
      <c r="AG996" s="234"/>
      <c r="AH996" s="234"/>
      <c r="AI996" s="238"/>
      <c r="AJ996" s="234"/>
      <c r="AK996" s="234"/>
      <c r="AL996" s="234"/>
      <c r="AM996" s="229"/>
      <c r="AN996" s="239"/>
      <c r="AO996" s="239"/>
      <c r="AP996" s="239"/>
      <c r="AQ996" s="239"/>
      <c r="AR996" s="239"/>
    </row>
    <row r="997" spans="1:44">
      <c r="A997" s="233"/>
      <c r="B997" s="234"/>
      <c r="C997" s="235"/>
      <c r="D997" s="234"/>
      <c r="E997" s="234"/>
      <c r="F997" s="234"/>
      <c r="G997" s="234"/>
      <c r="H997" s="234"/>
      <c r="I997" s="234"/>
      <c r="J997" s="234"/>
      <c r="K997" s="234"/>
      <c r="L997" s="234"/>
      <c r="M997" s="234"/>
      <c r="N997" s="234"/>
      <c r="O997" s="234"/>
      <c r="P997" s="234"/>
      <c r="Q997" s="234"/>
      <c r="R997" s="236"/>
      <c r="S997" s="234"/>
      <c r="T997" s="234"/>
      <c r="U997" s="234"/>
      <c r="V997" s="234"/>
      <c r="W997" s="234"/>
      <c r="X997" s="234"/>
      <c r="Y997" s="234"/>
      <c r="Z997" s="234"/>
      <c r="AA997" s="237"/>
      <c r="AB997" s="237"/>
      <c r="AC997" s="234"/>
      <c r="AD997" s="234"/>
      <c r="AE997" s="234"/>
      <c r="AF997" s="234"/>
      <c r="AG997" s="234"/>
      <c r="AH997" s="234"/>
      <c r="AI997" s="238"/>
      <c r="AJ997" s="234"/>
      <c r="AK997" s="234"/>
      <c r="AL997" s="234"/>
      <c r="AM997" s="229"/>
      <c r="AN997" s="239"/>
      <c r="AO997" s="239"/>
      <c r="AP997" s="239"/>
      <c r="AQ997" s="239"/>
      <c r="AR997" s="239"/>
    </row>
    <row r="998" spans="1:44">
      <c r="A998" s="233"/>
      <c r="B998" s="234"/>
      <c r="C998" s="235"/>
      <c r="D998" s="234"/>
      <c r="E998" s="234"/>
      <c r="F998" s="234"/>
      <c r="G998" s="234"/>
      <c r="H998" s="234"/>
      <c r="I998" s="234"/>
      <c r="J998" s="234"/>
      <c r="K998" s="234"/>
      <c r="L998" s="234"/>
      <c r="M998" s="234"/>
      <c r="N998" s="234"/>
      <c r="O998" s="234"/>
      <c r="P998" s="234"/>
      <c r="Q998" s="234"/>
      <c r="R998" s="236"/>
      <c r="S998" s="234"/>
      <c r="T998" s="234"/>
      <c r="U998" s="234"/>
      <c r="V998" s="234"/>
      <c r="W998" s="234"/>
      <c r="X998" s="234"/>
      <c r="Y998" s="234"/>
      <c r="Z998" s="234"/>
      <c r="AA998" s="237"/>
      <c r="AB998" s="237"/>
      <c r="AC998" s="234"/>
      <c r="AD998" s="234"/>
      <c r="AE998" s="234"/>
      <c r="AF998" s="234"/>
      <c r="AG998" s="234"/>
      <c r="AH998" s="234"/>
      <c r="AI998" s="238"/>
      <c r="AJ998" s="234"/>
      <c r="AK998" s="234"/>
      <c r="AL998" s="234"/>
      <c r="AM998" s="229"/>
      <c r="AN998" s="239"/>
      <c r="AO998" s="239"/>
      <c r="AP998" s="239"/>
      <c r="AQ998" s="239"/>
      <c r="AR998" s="239"/>
    </row>
    <row r="999" spans="1:44">
      <c r="A999" s="233"/>
      <c r="B999" s="234"/>
      <c r="C999" s="235"/>
      <c r="D999" s="234"/>
      <c r="E999" s="234"/>
      <c r="F999" s="234"/>
      <c r="G999" s="234"/>
      <c r="H999" s="234"/>
      <c r="I999" s="234"/>
      <c r="J999" s="234"/>
      <c r="K999" s="234"/>
      <c r="L999" s="234"/>
      <c r="M999" s="234"/>
      <c r="N999" s="234"/>
      <c r="O999" s="234"/>
      <c r="P999" s="234"/>
      <c r="Q999" s="234"/>
      <c r="R999" s="236"/>
      <c r="S999" s="234"/>
      <c r="T999" s="234"/>
      <c r="U999" s="234"/>
      <c r="V999" s="234"/>
      <c r="W999" s="234"/>
      <c r="X999" s="234"/>
      <c r="Y999" s="234"/>
      <c r="Z999" s="234"/>
      <c r="AA999" s="237"/>
      <c r="AB999" s="237"/>
      <c r="AC999" s="234"/>
      <c r="AD999" s="234"/>
      <c r="AE999" s="234"/>
      <c r="AF999" s="234"/>
      <c r="AG999" s="234"/>
      <c r="AH999" s="234"/>
      <c r="AI999" s="238"/>
      <c r="AJ999" s="234"/>
      <c r="AK999" s="234"/>
      <c r="AL999" s="234"/>
      <c r="AM999" s="229"/>
      <c r="AN999" s="239"/>
      <c r="AO999" s="239"/>
      <c r="AP999" s="239"/>
      <c r="AQ999" s="239"/>
      <c r="AR999" s="239"/>
    </row>
    <row r="1000" spans="1:44">
      <c r="A1000" s="233"/>
      <c r="B1000" s="234"/>
      <c r="C1000" s="235"/>
      <c r="D1000" s="234"/>
      <c r="E1000" s="234"/>
      <c r="F1000" s="234"/>
      <c r="G1000" s="234"/>
      <c r="H1000" s="234"/>
      <c r="I1000" s="234"/>
      <c r="J1000" s="234"/>
      <c r="K1000" s="234"/>
      <c r="L1000" s="234"/>
      <c r="M1000" s="234"/>
      <c r="N1000" s="234"/>
      <c r="O1000" s="234"/>
      <c r="P1000" s="234"/>
      <c r="Q1000" s="234"/>
      <c r="R1000" s="236"/>
      <c r="S1000" s="234"/>
      <c r="T1000" s="234"/>
      <c r="U1000" s="234"/>
      <c r="V1000" s="234"/>
      <c r="W1000" s="234"/>
      <c r="X1000" s="234"/>
      <c r="Y1000" s="234"/>
      <c r="Z1000" s="234"/>
      <c r="AA1000" s="237"/>
      <c r="AB1000" s="237"/>
      <c r="AC1000" s="234"/>
      <c r="AD1000" s="234"/>
      <c r="AE1000" s="234"/>
      <c r="AF1000" s="234"/>
      <c r="AG1000" s="234"/>
      <c r="AH1000" s="234"/>
      <c r="AI1000" s="238"/>
      <c r="AJ1000" s="234"/>
      <c r="AK1000" s="234"/>
      <c r="AL1000" s="234"/>
      <c r="AM1000" s="229"/>
      <c r="AN1000" s="239"/>
      <c r="AO1000" s="239"/>
      <c r="AP1000" s="239"/>
      <c r="AQ1000" s="239"/>
      <c r="AR1000" s="239"/>
    </row>
    <row r="1001" spans="1:44">
      <c r="A1001" s="233"/>
      <c r="B1001" s="234"/>
      <c r="C1001" s="235"/>
      <c r="D1001" s="234"/>
      <c r="E1001" s="234"/>
      <c r="F1001" s="234"/>
      <c r="G1001" s="234"/>
      <c r="H1001" s="234"/>
      <c r="I1001" s="234"/>
      <c r="J1001" s="234"/>
      <c r="K1001" s="234"/>
      <c r="L1001" s="234"/>
      <c r="M1001" s="234"/>
      <c r="N1001" s="234"/>
      <c r="O1001" s="234"/>
      <c r="P1001" s="234"/>
      <c r="Q1001" s="234"/>
      <c r="R1001" s="236"/>
      <c r="S1001" s="234"/>
      <c r="T1001" s="234"/>
      <c r="U1001" s="234"/>
      <c r="V1001" s="234"/>
      <c r="W1001" s="234"/>
      <c r="X1001" s="234"/>
      <c r="Y1001" s="234"/>
      <c r="Z1001" s="234"/>
      <c r="AA1001" s="237"/>
      <c r="AB1001" s="237"/>
      <c r="AC1001" s="234"/>
      <c r="AD1001" s="234"/>
      <c r="AE1001" s="234"/>
      <c r="AF1001" s="234"/>
      <c r="AG1001" s="234"/>
      <c r="AH1001" s="234"/>
      <c r="AI1001" s="238"/>
      <c r="AJ1001" s="234"/>
      <c r="AK1001" s="234"/>
      <c r="AL1001" s="234"/>
      <c r="AM1001" s="229"/>
      <c r="AN1001" s="239"/>
      <c r="AO1001" s="239"/>
      <c r="AP1001" s="239"/>
      <c r="AQ1001" s="239"/>
      <c r="AR1001" s="239"/>
    </row>
    <row r="1002" spans="1:44">
      <c r="A1002" s="233"/>
      <c r="B1002" s="234"/>
      <c r="C1002" s="235"/>
      <c r="D1002" s="234"/>
      <c r="E1002" s="234"/>
      <c r="F1002" s="234"/>
      <c r="G1002" s="234"/>
      <c r="H1002" s="234"/>
      <c r="I1002" s="234"/>
      <c r="J1002" s="234"/>
      <c r="K1002" s="234"/>
      <c r="L1002" s="234"/>
      <c r="M1002" s="234"/>
      <c r="N1002" s="234"/>
      <c r="O1002" s="234"/>
      <c r="P1002" s="234"/>
      <c r="Q1002" s="234"/>
      <c r="R1002" s="236"/>
      <c r="S1002" s="234"/>
      <c r="T1002" s="234"/>
      <c r="U1002" s="234"/>
      <c r="V1002" s="234"/>
      <c r="W1002" s="234"/>
      <c r="X1002" s="234"/>
      <c r="Y1002" s="234"/>
      <c r="Z1002" s="234"/>
      <c r="AA1002" s="237"/>
      <c r="AB1002" s="237"/>
      <c r="AC1002" s="234"/>
      <c r="AD1002" s="234"/>
      <c r="AE1002" s="234"/>
      <c r="AF1002" s="234"/>
      <c r="AG1002" s="234"/>
      <c r="AH1002" s="234"/>
      <c r="AI1002" s="238"/>
      <c r="AJ1002" s="234"/>
      <c r="AK1002" s="234"/>
      <c r="AL1002" s="234"/>
      <c r="AM1002" s="229"/>
      <c r="AN1002" s="239"/>
      <c r="AO1002" s="239"/>
      <c r="AP1002" s="239"/>
      <c r="AQ1002" s="239"/>
      <c r="AR1002" s="239"/>
    </row>
    <row r="1003" spans="1:44">
      <c r="A1003" s="233"/>
      <c r="B1003" s="234"/>
      <c r="C1003" s="235"/>
      <c r="D1003" s="234"/>
      <c r="E1003" s="234"/>
      <c r="F1003" s="234"/>
      <c r="G1003" s="234"/>
      <c r="H1003" s="234"/>
      <c r="I1003" s="234"/>
      <c r="J1003" s="234"/>
      <c r="K1003" s="234"/>
      <c r="L1003" s="234"/>
      <c r="M1003" s="234"/>
      <c r="N1003" s="234"/>
      <c r="O1003" s="234"/>
      <c r="P1003" s="234"/>
      <c r="Q1003" s="234"/>
      <c r="R1003" s="236"/>
      <c r="S1003" s="234"/>
      <c r="T1003" s="234"/>
      <c r="U1003" s="234"/>
      <c r="V1003" s="234"/>
      <c r="W1003" s="234"/>
      <c r="X1003" s="234"/>
      <c r="Y1003" s="234"/>
      <c r="Z1003" s="234"/>
      <c r="AA1003" s="237"/>
      <c r="AB1003" s="237"/>
      <c r="AC1003" s="234"/>
      <c r="AD1003" s="234"/>
      <c r="AE1003" s="234"/>
      <c r="AF1003" s="234"/>
      <c r="AG1003" s="234"/>
      <c r="AH1003" s="234"/>
      <c r="AI1003" s="238"/>
      <c r="AJ1003" s="234"/>
      <c r="AK1003" s="234"/>
      <c r="AL1003" s="234"/>
      <c r="AM1003" s="229"/>
      <c r="AN1003" s="239"/>
      <c r="AO1003" s="239"/>
      <c r="AP1003" s="239"/>
      <c r="AQ1003" s="239"/>
      <c r="AR1003" s="239"/>
    </row>
    <row r="1004" spans="1:44">
      <c r="A1004" s="233"/>
      <c r="B1004" s="234"/>
      <c r="C1004" s="235"/>
      <c r="D1004" s="234"/>
      <c r="E1004" s="234"/>
      <c r="F1004" s="234"/>
      <c r="G1004" s="234"/>
      <c r="H1004" s="234"/>
      <c r="I1004" s="234"/>
      <c r="J1004" s="234"/>
      <c r="K1004" s="234"/>
      <c r="L1004" s="234"/>
      <c r="M1004" s="234"/>
      <c r="N1004" s="234"/>
      <c r="O1004" s="234"/>
      <c r="P1004" s="234"/>
      <c r="Q1004" s="234"/>
      <c r="R1004" s="236"/>
      <c r="S1004" s="234"/>
      <c r="T1004" s="234"/>
      <c r="U1004" s="234"/>
      <c r="V1004" s="234"/>
      <c r="W1004" s="234"/>
      <c r="X1004" s="234"/>
      <c r="Y1004" s="234"/>
      <c r="Z1004" s="234"/>
      <c r="AA1004" s="237"/>
      <c r="AB1004" s="237"/>
      <c r="AC1004" s="234"/>
      <c r="AD1004" s="234"/>
      <c r="AE1004" s="234"/>
      <c r="AF1004" s="234"/>
      <c r="AG1004" s="234"/>
      <c r="AH1004" s="234"/>
      <c r="AI1004" s="238"/>
      <c r="AJ1004" s="234"/>
      <c r="AK1004" s="234"/>
      <c r="AL1004" s="234"/>
      <c r="AM1004" s="229"/>
      <c r="AN1004" s="239"/>
      <c r="AO1004" s="239"/>
      <c r="AP1004" s="239"/>
      <c r="AQ1004" s="239"/>
      <c r="AR1004" s="239"/>
    </row>
    <row r="1005" spans="1:44">
      <c r="A1005" s="233"/>
      <c r="B1005" s="234"/>
      <c r="C1005" s="235"/>
      <c r="D1005" s="234"/>
      <c r="E1005" s="234"/>
      <c r="F1005" s="234"/>
      <c r="G1005" s="234"/>
      <c r="H1005" s="234"/>
      <c r="I1005" s="234"/>
      <c r="J1005" s="234"/>
      <c r="K1005" s="234"/>
      <c r="L1005" s="234"/>
      <c r="M1005" s="234"/>
      <c r="N1005" s="234"/>
      <c r="O1005" s="234"/>
      <c r="P1005" s="234"/>
      <c r="Q1005" s="234"/>
      <c r="R1005" s="236"/>
      <c r="S1005" s="234"/>
      <c r="T1005" s="234"/>
      <c r="U1005" s="234"/>
      <c r="V1005" s="234"/>
      <c r="W1005" s="234"/>
      <c r="X1005" s="234"/>
      <c r="Y1005" s="234"/>
      <c r="Z1005" s="234"/>
      <c r="AA1005" s="237"/>
      <c r="AB1005" s="237"/>
      <c r="AC1005" s="234"/>
      <c r="AD1005" s="234"/>
      <c r="AE1005" s="234"/>
      <c r="AF1005" s="234"/>
      <c r="AG1005" s="234"/>
      <c r="AH1005" s="234"/>
      <c r="AI1005" s="238"/>
      <c r="AJ1005" s="234"/>
      <c r="AK1005" s="234"/>
      <c r="AL1005" s="234"/>
      <c r="AM1005" s="229"/>
      <c r="AN1005" s="239"/>
      <c r="AO1005" s="239"/>
      <c r="AP1005" s="239"/>
      <c r="AQ1005" s="239"/>
      <c r="AR1005" s="239"/>
    </row>
    <row r="1006" spans="1:44">
      <c r="A1006" s="233"/>
      <c r="B1006" s="234"/>
      <c r="C1006" s="235"/>
      <c r="D1006" s="234"/>
      <c r="E1006" s="234"/>
      <c r="F1006" s="234"/>
      <c r="G1006" s="234"/>
      <c r="H1006" s="234"/>
      <c r="I1006" s="234"/>
      <c r="J1006" s="234"/>
      <c r="K1006" s="234"/>
      <c r="L1006" s="234"/>
      <c r="M1006" s="234"/>
      <c r="N1006" s="234"/>
      <c r="O1006" s="234"/>
      <c r="P1006" s="234"/>
      <c r="Q1006" s="234"/>
      <c r="R1006" s="236"/>
      <c r="S1006" s="234"/>
      <c r="T1006" s="234"/>
      <c r="U1006" s="234"/>
      <c r="V1006" s="234"/>
      <c r="W1006" s="234"/>
      <c r="X1006" s="234"/>
      <c r="Y1006" s="234"/>
      <c r="Z1006" s="234"/>
      <c r="AA1006" s="237"/>
      <c r="AB1006" s="237"/>
      <c r="AC1006" s="234"/>
      <c r="AD1006" s="234"/>
      <c r="AE1006" s="234"/>
      <c r="AF1006" s="234"/>
      <c r="AG1006" s="234"/>
      <c r="AH1006" s="234"/>
      <c r="AI1006" s="238"/>
      <c r="AJ1006" s="234"/>
      <c r="AK1006" s="234"/>
      <c r="AL1006" s="234"/>
      <c r="AM1006" s="229"/>
      <c r="AN1006" s="239"/>
      <c r="AO1006" s="239"/>
      <c r="AP1006" s="239"/>
      <c r="AQ1006" s="239"/>
      <c r="AR1006" s="239"/>
    </row>
    <row r="1007" spans="1:44">
      <c r="A1007" s="233"/>
      <c r="B1007" s="234"/>
      <c r="C1007" s="235"/>
      <c r="D1007" s="234"/>
      <c r="E1007" s="234"/>
      <c r="F1007" s="234"/>
      <c r="G1007" s="234"/>
      <c r="H1007" s="234"/>
      <c r="I1007" s="234"/>
      <c r="J1007" s="234"/>
      <c r="K1007" s="234"/>
      <c r="L1007" s="234"/>
      <c r="M1007" s="234"/>
      <c r="N1007" s="234"/>
      <c r="O1007" s="234"/>
      <c r="P1007" s="234"/>
      <c r="Q1007" s="234"/>
      <c r="R1007" s="236"/>
      <c r="S1007" s="234"/>
      <c r="T1007" s="234"/>
      <c r="U1007" s="234"/>
      <c r="V1007" s="234"/>
      <c r="W1007" s="234"/>
      <c r="X1007" s="234"/>
      <c r="Y1007" s="234"/>
      <c r="Z1007" s="234"/>
      <c r="AA1007" s="237"/>
      <c r="AB1007" s="237"/>
      <c r="AC1007" s="234"/>
      <c r="AD1007" s="234"/>
      <c r="AE1007" s="234"/>
      <c r="AF1007" s="234"/>
      <c r="AG1007" s="234"/>
      <c r="AH1007" s="234"/>
      <c r="AI1007" s="238"/>
      <c r="AJ1007" s="234"/>
      <c r="AK1007" s="234"/>
      <c r="AL1007" s="234"/>
      <c r="AM1007" s="229"/>
      <c r="AN1007" s="239"/>
      <c r="AO1007" s="239"/>
      <c r="AP1007" s="239"/>
      <c r="AQ1007" s="239"/>
      <c r="AR1007" s="239"/>
    </row>
    <row r="1008" spans="1:44">
      <c r="A1008" s="233"/>
      <c r="B1008" s="234"/>
      <c r="C1008" s="235"/>
      <c r="D1008" s="234"/>
      <c r="E1008" s="234"/>
      <c r="F1008" s="234"/>
      <c r="G1008" s="234"/>
      <c r="H1008" s="234"/>
      <c r="I1008" s="234"/>
      <c r="J1008" s="234"/>
      <c r="K1008" s="234"/>
      <c r="L1008" s="234"/>
      <c r="M1008" s="234"/>
      <c r="N1008" s="234"/>
      <c r="O1008" s="234"/>
      <c r="P1008" s="234"/>
      <c r="Q1008" s="234"/>
      <c r="R1008" s="236"/>
      <c r="S1008" s="234"/>
      <c r="T1008" s="234"/>
      <c r="U1008" s="234"/>
      <c r="V1008" s="234"/>
      <c r="W1008" s="234"/>
      <c r="X1008" s="234"/>
      <c r="Y1008" s="234"/>
      <c r="Z1008" s="234"/>
      <c r="AA1008" s="237"/>
      <c r="AB1008" s="237"/>
      <c r="AC1008" s="234"/>
      <c r="AD1008" s="234"/>
      <c r="AE1008" s="234"/>
      <c r="AF1008" s="234"/>
      <c r="AG1008" s="234"/>
      <c r="AH1008" s="234"/>
      <c r="AI1008" s="238"/>
      <c r="AJ1008" s="234"/>
      <c r="AK1008" s="234"/>
      <c r="AL1008" s="234"/>
      <c r="AM1008" s="229"/>
      <c r="AN1008" s="239"/>
      <c r="AO1008" s="239"/>
      <c r="AP1008" s="239"/>
      <c r="AQ1008" s="239"/>
      <c r="AR1008" s="239"/>
    </row>
    <row r="1009" spans="1:44">
      <c r="A1009" s="233"/>
      <c r="B1009" s="234"/>
      <c r="C1009" s="235"/>
      <c r="D1009" s="234"/>
      <c r="E1009" s="234"/>
      <c r="F1009" s="234"/>
      <c r="G1009" s="234"/>
      <c r="H1009" s="234"/>
      <c r="I1009" s="234"/>
      <c r="J1009" s="234"/>
      <c r="K1009" s="234"/>
      <c r="L1009" s="234"/>
      <c r="M1009" s="234"/>
      <c r="N1009" s="234"/>
      <c r="O1009" s="234"/>
      <c r="P1009" s="234"/>
      <c r="Q1009" s="234"/>
      <c r="R1009" s="236"/>
      <c r="S1009" s="234"/>
      <c r="T1009" s="234"/>
      <c r="U1009" s="234"/>
      <c r="V1009" s="234"/>
      <c r="W1009" s="234"/>
      <c r="X1009" s="234"/>
      <c r="Y1009" s="234"/>
      <c r="Z1009" s="234"/>
      <c r="AA1009" s="237"/>
      <c r="AB1009" s="237"/>
      <c r="AC1009" s="234"/>
      <c r="AD1009" s="234"/>
      <c r="AE1009" s="234"/>
      <c r="AF1009" s="234"/>
      <c r="AG1009" s="234"/>
      <c r="AH1009" s="234"/>
      <c r="AI1009" s="238"/>
      <c r="AJ1009" s="234"/>
      <c r="AK1009" s="234"/>
      <c r="AL1009" s="234"/>
      <c r="AM1009" s="229"/>
      <c r="AN1009" s="239"/>
      <c r="AO1009" s="239"/>
      <c r="AP1009" s="239"/>
      <c r="AQ1009" s="239"/>
      <c r="AR1009" s="239"/>
    </row>
    <row r="1010" spans="1:44">
      <c r="A1010" s="233"/>
      <c r="B1010" s="234"/>
      <c r="C1010" s="235"/>
      <c r="D1010" s="234"/>
      <c r="E1010" s="234"/>
      <c r="F1010" s="234"/>
      <c r="G1010" s="234"/>
      <c r="H1010" s="234"/>
      <c r="I1010" s="234"/>
      <c r="J1010" s="234"/>
      <c r="K1010" s="234"/>
      <c r="L1010" s="234"/>
      <c r="M1010" s="234"/>
      <c r="N1010" s="234"/>
      <c r="O1010" s="234"/>
      <c r="P1010" s="234"/>
      <c r="Q1010" s="234"/>
      <c r="R1010" s="236"/>
      <c r="S1010" s="234"/>
      <c r="T1010" s="234"/>
      <c r="U1010" s="234"/>
      <c r="V1010" s="234"/>
      <c r="W1010" s="234"/>
      <c r="X1010" s="234"/>
      <c r="Y1010" s="234"/>
      <c r="Z1010" s="234"/>
      <c r="AA1010" s="237"/>
      <c r="AB1010" s="237"/>
      <c r="AC1010" s="234"/>
      <c r="AD1010" s="234"/>
      <c r="AE1010" s="234"/>
      <c r="AF1010" s="234"/>
      <c r="AG1010" s="234"/>
      <c r="AH1010" s="234"/>
      <c r="AI1010" s="238"/>
      <c r="AJ1010" s="234"/>
      <c r="AK1010" s="234"/>
      <c r="AL1010" s="234"/>
      <c r="AM1010" s="229"/>
      <c r="AN1010" s="239"/>
      <c r="AO1010" s="239"/>
      <c r="AP1010" s="239"/>
      <c r="AQ1010" s="239"/>
      <c r="AR1010" s="239"/>
    </row>
    <row r="1011" spans="1:44">
      <c r="A1011" s="233"/>
      <c r="B1011" s="234"/>
      <c r="C1011" s="235"/>
      <c r="D1011" s="234"/>
      <c r="E1011" s="234"/>
      <c r="F1011" s="234"/>
      <c r="G1011" s="234"/>
      <c r="H1011" s="234"/>
      <c r="I1011" s="234"/>
      <c r="J1011" s="234"/>
      <c r="K1011" s="234"/>
      <c r="L1011" s="234"/>
      <c r="M1011" s="234"/>
      <c r="N1011" s="234"/>
      <c r="O1011" s="234"/>
      <c r="P1011" s="234"/>
      <c r="Q1011" s="234"/>
      <c r="R1011" s="236"/>
      <c r="S1011" s="234"/>
      <c r="T1011" s="234"/>
      <c r="U1011" s="234"/>
      <c r="V1011" s="234"/>
      <c r="W1011" s="234"/>
      <c r="X1011" s="234"/>
      <c r="Y1011" s="234"/>
      <c r="Z1011" s="234"/>
      <c r="AA1011" s="237"/>
      <c r="AB1011" s="237"/>
      <c r="AC1011" s="234"/>
      <c r="AD1011" s="234"/>
      <c r="AE1011" s="234"/>
      <c r="AF1011" s="234"/>
      <c r="AG1011" s="234"/>
      <c r="AH1011" s="234"/>
      <c r="AI1011" s="238"/>
      <c r="AJ1011" s="234"/>
      <c r="AK1011" s="234"/>
      <c r="AL1011" s="234"/>
      <c r="AM1011" s="229"/>
      <c r="AN1011" s="239"/>
      <c r="AO1011" s="239"/>
      <c r="AP1011" s="239"/>
      <c r="AQ1011" s="239"/>
      <c r="AR1011" s="239"/>
    </row>
    <row r="1012" spans="1:44">
      <c r="A1012" s="233"/>
      <c r="B1012" s="234"/>
      <c r="C1012" s="235"/>
      <c r="D1012" s="234"/>
      <c r="E1012" s="234"/>
      <c r="F1012" s="234"/>
      <c r="G1012" s="234"/>
      <c r="H1012" s="234"/>
      <c r="I1012" s="234"/>
      <c r="J1012" s="234"/>
      <c r="K1012" s="234"/>
      <c r="L1012" s="234"/>
      <c r="M1012" s="234"/>
      <c r="N1012" s="234"/>
      <c r="O1012" s="234"/>
      <c r="P1012" s="234"/>
      <c r="Q1012" s="234"/>
      <c r="R1012" s="236"/>
      <c r="S1012" s="234"/>
      <c r="T1012" s="234"/>
      <c r="U1012" s="234"/>
      <c r="V1012" s="234"/>
      <c r="W1012" s="234"/>
      <c r="X1012" s="234"/>
      <c r="Y1012" s="234"/>
      <c r="Z1012" s="234"/>
      <c r="AA1012" s="237"/>
      <c r="AB1012" s="237"/>
      <c r="AC1012" s="234"/>
      <c r="AD1012" s="234"/>
      <c r="AE1012" s="234"/>
      <c r="AF1012" s="234"/>
      <c r="AG1012" s="234"/>
      <c r="AH1012" s="234"/>
      <c r="AI1012" s="238"/>
      <c r="AJ1012" s="234"/>
      <c r="AK1012" s="234"/>
      <c r="AL1012" s="234"/>
      <c r="AM1012" s="229"/>
      <c r="AN1012" s="239"/>
      <c r="AO1012" s="239"/>
      <c r="AP1012" s="239"/>
      <c r="AQ1012" s="239"/>
      <c r="AR1012" s="239"/>
    </row>
    <row r="1013" spans="1:44">
      <c r="A1013" s="233"/>
      <c r="B1013" s="234"/>
      <c r="C1013" s="235"/>
      <c r="D1013" s="234"/>
      <c r="E1013" s="234"/>
      <c r="F1013" s="234"/>
      <c r="G1013" s="234"/>
      <c r="H1013" s="234"/>
      <c r="I1013" s="234"/>
      <c r="J1013" s="234"/>
      <c r="K1013" s="234"/>
      <c r="L1013" s="234"/>
      <c r="M1013" s="234"/>
      <c r="N1013" s="234"/>
      <c r="O1013" s="234"/>
      <c r="P1013" s="234"/>
      <c r="Q1013" s="234"/>
      <c r="R1013" s="236"/>
      <c r="S1013" s="234"/>
      <c r="T1013" s="234"/>
      <c r="U1013" s="234"/>
      <c r="V1013" s="234"/>
      <c r="W1013" s="234"/>
      <c r="X1013" s="234"/>
      <c r="Y1013" s="234"/>
      <c r="Z1013" s="234"/>
      <c r="AA1013" s="237"/>
      <c r="AB1013" s="237"/>
      <c r="AC1013" s="234"/>
      <c r="AD1013" s="234"/>
      <c r="AE1013" s="234"/>
      <c r="AF1013" s="234"/>
      <c r="AG1013" s="234"/>
      <c r="AH1013" s="234"/>
      <c r="AI1013" s="238"/>
      <c r="AJ1013" s="234"/>
      <c r="AK1013" s="234"/>
      <c r="AL1013" s="234"/>
      <c r="AM1013" s="229"/>
      <c r="AN1013" s="239"/>
      <c r="AO1013" s="239"/>
      <c r="AP1013" s="239"/>
      <c r="AQ1013" s="239"/>
      <c r="AR1013" s="239"/>
    </row>
    <row r="1014" spans="1:44">
      <c r="A1014" s="233"/>
      <c r="B1014" s="234"/>
      <c r="C1014" s="235"/>
      <c r="D1014" s="234"/>
      <c r="E1014" s="234"/>
      <c r="F1014" s="234"/>
      <c r="G1014" s="234"/>
      <c r="H1014" s="234"/>
      <c r="I1014" s="234"/>
      <c r="J1014" s="234"/>
      <c r="K1014" s="234"/>
      <c r="L1014" s="234"/>
      <c r="M1014" s="234"/>
      <c r="N1014" s="234"/>
      <c r="O1014" s="234"/>
      <c r="P1014" s="234"/>
      <c r="Q1014" s="234"/>
      <c r="R1014" s="236"/>
      <c r="S1014" s="234"/>
      <c r="T1014" s="234"/>
      <c r="U1014" s="234"/>
      <c r="V1014" s="234"/>
      <c r="W1014" s="234"/>
      <c r="X1014" s="234"/>
      <c r="Y1014" s="234"/>
      <c r="Z1014" s="234"/>
      <c r="AA1014" s="237"/>
      <c r="AB1014" s="237"/>
      <c r="AC1014" s="234"/>
      <c r="AD1014" s="234"/>
      <c r="AE1014" s="234"/>
      <c r="AF1014" s="234"/>
      <c r="AG1014" s="234"/>
      <c r="AH1014" s="234"/>
      <c r="AI1014" s="238"/>
      <c r="AJ1014" s="234"/>
      <c r="AK1014" s="234"/>
      <c r="AL1014" s="234"/>
      <c r="AM1014" s="229"/>
      <c r="AN1014" s="239"/>
      <c r="AO1014" s="239"/>
      <c r="AP1014" s="239"/>
      <c r="AQ1014" s="239"/>
      <c r="AR1014" s="239"/>
    </row>
    <row r="1015" spans="1:44">
      <c r="A1015" s="233"/>
      <c r="B1015" s="234"/>
      <c r="C1015" s="235"/>
      <c r="D1015" s="234"/>
      <c r="E1015" s="234"/>
      <c r="F1015" s="234"/>
      <c r="G1015" s="234"/>
      <c r="H1015" s="234"/>
      <c r="I1015" s="234"/>
      <c r="J1015" s="234"/>
      <c r="K1015" s="234"/>
      <c r="L1015" s="234"/>
      <c r="M1015" s="234"/>
      <c r="N1015" s="234"/>
      <c r="O1015" s="234"/>
      <c r="P1015" s="234"/>
      <c r="Q1015" s="234"/>
      <c r="R1015" s="236"/>
      <c r="S1015" s="234"/>
      <c r="T1015" s="234"/>
      <c r="U1015" s="234"/>
      <c r="V1015" s="234"/>
      <c r="W1015" s="234"/>
      <c r="X1015" s="234"/>
      <c r="Y1015" s="234"/>
      <c r="Z1015" s="234"/>
      <c r="AA1015" s="237"/>
      <c r="AB1015" s="237"/>
      <c r="AC1015" s="234"/>
      <c r="AD1015" s="234"/>
      <c r="AE1015" s="234"/>
      <c r="AF1015" s="234"/>
      <c r="AG1015" s="234"/>
      <c r="AH1015" s="234"/>
      <c r="AI1015" s="238"/>
      <c r="AJ1015" s="234"/>
      <c r="AK1015" s="234"/>
      <c r="AL1015" s="234"/>
      <c r="AM1015" s="229"/>
      <c r="AN1015" s="239"/>
      <c r="AO1015" s="239"/>
      <c r="AP1015" s="239"/>
      <c r="AQ1015" s="239"/>
      <c r="AR1015" s="239"/>
    </row>
    <row r="1016" spans="1:44">
      <c r="A1016" s="233"/>
      <c r="B1016" s="234"/>
      <c r="C1016" s="235"/>
      <c r="D1016" s="234"/>
      <c r="E1016" s="234"/>
      <c r="F1016" s="234"/>
      <c r="G1016" s="234"/>
      <c r="H1016" s="234"/>
      <c r="I1016" s="234"/>
      <c r="J1016" s="234"/>
      <c r="K1016" s="234"/>
      <c r="L1016" s="234"/>
      <c r="M1016" s="234"/>
      <c r="N1016" s="234"/>
      <c r="O1016" s="234"/>
      <c r="P1016" s="234"/>
      <c r="Q1016" s="234"/>
      <c r="R1016" s="236"/>
      <c r="S1016" s="234"/>
      <c r="T1016" s="234"/>
      <c r="U1016" s="234"/>
      <c r="V1016" s="234"/>
      <c r="W1016" s="234"/>
      <c r="X1016" s="234"/>
      <c r="Y1016" s="234"/>
      <c r="Z1016" s="234"/>
      <c r="AA1016" s="237"/>
      <c r="AB1016" s="237"/>
      <c r="AC1016" s="234"/>
      <c r="AD1016" s="234"/>
      <c r="AE1016" s="234"/>
      <c r="AF1016" s="234"/>
      <c r="AG1016" s="234"/>
      <c r="AH1016" s="234"/>
      <c r="AI1016" s="238"/>
      <c r="AJ1016" s="234"/>
      <c r="AK1016" s="234"/>
      <c r="AL1016" s="234"/>
      <c r="AM1016" s="229"/>
      <c r="AN1016" s="239"/>
      <c r="AO1016" s="239"/>
      <c r="AP1016" s="239"/>
      <c r="AQ1016" s="239"/>
      <c r="AR1016" s="239"/>
    </row>
  </sheetData>
  <customSheetViews>
    <customSheetView guid="{484662BA-43FB-4037-B30D-D3EC44876D6B}" filter="1" showAutoFilter="1">
      <pageMargins left="0.7" right="0.7" top="0.75" bottom="0.75" header="0.3" footer="0.3"/>
      <autoFilter ref="C1:C1016" xr:uid="{A6723800-0E52-4A66-BA37-CDB00B30F869}">
        <filterColumn colId="0">
          <filters>
            <filter val="All- Well Being_x000a__x000a_Consumer Services DCO"/>
            <filter val="Case Management of Michigan DCO"/>
            <filter val="Clinton Counseling Center DCO"/>
            <filter val="Consumer Services DCO"/>
            <filter val="Easterseals"/>
            <filter val="JOAK"/>
            <filter val="Training &amp; Treatment Innovations DCO"/>
          </filters>
        </filterColumn>
      </autoFilter>
      <extLst>
        <ext uri="GoogleSheetsCustomDataVersion1">
          <go:sheetsCustomData xmlns:go="http://customooxmlschemas.google.com/" filterViewId="997381248"/>
        </ext>
      </extLst>
    </customSheetView>
    <customSheetView guid="{3867B58E-DFF0-40DE-8E79-F00FB3962EA8}" filter="1" showAutoFilter="1">
      <pageMargins left="0.7" right="0.7" top="0.75" bottom="0.75" header="0.3" footer="0.3"/>
      <autoFilter ref="AI1:AI1016" xr:uid="{9E9E6B16-FBBC-42CF-81F7-C32E659864DD}">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993379990"/>
        </ext>
      </extLst>
    </customSheetView>
    <customSheetView guid="{7AB1B46A-FCFB-4651-A655-C66D4B77BCC6}" filter="1" showAutoFilter="1">
      <pageMargins left="0.7" right="0.7" top="0.75" bottom="0.75" header="0.3" footer="0.3"/>
      <autoFilter ref="AI1:AI1016" xr:uid="{1B6E0DBB-C929-4B47-BE73-BAC470F6A3A8}">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993308604"/>
        </ext>
      </extLst>
    </customSheetView>
    <customSheetView guid="{7DC9A480-E60C-4655-9AF2-38C62151E975}" filter="1" showAutoFilter="1">
      <pageMargins left="0.7" right="0.7" top="0.75" bottom="0.75" header="0.3" footer="0.3"/>
      <autoFilter ref="M1:M1016" xr:uid="{364CBCBE-C078-458A-8187-5AF824B2773E}">
        <filterColumn colId="0">
          <filters>
            <filter val="01/03/2023"/>
            <filter val="01/05/2023"/>
            <filter val="01/06/2023"/>
            <filter val="01/11/2023"/>
            <filter val="01/13/2023"/>
            <filter val="01/16/2023"/>
            <filter val="01/19/2023"/>
            <filter val="01/25/2023"/>
            <filter val="02/01/2023"/>
            <filter val="02/16/2023"/>
            <filter val="03/07/2023"/>
            <filter val="03/09/2022"/>
            <filter val="04/06/2023"/>
            <filter val="04/08/2023"/>
            <filter val="04/17/2023"/>
            <filter val="04/21/2023"/>
            <filter val="04/27/2023"/>
            <filter val="05/01/2023"/>
            <filter val="05/04/2023"/>
            <filter val="05/05/2023"/>
            <filter val="05/09/2023"/>
            <filter val="05/11/2023"/>
            <filter val="05/13/2023"/>
            <filter val="05/17/2023"/>
            <filter val="05/30/2023"/>
            <filter val="05/31/2023"/>
            <filter val="06/14/2022"/>
            <filter val="06/17/2023"/>
            <filter val="06/21/2023"/>
            <filter val="06/25/2019"/>
            <filter val="07/04/2023"/>
            <filter val="07/13/2010"/>
            <filter val="07/15/2023"/>
            <filter val="07/25/2023"/>
            <filter val="08/03/2023"/>
            <filter val="09/17/2022"/>
            <filter val="09/19/2022"/>
            <filter val="09/25/2019"/>
            <filter val="10/31/2022"/>
            <filter val="11/04/2022"/>
            <filter val="11/07/2022"/>
            <filter val="11/08/2022"/>
            <filter val="11/28/2022"/>
            <filter val="11/30/2022"/>
            <filter val="12/09/2022"/>
            <filter val="12/12/2022"/>
            <filter val="12/13/2018"/>
            <filter val="12/15/2022"/>
            <filter val="12/16/2022"/>
            <filter val="12/20/2022"/>
            <filter val="12/29/2022"/>
            <filter val="2/13/2023"/>
            <filter val="2/17/2023"/>
            <filter val="2/21/2023"/>
            <filter val="2/24/2021"/>
            <filter val="2/25/2023"/>
            <filter val="3/10/2023"/>
            <filter val="3/13/2023"/>
            <filter val="3/28/2023"/>
            <filter val="3/30/2023"/>
            <filter val="4/12/2023"/>
            <filter val="4/18/2023"/>
            <filter val="4/21/2023"/>
            <filter val="4/26/2023"/>
            <filter val="4/28/2023"/>
            <filter val="5/15/2023"/>
            <filter val="5/18/2023"/>
            <filter val="5/2/2023"/>
            <filter val="5/23/2023"/>
            <filter val="5/3/2023"/>
            <filter val="5/30/2023"/>
            <filter val="5/31/2023"/>
            <filter val="5/4/2023"/>
            <filter val="5/5/2023"/>
            <filter val="5/8/2023"/>
            <filter val="5/9/2023"/>
            <filter val="6/24/2023"/>
            <filter val="6/7/2023"/>
            <filter val="7/12/2023"/>
          </filters>
        </filterColumn>
      </autoFilter>
      <extLst>
        <ext uri="GoogleSheetsCustomDataVersion1">
          <go:sheetsCustomData xmlns:go="http://customooxmlschemas.google.com/" filterViewId="990697408"/>
        </ext>
      </extLst>
    </customSheetView>
    <customSheetView guid="{9D204BF3-3FD3-4933-A76B-9C8C2AEBA65F}" filter="1" showAutoFilter="1">
      <pageMargins left="0.7" right="0.7" top="0.75" bottom="0.75" header="0.3" footer="0.3"/>
      <autoFilter ref="AR1:AR1016" xr:uid="{5F18FB2A-5B4F-46EB-8C51-EE382E070C80}">
        <filterColumn colId="0">
          <filters>
            <filter val="First attempt: 05/10/2023"/>
            <filter val="First attempt: 05/10/2023_x000a_Latest Attempt: 5/17/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Not submitted."/>
          </filters>
        </filterColumn>
      </autoFilter>
      <extLst>
        <ext uri="GoogleSheetsCustomDataVersion1">
          <go:sheetsCustomData xmlns:go="http://customooxmlschemas.google.com/" filterViewId="98140519"/>
        </ext>
      </extLst>
    </customSheetView>
    <customSheetView guid="{FC5F13E4-BB5D-47F1-B663-8627A1A147F4}" filter="1" showAutoFilter="1">
      <pageMargins left="0.7" right="0.7" top="0.75" bottom="0.75" header="0.3" footer="0.3"/>
      <autoFilter ref="C1:C1016" xr:uid="{FCA5DECD-73FC-425E-BE8B-27A151F3062E}">
        <filterColumn colId="0">
          <filters>
            <filter val="All- Well Being_x000a__x000a_Consumer Services DCO"/>
            <filter val="Case Management of Michigan DCO"/>
            <filter val="Clinton Counseling Center DCO"/>
            <filter val="Consumer Services DCO"/>
            <filter val="Easterseals"/>
            <filter val="Renewal Christian Counseling Inc"/>
            <filter val="Training &amp; Treatment Innovations DCO"/>
          </filters>
        </filterColumn>
      </autoFilter>
      <extLst>
        <ext uri="GoogleSheetsCustomDataVersion1">
          <go:sheetsCustomData xmlns:go="http://customooxmlschemas.google.com/" filterViewId="979523947"/>
        </ext>
      </extLst>
    </customSheetView>
    <customSheetView guid="{9C00499A-4219-4CA3-8773-F489DE8159FB}" filter="1" showAutoFilter="1">
      <pageMargins left="0.7" right="0.7" top="0.75" bottom="0.75" header="0.3" footer="0.3"/>
      <autoFilter ref="A1:AQ210" xr:uid="{DBA94671-E81E-4234-ADA5-7410C5DF3B2F}">
        <filterColumn colId="5">
          <filters blank="1">
            <filter val="Bedigian"/>
            <filter val="Bennington"/>
            <filter val="BERISHAJ"/>
            <filter val="Blackburn"/>
            <filter val="Buchman"/>
            <filter val="Butler"/>
            <filter val="Ceno"/>
            <filter val="Conley"/>
            <filter val="Dean"/>
            <filter val="Douglas"/>
            <filter val="D'Urso-Watkins"/>
            <filter val="Everson"/>
            <filter val="Fringer"/>
            <filter val="Gillis"/>
            <filter val="Griesbeck"/>
            <filter val="Hause"/>
            <filter val="Hilton"/>
            <filter val="Jackson"/>
            <filter val="Jackson Jr."/>
            <filter val="Jinnat"/>
            <filter val="Jones-Murray"/>
            <filter val="Koerber"/>
            <filter val="Kohl"/>
            <filter val="Koppela-Frangedakis"/>
            <filter val="Kowalski"/>
            <filter val="Lancaster"/>
            <filter val="Long"/>
            <filter val="Marszalec"/>
            <filter val="MCQUEEN"/>
            <filter val="MOLESWORTH"/>
            <filter val="Mostyn"/>
            <filter val="Parker"/>
            <filter val="Peavler"/>
            <filter val="Pietrzak"/>
            <filter val="Ratowski"/>
            <filter val="ROSUM"/>
            <filter val="Saheed"/>
            <filter val="Santa Maria"/>
            <filter val="Santilli"/>
            <filter val="Strobel"/>
            <filter val="Strode"/>
            <filter val="Timmons"/>
            <filter val="Tobar"/>
            <filter val="Turner"/>
            <filter val="Vincent"/>
            <filter val="Walker"/>
          </filters>
        </filterColumn>
      </autoFilter>
      <extLst>
        <ext uri="GoogleSheetsCustomDataVersion1">
          <go:sheetsCustomData xmlns:go="http://customooxmlschemas.google.com/" filterViewId="978400606"/>
        </ext>
      </extLst>
    </customSheetView>
    <customSheetView guid="{442A9AB1-E5E5-4DB9-8FAD-BF50379E25C7}" filter="1" showAutoFilter="1">
      <pageMargins left="0.7" right="0.7" top="0.75" bottom="0.75" header="0.3" footer="0.3"/>
      <autoFilter ref="C1:C1016" xr:uid="{AF8B0F99-6C58-42C4-AE71-891EEDC1B935}">
        <filterColumn colId="0">
          <filters>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978196028"/>
        </ext>
      </extLst>
    </customSheetView>
    <customSheetView guid="{F457E7FD-1A1D-4C28-A729-9C071E7F798F}" filter="1" showAutoFilter="1">
      <pageMargins left="0.7" right="0.7" top="0.75" bottom="0.75" header="0.3" footer="0.3"/>
      <autoFilter ref="A1:AR172" xr:uid="{6D576070-0AAB-43FE-93E1-303384834D16}">
        <filterColumn colId="2">
          <filters>
            <filter val="CNS Healthcare"/>
          </filters>
        </filterColumn>
      </autoFilter>
      <extLst>
        <ext uri="GoogleSheetsCustomDataVersion1">
          <go:sheetsCustomData xmlns:go="http://customooxmlschemas.google.com/" filterViewId="977966577"/>
        </ext>
      </extLst>
    </customSheetView>
    <customSheetView guid="{46AB93AC-F6B3-4BEC-B80A-433B00040A31}" filter="1" showAutoFilter="1">
      <pageMargins left="0.7" right="0.7" top="0.75" bottom="0.75" header="0.3" footer="0.3"/>
      <autoFilter ref="B85:AQ210" xr:uid="{DA642EF2-21EC-4BD7-BF59-83CAF95A24E3}">
        <filterColumn colId="1">
          <filters blank="1">
            <filter val="CNS Healthcare"/>
            <filter val="Consumer Services DCO"/>
            <filter val="Easterseals"/>
            <filter val="Judson"/>
            <filter val="New Oakland Family Centers"/>
            <filter val="Training &amp; Treatment Innovations DCO"/>
          </filters>
        </filterColumn>
      </autoFilter>
      <extLst>
        <ext uri="GoogleSheetsCustomDataVersion1">
          <go:sheetsCustomData xmlns:go="http://customooxmlschemas.google.com/" filterViewId="976266392"/>
        </ext>
      </extLst>
    </customSheetView>
    <customSheetView guid="{01FBF931-9499-4095-9A5B-A9324B553232}" filter="1" showAutoFilter="1">
      <pageMargins left="0.7" right="0.7" top="0.75" bottom="0.75" header="0.3" footer="0.3"/>
      <autoFilter ref="AP1:AP1016" xr:uid="{E991E206-B145-4720-A4CF-E6D0A41E2FDF}"/>
      <extLst>
        <ext uri="GoogleSheetsCustomDataVersion1">
          <go:sheetsCustomData xmlns:go="http://customooxmlschemas.google.com/" filterViewId="968946635"/>
        </ext>
      </extLst>
    </customSheetView>
    <customSheetView guid="{62B87709-ED55-43E1-AB21-A687748A1304}" filter="1" showAutoFilter="1">
      <pageMargins left="0.7" right="0.7" top="0.75" bottom="0.75" header="0.3" footer="0.3"/>
      <autoFilter ref="A1:AR210" xr:uid="{B9C8F6D5-D3A6-4A0D-A2F6-CB2B2A830E01}">
        <filterColumn colId="2">
          <filters blank="1">
            <filter val="CNS Healthcare"/>
            <filter val="Easterseals"/>
          </filters>
        </filterColumn>
      </autoFilter>
      <extLst>
        <ext uri="GoogleSheetsCustomDataVersion1">
          <go:sheetsCustomData xmlns:go="http://customooxmlschemas.google.com/" filterViewId="966975094"/>
        </ext>
      </extLst>
    </customSheetView>
    <customSheetView guid="{3D337526-A9BA-4FA2-A936-DB0633BD5D6A}" filter="1" showAutoFilter="1">
      <pageMargins left="0.7" right="0.7" top="0.75" bottom="0.75" header="0.3" footer="0.3"/>
      <autoFilter ref="AI1:AI1016" xr:uid="{60AB988C-936D-47A1-A153-36DED5B73C7B}">
        <filterColumn colId="0">
          <filters>
            <filter val="Approved_x000a_Effective Date: 05/01/2023        _x000a_Reassigned to PTAN: 0E06125_x000a_Provider PTAN: E06125126"/>
            <filter val="Approved_x000a_Effective Date: 05/01/2023        _x000a_Reassigned to PTAN: 0Q26321_x000a_Provider PTAN: Q26321158"/>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959530434"/>
        </ext>
      </extLst>
    </customSheetView>
    <customSheetView guid="{3109504F-39D3-4395-9EFF-2947700D1FC9}" filter="1" showAutoFilter="1">
      <pageMargins left="0.7" right="0.7" top="0.75" bottom="0.75" header="0.3" footer="0.3"/>
      <autoFilter ref="AR1:AR1016" xr:uid="{47D51B72-164D-4405-8714-420C8D0B7601}"/>
      <extLst>
        <ext uri="GoogleSheetsCustomDataVersion1">
          <go:sheetsCustomData xmlns:go="http://customooxmlschemas.google.com/" filterViewId="95004142"/>
        </ext>
      </extLst>
    </customSheetView>
    <customSheetView guid="{FF57362C-42FE-4B27-9927-1D62518A9735}" filter="1" showAutoFilter="1">
      <pageMargins left="0.7" right="0.7" top="0.75" bottom="0.75" header="0.3" footer="0.3"/>
      <autoFilter ref="AI1:AI1016" xr:uid="{2F1F7D8C-5BEE-415D-A39D-AF84DB96365A}">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944430872"/>
        </ext>
      </extLst>
    </customSheetView>
    <customSheetView guid="{8A8337A9-DD2B-4D28-94A8-A9DBB625C62D}" filter="1" showAutoFilter="1">
      <pageMargins left="0.7" right="0.7" top="0.75" bottom="0.75" header="0.3" footer="0.3"/>
      <autoFilter ref="B1:B1016" xr:uid="{8165AEAD-8161-4C59-98DB-7B95EE33BE86}">
        <filterColumn colId="0">
          <colorFilter dxfId="52"/>
        </filterColumn>
      </autoFilter>
      <extLst>
        <ext uri="GoogleSheetsCustomDataVersion1">
          <go:sheetsCustomData xmlns:go="http://customooxmlschemas.google.com/" filterViewId="94190848"/>
        </ext>
      </extLst>
    </customSheetView>
    <customSheetView guid="{0B3EBF25-6D66-4FE7-936F-0D846256A031}" filter="1" showAutoFilter="1">
      <pageMargins left="0.7" right="0.7" top="0.75" bottom="0.75" header="0.3" footer="0.3"/>
      <autoFilter ref="AG1:AG1016" xr:uid="{FF6886AA-D8F6-4C9F-BF4D-7551D27AD8E9}"/>
      <extLst>
        <ext uri="GoogleSheetsCustomDataVersion1">
          <go:sheetsCustomData xmlns:go="http://customooxmlschemas.google.com/" filterViewId="938814908"/>
        </ext>
      </extLst>
    </customSheetView>
    <customSheetView guid="{0299014D-C83E-4B7B-9EA0-D461D4132CE0}" filter="1" showAutoFilter="1">
      <pageMargins left="0.7" right="0.7" top="0.75" bottom="0.75" header="0.3" footer="0.3"/>
      <autoFilter ref="C1:C1016" xr:uid="{DB565501-BCC0-46C3-A66C-1B5C5B79B07F}">
        <filterColumn colId="0">
          <filters>
            <filter val="All- Well Being_x000a__x000a_Consumer Services DCO"/>
            <filter val="Case Management of Michigan DCO"/>
            <filter val="Clinton Counseling Center DCO"/>
            <filter val="Consumer Services DCO"/>
            <filter val="Easterseals"/>
          </filters>
        </filterColumn>
      </autoFilter>
      <extLst>
        <ext uri="GoogleSheetsCustomDataVersion1">
          <go:sheetsCustomData xmlns:go="http://customooxmlschemas.google.com/" filterViewId="937497806"/>
        </ext>
      </extLst>
    </customSheetView>
    <customSheetView guid="{4EC1A677-2854-4295-8167-8B3E08A68B7A}" filter="1" showAutoFilter="1">
      <pageMargins left="0.7" right="0.7" top="0.75" bottom="0.75" header="0.3" footer="0.3"/>
      <autoFilter ref="A1:AR172" xr:uid="{AD9F485E-3248-4208-8981-549A304AE292}">
        <filterColumn colId="42">
          <filters>
            <filter val="Approved_x000a_06/07/2023_x000a_Provider Vendor Number: 7002571293"/>
            <filter val="IN PROGRESS_x000a_Latest Attempt:5/19/2023_x000a_Inquiry Number:_x000a_23051912480151"/>
            <filter val="IN PROGRESS_x000a_Latest Attempt:5/19/2023_x000a_Inquiry Number:_x000a_23051912480259"/>
            <filter val="Not ELIGIBLE"/>
            <filter val="not submitted"/>
            <filter val="Not Submitted_x000a_Missing Information: 6301016437 Expired/Lapsed License # as of Aug 24, 2017"/>
            <filter val="Not Submitted_x000a_Missing Information: CAQH ID"/>
            <filter val="Not Submitted_x000a_Missing Information: CAQH ID and License Number"/>
            <filter val="Not Submitted_x000a_Missing Information: Prac type, CAQH ID and License Number"/>
            <filter val="Not Submitted_x000a_Missing Required Information (any of the following): Practice Location address , DOB and CAQH ID number"/>
            <filter val="Not Submitted_x000a_Missing Required Information: CAQH ID required"/>
            <filter val="Submitted_x000a_First Attempt 06/06/2023_x000a_Inquiry ID: 23060712596509"/>
            <filter val="Submitted_x000a_First Attempt 2/27/2023 _x000a_Inquiry ID:_x000a_23022711878348"/>
            <filter val="Submitted_x000a_First Attempt: 06/06/2023_x000a_Inquiry ID: 23060712596495"/>
            <filter val="SUBMITTED_x000a_First Attempt: 10/28/2022_x000a_INQUIRY ID_ 22102810704466"/>
            <filter val="SUBMITTED_x000a_First Attempt: 10/28/2022_x000a_Last Attempt: 02/02/2023_x000a_INQUIRY ID_ 22102810703628"/>
            <filter val="SUBMITTED_x000a_First Attempt: 10/28/2022_x000a_Last Attempt: 02/02/2023_x000a_INQUIRY ID_ 22102810703684"/>
            <filter val="SUBMITTED_x000a_First Attempt: 10/28/2022_x000a_Last Attempt: 02/02/2023_x000a_INQUIRY ID_ 22102810703737"/>
            <filter val="SUBMITTED_x000a_First Attempt: 10/28/2022_x000a_Latest Attempt: 06/07/2023_x000a_INQUIRY ID_ 22102810705665"/>
            <filter val="Submitted_x000a_First Attempt: 12/05/2022_x000a_Last Attempt: 02/02/2023_x000a_INQUIRY ID_ 22120511166293"/>
            <filter val="Submitted_x000a_First Attempt:5/17/2023_x000a_Inquiry Number:_x000a_23051712465394"/>
            <filter val="Submitted_x000a_Latest Attempt: 05/12/2023_x000a_Inquiry Number:_x000a_23051212440152"/>
            <filter val="Submitted_x000a_Latest Attempt: 05/31/2023_x000a_INQUIRY ID : 23060112554172"/>
            <filter val="Submitted_x000a_Latest Attempt: 12/05/2022_x000a_INQUIRY ID_ 22120511165996"/>
            <filter val="Submitted_x000a_Latest Attempt: 12/05/2022_x000a_INQUIRY ID_ 22120511166528"/>
            <filter val="Submitted_x000a_Latest Attempt: 5/17/2023_x000a_Inquiry Number:23051712463450"/>
            <filter val="Submitted_x000a_Latest Attempt: 5/23/2023_x000a_INQUIRY NUMBER:_x000a_23052312503294"/>
            <filter val="Submitted_x000a_Latest Attempt:5/17/2023_x000a_Inquiry Number:_x000a_23051712464031"/>
            <filter val="Submitted_x000a_Latest Attempt:5/17/2023_x000a_Inquiry Number:_x000a_23051712466417"/>
            <filter val="Submitted_x000a_Latest Attempt:5/17/2023_x000a_Inquiry Number:_x000a_23051712466668"/>
            <filter val="Submitted_x000a_Latest Attempt:5/17/2023_x000a_Inquiry Number:_x000a_23051712470039"/>
            <filter val="Submitted_x000a_Latest Attempt:5/17/2023_x000a_Inquiry Number:_x000a_23051712470131"/>
            <filter val="Submitted_x000a_Latest Attempt:5/17/2023_x000a_Inquiry Number:_x000a_23051712470189"/>
            <filter val="Submitted_x000a_Latest Attempt:5/17/2023_x000a_Inquiry Number:_x000a_23051712470227"/>
            <filter val="Submitted_x000a_Latest Attempt:5/17/2023_x000a_Inquiry Number:_x000a_23051712470266"/>
          </filters>
        </filterColumn>
      </autoFilter>
      <extLst>
        <ext uri="GoogleSheetsCustomDataVersion1">
          <go:sheetsCustomData xmlns:go="http://customooxmlschemas.google.com/" filterViewId="937409"/>
        </ext>
      </extLst>
    </customSheetView>
    <customSheetView guid="{0C0C85B3-FF3E-4381-8320-28F7D63C05A6}" filter="1" showAutoFilter="1">
      <pageMargins left="0.7" right="0.7" top="0.75" bottom="0.75" header="0.3" footer="0.3"/>
      <autoFilter ref="B1:B1016" xr:uid="{3A6DB6A2-8FD5-42B6-A519-BCCC656B45D2}">
        <filterColumn colId="0">
          <filters>
            <filter val="Active"/>
          </filters>
        </filterColumn>
      </autoFilter>
      <extLst>
        <ext uri="GoogleSheetsCustomDataVersion1">
          <go:sheetsCustomData xmlns:go="http://customooxmlschemas.google.com/" filterViewId="916788885"/>
        </ext>
      </extLst>
    </customSheetView>
    <customSheetView guid="{0315777C-2A42-48D8-B363-4954268D354A}" filter="1" showAutoFilter="1">
      <pageMargins left="0.7" right="0.7" top="0.75" bottom="0.75" header="0.3" footer="0.3"/>
      <autoFilter ref="AQ1:AQ1016" xr:uid="{91F34C18-37CD-4316-847B-582783AD3226}">
        <filterColumn colId="0">
          <filters>
            <filter val="Approved_x000a_06/07/2023_x000a_Provider Vendor Number: 7002571293"/>
            <filter val="IN PROGRESS_x000a_Latest Attempt:5/19/2023_x000a_Inquiry Number:_x000a_23051912480151"/>
            <filter val="IN PROGRESS_x000a_Latest Attempt:5/19/2023_x000a_Inquiry Number:_x000a_23051912480259"/>
            <filter val="Not ELIGIBLE"/>
            <filter val="not submitted"/>
            <filter val="Not Submitted_x000a_Missing Information: 6301016437 Expired/Lapsed License # as of Aug 24, 2017"/>
            <filter val="Not Submitted_x000a_Missing Information: CAQH ID"/>
            <filter val="Not Submitted_x000a_Missing Information: CAQH ID and License Number"/>
            <filter val="Not Submitted_x000a_Missing Information: Prac type, CAQH ID and License Number"/>
            <filter val="Not Submitted_x000a_Missing Required Information (any of the following): Practice Location address , DOB and CAQH ID number"/>
            <filter val="Not Submitted_x000a_Missing Required Information: CAQH ID required"/>
            <filter val="Submitted_x000a_First Attempt 06/06/2023_x000a_Inquiry ID: 23060712596509"/>
            <filter val="Submitted_x000a_First Attempt 2/27/2023 _x000a_Inquiry ID:_x000a_23022711878348"/>
            <filter val="Submitted_x000a_First Attempt: 06/06/2023_x000a_Inquiry ID: 23060712596495"/>
            <filter val="SUBMITTED_x000a_First Attempt: 10/28/2022_x000a_INQUIRY ID_ 22102810704466"/>
            <filter val="SUBMITTED_x000a_First Attempt: 10/28/2022_x000a_Last Attempt: 02/02/2023_x000a_INQUIRY ID_ 22102810703628"/>
            <filter val="SUBMITTED_x000a_First Attempt: 10/28/2022_x000a_Last Attempt: 02/02/2023_x000a_INQUIRY ID_ 22102810703684"/>
            <filter val="SUBMITTED_x000a_First Attempt: 10/28/2022_x000a_Last Attempt: 02/02/2023_x000a_INQUIRY ID_ 22102810703737"/>
            <filter val="SUBMITTED_x000a_First Attempt: 10/28/2022_x000a_Latest Attempt: 06/07/2023_x000a_INQUIRY ID_ 22102810705665"/>
            <filter val="Submitted_x000a_First Attempt: 12/05/2022_x000a_Last Attempt: 02/02/2023_x000a_INQUIRY ID_ 22120511166293"/>
            <filter val="Submitted_x000a_First Attempt:5/17/2023_x000a_Inquiry Number:_x000a_23051712465394"/>
            <filter val="Submitted_x000a_Latest Attempt: 05/12/2023_x000a_Inquiry Number:_x000a_23051212440152"/>
            <filter val="Submitted_x000a_Latest Attempt: 05/31/2023_x000a_INQUIRY ID : 23060112554172"/>
            <filter val="Submitted_x000a_Latest Attempt: 12/05/2022_x000a_INQUIRY ID_ 22120511165996"/>
            <filter val="Submitted_x000a_Latest Attempt: 12/05/2022_x000a_INQUIRY ID_ 22120511166528"/>
            <filter val="Submitted_x000a_Latest Attempt: 5/17/2023_x000a_Inquiry Number:23051712463450"/>
            <filter val="Submitted_x000a_Latest Attempt: 5/23/2023_x000a_INQUIRY NUMBER:_x000a_23052312503294"/>
            <filter val="Submitted_x000a_Latest Attempt:5/17/2023_x000a_Inquiry Number:_x000a_23051712464031"/>
            <filter val="Submitted_x000a_Latest Attempt:5/17/2023_x000a_Inquiry Number:_x000a_23051712466417"/>
            <filter val="Submitted_x000a_Latest Attempt:5/17/2023_x000a_Inquiry Number:_x000a_23051712466668"/>
            <filter val="Submitted_x000a_Latest Attempt:5/17/2023_x000a_Inquiry Number:_x000a_23051712470039"/>
            <filter val="Submitted_x000a_Latest Attempt:5/17/2023_x000a_Inquiry Number:_x000a_23051712470131"/>
            <filter val="Submitted_x000a_Latest Attempt:5/17/2023_x000a_Inquiry Number:_x000a_23051712470189"/>
            <filter val="Submitted_x000a_Latest Attempt:5/17/2023_x000a_Inquiry Number:_x000a_23051712470227"/>
            <filter val="Submitted_x000a_Latest Attempt:5/17/2023_x000a_Inquiry Number:_x000a_23051712470266"/>
            <filter val="Termination request submitted 05/10/23"/>
            <filter val="Termination request submitted 06/01/23"/>
          </filters>
        </filterColumn>
      </autoFilter>
      <extLst>
        <ext uri="GoogleSheetsCustomDataVersion1">
          <go:sheetsCustomData xmlns:go="http://customooxmlschemas.google.com/" filterViewId="914754545"/>
        </ext>
      </extLst>
    </customSheetView>
    <customSheetView guid="{163E901F-BBDB-4569-8A23-E47A2524BCC6}" filter="1" showAutoFilter="1">
      <pageMargins left="0.7" right="0.7" top="0.75" bottom="0.75" header="0.3" footer="0.3"/>
      <autoFilter ref="AN1:AN1016" xr:uid="{691913AB-20D8-4F5C-9112-D60CB83F8D8B}">
        <filterColumn colId="0">
          <filters blank="1">
            <filter val="Approved_x000a_2/1/2023_x000a_PIN: 1257405"/>
            <filter val="Approved_x000a_3/1/2023_x000a_PIN: 1255100"/>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first Attempt: 04/21/2023_x000a_Latest Attempt: 05/19/2023"/>
            <filter val="First Attempt: 10/31/2022_x000a_Second Attempt: 11/03/2023_x000a_Latest Attempt: 05/19/2023"/>
            <filter val="First Attempt: 11/03/2022_x000a_Second Attempt: 02/28/2023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91042639"/>
        </ext>
      </extLst>
    </customSheetView>
    <customSheetView guid="{A15CB662-2082-42DC-A6C6-4A368CAA6790}" filter="1" showAutoFilter="1">
      <pageMargins left="0.7" right="0.7" top="0.75" bottom="0.75" header="0.3" footer="0.3"/>
      <autoFilter ref="A1:AQ210" xr:uid="{7ACB67CB-A4CE-46D2-98CA-B86115286E67}">
        <filterColumn colId="2">
          <filters blank="1">
            <filter val="All- Well Being_x000a__x000a_Consumer Services DCO"/>
            <filter val="Case Management of Michigan DCO"/>
            <filter val="Clinton Counseling Center DCO"/>
            <filter val="Consumer Services DCO"/>
            <filter val="Easterseals"/>
            <filter val="Training &amp; Treatment Innovations DCO"/>
          </filters>
        </filterColumn>
      </autoFilter>
      <extLst>
        <ext uri="GoogleSheetsCustomDataVersion1">
          <go:sheetsCustomData xmlns:go="http://customooxmlschemas.google.com/" filterViewId="905163335"/>
        </ext>
      </extLst>
    </customSheetView>
    <customSheetView guid="{03DB03F1-8A2D-4A6F-90A7-EBFED6BC1E98}" filter="1" showAutoFilter="1">
      <pageMargins left="0.7" right="0.7" top="0.75" bottom="0.75" header="0.3" footer="0.3"/>
      <autoFilter ref="AR1:AR1016" xr:uid="{BD37F195-6CD4-4197-A3D0-60B739EA504A}">
        <filterColumn colId="0">
          <filters>
            <filter val="First attempt: 05/10/2023"/>
            <filter val="First attempt: 05/10/2023_x000a_Latest Attempt: 5/17/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Not submitted."/>
          </filters>
        </filterColumn>
      </autoFilter>
      <extLst>
        <ext uri="GoogleSheetsCustomDataVersion1">
          <go:sheetsCustomData xmlns:go="http://customooxmlschemas.google.com/" filterViewId="893593263"/>
        </ext>
      </extLst>
    </customSheetView>
    <customSheetView guid="{B4797B74-1DB1-45BE-B975-2A2D7D815034}" filter="1" showAutoFilter="1">
      <pageMargins left="0.7" right="0.7" top="0.75" bottom="0.75" header="0.3" footer="0.3"/>
      <autoFilter ref="A1:AR172" xr:uid="{6A21E83B-6B8B-4D1F-BD6C-9D74C1336E68}">
        <filterColumn colId="2">
          <filters>
            <filter val="CNS Healthcare"/>
          </filters>
        </filterColumn>
      </autoFilter>
      <extLst>
        <ext uri="GoogleSheetsCustomDataVersion1">
          <go:sheetsCustomData xmlns:go="http://customooxmlschemas.google.com/" filterViewId="890885904"/>
        </ext>
      </extLst>
    </customSheetView>
    <customSheetView guid="{2465A9EA-0BDF-4126-80C6-83F1E2C8DC20}" filter="1" showAutoFilter="1">
      <pageMargins left="0.7" right="0.7" top="0.75" bottom="0.75" header="0.3" footer="0.3"/>
      <autoFilter ref="C1:C1016" xr:uid="{BF8507B9-FB7A-4C17-B42F-2191DB81FE03}">
        <filterColumn colId="0">
          <filters>
            <filter val="All- Well Being_x000a__x000a_Consumer Services DCO"/>
            <filter val="Case Management of Michigan DCO"/>
            <filter val="Clinton Counseling Center DCO"/>
            <filter val="CNS Healthcare"/>
            <filter val="Consumer Services DCO"/>
            <filter val="Easterseals"/>
            <filter val="Training &amp; Treatment Innovations DCO"/>
          </filters>
        </filterColumn>
      </autoFilter>
      <extLst>
        <ext uri="GoogleSheetsCustomDataVersion1">
          <go:sheetsCustomData xmlns:go="http://customooxmlschemas.google.com/" filterViewId="888611173"/>
        </ext>
      </extLst>
    </customSheetView>
    <customSheetView guid="{1F6FB367-165B-40C2-A2C7-A28A8A1AA52D}" filter="1" showAutoFilter="1">
      <pageMargins left="0.7" right="0.7" top="0.75" bottom="0.75" header="0.3" footer="0.3"/>
      <autoFilter ref="AI1:AI1016" xr:uid="{A29F4A11-F628-4845-898C-F7D7C62822CF}">
        <filterColumn colId="0">
          <filters>
            <filter val="Approved_x000a_Effective Date: 05/01/2023        _x000a_Reassigned to PTAN: 0E06125_x000a_Provider PTAN: E06125126"/>
            <filter val="Approved_x000a_Effective Date: 05/01/2023        _x000a_Reassigned to PTAN: 0Q26321_x000a_Provider PTAN: Q26321158"/>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888588396"/>
        </ext>
      </extLst>
    </customSheetView>
    <customSheetView guid="{2A81EBA7-6F9F-4276-8F83-62FC74642064}" filter="1" showAutoFilter="1">
      <pageMargins left="0.7" right="0.7" top="0.75" bottom="0.75" header="0.3" footer="0.3"/>
      <autoFilter ref="A1:AQ210" xr:uid="{08137C41-C8D5-4E05-8FBD-B8B0C07CD0E3}">
        <filterColumn colId="2">
          <filters blank="1">
            <filter val="All- Well Being_x000a__x000a_Consumer Services DCO"/>
            <filter val="Case Management of Michigan DCO"/>
            <filter val="Clinton Counseling Center DCO"/>
            <filter val="Consumer Services DCO"/>
            <filter val="Easterseals"/>
            <filter val="Training &amp; Treatment Innovations DCO"/>
          </filters>
        </filterColumn>
      </autoFilter>
      <extLst>
        <ext uri="GoogleSheetsCustomDataVersion1">
          <go:sheetsCustomData xmlns:go="http://customooxmlschemas.google.com/" filterViewId="883954868"/>
        </ext>
      </extLst>
    </customSheetView>
    <customSheetView guid="{E0372B25-8CEF-4478-BF85-EC2E49231054}" filter="1" showAutoFilter="1">
      <pageMargins left="0.7" right="0.7" top="0.75" bottom="0.75" header="0.3" footer="0.3"/>
      <autoFilter ref="AN1:AN1016" xr:uid="{8984ABC4-54FC-4247-89A7-449CB33612D0}">
        <filterColumn colId="0">
          <filters>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04/21/2023 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881116137"/>
        </ext>
      </extLst>
    </customSheetView>
    <customSheetView guid="{4FFF44FD-2C9F-4360-9039-7FABA5364E98}" filter="1" showAutoFilter="1">
      <pageMargins left="0.7" right="0.7" top="0.75" bottom="0.75" header="0.3" footer="0.3"/>
      <autoFilter ref="A1:AR172" xr:uid="{41A39774-F76B-4463-A854-72737C105961}">
        <filterColumn colId="2">
          <filters>
            <filter val="CNS Healthcare"/>
          </filters>
        </filterColumn>
      </autoFilter>
      <extLst>
        <ext uri="GoogleSheetsCustomDataVersion1">
          <go:sheetsCustomData xmlns:go="http://customooxmlschemas.google.com/" filterViewId="877485685"/>
        </ext>
      </extLst>
    </customSheetView>
    <customSheetView guid="{83503149-D896-43A6-9C04-88CBAE61175F}" filter="1" showAutoFilter="1">
      <pageMargins left="0.7" right="0.7" top="0.75" bottom="0.75" header="0.3" footer="0.3"/>
      <autoFilter ref="C1:C1016" xr:uid="{DA423425-539C-40FF-8BC0-FC025CE458E3}">
        <filterColumn colId="0">
          <filters>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86300884"/>
        </ext>
      </extLst>
    </customSheetView>
    <customSheetView guid="{E3A1E81F-C0EF-4D25-82E9-54B6D0EC0341}" filter="1" showAutoFilter="1">
      <pageMargins left="0.7" right="0.7" top="0.75" bottom="0.75" header="0.3" footer="0.3"/>
      <autoFilter ref="A1:AR172" xr:uid="{9DB57847-A132-4F63-ABF4-CAB2A38DB112}">
        <filterColumn colId="34">
          <filters>
            <filter val="855R Application Rejected_x000a_04.17.2023855R"/>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862568590"/>
        </ext>
      </extLst>
    </customSheetView>
    <customSheetView guid="{A0F227B1-A154-44F8-85DC-1ADC03960005}" filter="1" showAutoFilter="1">
      <pageMargins left="0.7" right="0.7" top="0.75" bottom="0.75" header="0.3" footer="0.3"/>
      <autoFilter ref="A1:AR172" xr:uid="{4B46664F-1663-4091-AB7A-BD81C9F3E607}">
        <filterColumn colId="2">
          <filters>
            <filter val="Renewal Christian Counseling Inc"/>
          </filters>
        </filterColumn>
        <filterColumn colId="38">
          <filters>
            <filter val="Approved_x000a_Effective Date: 12/1/2022"/>
            <filter val="Approved_x000a_Effective Date: 12/10/2022"/>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Not Submitted_x000a_Missing Required Information (any of the following): Practice Location address , DOB and CAQH ID number"/>
            <filter val="Not submitted."/>
          </filters>
        </filterColumn>
      </autoFilter>
      <extLst>
        <ext uri="GoogleSheetsCustomDataVersion1">
          <go:sheetsCustomData xmlns:go="http://customooxmlschemas.google.com/" filterViewId="860189077"/>
        </ext>
      </extLst>
    </customSheetView>
    <customSheetView guid="{E01B19CB-C336-4051-A03D-2CAF5E139E94}" filter="1" showAutoFilter="1">
      <pageMargins left="0.7" right="0.7" top="0.75" bottom="0.75" header="0.3" footer="0.3"/>
      <autoFilter ref="AN1:AN1016" xr:uid="{6E88D97D-2718-43ED-883C-1A93E24E498A}">
        <filterColumn colId="0">
          <filters>
            <filter val="Approved_x000a_2/1/2023_x000a_PIN: 1257405"/>
            <filter val="Approved_x000a_3/1/2023_x000a_PIN: 1255100"/>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first Attempt: 04/21/2023_x000a_Latest Attempt: 05/19/2023"/>
            <filter val="First Attempt: 10/31/2022_x000a_Second Attempt: 11/03/2023_x000a_Latest Attempt: 05/19/2023"/>
            <filter val="First Attempt: 11/03/2022_x000a_Second Attempt: 02/28/2023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856658105"/>
        </ext>
      </extLst>
    </customSheetView>
    <customSheetView guid="{450CC7EB-416B-4EE8-AFDC-7C1DC7EEBE0B}" filter="1" showAutoFilter="1">
      <pageMargins left="0.7" right="0.7" top="0.75" bottom="0.75" header="0.3" footer="0.3"/>
      <autoFilter ref="AR1:AR1016" xr:uid="{6EE1BCDE-6C33-4CB4-B15A-320D1EAE04ED}">
        <filterColumn colId="0">
          <filters>
            <filter val="First attempt: 05/10/2023_x000a_Latest Attempt: 5/17/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Not submitted."/>
          </filters>
        </filterColumn>
      </autoFilter>
      <extLst>
        <ext uri="GoogleSheetsCustomDataVersion1">
          <go:sheetsCustomData xmlns:go="http://customooxmlschemas.google.com/" filterViewId="853058915"/>
        </ext>
      </extLst>
    </customSheetView>
    <customSheetView guid="{720307DE-D65A-4F54-9C36-613DB9B02689}" filter="1" showAutoFilter="1">
      <pageMargins left="0.7" right="0.7" top="0.75" bottom="0.75" header="0.3" footer="0.3"/>
      <autoFilter ref="B1:AQ210" xr:uid="{97A68257-56AA-42A5-A248-2211E378BC76}"/>
      <extLst>
        <ext uri="GoogleSheetsCustomDataVersion1">
          <go:sheetsCustomData xmlns:go="http://customooxmlschemas.google.com/" filterViewId="849986488"/>
        </ext>
      </extLst>
    </customSheetView>
    <customSheetView guid="{75A67855-AE55-4300-81D3-EB8795909620}" filter="1" showAutoFilter="1">
      <pageMargins left="0.7" right="0.7" top="0.75" bottom="0.75" header="0.3" footer="0.3"/>
      <autoFilter ref="A1:AQ210" xr:uid="{9EC792D5-FFEE-4D27-B6AC-AF91CB047F9B}"/>
      <extLst>
        <ext uri="GoogleSheetsCustomDataVersion1">
          <go:sheetsCustomData xmlns:go="http://customooxmlschemas.google.com/" filterViewId="849258422"/>
        </ext>
      </extLst>
    </customSheetView>
    <customSheetView guid="{37BC02B1-36C8-4CE0-B3C5-3B7D95036ED0}" filter="1" showAutoFilter="1">
      <pageMargins left="0.7" right="0.7" top="0.75" bottom="0.75" header="0.3" footer="0.3"/>
      <autoFilter ref="A1:AQ210" xr:uid="{59F99318-0227-4760-AFD5-24D21C55679A}">
        <filterColumn colId="2">
          <filters blank="1">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844817745"/>
        </ext>
      </extLst>
    </customSheetView>
    <customSheetView guid="{59845B4F-734F-4CD5-AF91-94A4D9CDE8FD}" filter="1" showAutoFilter="1">
      <pageMargins left="0.7" right="0.7" top="0.75" bottom="0.75" header="0.3" footer="0.3"/>
      <autoFilter ref="AK1:AK1016" xr:uid="{5EBDA6E2-3D84-48DB-ABCC-B12B92D8B4D9}">
        <filterColumn colId="0">
          <filters>
            <filter val="Application for Termination Submission Date: 05/31/2023"/>
            <filter val="Approved_x000a_Association Start Date (Effective Date): 01/24/2023"/>
            <filter val="Approved_x000a_Association Start Date (Effective Date): 02/24/2023"/>
            <filter val="Approved_x000a_Association Start Date (Effective Date): 03/22/2023"/>
            <filter val="Approved_x000a_Association Start Date (Effective Date): 03/29/2023"/>
            <filter val="Approved_x000a_Association Start Date (Effective Date): 03/30/2023"/>
            <filter val="Approved_x000a_Association Start Date (Effective Date): 04/06/2023"/>
            <filter val="Approved_x000a_Association Start Date (Effective Date): 05/01/2023"/>
            <filter val="Approved_x000a_Association Start Date (Effective Date): 05/16/2023"/>
            <filter val="Approved_x000a_Association Start Date (Effective Date): 05/18/2023"/>
            <filter val="Approved_x000a_Association Start Date (Effective Date): 05/22/2023"/>
            <filter val="Approved_x000a_Association Start Date (Effective Date): 05/30/2023"/>
            <filter val="Approved_x000a_Association Start Date (Effective Date): 05/31/2023"/>
            <filter val="Approved_x000a_Association Start Date (Effective Date): 06/01/2023"/>
            <filter val="Approved_x000a_Association Start Date (Effective Date): 08/15/2022"/>
            <filter val="Approved_x000a_Association Start Date (Effective Date): 1/24/2023"/>
            <filter val="Approved_x000a_Association Start Date (Effective Date): 10/18/2022"/>
            <filter val="Approved_x000a_Association Start Date (Effective Date): 11/3/2022"/>
            <filter val="Approved_x000a_Association Start Date (Effective Date): 2/3/2023"/>
            <filter val="CHAMPS full access request"/>
            <filter val="Latest Attempt: 05/30/2023"/>
            <filter val="Latest Attempt: 05/31/2023"/>
            <filter val="Latest Attempt: 06/01/2023"/>
            <filter val="Latest Attempt: 06/04/2023"/>
            <filter val="Not Eligible"/>
          </filters>
        </filterColumn>
      </autoFilter>
      <extLst>
        <ext uri="GoogleSheetsCustomDataVersion1">
          <go:sheetsCustomData xmlns:go="http://customooxmlschemas.google.com/" filterViewId="841475221"/>
        </ext>
      </extLst>
    </customSheetView>
    <customSheetView guid="{92BCE70B-CDBA-4A29-B84B-F430FCE0DA4A}" filter="1" showAutoFilter="1">
      <pageMargins left="0.7" right="0.7" top="0.75" bottom="0.75" header="0.3" footer="0.3"/>
      <autoFilter ref="A174:AR210" xr:uid="{C46141DC-BA8D-4EBB-A66A-0C168FEC6726}"/>
      <extLst>
        <ext uri="GoogleSheetsCustomDataVersion1">
          <go:sheetsCustomData xmlns:go="http://customooxmlschemas.google.com/" filterViewId="839729782"/>
        </ext>
      </extLst>
    </customSheetView>
    <customSheetView guid="{A19B62FB-5EC9-4D29-9BBD-2FF11C18F7A0}" filter="1" showAutoFilter="1">
      <pageMargins left="0.7" right="0.7" top="0.75" bottom="0.75" header="0.3" footer="0.3"/>
      <autoFilter ref="A1:AR210" xr:uid="{BB053B03-47DE-4169-A2C0-66EAEE76F3E7}">
        <filterColumn colId="2">
          <filters blank="1">
            <filter val="Clinton Counseling Center DCO"/>
            <filter val="Easterseals"/>
          </filters>
        </filterColumn>
      </autoFilter>
      <extLst>
        <ext uri="GoogleSheetsCustomDataVersion1">
          <go:sheetsCustomData xmlns:go="http://customooxmlschemas.google.com/" filterViewId="8388466"/>
        </ext>
      </extLst>
    </customSheetView>
    <customSheetView guid="{D1641BE8-F52C-448B-A3BD-FAC1207EF001}" filter="1" showAutoFilter="1">
      <pageMargins left="0.7" right="0.7" top="0.75" bottom="0.75" header="0.3" footer="0.3"/>
      <autoFilter ref="AI1:AI1016" xr:uid="{6AD1D1A6-A529-4422-8220-811A54B89730}">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835879621"/>
        </ext>
      </extLst>
    </customSheetView>
    <customSheetView guid="{B2321EB0-8F5C-4CA8-8074-86442F296673}" filter="1" showAutoFilter="1">
      <pageMargins left="0.7" right="0.7" top="0.75" bottom="0.75" header="0.3" footer="0.3"/>
      <autoFilter ref="AP1:AP1016" xr:uid="{9F1D5619-F2C2-47A8-8EE4-1F76B862C6C0}"/>
      <extLst>
        <ext uri="GoogleSheetsCustomDataVersion1">
          <go:sheetsCustomData xmlns:go="http://customooxmlschemas.google.com/" filterViewId="830714865"/>
        </ext>
      </extLst>
    </customSheetView>
    <customSheetView guid="{1A3BCCAF-9330-4815-9FB2-90AC6B588740}" filter="1" showAutoFilter="1">
      <pageMargins left="0.7" right="0.7" top="0.75" bottom="0.75" header="0.3" footer="0.3"/>
      <autoFilter ref="A1:AR172" xr:uid="{076BCD1D-5F31-47EA-8B45-B57B9D7D4290}">
        <filterColumn colId="2">
          <filters>
            <filter val="Easterseals"/>
          </filters>
        </filterColumn>
      </autoFilter>
      <extLst>
        <ext uri="GoogleSheetsCustomDataVersion1">
          <go:sheetsCustomData xmlns:go="http://customooxmlschemas.google.com/" filterViewId="824762849"/>
        </ext>
      </extLst>
    </customSheetView>
    <customSheetView guid="{D04A8789-EB8D-4E3B-9FD4-C70BD0225B10}" filter="1" showAutoFilter="1">
      <pageMargins left="0.7" right="0.7" top="0.75" bottom="0.75" header="0.3" footer="0.3"/>
      <autoFilter ref="C1:C1016" xr:uid="{853B4124-1543-4F39-8CC4-25C9A1B67324}"/>
      <extLst>
        <ext uri="GoogleSheetsCustomDataVersion1">
          <go:sheetsCustomData xmlns:go="http://customooxmlschemas.google.com/" filterViewId="82293692"/>
        </ext>
      </extLst>
    </customSheetView>
    <customSheetView guid="{B61634BF-BEB0-4D86-A628-1C4CC8B3257D}" filter="1" showAutoFilter="1">
      <pageMargins left="0.7" right="0.7" top="0.75" bottom="0.75" header="0.3" footer="0.3"/>
      <autoFilter ref="C1:C1016" xr:uid="{422129C7-D88F-4CDD-B35A-EDA2E76E85A1}">
        <filterColumn colId="0">
          <filters>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814829777"/>
        </ext>
      </extLst>
    </customSheetView>
    <customSheetView guid="{AB8E505F-6037-47DD-8B6C-B2851769644B}" filter="1" showAutoFilter="1">
      <pageMargins left="0.7" right="0.7" top="0.75" bottom="0.75" header="0.3" footer="0.3"/>
      <autoFilter ref="C1:C1016" xr:uid="{7E5C3597-9B8E-4FF0-A2F1-6B8A3AD3FF8E}">
        <filterColumn colId="0">
          <filters>
            <filter val="Easterseals"/>
            <filter val="JOAK"/>
          </filters>
        </filterColumn>
      </autoFilter>
      <extLst>
        <ext uri="GoogleSheetsCustomDataVersion1">
          <go:sheetsCustomData xmlns:go="http://customooxmlschemas.google.com/" filterViewId="811178783"/>
        </ext>
      </extLst>
    </customSheetView>
    <customSheetView guid="{98B46474-2284-45CD-BBE2-4C85A6A95FC9}" filter="1" showAutoFilter="1">
      <pageMargins left="0.7" right="0.7" top="0.75" bottom="0.75" header="0.3" footer="0.3"/>
      <autoFilter ref="G1:G1016" xr:uid="{C2A3CC8E-245B-4551-A3BF-7564B75BEBA7}"/>
      <extLst>
        <ext uri="GoogleSheetsCustomDataVersion1">
          <go:sheetsCustomData xmlns:go="http://customooxmlschemas.google.com/" filterViewId="811021918"/>
        </ext>
      </extLst>
    </customSheetView>
    <customSheetView guid="{C368CFD5-71F2-487F-8533-9A5731F5246F}" filter="1" showAutoFilter="1">
      <pageMargins left="0.7" right="0.7" top="0.75" bottom="0.75" header="0.3" footer="0.3"/>
      <autoFilter ref="A1:AQ172" xr:uid="{9B99B65C-100A-4300-8A2D-396DC6FA6D81}">
        <filterColumn colId="2">
          <filters>
            <filter val="CNS Healthcare"/>
          </filters>
        </filterColumn>
      </autoFilter>
      <extLst>
        <ext uri="GoogleSheetsCustomDataVersion1">
          <go:sheetsCustomData xmlns:go="http://customooxmlschemas.google.com/" filterViewId="797593924"/>
        </ext>
      </extLst>
    </customSheetView>
    <customSheetView guid="{57555A1C-3B48-4EE4-91DA-BC316C169AE0}" filter="1" showAutoFilter="1">
      <pageMargins left="0.7" right="0.7" top="0.75" bottom="0.75" header="0.3" footer="0.3"/>
      <autoFilter ref="AN1:AN1016" xr:uid="{A0B3E0DD-35B4-4B55-B165-829197B1649C}">
        <filterColumn colId="0">
          <filters>
            <filter val="Approved_x000a_2/1/2023_x000a_PIN: 1257405"/>
            <filter val="Approved_x000a_3/1/2023_x000a_PIN: 1255100"/>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first Attempt: 04/21/2023_x000a_Latest Attempt: 05/19/2023"/>
            <filter val="First Attempt: 10/31/2022_x000a_Second Attempt: 11/03/2023_x000a_Latest Attempt: 05/19/2023"/>
            <filter val="First Attempt: 11/03/2022_x000a_Second Attempt: 02/28/2023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781746446"/>
        </ext>
      </extLst>
    </customSheetView>
    <customSheetView guid="{48EF19AC-44F1-4612-B002-A845C77DE6A2}" filter="1" showAutoFilter="1">
      <pageMargins left="0.7" right="0.7" top="0.75" bottom="0.75" header="0.3" footer="0.3"/>
      <autoFilter ref="A1:AQ210" xr:uid="{7FE26C7F-889C-432F-86C5-81A29AF86BD5}">
        <filterColumn colId="39">
          <filters blank="1">
            <filter val="Approved_x000a_2/1/2023_x000a_PIN: 1257405"/>
            <filter val="Approved_x000a_3/1/2023_x000a_PIN: 1255100"/>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first Attempt: 04/21/2023_x000a_Latest Attempt: 05/19/2023"/>
            <filter val="First Attempt: 10/31/2022_x000a_Second Attempt: 11/03/2023_x000a_Latest Attempt: 05/19/2023"/>
            <filter val="First Attempt: 11/03/2022_x000a_Second Attempt: 02/28/2023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773099909"/>
        </ext>
      </extLst>
    </customSheetView>
    <customSheetView guid="{9C182CE8-DC3B-4010-88F2-BBC060FC1F94}" filter="1" showAutoFilter="1">
      <pageMargins left="0.7" right="0.7" top="0.75" bottom="0.75" header="0.3" footer="0.3"/>
      <autoFilter ref="AH1:AH1016" xr:uid="{043E87BE-3126-442E-9B46-163990EFD24E}"/>
      <extLst>
        <ext uri="GoogleSheetsCustomDataVersion1">
          <go:sheetsCustomData xmlns:go="http://customooxmlschemas.google.com/" filterViewId="770342503"/>
        </ext>
      </extLst>
    </customSheetView>
    <customSheetView guid="{70DD5960-9475-48EE-88AD-28209DF1E4B0}" filter="1" showAutoFilter="1">
      <pageMargins left="0.7" right="0.7" top="0.75" bottom="0.75" header="0.3" footer="0.3"/>
      <autoFilter ref="AI1:AI1016" xr:uid="{FBC8FAFE-94A3-49CF-8E63-CD1F31A1E62A}">
        <filterColumn colId="0">
          <filters>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s>
        </filterColumn>
      </autoFilter>
      <extLst>
        <ext uri="GoogleSheetsCustomDataVersion1">
          <go:sheetsCustomData xmlns:go="http://customooxmlschemas.google.com/" filterViewId="766391763"/>
        </ext>
      </extLst>
    </customSheetView>
    <customSheetView guid="{CFB76A87-BFDF-4512-BD35-056C11855F5C}" filter="1" showAutoFilter="1">
      <pageMargins left="0.7" right="0.7" top="0.75" bottom="0.75" header="0.3" footer="0.3"/>
      <autoFilter ref="C1:C1016" xr:uid="{33E1827A-9797-4D06-9493-7E97EA647A55}">
        <filterColumn colId="0">
          <filters>
            <filter val="Case Management of Michigan DCO"/>
            <filter val="Clinton Counseling Center DCO"/>
            <filter val="Easterseals"/>
            <filter val="Training &amp; Treatment Innovations DCO"/>
          </filters>
        </filterColumn>
      </autoFilter>
      <extLst>
        <ext uri="GoogleSheetsCustomDataVersion1">
          <go:sheetsCustomData xmlns:go="http://customooxmlschemas.google.com/" filterViewId="757407019"/>
        </ext>
      </extLst>
    </customSheetView>
    <customSheetView guid="{973DF8B7-9D9E-4AF4-BBC6-0A313176EE28}" filter="1" showAutoFilter="1">
      <pageMargins left="0.7" right="0.7" top="0.75" bottom="0.75" header="0.3" footer="0.3"/>
      <autoFilter ref="A174:AR210" xr:uid="{513E8E3C-1C68-41C4-A4CB-E9DDE3E60175}"/>
      <extLst>
        <ext uri="GoogleSheetsCustomDataVersion1">
          <go:sheetsCustomData xmlns:go="http://customooxmlschemas.google.com/" filterViewId="756945012"/>
        </ext>
      </extLst>
    </customSheetView>
    <customSheetView guid="{40D6AAD8-ADD0-47C9-98DD-FAF7D6D5752A}" filter="1" showAutoFilter="1">
      <pageMargins left="0.7" right="0.7" top="0.75" bottom="0.75" header="0.3" footer="0.3"/>
      <autoFilter ref="AQ1:AQ1016" xr:uid="{76584382-F5F6-4A0C-AA90-26E1C5687CBA}"/>
      <extLst>
        <ext uri="GoogleSheetsCustomDataVersion1">
          <go:sheetsCustomData xmlns:go="http://customooxmlschemas.google.com/" filterViewId="750377982"/>
        </ext>
      </extLst>
    </customSheetView>
    <customSheetView guid="{DD79C42D-B617-4F63-A003-5B421DB53143}" filter="1" showAutoFilter="1">
      <pageMargins left="0.7" right="0.7" top="0.75" bottom="0.75" header="0.3" footer="0.3"/>
      <autoFilter ref="G1:G1016" xr:uid="{A4FD3A02-6778-40C3-8D8C-D581F01AB369}">
        <filterColumn colId="0">
          <filters>
            <filter val="Addictions Therapist, LLMSW"/>
            <filter val="BHSA"/>
            <filter val="BS"/>
            <filter val="Case Manager"/>
            <filter val="CP"/>
            <filter val="LLBSW"/>
            <filter val="LLC"/>
            <filter val="LLC (Counselor)"/>
            <filter val="LLMSW"/>
            <filter val="LLP"/>
            <filter val="LLPC"/>
            <filter val="MA, LLC"/>
            <filter val="MA, LLP"/>
            <filter val="Masters Social Worker Limited"/>
            <filter val="Medical Doctor Educational Limited"/>
            <filter val="MS, LLC"/>
            <filter val="Therapist / Counselor, LLMSW"/>
            <filter val="Therapist / Counselor, LLPC"/>
            <filter val="Therapist/Counselor LLPC"/>
          </filters>
        </filterColumn>
      </autoFilter>
      <extLst>
        <ext uri="GoogleSheetsCustomDataVersion1">
          <go:sheetsCustomData xmlns:go="http://customooxmlschemas.google.com/" filterViewId="745952910"/>
        </ext>
      </extLst>
    </customSheetView>
    <customSheetView guid="{2DF98C70-5096-4FBE-B6E2-FE5A74F861B6}" filter="1" showAutoFilter="1">
      <pageMargins left="0.7" right="0.7" top="0.75" bottom="0.75" header="0.3" footer="0.3"/>
      <autoFilter ref="G1:G1016" xr:uid="{6EA3D9B2-0770-4DED-9184-7918395367D6}">
        <filterColumn colId="0">
          <filters>
            <filter val="BA, QIDP"/>
            <filter val="Case Manager"/>
            <filter val="MA, LLP"/>
            <filter val="Masters Social Worker Limited"/>
            <filter val="Medical Doctor Educational Limited"/>
          </filters>
        </filterColumn>
      </autoFilter>
      <extLst>
        <ext uri="GoogleSheetsCustomDataVersion1">
          <go:sheetsCustomData xmlns:go="http://customooxmlschemas.google.com/" filterViewId="741088717"/>
        </ext>
      </extLst>
    </customSheetView>
    <customSheetView guid="{DD493866-7F3E-409F-9691-D4A0E60C6C85}" filter="1" showAutoFilter="1">
      <pageMargins left="0.7" right="0.7" top="0.75" bottom="0.75" header="0.3" footer="0.3"/>
      <autoFilter ref="A1:AR172" xr:uid="{9D8466F3-0E5D-436B-9E5B-D86451D5894D}">
        <filterColumn colId="42">
          <filters>
            <filter val="Approved_x000a_06/07/2023_x000a_Provider Vendor Number: 7002571293"/>
            <filter val="Not ELIGIBLE"/>
            <filter val="not submitted"/>
            <filter val="Not Submitted_x000a_Missing Information: 6301016437 Expired/Lapsed License # as of Aug 24, 2017"/>
            <filter val="Not Submitted_x000a_Missing Information: CAQH ID"/>
            <filter val="Not Submitted_x000a_Missing Information: CAQH ID and License Number"/>
            <filter val="Not Submitted_x000a_Missing Information: Prac type, CAQH ID and License Number"/>
            <filter val="Not Submitted_x000a_Missing Required Information (any of the following): Practice Location address , DOB and CAQH ID number"/>
            <filter val="Not Submitted_x000a_Missing Required Information: CAQH ID required"/>
            <filter val="Submitted_x000a_First Attempt 06/06/2023_x000a_Inquiry ID: 23060712596509"/>
            <filter val="Submitted_x000a_First Attempt 2/27/2023 _x000a_Inquiry ID:_x000a_23022711878348"/>
            <filter val="Submitted_x000a_First Attempt: 06/06/2023_x000a_Inquiry ID: 23060712596495"/>
            <filter val="SUBMITTED_x000a_First Attempt: 10/28/2022_x000a_INQUIRY ID_ 22102810704466"/>
            <filter val="SUBMITTED_x000a_First Attempt: 10/28/2022_x000a_Last Attempt: 02/02/2023_x000a_INQUIRY ID_ 22102810703628"/>
            <filter val="SUBMITTED_x000a_First Attempt: 10/28/2022_x000a_Last Attempt: 02/02/2023_x000a_INQUIRY ID_ 22102810703684"/>
            <filter val="SUBMITTED_x000a_First Attempt: 10/28/2022_x000a_Last Attempt: 02/02/2023_x000a_INQUIRY ID_ 22102810703737"/>
            <filter val="SUBMITTED_x000a_First Attempt: 10/28/2022_x000a_Latest Attempt: 06/07/2023_x000a_INQUIRY ID_ 22102810705665"/>
            <filter val="Submitted_x000a_First Attempt: 12/05/2022_x000a_Last Attempt: 02/02/2023_x000a_INQUIRY ID_ 22120511166293"/>
            <filter val="Submitted_x000a_First Attempt:5/17/2023_x000a_Inquiry Number:_x000a_23051712465394"/>
            <filter val="Submitted_x000a_Latest Attempt: 05/12/2023_x000a_Inquiry Number:_x000a_23051212440152"/>
            <filter val="Submitted_x000a_Latest Attempt: 05/31/2023_x000a_INQUIRY ID : 23060112554172"/>
            <filter val="Submitted_x000a_Latest Attempt: 12/05/2022_x000a_INQUIRY ID_ 22120511165996"/>
            <filter val="Submitted_x000a_Latest Attempt: 12/05/2022_x000a_INQUIRY ID_ 22120511166528"/>
            <filter val="Submitted_x000a_Latest Attempt: 5/17/2023_x000a_Inquiry Number:23051712463450"/>
            <filter val="Submitted_x000a_Latest Attempt: 5/23/2023_x000a_INQUIRY NUMBER:_x000a_23052312503294"/>
            <filter val="Submitted_x000a_Latest Attempt:5/17/2023_x000a_Inquiry Number:_x000a_23051712464031"/>
            <filter val="Submitted_x000a_Latest Attempt:5/17/2023_x000a_Inquiry Number:_x000a_23051712466417"/>
            <filter val="Submitted_x000a_Latest Attempt:5/17/2023_x000a_Inquiry Number:_x000a_23051712466668"/>
            <filter val="Submitted_x000a_Latest Attempt:5/17/2023_x000a_Inquiry Number:_x000a_23051712470039"/>
            <filter val="Submitted_x000a_Latest Attempt:5/17/2023_x000a_Inquiry Number:_x000a_23051712470131"/>
            <filter val="Submitted_x000a_Latest Attempt:5/17/2023_x000a_Inquiry Number:_x000a_23051712470189"/>
            <filter val="Submitted_x000a_Latest Attempt:5/17/2023_x000a_Inquiry Number:_x000a_23051712470227"/>
            <filter val="Submitted_x000a_Latest Attempt:5/17/2023_x000a_Inquiry Number:_x000a_23051712470266"/>
          </filters>
        </filterColumn>
      </autoFilter>
      <extLst>
        <ext uri="GoogleSheetsCustomDataVersion1">
          <go:sheetsCustomData xmlns:go="http://customooxmlschemas.google.com/" filterViewId="740509653"/>
        </ext>
      </extLst>
    </customSheetView>
    <customSheetView guid="{2A79C848-1CFA-478D-9AEC-4E0EA9D39408}" filter="1" showAutoFilter="1">
      <pageMargins left="0.7" right="0.7" top="0.75" bottom="0.75" header="0.3" footer="0.3"/>
      <autoFilter ref="A1:AR172" xr:uid="{69A8E2F7-4723-42E4-B603-875CA8DBD273}">
        <filterColumn colId="2">
          <filters>
            <filter val="Consumer Services DCO"/>
            <filter val="All- Well Being_x000a__x000a_Consumer Services DCO"/>
          </filters>
        </filterColumn>
      </autoFilter>
      <extLst>
        <ext uri="GoogleSheetsCustomDataVersion1">
          <go:sheetsCustomData xmlns:go="http://customooxmlschemas.google.com/" filterViewId="733538110"/>
        </ext>
      </extLst>
    </customSheetView>
    <customSheetView guid="{FB3111F5-3FC4-4807-8E18-2215981582C3}" filter="1" showAutoFilter="1">
      <pageMargins left="0.7" right="0.7" top="0.75" bottom="0.75" header="0.3" footer="0.3"/>
      <autoFilter ref="A1:AR210" xr:uid="{E5FACCB2-B5FA-4AA5-9A34-20AABAABB943}"/>
      <extLst>
        <ext uri="GoogleSheetsCustomDataVersion1">
          <go:sheetsCustomData xmlns:go="http://customooxmlschemas.google.com/" filterViewId="731292124"/>
        </ext>
      </extLst>
    </customSheetView>
    <customSheetView guid="{8050E3FF-9DA7-4382-9E6C-0360E41BD8E3}" filter="1" showAutoFilter="1">
      <pageMargins left="0.7" right="0.7" top="0.75" bottom="0.75" header="0.3" footer="0.3"/>
      <autoFilter ref="C1:C1016" xr:uid="{4C499AB7-1E34-43F6-87FE-3A0C143FA710}">
        <filterColumn colId="0">
          <filters>
            <filter val="Easterseals"/>
            <filter val="New Oakland Family Centers"/>
          </filters>
        </filterColumn>
      </autoFilter>
      <extLst>
        <ext uri="GoogleSheetsCustomDataVersion1">
          <go:sheetsCustomData xmlns:go="http://customooxmlschemas.google.com/" filterViewId="729863431"/>
        </ext>
      </extLst>
    </customSheetView>
    <customSheetView guid="{669A3D95-4BF4-4EC9-8E0D-D6499A6374BF}" filter="1" showAutoFilter="1">
      <pageMargins left="0.7" right="0.7" top="0.75" bottom="0.75" header="0.3" footer="0.3"/>
      <autoFilter ref="A1:AQ210" xr:uid="{E966A096-DBD9-45E8-B4D8-5F43B65976AC}">
        <filterColumn colId="2">
          <filters blank="1">
            <filter val="All- Well Being"/>
            <filter val="All- Well Being_x000a__x000a_Consumer Services DCO"/>
            <filter val="Case Management of Michigan DCO"/>
            <filter val="Clinton Counseling Center DCO"/>
            <filter val="Consumer Services DCO"/>
            <filter val="Easterseals"/>
            <filter val="Training &amp; Treatment Innovations DCO"/>
          </filters>
        </filterColumn>
      </autoFilter>
      <extLst>
        <ext uri="GoogleSheetsCustomDataVersion1">
          <go:sheetsCustomData xmlns:go="http://customooxmlschemas.google.com/" filterViewId="724303118"/>
        </ext>
      </extLst>
    </customSheetView>
    <customSheetView guid="{DD9C4573-5DAC-4D07-ADB6-BB5E0EE6DEF0}" filter="1" showAutoFilter="1">
      <pageMargins left="0.7" right="0.7" top="0.75" bottom="0.75" header="0.3" footer="0.3"/>
      <autoFilter ref="AQ1:AQ1016" xr:uid="{3D936A0A-5764-4FEA-9E92-0699F1077E72}">
        <filterColumn colId="0">
          <filters>
            <filter val="Approved_x000a_06/07/2023_x000a_Provider Vendor Number: 7002571293"/>
            <filter val="IN PROGRESS_x000a_Latest Attempt:5/19/2023_x000a_Inquiry Number:_x000a_23051912480151"/>
            <filter val="IN PROGRESS_x000a_Latest Attempt:5/19/2023_x000a_Inquiry Number:_x000a_23051912480259"/>
            <filter val="Not ELIGIBLE"/>
            <filter val="not submitted"/>
            <filter val="Not Submitted_x000a_Missing Information: 6301016437 Expired/Lapsed License # as of Aug 24, 2017"/>
            <filter val="Not Submitted_x000a_Missing Information: CAQH ID"/>
            <filter val="Not Submitted_x000a_Missing Information: CAQH ID and License Number"/>
            <filter val="Not Submitted_x000a_Missing Information: Prac type, CAQH ID and License Number"/>
            <filter val="Not Submitted_x000a_Missing Required Information (any of the following): Practice Location address , DOB and CAQH ID number"/>
            <filter val="Not Submitted_x000a_Missing Required Information: CAQH ID required"/>
            <filter val="Submitted_x000a_First Attempt 06/06/2023_x000a_Inquiry ID: 23060712596509"/>
            <filter val="Submitted_x000a_First Attempt: 06/06/2023_x000a_Inquiry ID: 23060712596495"/>
            <filter val="SUBMITTED_x000a_First Attempt: 10/28/2022_x000a_Latest Attempt: 06/07/2023_x000a_INQUIRY ID_ 22102810705665"/>
          </filters>
        </filterColumn>
      </autoFilter>
      <extLst>
        <ext uri="GoogleSheetsCustomDataVersion1">
          <go:sheetsCustomData xmlns:go="http://customooxmlschemas.google.com/" filterViewId="721203650"/>
        </ext>
      </extLst>
    </customSheetView>
    <customSheetView guid="{45995A4E-B416-4DEC-88DF-1F09802EF076}" filter="1" showAutoFilter="1">
      <pageMargins left="0.7" right="0.7" top="0.75" bottom="0.75" header="0.3" footer="0.3"/>
      <autoFilter ref="AP1:AP1016" xr:uid="{A3F24483-B0C1-45D0-8B68-C9DBB6D06FD8}">
        <filterColumn colId="0">
          <filters>
            <filter val="Not eligible"/>
            <filter val="not submitted"/>
            <filter val="Sent to load _x000a_05/15/2023"/>
            <filter val="Sent to load_x000a_05/15/2023"/>
          </filters>
        </filterColumn>
      </autoFilter>
      <extLst>
        <ext uri="GoogleSheetsCustomDataVersion1">
          <go:sheetsCustomData xmlns:go="http://customooxmlschemas.google.com/" filterViewId="721071191"/>
        </ext>
      </extLst>
    </customSheetView>
    <customSheetView guid="{A15CB662-2082-42DC-A6C6-4A368CAA6790}" filter="1" showAutoFilter="1">
      <pageMargins left="0.7" right="0.7" top="0.75" bottom="0.75" header="0.3" footer="0.3"/>
      <autoFilter ref="B1:B1016" xr:uid="{7B89F1B1-CDA1-4775-A198-160B053BAD29}">
        <filterColumn colId="0">
          <filters>
            <filter val="Termed as of 4/27/23"/>
            <filter val="Terminated"/>
          </filters>
        </filterColumn>
      </autoFilter>
      <extLst>
        <ext uri="GoogleSheetsCustomDataVersion1">
          <go:sheetsCustomData xmlns:go="http://customooxmlschemas.google.com/" filterViewId="707506185"/>
        </ext>
      </extLst>
    </customSheetView>
    <customSheetView guid="{7A858325-010B-482E-BF50-B805E890DDF0}" filter="1" showAutoFilter="1">
      <pageMargins left="0.7" right="0.7" top="0.75" bottom="0.75" header="0.3" footer="0.3"/>
      <autoFilter ref="A1:AR172" xr:uid="{4083480E-A2B1-4D75-AF6E-7B23C38644F1}">
        <filterColumn colId="36">
          <filters>
            <filter val="Approved_x000a_Association Start Date (Effective Date): 05/30/2023"/>
            <filter val="Approved_x000a_Association Start Date (Effective Date): 05/31/2023"/>
            <filter val="Approved_x000a_Association Start Date (Effective Date): 06/01/2023"/>
            <filter val="CHAMPS full access request"/>
            <filter val="Latest Attempt: 05/30/2023"/>
            <filter val="Latest Attempt: 05/31/2023"/>
            <filter val="Latest Attempt: 06/01/2023"/>
            <filter val="Latest Attempt: 06/04/2023"/>
          </filters>
        </filterColumn>
      </autoFilter>
      <extLst>
        <ext uri="GoogleSheetsCustomDataVersion1">
          <go:sheetsCustomData xmlns:go="http://customooxmlschemas.google.com/" filterViewId="707153643"/>
        </ext>
      </extLst>
    </customSheetView>
    <customSheetView guid="{C42D7E2C-F8FD-4F2B-A3DA-ACE9A0936D02}" filter="1" showAutoFilter="1">
      <pageMargins left="0.7" right="0.7" top="0.75" bottom="0.75" header="0.3" footer="0.3"/>
      <autoFilter ref="AR1:AR1016" xr:uid="{63F49AEF-D60F-46B8-A90C-B52BE4D21B0B}"/>
      <extLst>
        <ext uri="GoogleSheetsCustomDataVersion1">
          <go:sheetsCustomData xmlns:go="http://customooxmlschemas.google.com/" filterViewId="703336246"/>
        </ext>
      </extLst>
    </customSheetView>
    <customSheetView guid="{53B70513-BE46-4FAA-8867-1D10860ACDE5}" filter="1" showAutoFilter="1">
      <pageMargins left="0.7" right="0.7" top="0.75" bottom="0.75" header="0.3" footer="0.3"/>
      <autoFilter ref="G1:G1016" xr:uid="{6FAC988E-B774-4ECF-8C34-47C0A1C79BE3}">
        <filterColumn colId="0">
          <filters>
            <filter val="BHSA"/>
            <filter val="BS"/>
            <filter val="Case Manager"/>
            <filter val="CP"/>
            <filter val="LLC"/>
            <filter val="MA, LLC"/>
            <filter val="MA, LLP"/>
            <filter val="Masters Social Worker Limited"/>
            <filter val="Medical Doctor Educational Limited"/>
            <filter val="MS, LLC"/>
            <filter val="NP"/>
            <filter val="NP, RN"/>
            <filter val="NP-C"/>
            <filter val="Nurse Practitioner (PMHNP)"/>
            <filter val="RN"/>
          </filters>
        </filterColumn>
      </autoFilter>
      <extLst>
        <ext uri="GoogleSheetsCustomDataVersion1">
          <go:sheetsCustomData xmlns:go="http://customooxmlschemas.google.com/" filterViewId="700548092"/>
        </ext>
      </extLst>
    </customSheetView>
    <customSheetView guid="{B1636EBF-F1B0-4FA3-AF79-AC8630DA0FA4}" filter="1" showAutoFilter="1">
      <pageMargins left="0.7" right="0.7" top="0.75" bottom="0.75" header="0.3" footer="0.3"/>
      <autoFilter ref="E1:E1016" xr:uid="{EE7A18C3-0FC2-4CB8-A744-D44161BC1980}">
        <filterColumn colId="0">
          <colorFilter dxfId="53"/>
        </filterColumn>
      </autoFilter>
      <extLst>
        <ext uri="GoogleSheetsCustomDataVersion1">
          <go:sheetsCustomData xmlns:go="http://customooxmlschemas.google.com/" filterViewId="690359833"/>
        </ext>
      </extLst>
    </customSheetView>
    <customSheetView guid="{C08A484E-0241-4AEE-8D66-37EE752F1BCB}" filter="1" showAutoFilter="1">
      <pageMargins left="0.7" right="0.7" top="0.75" bottom="0.75" header="0.3" footer="0.3"/>
      <autoFilter ref="AI1:AI1016" xr:uid="{2D00C4A4-5A94-4D78-94B8-E07EE8BD80AE}">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681515138"/>
        </ext>
      </extLst>
    </customSheetView>
    <customSheetView guid="{A4991CD8-1881-4625-A5B6-3F9008F60650}" filter="1" showAutoFilter="1">
      <pageMargins left="0.7" right="0.7" top="0.75" bottom="0.75" header="0.3" footer="0.3"/>
      <autoFilter ref="G1:G1016" xr:uid="{F875AC8A-4E15-4087-8E6C-E2226C954119}">
        <filterColumn colId="0">
          <filters>
            <filter val="BHSA"/>
            <filter val="BS"/>
            <filter val="Case Manager"/>
            <filter val="CP"/>
            <filter val="DO"/>
            <filter val="LLC"/>
            <filter val="MA, LLC"/>
            <filter val="MA, LLP"/>
            <filter val="Masters Social Worker Limited"/>
            <filter val="MD"/>
            <filter val="Medical Doctor Educational Limited"/>
            <filter val="MS, LLC"/>
          </filters>
        </filterColumn>
      </autoFilter>
      <extLst>
        <ext uri="GoogleSheetsCustomDataVersion1">
          <go:sheetsCustomData xmlns:go="http://customooxmlschemas.google.com/" filterViewId="677494413"/>
        </ext>
      </extLst>
    </customSheetView>
    <customSheetView guid="{2FAB1E9D-D8A4-4257-B2C6-00A019123D79}" filter="1" showAutoFilter="1">
      <pageMargins left="0.7" right="0.7" top="0.75" bottom="0.75" header="0.3" footer="0.3"/>
      <autoFilter ref="A1:AR172" xr:uid="{C4C69770-5B8B-45E3-B5ED-406BAFF1FAB5}">
        <filterColumn colId="2">
          <filters>
            <filter val="Hope Network-New Passages DCO"/>
          </filters>
        </filterColumn>
      </autoFilter>
      <extLst>
        <ext uri="GoogleSheetsCustomDataVersion1">
          <go:sheetsCustomData xmlns:go="http://customooxmlschemas.google.com/" filterViewId="675642472"/>
        </ext>
      </extLst>
    </customSheetView>
    <customSheetView guid="{D4CD3CD6-8F53-43E9-9F00-A6033E3497FC}" filter="1" showAutoFilter="1">
      <pageMargins left="0.7" right="0.7" top="0.75" bottom="0.75" header="0.3" footer="0.3"/>
      <autoFilter ref="AN1:AN1016" xr:uid="{689A5C20-8C75-443E-89E7-B804CD940E42}">
        <filterColumn colId="0">
          <filters>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first Attempt: 04/21/2023_x000a_Latest Attempt: 05/19/2023"/>
            <filter val="First Attempt: 10/31/2022_x000a_Second Attempt: 11/03/2023_x000a_Latest Attempt: 05/19/2023"/>
            <filter val="First Attempt: 11/03/2022_x000a_Second Attempt: 02/28/2023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668950024"/>
        </ext>
      </extLst>
    </customSheetView>
    <customSheetView guid="{4E2BBEF7-2805-4DDD-A65F-1DF363B16423}" filter="1" showAutoFilter="1">
      <pageMargins left="0.7" right="0.7" top="0.75" bottom="0.75" header="0.3" footer="0.3"/>
      <autoFilter ref="O1:O1016" xr:uid="{7A83625C-FDEE-4F6B-8DC8-4CC4C943EFA6}">
        <filterColumn colId="0">
          <filters>
            <filter val="- Nurse Practitioner - Family"/>
            <filter val="Behavior Technician_x000a_Case Manager/Care Coordinator"/>
            <filter val="Case Management"/>
            <filter val="Case Manager/Care Coordinator"/>
            <filter val="Social Worker - Clinical        MI        6801097673"/>
          </filters>
        </filterColumn>
      </autoFilter>
      <extLst>
        <ext uri="GoogleSheetsCustomDataVersion1">
          <go:sheetsCustomData xmlns:go="http://customooxmlschemas.google.com/" filterViewId="661998171"/>
        </ext>
      </extLst>
    </customSheetView>
    <customSheetView guid="{789CB5CA-A1F8-4737-A7E9-95F98A6C1AEC}" filter="1" showAutoFilter="1">
      <pageMargins left="0.7" right="0.7" top="0.75" bottom="0.75" header="0.3" footer="0.3"/>
      <autoFilter ref="AQ1:AQ1016" xr:uid="{BE6DAB7D-6F22-46C1-9668-DE4AA7ADEAC1}">
        <filterColumn colId="0">
          <filters>
            <filter val="Not Eligible"/>
          </filters>
        </filterColumn>
      </autoFilter>
      <extLst>
        <ext uri="GoogleSheetsCustomDataVersion1">
          <go:sheetsCustomData xmlns:go="http://customooxmlschemas.google.com/" filterViewId="66082772"/>
        </ext>
      </extLst>
    </customSheetView>
    <customSheetView guid="{5983BFF0-1670-459B-AD93-4890EE79E52E}" filter="1" showAutoFilter="1">
      <pageMargins left="0.7" right="0.7" top="0.75" bottom="0.75" header="0.3" footer="0.3"/>
      <autoFilter ref="AI1:AI1016" xr:uid="{001BD815-1640-4E9D-9921-517E24D8861D}">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659065248"/>
        </ext>
      </extLst>
    </customSheetView>
    <customSheetView guid="{F3632AEC-A938-44B6-B2C8-E0908589F798}" filter="1" showAutoFilter="1">
      <pageMargins left="0.7" right="0.7" top="0.75" bottom="0.75" header="0.3" footer="0.3"/>
      <autoFilter ref="AP1:AP1016" xr:uid="{7EB06EDC-42FC-4E8C-8762-C4D630A9CC36}">
        <filterColumn colId="0">
          <filters>
            <filter val="BH ownership  _x000a_05/26/23      _x000a__x000a_First Attempt: 11/01/2022_x000a_Latest Attempt: 02/02/2023"/>
            <filter val="BH Ownership _x000a_05/26/23 _x000a__x000a__x000a_First Attempt 2/2/2023"/>
            <filter val="BH Ownership _x000a_05/26/23 _x000a__x000a__x000a_First Attempt: 11/01/2022_x000a_Last Attempt: 02/02/2023"/>
            <filter val="BH Ownership _x000a_05/26/23 _x000a__x000a_First Attempt: 11/01/2022_x000a_Last Attempt: 02/02/2023"/>
            <filter val="BH Ownership _x000a_05/26/23 _x000a__x000a_Latest Attempt: 11/1/2022"/>
            <filter val="BH Ownership _x000a_05/26/23_x000a__x000a_First Attempt 2/2/2023"/>
            <filter val="BH Ownership _x000a_05/26/23_x000a__x000a_First Attempt 2/28/2023"/>
            <filter val="BH Ownership _x000a_05/26/23_x000a__x000a_First Attempt: 02/03/2023"/>
            <filter val="BH Ownership _x000a_05/26/23_x000a__x000a_First Attempt: 02/03/2023_x000a_Request  ID: 03177644"/>
            <filter val="BH Ownership _x000a_05/26/23_x000a__x000a_First Attempt: 02/03/2023_x000a_Request  ID: 06368494"/>
            <filter val="BH Ownership _x000a_05/26/23_x000a__x000a_First Attempt: 02/03/2023_x000a_Request  ID: 09488578"/>
            <filter val="BH Ownership _x000a_05/26/23_x000a__x000a_First Attempt: 02/03/2023_x000a_Request  ID: 09569158"/>
            <filter val="BH Ownership _x000a_05/26/23_x000a__x000a_First Attempt: 02/03/2023_x000a_Request  ID: 55765526"/>
            <filter val="BH Ownership _x000a_05/26/23_x000a__x000a_First Attempt: 02/03/2023_x000a_Request  ID: 74066686"/>
            <filter val="BH Ownership _x000a_05/26/23_x000a__x000a_First Attempt: 02/03/2023_x000a_Request  ID: 88509730"/>
            <filter val="BH Ownership _x000a_05/26/23_x000a__x000a_First Attempt: 02/28/2023"/>
            <filter val="BH Ownership _x000a_05/26/23_x000a__x000a_First Attempt: 11/01/2022"/>
            <filter val="BH Ownership _x000a_05/26/23_x000a__x000a_First Attempt: 11/01/2022_x000a_Last Attempt: 02/02/2023"/>
            <filter val="BH Ownership _x000a_05/26/23_x000a__x000a_First Attempt: 11/01/2022_x000a_Latest Attempt: 02/02/2023"/>
            <filter val="BH Ownership _x000a_05/26/23_x000a__x000a_Latest Attempt: 10/27/2022"/>
            <filter val="BH Ownership_x000a_05/26/23_x000a__x000a_First Attempt 2/28/2023"/>
            <filter val="BH Ownership_x000a_05/26/23_x000a__x000a_First Attempt: 02/28/2023_x000a_Inquiry ID: 40611831"/>
            <filter val="Not eligible"/>
            <filter val="not submitted"/>
          </filters>
        </filterColumn>
      </autoFilter>
      <extLst>
        <ext uri="GoogleSheetsCustomDataVersion1">
          <go:sheetsCustomData xmlns:go="http://customooxmlschemas.google.com/" filterViewId="659009778"/>
        </ext>
      </extLst>
    </customSheetView>
    <customSheetView guid="{1C8BEF9B-C58A-48DD-BD0F-F8F6B3B9EB97}" filter="1" showAutoFilter="1">
      <pageMargins left="0.7" right="0.7" top="0.75" bottom="0.75" header="0.3" footer="0.3"/>
      <autoFilter ref="AI1:AI1016" xr:uid="{19DEA231-6151-46D9-B616-89888FEBAE71}">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658961650"/>
        </ext>
      </extLst>
    </customSheetView>
    <customSheetView guid="{28698064-8245-4F43-BF49-1B224164BFA8}" filter="1" showAutoFilter="1">
      <pageMargins left="0.7" right="0.7" top="0.75" bottom="0.75" header="0.3" footer="0.3"/>
      <autoFilter ref="AI1:AI1016" xr:uid="{B7FCEFD1-0F17-42B9-BFD5-7711A71090CA}">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656597198"/>
        </ext>
      </extLst>
    </customSheetView>
    <customSheetView guid="{BD99D14D-1949-4CB5-AC4E-A5D90C51F49E}" filter="1" showAutoFilter="1">
      <pageMargins left="0.7" right="0.7" top="0.75" bottom="0.75" header="0.3" footer="0.3"/>
      <autoFilter ref="AI1:AI1016" xr:uid="{D44A49FD-F1C5-4F2E-9808-D42129EF28F0}">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4/28/2023_x000a_Request Tracking ID for PECOS access: S6703292"/>
            <filter val="CMS I&amp;A Connection Request 4/28/2023_x000a_Request Tracking ID for PECOS access: S6703324"/>
            <filter val="CMS I&amp;A Connection Request 4/28/2023_x000a_Request Tracking ID for PECOS access: S6703333"/>
            <filter val="CMS I&amp;A Connection Request 4/28/2023_x000a_Request Tracking ID for PECOS access: S6703369"/>
            <filter val="CMS I&amp;A Connection Request 4/28/2023_x000a_Request Tracking ID for PECOS access: S6703374"/>
            <filter val="CMS I&amp;A Connection Request 4/28/2023_x000a_Request Tracking ID for PECOS access:S6703325"/>
            <filter val="CMS I&amp;A Connection Request 4/28/2023_x000a_Request Tracking ID for PECOS access:S6703392"/>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656398759"/>
        </ext>
      </extLst>
    </customSheetView>
    <customSheetView guid="{556D7AC4-C77D-40AB-B1C4-831B5147BDF8}" filter="1" showAutoFilter="1">
      <pageMargins left="0.7" right="0.7" top="0.75" bottom="0.75" header="0.3" footer="0.3"/>
      <autoFilter ref="A1:AQ210" xr:uid="{7EC518C5-2010-4E13-8351-004DB5D8A8F3}">
        <filterColumn colId="2">
          <filters blank="1">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65408778"/>
        </ext>
      </extLst>
    </customSheetView>
    <customSheetView guid="{EE7733B0-01FA-4BC7-8DA7-ACCCE9F4C135}" filter="1" showAutoFilter="1">
      <pageMargins left="0.7" right="0.7" top="0.75" bottom="0.75" header="0.3" footer="0.3"/>
      <autoFilter ref="AI1:AI1016" xr:uid="{B30D1AC3-440C-48EA-9A5F-8E451DA28D63}">
        <filterColumn colId="0">
          <filters blank="1">
            <filter val="Approved_x000a_Effective Date: 05/01/2023        _x000a_Reassigned to PTAN: 0E06125_x000a_Provider PTAN: E06125126"/>
            <filter val="Approved_x000a_Effective Date: 05/01/2023        _x000a_Reassigned to PTAN: 0Q26321_x000a_Provider PTAN: Q26321158"/>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s>
        </filterColumn>
      </autoFilter>
      <extLst>
        <ext uri="GoogleSheetsCustomDataVersion1">
          <go:sheetsCustomData xmlns:go="http://customooxmlschemas.google.com/" filterViewId="652338409"/>
        </ext>
      </extLst>
    </customSheetView>
    <customSheetView guid="{CF69CCC4-F5F1-4D8E-BDB1-2DB55BD96062}" filter="1" showAutoFilter="1">
      <pageMargins left="0.7" right="0.7" top="0.75" bottom="0.75" header="0.3" footer="0.3"/>
      <autoFilter ref="A1:AQ210" xr:uid="{0BB219A8-CE52-4655-9C81-39639EB46CFC}">
        <filterColumn colId="34">
          <filters blank="1">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4/28/2023_x000a_Request Tracking ID for PECOS access: S6703292"/>
            <filter val="CMS I&amp;A Connection Request 4/28/2023_x000a_Request Tracking ID for PECOS access: S6703324"/>
            <filter val="CMS I&amp;A Connection Request 4/28/2023_x000a_Request Tracking ID for PECOS access: S6703333"/>
            <filter val="CMS I&amp;A Connection Request 4/28/2023_x000a_Request Tracking ID for PECOS access: S6703369"/>
            <filter val="CMS I&amp;A Connection Request 4/28/2023_x000a_Request Tracking ID for PECOS access: S6703374"/>
            <filter val="CMS I&amp;A Connection Request 4/28/2023_x000a_Request Tracking ID for PECOS access:S6703325"/>
            <filter val="CMS I&amp;A Connection Request 4/28/2023_x000a_Request Tracking ID for PECOS access:S6703392"/>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 val="Terminated"/>
          </filters>
        </filterColumn>
      </autoFilter>
      <extLst>
        <ext uri="GoogleSheetsCustomDataVersion1">
          <go:sheetsCustomData xmlns:go="http://customooxmlschemas.google.com/" filterViewId="648797341"/>
        </ext>
      </extLst>
    </customSheetView>
    <customSheetView guid="{A8FD2A3C-8930-4367-A09B-96091A7E524B}" filter="1" showAutoFilter="1">
      <pageMargins left="0.7" right="0.7" top="0.75" bottom="0.75" header="0.3" footer="0.3"/>
      <autoFilter ref="C1:C1016" xr:uid="{88EC23E6-7F3C-4657-AF71-FCCFEEC681F8}">
        <filterColumn colId="0">
          <filters>
            <filter val="Hope Network-New Passages DCO"/>
          </filters>
        </filterColumn>
      </autoFilter>
      <extLst>
        <ext uri="GoogleSheetsCustomDataVersion1">
          <go:sheetsCustomData xmlns:go="http://customooxmlschemas.google.com/" filterViewId="644560327"/>
        </ext>
      </extLst>
    </customSheetView>
    <customSheetView guid="{1D4942D3-2DD5-4351-9206-79093C541074}" filter="1" showAutoFilter="1">
      <pageMargins left="0.7" right="0.7" top="0.75" bottom="0.75" header="0.3" footer="0.3"/>
      <autoFilter ref="AJ1:AJ1016" xr:uid="{1DA5AD42-43D8-47C8-A9EA-0184AB0AB5A4}">
        <filterColumn colId="0">
          <filters blank="1">
            <filter val="no matches found"/>
            <filter val="No matches found."/>
            <filter val="TBD"/>
          </filters>
        </filterColumn>
      </autoFilter>
      <extLst>
        <ext uri="GoogleSheetsCustomDataVersion1">
          <go:sheetsCustomData xmlns:go="http://customooxmlschemas.google.com/" filterViewId="622710604"/>
        </ext>
      </extLst>
    </customSheetView>
    <customSheetView guid="{22802EA1-E956-4C64-A240-18B09DC2DC95}" filter="1" showAutoFilter="1">
      <pageMargins left="0.7" right="0.7" top="0.75" bottom="0.75" header="0.3" footer="0.3"/>
      <autoFilter ref="AQ1:AQ1016" xr:uid="{63137F9B-E836-43E9-8674-03432B3A7192}">
        <filterColumn colId="0">
          <filters blank="1">
            <filter val="Approved 11/09/2022_x000a_Provider Vendor Number: 7000332733"/>
            <filter val="Approved_x000a__x000a_11/28/2022_x000a_Provider Vendor Number: 7000369206"/>
            <filter val="Approved_x000a_03/07/2023_x000a_Provider Vendor Number: 7003065842"/>
            <filter val="Approved_x000a_03/13/2023_x000a_Provider Vendor Number: 7001673403"/>
            <filter val="Approved_x000a_03/27/2023_x000a_Provider Vendor Number: 7003484722"/>
            <filter val="Approved_x000a_04/11/2023_x000a_Provider Vendor Number: 7002117462"/>
            <filter val="Approved_x000a_05/01/2023_x000a_Provider Vendor Number: 7002883083"/>
            <filter val="Approved_x000a_05/08/2023_x000a_Provider Vendor Number: 7000634675"/>
            <filter val="Approved_x000a_05/15/2023_x000a_Provider Vendor Number: 7002616193"/>
            <filter val="Approved_x000a_06/07/2023_x000a_Provider Vendor Number: 7002571293"/>
            <filter val="Approved_x000a_11/28/2022_x000a_Provider Vendor Number: 7000110784"/>
            <filter val="Approved_x000a_11/28/2022_x000a_Provider Vendor Number: 70004167111"/>
            <filter val="Approved_x000a_11/28/2022_x000a_Provider Vendor Number: 7000482189"/>
            <filter val="Approved_x000a_11/28/2022_x000a_Provider Vendor Number: 7000714435"/>
            <filter val="Approved_x000a_11/28/2022_x000a_Provider Vendor Number: 7001473773"/>
            <filter val="Approved_x000a_11/28/2022_x000a_Provider Vendor Number: 7002046574"/>
            <filter val="Approved_x000a_11/28/2022_x000a_Provider Vendor Number: 7002731373"/>
            <filter val="Approved_x000a_11/28/2022_x000a_Provider Vendor Number: 7003090972"/>
            <filter val="Approved_x000a_11/29/2022_x000a_Provider Vendor Number: 7002866512"/>
            <filter val="Closed - Incomplete_x000a_First Attempt 2/27/2023 _x000a_Inquiry ID:_x000a_23022711883992"/>
            <filter val="Closed - Incomplete_x000a_First Attempt: 10/27/2022_x000a_INQUIRY ID: 22102710701684"/>
            <filter val="Closed - Incomplete_x000a_First Attempt: 10/27/2022_x000a_INQUIRY ID: 22102710701691"/>
            <filter val="Closed - INComplete_x000a_First Attempt: 10/27/2022_x000a_Latest Attempt: 02/02/2023_x000a_Inquiry ID: 22102710699603"/>
            <filter val="Closed - Incomplete_x000a_First Attempt: 10/27/2022_x000a_Latest Attempt: 02/02/2023_x000a_Inquiry ID: 22102710699910"/>
            <filter val="Closed - Incomplete_x000a_First Attempt: 10/27/2022_x000a_Latest Attempt: 02/02/2023_x000a_Inquiry ID: 22102710700842"/>
            <filter val="Closed - INComplete_x000a_First Attempt: 10/27/2022_x000a_Latest Attempt: 02/02/2023_x000a_Inquiry ID: 22102710700962"/>
            <filter val="Closed - Incomplete_x000a_First Attempt: 10/27/2022_x000a_Latest Attempt: 02/02/2023_x000a_Inquiry ID: 22102710701147"/>
            <filter val="Closed - Incomplete_x000a_First Attempt: 10/27/2022_x000a_Latest Attempt: 02/02/2023_x000a_Inquiry ID: 22102710701198"/>
            <filter val="Closed - Incomplete_x000a_First Attempt: 10/27/2022_x000a_Latest Attempt: 02/02/2023_x000a_Inquiry ID: 22102710701223"/>
            <filter val="Closed - Incomplete_x000a_First Attempt: 10/27/2022_x000a_Latest Attempt: 02/02/2023_x000a_Inquiry ID: 22102710701254"/>
            <filter val="Closed - Incomplete_x000a_First Attempt: 10/27/2022_x000a_Latest Attempt: 02/02/2023_x000a_Inquiry ID: 22102710701487"/>
            <filter val="Closed - Incomplete_x000a_First Attempt: 10/27/2022_x000a_Latest Attempt: 02/02/2023_x000a_Inquiry ID: 22102710701544"/>
            <filter val="Closed - INComplete_x000a_First Attempt: 10/27/2022_x000a_Latest Attempt: 02/28/2023_x000a_Inquiry ID: 23022811890369"/>
            <filter val="Closed - Incomplete_x000a_First Attempt: 10/27/2022_x000a_Second Attempt: 12/05/2022_x000a_Latest Attempt: 02/02/2023_x000a_Inquiry ID: 22120511167791"/>
            <filter val="Closed - INComplete_x000a_First Attempt: 10/27/2022_x000a_Second Attempt: 12/05/2022_x000a_Latest Attempt: 02/02/2023_x000a_Inquiry ID: 22120511168358"/>
            <filter val="Closed - Incomplete_x000a_First Attempt: 10/28/2022_x000a_INQUIRY ID_ 22102810703237"/>
            <filter val="Closed - Incomplete_x000a_First Attempt: 10/28/2022_x000a_Last Attempt: 02/02/2023_x000a_INQUIRY ID_ 22102810704674"/>
            <filter val="Closed - Incomplete_x000a_First Attempt: 10/28/2022_x000a_Latest Attempt: 02/02/2023 _x000a_INQUIRY ID_ 22102810705869"/>
            <filter val="Closed - Incomplete_x000a_First Attempt: 10/28/2022_x000a_Latest Attempt: 02/02/2023_x000a_Inquiry ID: 22102810706297"/>
            <filter val="Closed - Incomplete_x000a_First Attempt: 10/28/2022_x000a_Latest Attempt: 02/02/2023_x000a_Inquiry ID: 22102810706363"/>
            <filter val="Closed - Incomplete_x000a_First Attempt: 10/28/2022_x000a_Second Attempt: 12/05/2022_x000a_Latest Attempt: 02/02/2023_x000a_Inquiry ID: 22120511166010"/>
            <filter val="Closed - Incomplete_x000a_First Attempt: 10/31/2022_x000a_Latest Attempt: 02/02/2023_x000a_Inquiry ID: 22103110713066"/>
            <filter val="CLOSED INC_x000a_First  Attempt 2/27/2023 _x000a_Inquiry ID:_x000a_23022711878736"/>
            <filter val="CLOSED INC_x000a_First Attempt 2/27/2023 _x000a_Inquiry ID:_x000a_23022711883543"/>
            <filter val="CLOSED INC_x000a_First Attempt 2/27/2023 _x000a_Inquiry ID:_x000a_23022711884294"/>
            <filter val="CLOSED INC_x000a_First Attempt: 10/28/2022_x000a_Last Attempt: 02/02/2023_x000a_INQUIRY ID 22102810703544"/>
            <filter val="CLOSED INC_x000a_First Attempt: 10/28/2022_x000a_Last Attempt: 02/02/2023_x000a_INQUIRY ID_ 22102810704747"/>
            <filter val="CLOSED INC_x000a_First Attempt: 10/28/2022_x000a_Latest Attempt: 02/02/2023 _x000a_INQUIRY ID_ 22102810705808"/>
            <filter val="Closed Incomplete_x000a_First Attempt: 12/05/2022_x000a_Latest Attempt: 02/02/2023_x000a_Inquiry ID: 22120511169283"/>
            <filter val="Closed-Incomplete_x000a_First Attempt: 10/27/2022_x000a_Latest Attempt: 02/02/2023_x000a_INQUIRY ID 22102710701689"/>
            <filter val="Closed-Incomplete_x000a_First Attempt: 10/27/2022_x000a_Latest Attempt: 02/02/2023_x000a_Inquiry ID: 22102710701573"/>
            <filter val="Closed-Incomplete_x000a_First Attempt: 10/27/2022_x000a_Latest Attempt: 12/05/2022_x000a_Inquiry ID: 22102710701690"/>
            <filter val="Closed-Incomplete_x000a_First Attempt: 10/27/2022_x000a_Second Attempt: 12/05/2022_x000a_Latest Attempt: 02/02/2023_x000a_Inquiry ID: 22120511168234"/>
            <filter val="Closed-Incomplete_x000a_First Attempt: 10/27/2022_x000a_Second Attempt: 12/05/2022_x000a_Latest Attempt: 02/02/2023_x000a_Inquiry ID: 22120511168412"/>
            <filter val="Closed-Incomplete_x000a_First Attempt: 10/27/2022_x000a_Second Attempt: 12/05/2022_x000a_Latest Attempt: 02/02/2023_x000a_Inquiry ID: 22120511168610"/>
            <filter val="Closed-Incomplete_x000a_First Attempt: 10/27/2022_x000a_Second Attempt: 12/05/2022_x000a_Latest Attempt: 02/02/2023_x000a_INQUIRY ID_ 22120511169020"/>
            <filter val="Closed-Incomplete_x000a_First Attempt: 10/31/2022 _x000a_Latest Attempt: 02/02/2023_x000a_INQUIRY ID_ 22103110713716"/>
            <filter val="Closed-Incomplete_x000a_First Attempt: 12/05/2022_x000a_INQUIRY ID_ 22120511167843"/>
            <filter val="Closed-Incomplete_x000a_First Attempt: 12/05/2022_x000a_INQUIRY ID_22120511168641"/>
            <filter val="IN PROGRESS_x000a_Latest Attempt:5/19/2023_x000a_Inquiry Number:_x000a_23051912480151"/>
            <filter val="IN PROGRESS_x000a_Latest Attempt:5/19/2023_x000a_Inquiry Number:_x000a_23051912480259"/>
            <filter val="Not ELIGIBLE"/>
            <filter val="not submitted"/>
            <filter val="Not Submitted_x000a_Missing Information: 6301016437 Expired/Lapsed License # as of Aug 24, 2017"/>
            <filter val="Not Submitted_x000a_Missing Information: CAQH ID"/>
            <filter val="Not Submitted_x000a_Missing Information: CAQH ID and License Number"/>
            <filter val="Not Submitted_x000a_Missing Information: Prac type, CAQH ID and License Number"/>
            <filter val="Not Submitted_x000a_Missing Required Information: CAQH ID required"/>
            <filter val="Submitted_x000a_First Attempt 06/06/2023_x000a_Inquiry ID: 23060712596509"/>
            <filter val="Submitted_x000a_First Attempt: 06/06/2023_x000a_Inquiry ID: 23060712596495"/>
            <filter val="SUBMITTED_x000a_First Attempt: 10/28/2022_x000a_Last Attempt: 02/02/2023_x000a_INQUIRY ID_ 22102810703684"/>
            <filter val="SUBMITTED_x000a_First Attempt: 10/28/2022_x000a_Latest Attempt: 06/07/2023_x000a_INQUIRY ID_ 22102810705665"/>
            <filter val="Submitted_x000a_First Attempt:5/17/2023_x000a_Inquiry Number:_x000a_23051712465394"/>
            <filter val="Submitted_x000a_Latest Attempt: 05/12/2023_x000a_Inquiry Number:_x000a_23051212440152"/>
            <filter val="Submitted_x000a_Latest Attempt: 05/31/2023_x000a_INQUIRY ID : 23060112554172"/>
            <filter val="Submitted_x000a_Latest Attempt: 5/23/2023_x000a_INQUIRY NUMBER:_x000a_23052312503294"/>
            <filter val="Submitted_x000a_Latest Attempt:5/17/2023_x000a_Inquiry Number:_x000a_23051712464031"/>
            <filter val="Submitted_x000a_Latest Attempt:5/17/2023_x000a_Inquiry Number:_x000a_23051712466417"/>
            <filter val="Submitted_x000a_Latest Attempt:5/17/2023_x000a_Inquiry Number:_x000a_23051712466668"/>
            <filter val="Submitted_x000a_Latest Attempt:5/17/2023_x000a_Inquiry Number:_x000a_23051712470039"/>
            <filter val="Submitted_x000a_Latest Attempt:5/17/2023_x000a_Inquiry Number:_x000a_23051712470131"/>
            <filter val="Submitted_x000a_Latest Attempt:5/17/2023_x000a_Inquiry Number:_x000a_23051712470189"/>
            <filter val="Submitted_x000a_Latest Attempt:5/17/2023_x000a_Inquiry Number:_x000a_23051712470227"/>
            <filter val="Submitted_x000a_Latest Attempt:5/17/2023_x000a_Inquiry Number:_x000a_23051712470266"/>
            <filter val="Termination request submitted 06/01/23"/>
            <filter val="Waiting On Costumer_x000a_Latest attempt: 5/18/2023_x000a_INQUIRY ID: 23051812477486"/>
          </filters>
        </filterColumn>
      </autoFilter>
      <extLst>
        <ext uri="GoogleSheetsCustomDataVersion1">
          <go:sheetsCustomData xmlns:go="http://customooxmlschemas.google.com/" filterViewId="619857090"/>
        </ext>
      </extLst>
    </customSheetView>
    <customSheetView guid="{4F826C0B-56C9-4629-A9D6-8948DC344C67}" filter="1" showAutoFilter="1">
      <pageMargins left="0.7" right="0.7" top="0.75" bottom="0.75" header="0.3" footer="0.3"/>
      <autoFilter ref="A1:AR172" xr:uid="{05C7A427-8810-4899-AEE8-B05F8A47194E}">
        <filterColumn colId="2">
          <filters>
            <filter val="Clinton Counseling Center DCO"/>
          </filters>
        </filterColumn>
      </autoFilter>
      <extLst>
        <ext uri="GoogleSheetsCustomDataVersion1">
          <go:sheetsCustomData xmlns:go="http://customooxmlschemas.google.com/" filterViewId="605965545"/>
        </ext>
      </extLst>
    </customSheetView>
    <customSheetView guid="{B2D9FAEE-A4FC-4FB6-9E24-C2D97FC851C6}" filter="1" showAutoFilter="1">
      <pageMargins left="0.7" right="0.7" top="0.75" bottom="0.75" header="0.3" footer="0.3"/>
      <autoFilter ref="D1:D1016" xr:uid="{C19032EF-B507-4415-BB94-EED9A9D874AA}">
        <filterColumn colId="0">
          <colorFilter dxfId="54"/>
        </filterColumn>
      </autoFilter>
      <extLst>
        <ext uri="GoogleSheetsCustomDataVersion1">
          <go:sheetsCustomData xmlns:go="http://customooxmlschemas.google.com/" filterViewId="60028048"/>
        </ext>
      </extLst>
    </customSheetView>
    <customSheetView guid="{ECF414DF-25B6-4C8B-8589-28AF5E9D7A84}" filter="1" showAutoFilter="1">
      <pageMargins left="0.7" right="0.7" top="0.75" bottom="0.75" header="0.3" footer="0.3"/>
      <autoFilter ref="AR1:AR1016" xr:uid="{A5887BE7-8D3C-4FCD-B78E-4BD431AA8E8A}">
        <filterColumn colId="0">
          <filters>
            <filter val="First attempt: 05/10/2023"/>
            <filter val="First attempt: 05/10/2023_x000a_Latest Attempt: 5/17/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Not submitted."/>
          </filters>
        </filterColumn>
      </autoFilter>
      <extLst>
        <ext uri="GoogleSheetsCustomDataVersion1">
          <go:sheetsCustomData xmlns:go="http://customooxmlschemas.google.com/" filterViewId="593802802"/>
        </ext>
      </extLst>
    </customSheetView>
    <customSheetView guid="{606163FA-E36C-41F1-AE1A-C77D2DEBD287}" filter="1" showAutoFilter="1">
      <pageMargins left="0.7" right="0.7" top="0.75" bottom="0.75" header="0.3" footer="0.3"/>
      <autoFilter ref="A1:AR210" xr:uid="{B5CD827E-BBFC-4278-AF75-5D070B933AA6}"/>
      <extLst>
        <ext uri="GoogleSheetsCustomDataVersion1">
          <go:sheetsCustomData xmlns:go="http://customooxmlschemas.google.com/" filterViewId="586373195"/>
        </ext>
      </extLst>
    </customSheetView>
    <customSheetView guid="{5A1526DD-5244-4F76-8C57-6B989D2AAEC2}" filter="1" showAutoFilter="1">
      <pageMargins left="0.7" right="0.7" top="0.75" bottom="0.75" header="0.3" footer="0.3"/>
      <autoFilter ref="P1:P1016" xr:uid="{41CEACAE-E7D8-47FF-9C9C-32C5E5EF46D8}">
        <filterColumn colId="0">
          <filters>
            <filter val="2​7​0​1​1​3​9​8​0​6"/>
            <filter val="4​3​0​1​0​6​1​8​4​4"/>
            <filter val="4​7​0​4​1​9​9​0​1​7"/>
            <filter val="4​7​0​4​2​1​1​5​3​1"/>
            <filter val="4​7​0​4​2​6​4​3​7​2"/>
            <filter val="4​7​0​4​2​7​3​1​8​7"/>
            <filter val="4​7​0​4​2​7​6​2​1​9"/>
            <filter val="4​7​0​4​2​7​7​5​5​7"/>
            <filter val="4​7​0​4​2​8​1​3​4​4"/>
            <filter val="4​7​0​4​3​2​7​9​5​6_x000a_APRN.CNP.021452"/>
            <filter val="4301042168_x000a__x000a_5315169001"/>
            <filter val="4301043830_x000a__x000a_5315136743"/>
            <filter val="4301053687_x000a__x000a_5315124162"/>
            <filter val="4301071674_x000a__x000a_5315132501"/>
            <filter val="4301077485_x000a__x000a_5315059721"/>
            <filter val="4301080393_x000a__x000a_5315023586"/>
            <filter val="4301082459_x000a__x000a_5315023562"/>
            <filter val="4301083821"/>
            <filter val="4301085757_x000a__x000a_5315034895"/>
            <filter val="4301102051_x000a__x000a_5315217907_x000a__x000a_5307009174"/>
            <filter val="4301507820_x000a__x000a_5315235583"/>
            <filter val="4301508261_x000a__x000a_5315238050"/>
            <filter val="4351045796"/>
            <filter val="4351045799"/>
            <filter val="4704141653"/>
            <filter val="4704160263"/>
            <filter val="4704170920"/>
            <filter val="4704184664"/>
            <filter val="4704190573"/>
            <filter val="4704201515"/>
            <filter val="4704225887"/>
            <filter val="4704227515"/>
            <filter val="4704234613"/>
            <filter val="4704238227"/>
            <filter val="4704259811"/>
            <filter val="4704266295"/>
            <filter val="4704274121"/>
            <filter val="4704300680"/>
            <filter val="4704310770"/>
            <filter val="4704313151"/>
            <filter val="4704316591"/>
            <filter val="4704325434"/>
            <filter val="5101011320_x000a__x000a_5315105167_x000a__x000a_5315215018_x000a__x000a_5307008361"/>
            <filter val="5101015978_x000a__x000a_5315030439"/>
            <filter val="5601008339"/>
            <filter val="6​3​6​1​0​0​1​3​5​9"/>
            <filter val="6​3​6​1​0​0​7​2​8​6"/>
            <filter val="6​3​6​2​0​0​5​9​8​0"/>
            <filter val="6​4​0​1​0​0​8​4​8​3"/>
            <filter val="6​4​0​1​0​0​9​3​8​1"/>
            <filter val="6​4​0​1​0​1​0​0​2​4"/>
            <filter val="6​4​0​1​0​1​2​8​8​9"/>
            <filter val="6​4​0​1​0​1​3​0​5​1"/>
            <filter val="6​4​5​1​0​1​7​5​1​5"/>
            <filter val="6​4​5​1​0​1​9​0​0​6"/>
            <filter val="6​4​5​1​0​1​9​2​1​7"/>
            <filter val="6​4​5​1​0​2​2​1​3​5"/>
            <filter val="6​4​5​1​0​2​2​4​6​9"/>
            <filter val="6​8​0​1​0​8​0​9​8​3"/>
            <filter val="6​8​0​1​0​8​1​3​4​6"/>
            <filter val="6​8​0​1​0​8​2​5​4​2"/>
            <filter val="6​8​0​1​0​9​2​3​8​0"/>
            <filter val="6​8​0​1​0​9​2​6​4​0"/>
            <filter val="6​8​0​1​0​9​4​2​8​0"/>
            <filter val="6​8​0​1​0​9​4​4​4​6"/>
            <filter val="6​8​0​1​0​9​4​4​5​0"/>
            <filter val="6​8​0​1​0​9​4​7​1​8"/>
            <filter val="6​8​0​1​0​9​5​5​2​0"/>
            <filter val="6​8​0​1​0​9​6​7​3​5"/>
            <filter val="6​8​0​1​0​9​6​9​6​4"/>
            <filter val="6​8​0​1​0​9​9​6​1​3"/>
            <filter val="6​8​0​1​1​0​5​1​9​2"/>
            <filter val="6​8​0​1​1​0​5​9​7​5"/>
            <filter val="6​8​0​1​1​0​6​4​9​6"/>
            <filter val="6​8​0​1​1​0​8​3​8​8"/>
            <filter val="6​8​0​1​1​0​9​0​3​7"/>
            <filter val="6​8​0​1​1​0​9​1​3​3"/>
            <filter val="6​8​0​1​1​0​9​3​4​2"/>
            <filter val="6​8​0​1​1​1​4​9​4​8"/>
            <filter val="6​8​0​1​1​1​5​7​6​7"/>
            <filter val="6​8​0​1​1​1​5​7​7​0"/>
            <filter val="6​8​0​2​0​7​0​7​6​5"/>
            <filter val="6​8​0​2​0​9​1​1​3​6"/>
            <filter val="6​8​5​1​1​0​0​7​6​2"/>
            <filter val="6​8​5​1​1​0​3​1​9​5"/>
            <filter val="6​8​5​1​1​0​3​9​9​0"/>
            <filter val="6​8​5​1​1​0​5​7​4​7"/>
            <filter val="6​8​5​1​1​0​7​0​8​3"/>
            <filter val="6​8​5​1​1​0​7​6​2​3"/>
            <filter val="6​8​5​1​1​0​7​6​4​0"/>
            <filter val="6​8​5​1​1​0​7​6​8​0"/>
            <filter val="6​8​5​1​1​0​7​9​1​5"/>
            <filter val="6​8​5​1​1​0​8​5​6​3"/>
            <filter val="6​8​5​1​1​0​9​8​6​1"/>
            <filter val="6​8​5​1​1​1​3​9​4​8"/>
            <filter val="6​8​5​1​1​1​4​1​3​9"/>
            <filter val="6​8​5​1​1​1​4​6​6​8"/>
            <filter val="6​8​5​1​1​1​5​4​3​3"/>
            <filter val="6​8​5​2​0​8​7​4​5​1"/>
            <filter val="6361001826"/>
            <filter val="6361002675"/>
            <filter val="6361004283"/>
            <filter val="6361004782"/>
            <filter val="6361006934"/>
            <filter val="6362006858"/>
            <filter val="6401006264"/>
            <filter val="6401006902"/>
            <filter val="6401010490"/>
            <filter val="6401010906"/>
            <filter val="6401011043"/>
            <filter val="6401012323"/>
            <filter val="6401012375"/>
            <filter val="6401012446"/>
            <filter val="6401013280"/>
            <filter val="6401014085"/>
            <filter val="6401014101"/>
            <filter val="6401014205"/>
            <filter val="6401014429"/>
            <filter val="6401014822"/>
            <filter val="6401015238"/>
            <filter val="6401016405"/>
            <filter val="6401018118"/>
            <filter val="6401018127"/>
            <filter val="6401018273"/>
            <filter val="6401222391"/>
            <filter val="6401222405"/>
            <filter val="6401222958"/>
            <filter val="6451011146"/>
            <filter val="6451011297"/>
            <filter val="6451011298"/>
            <filter val="6451012995"/>
            <filter val="6451016771"/>
            <filter val="6451017080"/>
            <filter val="6451019468"/>
            <filter val="6451019613"/>
            <filter val="6451022042"/>
            <filter val="6451022148"/>
            <filter val="6451022165"/>
            <filter val="6451022228"/>
            <filter val="6451022239"/>
            <filter val="6451022247"/>
            <filter val="6451022358"/>
            <filter val="6451022663"/>
            <filter val="68​0​1​0​9​1​2​4​6"/>
            <filter val="6801077714"/>
            <filter val="6801086095"/>
            <filter val="6801087170"/>
            <filter val="6801088253"/>
            <filter val="6801089555"/>
            <filter val="6801090824"/>
            <filter val="6801091279"/>
            <filter val="6801091311"/>
            <filter val="6801092097"/>
            <filter val="6801094468"/>
            <filter val="6801095625"/>
            <filter val="6801095701"/>
            <filter val="6801096007"/>
            <filter val="6801096099"/>
            <filter val="6801096344"/>
            <filter val="6801096795"/>
            <filter val="6801097673"/>
            <filter val="6801098011"/>
            <filter val="6801098354"/>
            <filter val="6801103900"/>
            <filter val="6801104160"/>
            <filter val="6801105993"/>
            <filter val="6801106797"/>
            <filter val="6801108455"/>
            <filter val="6801108501"/>
            <filter val="6801108822"/>
            <filter val="6801109088"/>
            <filter val="6801109975"/>
            <filter val="6801112422"/>
            <filter val="6801112426"/>
            <filter val="6801114174"/>
            <filter val="6801114579"/>
            <filter val="6801114724"/>
            <filter val="6801114985"/>
            <filter val="6801115953"/>
            <filter val="6801116311"/>
            <filter val="6802087260"/>
            <filter val="6851100193"/>
            <filter val="6851100394"/>
            <filter val="6851100431"/>
            <filter val="6851101732"/>
            <filter val="6851102018"/>
            <filter val="6851106257"/>
            <filter val="6851107030"/>
            <filter val="6851107754"/>
            <filter val="6851108152"/>
            <filter val="6851108856"/>
            <filter val="6851109685"/>
            <filter val="6851110418"/>
            <filter val="6851114339"/>
            <filter val="6851114410"/>
            <filter val="6851114634"/>
            <filter val="6851114934"/>
            <filter val="6851114972"/>
            <filter val="6851115092"/>
            <filter val="6851115602"/>
            <filter val="6851116077"/>
            <filter val="6852088370"/>
          </filters>
        </filterColumn>
      </autoFilter>
      <extLst>
        <ext uri="GoogleSheetsCustomDataVersion1">
          <go:sheetsCustomData xmlns:go="http://customooxmlschemas.google.com/" filterViewId="58135408"/>
        </ext>
      </extLst>
    </customSheetView>
    <customSheetView guid="{81B34D93-71CE-4264-ABAD-BF6B793C126E}" filter="1" showAutoFilter="1">
      <pageMargins left="0.7" right="0.7" top="0.75" bottom="0.75" header="0.3" footer="0.3"/>
      <autoFilter ref="AI1:AI1016" xr:uid="{682E4A7D-C5CE-4FFC-8E6F-EFEDB2968CAF}">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569319484"/>
        </ext>
      </extLst>
    </customSheetView>
    <customSheetView guid="{92FD2A8C-A516-4D01-936F-7508881ECDC8}" filter="1" showAutoFilter="1">
      <pageMargins left="0.7" right="0.7" top="0.75" bottom="0.75" header="0.3" footer="0.3"/>
      <autoFilter ref="A1:AQ210" xr:uid="{9E238C91-163A-436E-A575-90C54F889FE6}">
        <filterColumn colId="39">
          <filters blank="1">
            <filter val="Approved_x000a_2/1/2023_x000a_PIN: 1257405"/>
            <filter val="Approved_x000a_3/1/2023_x000a_PIN: 1255100"/>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first Attempt: 04/21/2023_x000a_Latest Attempt: 05/19/2023"/>
            <filter val="First Attempt: 10/31/2022_x000a_Second Attempt: 11/03/2023_x000a_Latest Attempt: 05/19/2023"/>
            <filter val="First Attempt: 11/03/2022_x000a_Second Attempt: 02/28/2023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567925559"/>
        </ext>
      </extLst>
    </customSheetView>
    <customSheetView guid="{D4A38124-2D6F-40C5-8003-EFC9D9D65118}" filter="1" showAutoFilter="1">
      <pageMargins left="0.7" right="0.7" top="0.75" bottom="0.75" header="0.3" footer="0.3"/>
      <autoFilter ref="A1:AR172" xr:uid="{16109757-F631-433E-9008-634C149CD613}">
        <filterColumn colId="2">
          <filters>
            <filter val="CNS Healthcare"/>
          </filters>
        </filterColumn>
      </autoFilter>
      <extLst>
        <ext uri="GoogleSheetsCustomDataVersion1">
          <go:sheetsCustomData xmlns:go="http://customooxmlschemas.google.com/" filterViewId="554981267"/>
        </ext>
      </extLst>
    </customSheetView>
    <customSheetView guid="{7FDC1042-C1F9-4F18-8CAC-DF70ACC343E6}" filter="1" showAutoFilter="1">
      <pageMargins left="0.7" right="0.7" top="0.75" bottom="0.75" header="0.3" footer="0.3"/>
      <autoFilter ref="B1:AQ210" xr:uid="{8A02AD4D-ED80-4250-84A5-35B1E58D43DF}"/>
      <extLst>
        <ext uri="GoogleSheetsCustomDataVersion1">
          <go:sheetsCustomData xmlns:go="http://customooxmlschemas.google.com/" filterViewId="553686657"/>
        </ext>
      </extLst>
    </customSheetView>
    <customSheetView guid="{E6204ACA-1185-4405-939D-582A8AF10B7B}" filter="1" showAutoFilter="1">
      <pageMargins left="0.7" right="0.7" top="0.75" bottom="0.75" header="0.3" footer="0.3"/>
      <autoFilter ref="A1:AR172" xr:uid="{70359F4C-A0FB-4EEB-845D-6B31701AB1D9}">
        <filterColumn colId="39">
          <filters>
            <filter val="Declined_x000a_CAQH_x000a_Profile Data Submitted"/>
            <filter val="Declined_x000a_Expired Attestation"/>
            <filter val="First Attempt: 04/21/2023 _x000a_Latest Attempt: 05/19/2023"/>
            <filter val="Not eligible"/>
            <filter val="Not Submitted"/>
          </filters>
        </filterColumn>
      </autoFilter>
      <extLst>
        <ext uri="GoogleSheetsCustomDataVersion1">
          <go:sheetsCustomData xmlns:go="http://customooxmlschemas.google.com/" filterViewId="550631111"/>
        </ext>
      </extLst>
    </customSheetView>
    <customSheetView guid="{F69D8BA8-5DBF-407B-9127-B24FFAFE73BC}" filter="1" showAutoFilter="1">
      <pageMargins left="0.7" right="0.7" top="0.75" bottom="0.75" header="0.3" footer="0.3"/>
      <autoFilter ref="A1:AQ210" xr:uid="{C101B33E-0C61-42E3-976C-8959643ECF6B}">
        <filterColumn colId="1">
          <filters blank="1">
            <filter val="Active"/>
          </filters>
        </filterColumn>
        <filterColumn colId="34">
          <filters blank="1">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 val="Terminated"/>
          </filters>
        </filterColumn>
      </autoFilter>
      <extLst>
        <ext uri="GoogleSheetsCustomDataVersion1">
          <go:sheetsCustomData xmlns:go="http://customooxmlschemas.google.com/" filterViewId="541449438"/>
        </ext>
      </extLst>
    </customSheetView>
    <customSheetView guid="{7CF62B10-912B-4EA3-8D79-D6EC6F9734EF}" filter="1" showAutoFilter="1">
      <pageMargins left="0.7" right="0.7" top="0.75" bottom="0.75" header="0.3" footer="0.3"/>
      <autoFilter ref="A1:AR172" xr:uid="{2048C9E1-012C-4008-9C1E-5BE655F91F8E}">
        <filterColumn colId="42">
          <filters>
            <filter val="Approved_x000a_06/07/2023_x000a_Provider Vendor Number: 7002571293"/>
            <filter val="Not ELIGIBLE"/>
            <filter val="Submitted_x000a_First Attempt 06/06/2023_x000a_Inquiry ID: 23060712596509"/>
            <filter val="Submitted_x000a_First Attempt: 06/06/2023_x000a_Inquiry ID: 23060712596495"/>
            <filter val="SUBMITTED_x000a_First Attempt: 10/28/2022_x000a_Latest Attempt: 06/07/2023_x000a_INQUIRY ID_ 22102810705665"/>
          </filters>
        </filterColumn>
      </autoFilter>
      <extLst>
        <ext uri="GoogleSheetsCustomDataVersion1">
          <go:sheetsCustomData xmlns:go="http://customooxmlschemas.google.com/" filterViewId="539448989"/>
        </ext>
      </extLst>
    </customSheetView>
    <customSheetView guid="{40965533-5238-443C-AF51-D57F8F8FB50B}" filter="1" showAutoFilter="1">
      <pageMargins left="0.7" right="0.7" top="0.75" bottom="0.75" header="0.3" footer="0.3"/>
      <autoFilter ref="C1:C1016" xr:uid="{F0A5E00B-0FC9-4BA2-ABB1-CE1E5CF761BA}">
        <filterColumn colId="0">
          <filters>
            <filter val="Case Management of Michigan DCO"/>
            <filter val="Clinton Counseling Center DCO"/>
            <filter val="Easterseals"/>
            <filter val="New Oakland Family Centers"/>
          </filters>
        </filterColumn>
      </autoFilter>
      <extLst>
        <ext uri="GoogleSheetsCustomDataVersion1">
          <go:sheetsCustomData xmlns:go="http://customooxmlschemas.google.com/" filterViewId="529566085"/>
        </ext>
      </extLst>
    </customSheetView>
    <customSheetView guid="{B2F1CBEB-9445-42BE-AF94-D01FCF73B87C}" filter="1" showAutoFilter="1">
      <pageMargins left="0.7" right="0.7" top="0.75" bottom="0.75" header="0.3" footer="0.3"/>
      <autoFilter ref="AI1:AI1016" xr:uid="{CD80C464-0C47-4012-9424-39E328ADF612}">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528402129"/>
        </ext>
      </extLst>
    </customSheetView>
    <customSheetView guid="{A37A7AAB-FBA3-47A9-8EB9-79B0B48D9C66}" filter="1" showAutoFilter="1">
      <pageMargins left="0.7" right="0.7" top="0.75" bottom="0.75" header="0.3" footer="0.3"/>
      <autoFilter ref="AN1:AN1016" xr:uid="{797D7C6C-173B-472E-810D-CA3FE8027290}">
        <filterColumn colId="0">
          <filters blank="1">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first Attempt: 04/21/2023_x000a_Latest Attempt: 05/19/2023"/>
            <filter val="First Attempt: 10/31/2022_x000a_Second Attempt: 11/03/2023_x000a_Latest Attempt: 05/19/2023"/>
            <filter val="First Attempt: 11/03/2022_x000a_Second Attempt: 02/28/2023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527736192"/>
        </ext>
      </extLst>
    </customSheetView>
    <customSheetView guid="{5124ABE5-00B7-417B-92BB-F9B533D29561}" filter="1" showAutoFilter="1">
      <pageMargins left="0.7" right="0.7" top="0.75" bottom="0.75" header="0.3" footer="0.3"/>
      <autoFilter ref="C1:C1016" xr:uid="{42F23233-958B-4E9B-BEB9-49CFC9C927EC}">
        <filterColumn colId="0">
          <filters>
            <filter val="Consumer Services DCO"/>
            <filter val="All- Well Being_x000a__x000a_Consumer Services DCO"/>
          </filters>
        </filterColumn>
      </autoFilter>
      <extLst>
        <ext uri="GoogleSheetsCustomDataVersion1">
          <go:sheetsCustomData xmlns:go="http://customooxmlschemas.google.com/" filterViewId="52203429"/>
        </ext>
      </extLst>
    </customSheetView>
    <customSheetView guid="{17D600B2-876F-46C9-AE77-E42A04B66A6A}" filter="1" showAutoFilter="1">
      <pageMargins left="0.7" right="0.7" top="0.75" bottom="0.75" header="0.3" footer="0.3"/>
      <autoFilter ref="C1:C1016" xr:uid="{93AD6528-0CC0-4CBB-9B6A-DE2E02468C8D}">
        <filterColumn colId="0">
          <filters>
            <filter val="All- Well Being_x000a__x000a_Consumer Services DCO"/>
            <filter val="Case Management of Michigan DCO"/>
            <filter val="Clinton Counseling Center DCO"/>
            <filter val="Consumer Services DCO"/>
            <filter val="Easterseals"/>
            <filter val="Judson"/>
            <filter val="Training &amp; Treatment Innovations DCO"/>
          </filters>
        </filterColumn>
      </autoFilter>
      <extLst>
        <ext uri="GoogleSheetsCustomDataVersion1">
          <go:sheetsCustomData xmlns:go="http://customooxmlschemas.google.com/" filterViewId="520242611"/>
        </ext>
      </extLst>
    </customSheetView>
    <customSheetView guid="{C75B0EE3-74A9-40CF-B35A-CF168B05925B}" filter="1" showAutoFilter="1">
      <pageMargins left="0.7" right="0.7" top="0.75" bottom="0.75" header="0.3" footer="0.3"/>
      <autoFilter ref="AI1:AI1016" xr:uid="{78A96B52-9A0D-47E0-9D51-5C05F428E9B1}">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515216232"/>
        </ext>
      </extLst>
    </customSheetView>
    <customSheetView guid="{96FA0657-898F-4461-A032-9B56CA2191C9}" filter="1" showAutoFilter="1">
      <pageMargins left="0.7" right="0.7" top="0.75" bottom="0.75" header="0.3" footer="0.3"/>
      <autoFilter ref="C1:C1016" xr:uid="{AE9A5271-AFB2-4A03-A216-9C153E003FFB}">
        <filterColumn colId="0">
          <filters>
            <filter val="All- Well Being_x000a__x000a_Consumer Services DCO"/>
            <filter val="Case Management of Michigan DCO"/>
            <filter val="Clinton Counseling Center DCO"/>
            <filter val="Consumer Services DCO"/>
            <filter val="Easterseals"/>
            <filter val="Judson"/>
            <filter val="New Oakland Family Centers"/>
            <filter val="Training &amp; Treatment Innovations DCO"/>
          </filters>
        </filterColumn>
      </autoFilter>
      <extLst>
        <ext uri="GoogleSheetsCustomDataVersion1">
          <go:sheetsCustomData xmlns:go="http://customooxmlschemas.google.com/" filterViewId="51201853"/>
        </ext>
      </extLst>
    </customSheetView>
    <customSheetView guid="{564F8985-7DAD-4004-B587-92384F2688EC}" filter="1" showAutoFilter="1">
      <pageMargins left="0.7" right="0.7" top="0.75" bottom="0.75" header="0.3" footer="0.3"/>
      <autoFilter ref="AR1:AR1016" xr:uid="{6EA87A4A-E30E-46F7-8AE4-342530DDFEE9}">
        <filterColumn colId="0">
          <filters>
            <filter val="First attempt: 05/10/2023_x000a_Latest Attempt: 5/17/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Not submitted."/>
          </filters>
        </filterColumn>
      </autoFilter>
      <extLst>
        <ext uri="GoogleSheetsCustomDataVersion1">
          <go:sheetsCustomData xmlns:go="http://customooxmlschemas.google.com/" filterViewId="508545848"/>
        </ext>
      </extLst>
    </customSheetView>
    <customSheetView guid="{A1145AB3-D95F-4C75-973D-F5BB6EE7D75D}" filter="1" showAutoFilter="1">
      <pageMargins left="0.7" right="0.7" top="0.75" bottom="0.75" header="0.3" footer="0.3"/>
      <autoFilter ref="AK1:AK1016" xr:uid="{74EFEB21-2C81-4A84-89DE-4A13023D09F0}">
        <filterColumn colId="0">
          <filters>
            <filter val="Application for Termination Submission Date: 05/03/2023"/>
            <filter val="Application for Termination Submission Date: 05/03/2024"/>
            <filter val="Application for Termination Submission Date: 05/31/2023"/>
            <filter val="Approved_x000a_Association Start Date (Effective Date): 01/24/2023"/>
            <filter val="Approved_x000a_Association Start Date (Effective Date): 02/24/2023"/>
            <filter val="Approved_x000a_Association Start Date (Effective Date): 03/22/2023"/>
            <filter val="Approved_x000a_Association Start Date (Effective Date): 03/29/2023"/>
            <filter val="Approved_x000a_Association Start Date (Effective Date): 03/30/2023"/>
            <filter val="Approved_x000a_Association Start Date (Effective Date): 04/06/2023"/>
            <filter val="Approved_x000a_Association Start Date (Effective Date): 05/01/2023"/>
            <filter val="Approved_x000a_Association Start Date (Effective Date): 05/16/2023"/>
            <filter val="Approved_x000a_Association Start Date (Effective Date): 05/18/2023"/>
            <filter val="Approved_x000a_Association Start Date (Effective Date): 05/22/2023"/>
            <filter val="Approved_x000a_Association Start Date (Effective Date): 05/30/2023"/>
            <filter val="Approved_x000a_Association Start Date (Effective Date): 05/31/2023"/>
            <filter val="Approved_x000a_Association Start Date (Effective Date): 06/01/2023"/>
            <filter val="Approved_x000a_Association Start Date (Effective Date): 08/15/2022"/>
            <filter val="Approved_x000a_Association Start Date (Effective Date): 1/24/2023"/>
            <filter val="Approved_x000a_Association Start Date (Effective Date): 10/18/2022"/>
            <filter val="Approved_x000a_Association Start Date (Effective Date): 11/3/2022"/>
            <filter val="Approved_x000a_Association Start Date (Effective Date): 2/3/2023"/>
            <filter val="CHAMPS full access request"/>
            <filter val="Latest Attempt: 05/30/2023"/>
            <filter val="Latest Attempt: 05/31/2023"/>
            <filter val="Latest Attempt: 06/01/2023"/>
            <filter val="Latest Attempt: 06/04/2023"/>
          </filters>
        </filterColumn>
      </autoFilter>
      <extLst>
        <ext uri="GoogleSheetsCustomDataVersion1">
          <go:sheetsCustomData xmlns:go="http://customooxmlschemas.google.com/" filterViewId="499683472"/>
        </ext>
      </extLst>
    </customSheetView>
    <customSheetView guid="{5664029B-55BD-40AC-BFE1-14CCF22F8415}" filter="1" showAutoFilter="1">
      <pageMargins left="0.7" right="0.7" top="0.75" bottom="0.75" header="0.3" footer="0.3"/>
      <autoFilter ref="AM1:AM1016" xr:uid="{1D2621CD-CE9D-4526-AC46-580C5D1115BD}">
        <filterColumn colId="0">
          <filters>
            <filter val="Latest Attempt: 05/17/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Not Submitted_x000a_Missing Required Information (any of the following): Practice Location address , DOB and CAQH ID number"/>
            <filter val="Not submitted."/>
          </filters>
        </filterColumn>
      </autoFilter>
      <extLst>
        <ext uri="GoogleSheetsCustomDataVersion1">
          <go:sheetsCustomData xmlns:go="http://customooxmlschemas.google.com/" filterViewId="49888094"/>
        </ext>
      </extLst>
    </customSheetView>
    <customSheetView guid="{E8F71E46-91B1-4233-A0BD-BF3FF4BAE198}" filter="1" showAutoFilter="1">
      <pageMargins left="0.7" right="0.7" top="0.75" bottom="0.75" header="0.3" footer="0.3"/>
      <autoFilter ref="A1:AR172" xr:uid="{2A80F607-678B-4ACD-99ED-F05E88CFF86A}">
        <filterColumn colId="2">
          <filters>
            <filter val="Consumer Services DCO"/>
            <filter val="All- Well Being_x000a__x000a_Consumer Services DCO"/>
          </filters>
        </filterColumn>
      </autoFilter>
      <extLst>
        <ext uri="GoogleSheetsCustomDataVersion1">
          <go:sheetsCustomData xmlns:go="http://customooxmlschemas.google.com/" filterViewId="498642246"/>
        </ext>
      </extLst>
    </customSheetView>
    <customSheetView guid="{E2EBB38F-1BC7-4C5E-8A41-E31CA3BFE427}" filter="1" showAutoFilter="1">
      <pageMargins left="0.7" right="0.7" top="0.75" bottom="0.75" header="0.3" footer="0.3"/>
      <autoFilter ref="F1:F1016" xr:uid="{80BD7E90-A863-47F2-A5B7-5DA22ADD3453}">
        <filterColumn colId="0">
          <colorFilter dxfId="55"/>
        </filterColumn>
      </autoFilter>
      <extLst>
        <ext uri="GoogleSheetsCustomDataVersion1">
          <go:sheetsCustomData xmlns:go="http://customooxmlschemas.google.com/" filterViewId="497721608"/>
        </ext>
      </extLst>
    </customSheetView>
    <customSheetView guid="{86E18B11-B07C-490C-BC6F-8F87D700A352}" filter="1" showAutoFilter="1">
      <pageMargins left="0.7" right="0.7" top="0.75" bottom="0.75" header="0.3" footer="0.3"/>
      <autoFilter ref="AN1:AN1016" xr:uid="{1F5DD9D3-4AC8-42D9-9756-53D2E9A40879}">
        <filterColumn colId="0">
          <filters>
            <filter val="Approved_x000a_2/1/2023_x000a_PIN: 1257405"/>
            <filter val="Approved_x000a_3/1/2023_x000a_PIN: 1255100"/>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first Attempt: 04/21/2023_x000a_Latest Attempt: 05/19/2023"/>
            <filter val="First Attempt: 10/31/2022_x000a_Second Attempt: 11/03/2023_x000a_Latest Attempt: 05/19/2023"/>
            <filter val="First Attempt: 11/03/2022_x000a_Second Attempt: 02/28/2023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494338380"/>
        </ext>
      </extLst>
    </customSheetView>
    <customSheetView guid="{DA86121E-6A53-4702-8281-71931FAD2F98}" filter="1" showAutoFilter="1">
      <pageMargins left="0.7" right="0.7" top="0.75" bottom="0.75" header="0.3" footer="0.3"/>
      <autoFilter ref="AP1:AP1016" xr:uid="{1D956138-ADC5-495D-AB66-1B24E40E2865}">
        <filterColumn colId="0">
          <filters>
            <filter val="BH ownership  _x000a_05/26/23      _x000a__x000a_First Attempt: 11/01/2022_x000a_Latest Attempt: 02/02/2023"/>
            <filter val="BH Ownership _x000a_05/26/23 _x000a__x000a__x000a_First Attempt 2/2/2023"/>
            <filter val="BH Ownership _x000a_05/26/23 _x000a__x000a__x000a_First Attempt: 11/01/2022_x000a_Last Attempt: 02/02/2023"/>
            <filter val="BH Ownership _x000a_05/26/23 _x000a__x000a_First Attempt: 11/01/2022_x000a_Last Attempt: 02/02/2023"/>
            <filter val="BH Ownership _x000a_05/26/23 _x000a__x000a_Latest Attempt: 11/1/2022"/>
            <filter val="BH Ownership _x000a_05/26/23_x000a__x000a_First Attempt 2/2/2023"/>
            <filter val="BH Ownership _x000a_05/26/23_x000a__x000a_First Attempt 2/28/2023"/>
            <filter val="BH Ownership _x000a_05/26/23_x000a__x000a_First Attempt: 02/03/2023"/>
            <filter val="BH Ownership _x000a_05/26/23_x000a__x000a_First Attempt: 02/03/2023_x000a_Request  ID: 03177644"/>
            <filter val="BH Ownership _x000a_05/26/23_x000a__x000a_First Attempt: 02/03/2023_x000a_Request  ID: 06368494"/>
            <filter val="BH Ownership _x000a_05/26/23_x000a__x000a_First Attempt: 02/03/2023_x000a_Request  ID: 09488578"/>
            <filter val="BH Ownership _x000a_05/26/23_x000a__x000a_First Attempt: 02/03/2023_x000a_Request  ID: 09569158"/>
            <filter val="BH Ownership _x000a_05/26/23_x000a__x000a_First Attempt: 02/03/2023_x000a_Request  ID: 55765526"/>
            <filter val="BH Ownership _x000a_05/26/23_x000a__x000a_First Attempt: 02/03/2023_x000a_Request  ID: 74066686"/>
            <filter val="BH Ownership _x000a_05/26/23_x000a__x000a_First Attempt: 02/03/2023_x000a_Request  ID: 88509730"/>
            <filter val="BH Ownership _x000a_05/26/23_x000a__x000a_First Attempt: 02/28/2023"/>
            <filter val="BH Ownership _x000a_05/26/23_x000a__x000a_First Attempt: 11/01/2022"/>
            <filter val="BH Ownership _x000a_05/26/23_x000a__x000a_First Attempt: 11/01/2022_x000a_Last Attempt: 02/02/2023"/>
            <filter val="BH Ownership _x000a_05/26/23_x000a__x000a_First Attempt: 11/01/2022_x000a_Latest Attempt: 02/02/2023"/>
            <filter val="BH Ownership _x000a_05/26/23_x000a__x000a_Latest Attempt: 10/27/2022"/>
            <filter val="BH Ownership_x000a_05/26/23_x000a__x000a_First Attempt 2/28/2023"/>
            <filter val="BH Ownership_x000a_05/26/23_x000a__x000a_First Attempt: 02/28/2023_x000a_Inquiry ID: 40611831"/>
            <filter val="Not eligible"/>
            <filter val="not submitted"/>
          </filters>
        </filterColumn>
      </autoFilter>
      <extLst>
        <ext uri="GoogleSheetsCustomDataVersion1">
          <go:sheetsCustomData xmlns:go="http://customooxmlschemas.google.com/" filterViewId="489902299"/>
        </ext>
      </extLst>
    </customSheetView>
    <customSheetView guid="{AE12C7F1-A3BC-4E97-AE9B-B6DFAFAFFAE6}" filter="1" showAutoFilter="1">
      <pageMargins left="0.7" right="0.7" top="0.75" bottom="0.75" header="0.3" footer="0.3"/>
      <autoFilter ref="AI1:AI1016" xr:uid="{C3275F7C-D867-475B-BDDE-3734D896FA95}">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483394654"/>
        </ext>
      </extLst>
    </customSheetView>
    <customSheetView guid="{9A0FE5CD-034A-45A1-BE2A-18B2D99ECDF1}" filter="1" showAutoFilter="1">
      <pageMargins left="0.7" right="0.7" top="0.75" bottom="0.75" header="0.3" footer="0.3"/>
      <autoFilter ref="B1:B1016" xr:uid="{0400CEA9-6CE8-463B-8BAF-2B8F0543D74C}">
        <filterColumn colId="0">
          <filters>
            <filter val="Termed as of 4/27/23"/>
            <filter val="Terminated"/>
          </filters>
        </filterColumn>
      </autoFilter>
      <extLst>
        <ext uri="GoogleSheetsCustomDataVersion1">
          <go:sheetsCustomData xmlns:go="http://customooxmlschemas.google.com/" filterViewId="477302551"/>
        </ext>
      </extLst>
    </customSheetView>
    <customSheetView guid="{BE04D371-117E-4061-A9F3-F1B9E0663657}" filter="1" showAutoFilter="1">
      <pageMargins left="0.7" right="0.7" top="0.75" bottom="0.75" header="0.3" footer="0.3"/>
      <autoFilter ref="A1:AR172" xr:uid="{C94BF416-8D39-402A-B927-16E52D604F6D}">
        <filterColumn colId="34">
          <filters blank="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s>
        </filterColumn>
      </autoFilter>
      <extLst>
        <ext uri="GoogleSheetsCustomDataVersion1">
          <go:sheetsCustomData xmlns:go="http://customooxmlschemas.google.com/" filterViewId="46112129"/>
        </ext>
      </extLst>
    </customSheetView>
    <customSheetView guid="{D5392F08-4DB3-40C6-A986-82D51E162FAF}" filter="1" showAutoFilter="1">
      <pageMargins left="0.7" right="0.7" top="0.75" bottom="0.75" header="0.3" footer="0.3"/>
      <autoFilter ref="A1:AQ210" xr:uid="{D525E27C-2FA7-4940-86E7-2B389E55173F}">
        <filterColumn colId="2">
          <filters blank="1">
            <filter val="All- Well Being"/>
            <filter val="All- Well Being_x000a__x000a_Consumer Services DCO"/>
            <filter val="Case Management of Michigan DCO"/>
            <filter val="Clinton Counseling Center DCO"/>
            <filter val="Consumer Services DCO"/>
            <filter val="Easterseals"/>
            <filter val="Training &amp; Treatment Innovations DCO"/>
          </filters>
        </filterColumn>
      </autoFilter>
      <extLst>
        <ext uri="GoogleSheetsCustomDataVersion1">
          <go:sheetsCustomData xmlns:go="http://customooxmlschemas.google.com/" filterViewId="452014436"/>
        </ext>
      </extLst>
    </customSheetView>
    <customSheetView guid="{5AE3F971-0A99-4372-B7F4-E18BD25F16FC}" filter="1" showAutoFilter="1">
      <pageMargins left="0.7" right="0.7" top="0.75" bottom="0.75" header="0.3" footer="0.3"/>
      <autoFilter ref="C1:C1016" xr:uid="{3336271F-3B8E-4635-B15F-1D7549A755C5}">
        <filterColumn colId="0">
          <filters>
            <filter val="JOAK"/>
          </filters>
        </filterColumn>
      </autoFilter>
      <extLst>
        <ext uri="GoogleSheetsCustomDataVersion1">
          <go:sheetsCustomData xmlns:go="http://customooxmlschemas.google.com/" filterViewId="44882128"/>
        </ext>
      </extLst>
    </customSheetView>
    <customSheetView guid="{70AB7D9B-D7C8-469A-9A67-E9397B798A29}" filter="1" showAutoFilter="1">
      <pageMargins left="0.7" right="0.7" top="0.75" bottom="0.75" header="0.3" footer="0.3"/>
      <autoFilter ref="P1:P1016" xr:uid="{0D26E884-DF3B-49AE-906A-3F8580FB4CE2}">
        <filterColumn colId="0">
          <filters blank="1">
            <filter val="4​3​0​1​0​6​1​8​4​4"/>
            <filter val="4301053687_x000a__x000a_5315124162"/>
            <filter val="4301077485_x000a__x000a_5315059721"/>
            <filter val="4301080393_x000a__x000a_5315023586"/>
            <filter val="5101015978_x000a__x000a_5315030439"/>
            <filter val="6​3​6​1​0​0​1​3​5​9"/>
            <filter val="6​3​6​1​0​0​7​2​8​6"/>
            <filter val="6​3​6​2​0​0​5​9​8​0"/>
            <filter val="6​4​5​1​0​1​9​0​0​6"/>
            <filter val="6​8​0​1​0​8​1​3​4​6"/>
            <filter val="6​8​0​1​0​9​2​3​8​0"/>
            <filter val="6​8​0​1​1​0​8​3​8​8"/>
            <filter val="6​8​0​1​1​0​9​0​3​7"/>
            <filter val="6​8​0​1​1​0​9​3​4​2"/>
            <filter val="6​8​0​1​1​1​5​7​6​7"/>
            <filter val="6​8​0​1​1​1​5​7​7​0"/>
            <filter val="6​8​5​1​1​0​0​7​6​2"/>
            <filter val="6​8​5​1​1​0​3​1​9​5"/>
            <filter val="6​8​5​1​1​0​7​6​2​3"/>
            <filter val="6​8​5​1​1​0​8​5​6​3"/>
            <filter val="6​8​5​2​0​8​7​4​5​1"/>
            <filter val="N/A"/>
          </filters>
        </filterColumn>
      </autoFilter>
      <extLst>
        <ext uri="GoogleSheetsCustomDataVersion1">
          <go:sheetsCustomData xmlns:go="http://customooxmlschemas.google.com/" filterViewId="44751616"/>
        </ext>
      </extLst>
    </customSheetView>
    <customSheetView guid="{0F25EAB7-985E-4D30-BE2F-C17F1E8E56FF}" filter="1" showAutoFilter="1">
      <pageMargins left="0.7" right="0.7" top="0.75" bottom="0.75" header="0.3" footer="0.3"/>
      <autoFilter ref="M1:M1016" xr:uid="{F06BB981-32FA-4123-8299-156CDA0430E9}">
        <filterColumn colId="0">
          <filters>
            <filter val="01/03/2023"/>
            <filter val="01/05/2023"/>
            <filter val="01/06/2023"/>
            <filter val="01/11/2023"/>
            <filter val="01/13/2023"/>
            <filter val="01/16/2023"/>
            <filter val="01/19/2023"/>
            <filter val="01/25/2023"/>
            <filter val="02/01/2023"/>
            <filter val="02/16/2023"/>
            <filter val="03/07/2023"/>
            <filter val="03/09/2022"/>
            <filter val="04/06/2023"/>
            <filter val="04/08/2023"/>
            <filter val="04/17/2023"/>
            <filter val="04/21/2023"/>
            <filter val="04/27/2023"/>
            <filter val="05/01/2023"/>
            <filter val="05/04/2023"/>
            <filter val="05/05/2023"/>
            <filter val="05/09/2023"/>
            <filter val="05/11/2023"/>
            <filter val="05/13/2023"/>
            <filter val="05/17/2023"/>
            <filter val="05/30/2023"/>
            <filter val="05/31/2023"/>
            <filter val="06/14/2022"/>
            <filter val="06/17/2023"/>
            <filter val="06/21/2023"/>
            <filter val="06/25/2019"/>
            <filter val="07/04/2023"/>
            <filter val="07/13/2010"/>
            <filter val="07/15/2023"/>
            <filter val="07/25/2023"/>
            <filter val="08/03/2023"/>
            <filter val="09/17/2022"/>
            <filter val="09/19/2022"/>
            <filter val="09/25/2019"/>
            <filter val="10/31/2022"/>
            <filter val="11/04/2022"/>
            <filter val="11/07/2022"/>
            <filter val="11/08/2022"/>
            <filter val="11/28/2022"/>
            <filter val="11/30/2022"/>
            <filter val="12/09/2022"/>
            <filter val="12/12/2022"/>
            <filter val="12/13/2018"/>
            <filter val="12/15/2022"/>
            <filter val="12/16/2022"/>
            <filter val="12/20/2022"/>
            <filter val="12/29/2022"/>
            <filter val="2/13/2023"/>
            <filter val="2/17/2023"/>
            <filter val="2/21/2023"/>
            <filter val="2/24/2021"/>
            <filter val="2/25/2023"/>
            <filter val="3/10/2023"/>
            <filter val="3/13/2023"/>
            <filter val="3/28/2023"/>
            <filter val="3/30/2023"/>
            <filter val="4/12/2023"/>
            <filter val="4/18/2023"/>
            <filter val="4/21/2023"/>
            <filter val="4/26/2023"/>
            <filter val="4/28/2023"/>
            <filter val="5/15/2023"/>
            <filter val="5/18/2023"/>
            <filter val="5/2/2023"/>
            <filter val="5/23/2023"/>
            <filter val="5/3/2023"/>
            <filter val="5/30/2023"/>
            <filter val="5/31/2023"/>
            <filter val="5/4/2023"/>
            <filter val="5/5/2023"/>
            <filter val="5/8/2023"/>
            <filter val="5/9/2023"/>
            <filter val="6/24/2023"/>
            <filter val="6/7/2023"/>
            <filter val="7/12/2023"/>
            <filter val="N/A"/>
          </filters>
        </filterColumn>
      </autoFilter>
      <extLst>
        <ext uri="GoogleSheetsCustomDataVersion1">
          <go:sheetsCustomData xmlns:go="http://customooxmlschemas.google.com/" filterViewId="441750502"/>
        </ext>
      </extLst>
    </customSheetView>
    <customSheetView guid="{C372483C-5BFF-4F2F-8EB2-D46A7721D0EC}" filter="1" showAutoFilter="1">
      <pageMargins left="0.7" right="0.7" top="0.75" bottom="0.75" header="0.3" footer="0.3"/>
      <autoFilter ref="AK1:AK1016" xr:uid="{B5A41502-8CFB-4280-B5B8-336286C4B7F0}"/>
      <extLst>
        <ext uri="GoogleSheetsCustomDataVersion1">
          <go:sheetsCustomData xmlns:go="http://customooxmlschemas.google.com/" filterViewId="439825030"/>
        </ext>
      </extLst>
    </customSheetView>
    <customSheetView guid="{F637A55D-5439-4412-8C47-614F56B26A35}" filter="1" showAutoFilter="1">
      <pageMargins left="0.7" right="0.7" top="0.75" bottom="0.75" header="0.3" footer="0.3"/>
      <autoFilter ref="A1:AQ210" xr:uid="{8A6A08BB-AC56-40E7-BADE-7A202E53A958}">
        <filterColumn colId="2">
          <filters blank="1">
            <filter val="All- Well Being_x000a__x000a_Consumer Services DCO"/>
            <filter val="Case Management of Michigan DCO"/>
            <filter val="Clinton Counseling Center DCO"/>
            <filter val="Consumer Services DCO"/>
            <filter val="Easterseals"/>
            <filter val="Training &amp; Treatment Innovations DCO"/>
          </filters>
        </filterColumn>
      </autoFilter>
      <extLst>
        <ext uri="GoogleSheetsCustomDataVersion1">
          <go:sheetsCustomData xmlns:go="http://customooxmlschemas.google.com/" filterViewId="436924878"/>
        </ext>
      </extLst>
    </customSheetView>
    <customSheetView guid="{76D67B1E-B57F-48CD-825E-2A0C17E64B83}" filter="1" showAutoFilter="1">
      <pageMargins left="0.7" right="0.7" top="0.75" bottom="0.75" header="0.3" footer="0.3"/>
      <autoFilter ref="AR1:AR1016" xr:uid="{BE6BCA3D-E2C5-4C07-B070-BB6C4932E1CF}">
        <filterColumn colId="0">
          <filters>
            <filter val="First attempt: 05/10/2023"/>
            <filter val="First attempt: 05/10/2023_x000a_Latest Attempt: 5/17/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Not submitted."/>
          </filters>
        </filterColumn>
      </autoFilter>
      <extLst>
        <ext uri="GoogleSheetsCustomDataVersion1">
          <go:sheetsCustomData xmlns:go="http://customooxmlschemas.google.com/" filterViewId="426388730"/>
        </ext>
      </extLst>
    </customSheetView>
    <customSheetView guid="{9C00499A-4219-4CA3-8773-F489DE8159FB}" filter="1" showAutoFilter="1">
      <pageMargins left="0.7" right="0.7" top="0.75" bottom="0.75" header="0.3" footer="0.3"/>
      <autoFilter ref="A1:AQ210" xr:uid="{F4C86E6C-0B6F-4227-B6FA-40A3A3BA9FF8}"/>
      <extLst>
        <ext uri="GoogleSheetsCustomDataVersion1">
          <go:sheetsCustomData xmlns:go="http://customooxmlschemas.google.com/" filterViewId="419499363"/>
        </ext>
      </extLst>
    </customSheetView>
    <customSheetView guid="{EB3F0515-F8F2-4C62-81FC-36721D72D47C}" filter="1" showAutoFilter="1">
      <pageMargins left="0.7" right="0.7" top="0.75" bottom="0.75" header="0.3" footer="0.3"/>
      <autoFilter ref="C1:C1016" xr:uid="{35FEEB6B-2918-497B-8649-A5ECE33E0827}"/>
      <extLst>
        <ext uri="GoogleSheetsCustomDataVersion1">
          <go:sheetsCustomData xmlns:go="http://customooxmlschemas.google.com/" filterViewId="416257409"/>
        </ext>
      </extLst>
    </customSheetView>
    <customSheetView guid="{4FE55439-5C0E-401D-A752-40B49037CE2E}" filter="1" showAutoFilter="1">
      <pageMargins left="0.7" right="0.7" top="0.75" bottom="0.75" header="0.3" footer="0.3"/>
      <autoFilter ref="C1:C1016" xr:uid="{2E8C8C81-0523-4527-A455-D4B4DDB19B69}">
        <filterColumn colId="0">
          <filters>
            <filter val="All- Well Being_x000a__x000a_Consumer Services DCO"/>
            <filter val="Consumer Services DCO"/>
            <filter val="Easterseals"/>
          </filters>
        </filterColumn>
      </autoFilter>
      <extLst>
        <ext uri="GoogleSheetsCustomDataVersion1">
          <go:sheetsCustomData xmlns:go="http://customooxmlschemas.google.com/" filterViewId="412123304"/>
        </ext>
      </extLst>
    </customSheetView>
    <customSheetView guid="{805E8438-576A-4C1F-8F4C-E6F814FFB698}" filter="1" showAutoFilter="1">
      <pageMargins left="0.7" right="0.7" top="0.75" bottom="0.75" header="0.3" footer="0.3"/>
      <autoFilter ref="AN1:AN1016" xr:uid="{FF4920FA-B203-4F9D-AF98-9C3E3FA44255}">
        <filterColumn colId="0">
          <filters>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first Attempt: 04/21/2023_x000a_Latest Attempt: 05/19/2023"/>
            <filter val="First Attempt: 10/31/2022_x000a_Second Attempt: 11/03/2023_x000a_Latest Attempt: 05/19/2023"/>
            <filter val="First Attempt: 11/03/2022_x000a_Second Attempt: 02/28/2023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411420805"/>
        </ext>
      </extLst>
    </customSheetView>
    <customSheetView guid="{AE4A1772-9340-49D3-885D-2D10446C6812}" filter="1" showAutoFilter="1">
      <pageMargins left="0.7" right="0.7" top="0.75" bottom="0.75" header="0.3" footer="0.3"/>
      <autoFilter ref="C1:C1016" xr:uid="{9EDCEADD-1951-4E0B-9747-6B58EC52E666}">
        <filterColumn colId="0">
          <filters>
            <filter val="All- Well Being_x000a__x000a_Consumer Services DCO"/>
            <filter val="Case Management of Michigan DCO"/>
            <filter val="Clinton Counseling Center DCO"/>
            <filter val="Consumer Services DCO"/>
            <filter val="Easterseals"/>
            <filter val="Training &amp; Treatment Innovations DCO"/>
          </filters>
        </filterColumn>
      </autoFilter>
      <extLst>
        <ext uri="GoogleSheetsCustomDataVersion1">
          <go:sheetsCustomData xmlns:go="http://customooxmlschemas.google.com/" filterViewId="40536215"/>
        </ext>
      </extLst>
    </customSheetView>
    <customSheetView guid="{8C771321-2911-498A-8928-886363E05652}" filter="1" showAutoFilter="1">
      <pageMargins left="0.7" right="0.7" top="0.75" bottom="0.75" header="0.3" footer="0.3"/>
      <autoFilter ref="AI1:AI1016" xr:uid="{BB7B524A-0C89-4BE2-9F4D-673F9B82B6DB}">
        <filterColumn colId="0">
          <filters>
            <filter val="Approved_x000a_Effective Date: 05/01/2023        _x000a_Reassigned to PTAN: 0E06125_x000a_Provider PTAN: E06125126"/>
            <filter val="Approved_x000a_Effective Date: 05/01/2023        _x000a_Reassigned to PTAN: 0Q26321_x000a_Provider PTAN: Q26321158"/>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401045673"/>
        </ext>
      </extLst>
    </customSheetView>
    <customSheetView guid="{F5BC410A-A5F7-4417-BBA7-96050D5326E8}" filter="1" showAutoFilter="1">
      <pageMargins left="0.7" right="0.7" top="0.75" bottom="0.75" header="0.3" footer="0.3"/>
      <autoFilter ref="A1:AR172" xr:uid="{C5235F53-3132-4A4D-B76C-C566CF6385F5}">
        <filterColumn colId="2">
          <filters>
            <filter val="Easterseals"/>
            <filter val="New Oakland Family Centers"/>
          </filters>
        </filterColumn>
        <filterColumn colId="36">
          <filters>
            <filter val="Approved_x000a_Association Start Date (Effective Date): 01/24/2023"/>
            <filter val="Approved_x000a_Association Start Date (Effective Date): 03/29/2023"/>
            <filter val="Approved_x000a_Association Start Date (Effective Date): 03/30/2023"/>
            <filter val="Approved_x000a_Association Start Date (Effective Date): 04/06/2023"/>
            <filter val="Approved_x000a_Association Start Date (Effective Date): 05/30/2023"/>
            <filter val="Approved_x000a_Association Start Date (Effective Date): 05/31/2023"/>
            <filter val="Approved_x000a_Association Start Date (Effective Date): 06/01/2023"/>
            <filter val="Approved_x000a_Association Start Date (Effective Date): 08/15/2022"/>
            <filter val="Approved_x000a_Association Start Date (Effective Date): 1/24/2023"/>
            <filter val="Approved_x000a_Association Start Date (Effective Date): 10/18/2022"/>
            <filter val="Approved_x000a_Association Start Date (Effective Date): 11/3/2022"/>
            <filter val="Approved_x000a_Association Start Date (Effective Date): 2/3/2023"/>
            <filter val="CHAMPS Full Access Request"/>
            <filter val="Latest Attempt: 05/30/2023"/>
            <filter val="Latest Attempt: 05/31/2023"/>
            <filter val="Latest Attempt: 06/01/2023"/>
            <filter val="Latest Attempt: 06/04/2023"/>
            <filter val="Not Eligible"/>
          </filters>
        </filterColumn>
      </autoFilter>
      <extLst>
        <ext uri="GoogleSheetsCustomDataVersion1">
          <go:sheetsCustomData xmlns:go="http://customooxmlschemas.google.com/" filterViewId="395708436"/>
        </ext>
      </extLst>
    </customSheetView>
    <customSheetView guid="{6FF8D2BB-2343-4CB2-A645-F7B792E33122}" filter="1" showAutoFilter="1">
      <pageMargins left="0.7" right="0.7" top="0.75" bottom="0.75" header="0.3" footer="0.3"/>
      <autoFilter ref="AI1:AI1016" xr:uid="{500BDB8E-7AF0-4425-B13D-7B6B53EE57C9}">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392661610"/>
        </ext>
      </extLst>
    </customSheetView>
    <customSheetView guid="{8A0CBFE2-9DE2-4881-9595-54EF1794DFBE}" filter="1" showAutoFilter="1">
      <pageMargins left="0.7" right="0.7" top="0.75" bottom="0.75" header="0.3" footer="0.3"/>
      <autoFilter ref="AN1:AN1016" xr:uid="{1DEB2B99-46CF-400D-B02B-095814FADE3D}">
        <filterColumn colId="0">
          <filters>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04/21/2023 _x000a_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39071668"/>
        </ext>
      </extLst>
    </customSheetView>
    <customSheetView guid="{071ACC3E-FDA1-4557-9416-B24EF08FE9BD}" filter="1" showAutoFilter="1">
      <pageMargins left="0.7" right="0.7" top="0.75" bottom="0.75" header="0.3" footer="0.3"/>
      <autoFilter ref="C1:C1016" xr:uid="{07B99D2D-6CC5-45F7-B5B3-8C14B0E4A7F8}">
        <filterColumn colId="0">
          <filters>
            <filter val="Case Management of Michigan DCO"/>
            <filter val="Clinton Counseling Center DCO"/>
            <filter val="Easterseals"/>
            <filter val="New Oakland Family Centers"/>
          </filters>
        </filterColumn>
      </autoFilter>
      <extLst>
        <ext uri="GoogleSheetsCustomDataVersion1">
          <go:sheetsCustomData xmlns:go="http://customooxmlschemas.google.com/" filterViewId="389530806"/>
        </ext>
      </extLst>
    </customSheetView>
    <customSheetView guid="{B7424632-96FD-44F0-A3FF-2D8F178AD45C}" filter="1" showAutoFilter="1">
      <pageMargins left="0.7" right="0.7" top="0.75" bottom="0.75" header="0.3" footer="0.3"/>
      <autoFilter ref="A1:AR172" xr:uid="{28D888EA-6F77-431A-9186-59318B575FA8}"/>
      <extLst>
        <ext uri="GoogleSheetsCustomDataVersion1">
          <go:sheetsCustomData xmlns:go="http://customooxmlschemas.google.com/" filterViewId="387134889"/>
        </ext>
      </extLst>
    </customSheetView>
    <customSheetView guid="{836008E5-A771-4816-89C5-2A62B36F950F}" filter="1" showAutoFilter="1">
      <pageMargins left="0.7" right="0.7" top="0.75" bottom="0.75" header="0.3" footer="0.3"/>
      <autoFilter ref="A1:AR210" xr:uid="{8C4E4A33-E4E2-421D-B031-91A93DD3CFA7}"/>
      <extLst>
        <ext uri="GoogleSheetsCustomDataVersion1">
          <go:sheetsCustomData xmlns:go="http://customooxmlschemas.google.com/" filterViewId="383471044"/>
        </ext>
      </extLst>
    </customSheetView>
    <customSheetView guid="{415516FC-8BBF-4E4D-8E3B-CD8E5CBAE200}" filter="1" showAutoFilter="1">
      <pageMargins left="0.7" right="0.7" top="0.75" bottom="0.75" header="0.3" footer="0.3"/>
      <autoFilter ref="C1:C1016" xr:uid="{D1976891-9B42-4609-9E4A-55B6DCFE91B5}">
        <filterColumn colId="0">
          <filters>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383184485"/>
        </ext>
      </extLst>
    </customSheetView>
    <customSheetView guid="{98837DD4-43C7-4222-A121-C5BC26E6E90A}" filter="1" showAutoFilter="1">
      <pageMargins left="0.7" right="0.7" top="0.75" bottom="0.75" header="0.3" footer="0.3"/>
      <autoFilter ref="AI1:AI1016" xr:uid="{180442F3-466B-451C-B37E-5D8D56A462F3}">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4/28/2023_x000a_Request Tracking ID for PECOS access: S6703292"/>
            <filter val="CMS I&amp;A Connection Request 4/28/2023_x000a_Request Tracking ID for PECOS access: S6703324"/>
            <filter val="CMS I&amp;A Connection Request 4/28/2023_x000a_Request Tracking ID for PECOS access: S6703333"/>
            <filter val="CMS I&amp;A Connection Request 4/28/2023_x000a_Request Tracking ID for PECOS access: S6703369"/>
            <filter val="CMS I&amp;A Connection Request 4/28/2023_x000a_Request Tracking ID for PECOS access: S6703374"/>
            <filter val="CMS I&amp;A Connection Request 4/28/2023_x000a_Request Tracking ID for PECOS access:S6703325"/>
            <filter val="CMS I&amp;A Connection Request 4/28/2023_x000a_Request Tracking ID for PECOS access:S6703392"/>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372384730"/>
        </ext>
      </extLst>
    </customSheetView>
    <customSheetView guid="{65C49D42-202F-40B6-A523-F22FF8A63EC6}" filter="1" showAutoFilter="1">
      <pageMargins left="0.7" right="0.7" top="0.75" bottom="0.75" header="0.3" footer="0.3"/>
      <autoFilter ref="C1:C1016" xr:uid="{55B91C36-C7ED-45A8-AEB6-27F64FA42A32}">
        <filterColumn colId="0">
          <colorFilter dxfId="56" cellColor="0"/>
        </filterColumn>
      </autoFilter>
      <extLst>
        <ext uri="GoogleSheetsCustomDataVersion1">
          <go:sheetsCustomData xmlns:go="http://customooxmlschemas.google.com/" filterViewId="370606125"/>
        </ext>
      </extLst>
    </customSheetView>
    <customSheetView guid="{07583C76-8E46-4427-979E-F0C004692F16}" filter="1" showAutoFilter="1">
      <pageMargins left="0.7" right="0.7" top="0.75" bottom="0.75" header="0.3" footer="0.3"/>
      <autoFilter ref="AO1:AO1016" xr:uid="{A17EF12B-CFD7-40F1-9D2A-D41EB45CCC28}">
        <filterColumn colId="0">
          <filters>
            <filter val="First attempt: 03/22/2023_x000a_Latest attempt: 04/04/2023"/>
            <filter val="First Attempt: 10/27/2022_x000a_Second Attempt: 12/06/2022 _x000a_Latest Attempt: 02/02/2023"/>
            <filter val="First Attempt: 10/27/2022_x000a_Second Attempt: 12/06/2022 _x000a_Third Attempt: 02/02/2023_x000a_Latest attempt: 04/04/2023_x000a__x000a_Provider ID: 1435934"/>
            <filter val="First Attempt: 11/03/2022_x000a_Second Attempt: 12/06/2022 _x000a_Third Attempt: 02/02/2023_x000a_Latest attempt: 04/04/2023_x000a_DONE"/>
            <filter val="Latest Attempt: 10/31/2022"/>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s>
        </filterColumn>
      </autoFilter>
      <extLst>
        <ext uri="GoogleSheetsCustomDataVersion1">
          <go:sheetsCustomData xmlns:go="http://customooxmlschemas.google.com/" filterViewId="360273456"/>
        </ext>
      </extLst>
    </customSheetView>
    <customSheetView guid="{17DBD18B-0BE0-456F-AD6B-F63AF02D6327}" filter="1" showAutoFilter="1">
      <pageMargins left="0.7" right="0.7" top="0.75" bottom="0.75" header="0.3" footer="0.3"/>
      <autoFilter ref="C1:C1016" xr:uid="{AFF54721-C9F5-422F-A0A7-7D2357905CE5}">
        <filterColumn colId="0">
          <filters>
            <filter val="All- Well Being_x000a__x000a_Consumer Services DCO"/>
            <filter val="Case Management of Michigan DCO"/>
            <filter val="Clinton Counseling Center DCO"/>
            <filter val="Consumer Services DCO"/>
            <filter val="Easterseals"/>
            <filter val="Training &amp; Treatment Innovations DCO"/>
          </filters>
        </filterColumn>
      </autoFilter>
      <extLst>
        <ext uri="GoogleSheetsCustomDataVersion1">
          <go:sheetsCustomData xmlns:go="http://customooxmlschemas.google.com/" filterViewId="359922172"/>
        </ext>
      </extLst>
    </customSheetView>
    <customSheetView guid="{9D10F965-147C-4792-A562-147DAB3C56FF}" filter="1" showAutoFilter="1">
      <pageMargins left="0.7" right="0.7" top="0.75" bottom="0.75" header="0.3" footer="0.3"/>
      <autoFilter ref="AK1:AK1016" xr:uid="{83315597-BEAB-4979-9523-2C9E13F8B686}">
        <filterColumn colId="0">
          <filters>
            <filter val="Application for Termination Submission Date: 05/03/2023"/>
            <filter val="Application for Termination Submission Date: 05/03/2024"/>
            <filter val="Application for Termination Submission Date: 05/31/2023"/>
            <filter val="Approved_x000a_Association Start Date (Effective Date): 01/24/2023"/>
            <filter val="Approved_x000a_Association Start Date (Effective Date): 02/24/2023"/>
            <filter val="Approved_x000a_Association Start Date (Effective Date): 03/22/2023"/>
            <filter val="Approved_x000a_Association Start Date (Effective Date): 03/29/2023"/>
            <filter val="Approved_x000a_Association Start Date (Effective Date): 03/30/2023"/>
            <filter val="Approved_x000a_Association Start Date (Effective Date): 04/06/2023"/>
            <filter val="Approved_x000a_Association Start Date (Effective Date): 05/01/2023"/>
            <filter val="Approved_x000a_Association Start Date (Effective Date): 05/16/2023"/>
            <filter val="Approved_x000a_Association Start Date (Effective Date): 05/18/2023"/>
            <filter val="Approved_x000a_Association Start Date (Effective Date): 05/22/2023"/>
            <filter val="Approved_x000a_Association Start Date (Effective Date): 05/30/2023"/>
            <filter val="Approved_x000a_Association Start Date (Effective Date): 05/31/2023"/>
            <filter val="Approved_x000a_Association Start Date (Effective Date): 06/01/2023"/>
            <filter val="Approved_x000a_Association Start Date (Effective Date): 08/15/2022"/>
            <filter val="Approved_x000a_Association Start Date (Effective Date): 1/24/2023"/>
            <filter val="Approved_x000a_Association Start Date (Effective Date): 10/18/2022"/>
            <filter val="Approved_x000a_Association Start Date (Effective Date): 11/3/2022"/>
            <filter val="Approved_x000a_Association Start Date (Effective Date): 2/3/2023"/>
            <filter val="CHAMPS full access request"/>
            <filter val="Latest Attempt: 05/30/2023"/>
            <filter val="Latest Attempt: 05/31/2023"/>
            <filter val="Latest Attempt: 06/01/2023"/>
            <filter val="Latest Attempt: 06/04/2023"/>
            <filter val="Not Eligible"/>
          </filters>
        </filterColumn>
      </autoFilter>
      <extLst>
        <ext uri="GoogleSheetsCustomDataVersion1">
          <go:sheetsCustomData xmlns:go="http://customooxmlschemas.google.com/" filterViewId="358230046"/>
        </ext>
      </extLst>
    </customSheetView>
    <customSheetView guid="{E698133F-92E6-4813-BA88-131671C0E1BA}" filter="1" showAutoFilter="1">
      <pageMargins left="0.7" right="0.7" top="0.75" bottom="0.75" header="0.3" footer="0.3"/>
      <autoFilter ref="C1:C1016" xr:uid="{E8571374-74A9-4CD3-AD25-A3B87695769A}"/>
      <extLst>
        <ext uri="GoogleSheetsCustomDataVersion1">
          <go:sheetsCustomData xmlns:go="http://customooxmlschemas.google.com/" filterViewId="350478949"/>
        </ext>
      </extLst>
    </customSheetView>
    <customSheetView guid="{2B272576-EB0C-489F-980E-D4434EEFA69C}" filter="1" showAutoFilter="1">
      <pageMargins left="0.7" right="0.7" top="0.75" bottom="0.75" header="0.3" footer="0.3"/>
      <autoFilter ref="A1:AQ210" xr:uid="{B2E753D3-BB53-4A77-954E-A2E41CA76735}">
        <filterColumn colId="2">
          <filters blank="1">
            <filter val="All- Well Being_x000a__x000a_Consumer Services DCO"/>
            <filter val="Case Management of Michigan DCO"/>
            <filter val="Clinton Counseling Center DCO"/>
            <filter val="Consumer Services DCO"/>
            <filter val="Easterseals"/>
            <filter val="JOAK"/>
            <filter val="Training &amp; Treatment Innovations DCO"/>
          </filters>
        </filterColumn>
      </autoFilter>
      <extLst>
        <ext uri="GoogleSheetsCustomDataVersion1">
          <go:sheetsCustomData xmlns:go="http://customooxmlschemas.google.com/" filterViewId="342818109"/>
        </ext>
      </extLst>
    </customSheetView>
    <customSheetView guid="{4A6C38E3-4DB7-4110-9230-DA22869840DF}" filter="1" showAutoFilter="1">
      <pageMargins left="0.7" right="0.7" top="0.75" bottom="0.75" header="0.3" footer="0.3"/>
      <autoFilter ref="C1:C1016" xr:uid="{6603491D-37CF-4A52-8B8D-6843856AE933}">
        <filterColumn colId="0">
          <filters>
            <filter val="All- Well Being_x000a__x000a_Consumer Services DCO"/>
            <filter val="Case Management of Michigan DCO"/>
            <filter val="Clinton Counseling Center DCO"/>
            <filter val="Consumer Services DCO"/>
            <filter val="Easterseals"/>
            <filter val="Training &amp; Treatment Innovations DCO"/>
          </filters>
        </filterColumn>
      </autoFilter>
      <extLst>
        <ext uri="GoogleSheetsCustomDataVersion1">
          <go:sheetsCustomData xmlns:go="http://customooxmlschemas.google.com/" filterViewId="331151278"/>
        </ext>
      </extLst>
    </customSheetView>
    <customSheetView guid="{6B252C42-911C-4FDB-A770-2C8DA930DD18}" filter="1" showAutoFilter="1">
      <pageMargins left="0.7" right="0.7" top="0.75" bottom="0.75" header="0.3" footer="0.3"/>
      <autoFilter ref="AI1:AI1016" xr:uid="{CB38F71E-98B7-4020-B30F-AFE5ACD6E501}">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327947397"/>
        </ext>
      </extLst>
    </customSheetView>
    <customSheetView guid="{ACF12C23-B82A-477D-B42C-5C9B48D4E86C}" filter="1" showAutoFilter="1">
      <pageMargins left="0.7" right="0.7" top="0.75" bottom="0.75" header="0.3" footer="0.3"/>
      <autoFilter ref="C1:C1016" xr:uid="{747C90F5-A3F9-4FFE-B81E-7A14ED36E273}">
        <filterColumn colId="0">
          <filters>
            <filter val="Case Management of Michigan DCO"/>
            <filter val="Clinton Counseling Center DCO"/>
            <filter val="Easterseals"/>
          </filters>
        </filterColumn>
      </autoFilter>
      <extLst>
        <ext uri="GoogleSheetsCustomDataVersion1">
          <go:sheetsCustomData xmlns:go="http://customooxmlschemas.google.com/" filterViewId="323711147"/>
        </ext>
      </extLst>
    </customSheetView>
    <customSheetView guid="{87A0FAA5-CBFE-4963-B14D-7A6E03DA967B}" filter="1" showAutoFilter="1">
      <pageMargins left="0.7" right="0.7" top="0.75" bottom="0.75" header="0.3" footer="0.3"/>
      <autoFilter ref="C1:C1016" xr:uid="{01453A70-3556-4AE6-845B-1E840713E5E0}">
        <filterColumn colId="0">
          <filters>
            <filter val="Case Management of Michigan DCO"/>
            <filter val="Clinton Counseling Center DCO"/>
            <filter val="Easterseals"/>
          </filters>
        </filterColumn>
      </autoFilter>
      <extLst>
        <ext uri="GoogleSheetsCustomDataVersion1">
          <go:sheetsCustomData xmlns:go="http://customooxmlschemas.google.com/" filterViewId="315582094"/>
        </ext>
      </extLst>
    </customSheetView>
    <customSheetView guid="{4B32DD9C-B979-4F7A-8768-373A3F053989}" filter="1" showAutoFilter="1">
      <pageMargins left="0.7" right="0.7" top="0.75" bottom="0.75" header="0.3" footer="0.3"/>
      <autoFilter ref="A1:AR210" xr:uid="{67C0BEB5-1B8D-4D24-B905-54DE4866AD13}">
        <filterColumn colId="15">
          <filters blank="1">
            <filter val="4​3​0​1​0​6​1​8​4​4"/>
            <filter val="4301053687_x000a__x000a_5315124162"/>
            <filter val="4301077485_x000a__x000a_5315059721"/>
            <filter val="4301080393_x000a__x000a_5315023586"/>
            <filter val="5101015978_x000a__x000a_5315030439"/>
            <filter val="6​3​6​1​0​0​1​3​5​9"/>
            <filter val="6​3​6​1​0​0​7​2​8​6"/>
            <filter val="6​3​6​2​0​0​5​9​8​0"/>
            <filter val="6​4​5​1​0​1​9​0​0​6"/>
            <filter val="6​8​0​1​0​8​1​3​4​6"/>
            <filter val="6​8​0​1​0​9​2​3​8​0"/>
            <filter val="6​8​0​1​1​0​8​3​8​8"/>
            <filter val="6​8​0​1​1​0​9​0​3​7"/>
            <filter val="6​8​0​1​1​0​9​3​4​2"/>
            <filter val="6​8​0​1​1​1​5​7​6​7"/>
            <filter val="6​8​0​1​1​1​5​7​7​0"/>
            <filter val="6​8​5​1​1​0​0​7​6​2"/>
            <filter val="6​8​5​1​1​0​3​1​9​5"/>
            <filter val="6​8​5​1​1​0​7​6​2​3"/>
            <filter val="6​8​5​1​1​0​8​5​6​3"/>
            <filter val="6​8​5​2​0​8​7​4​5​1"/>
            <filter val="N/A"/>
          </filters>
        </filterColumn>
      </autoFilter>
      <extLst>
        <ext uri="GoogleSheetsCustomDataVersion1">
          <go:sheetsCustomData xmlns:go="http://customooxmlschemas.google.com/" filterViewId="31104203"/>
        </ext>
      </extLst>
    </customSheetView>
    <customSheetView guid="{68738B4A-8A8E-4983-B9E7-B4697AC27A3D}" filter="1" showAutoFilter="1">
      <pageMargins left="0.7" right="0.7" top="0.75" bottom="0.75" header="0.3" footer="0.3"/>
      <autoFilter ref="A1:AR172" xr:uid="{6547A0EB-3A0E-4116-982D-4940702C0152}">
        <filterColumn colId="34">
          <filters blank="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s>
        </filterColumn>
      </autoFilter>
      <extLst>
        <ext uri="GoogleSheetsCustomDataVersion1">
          <go:sheetsCustomData xmlns:go="http://customooxmlschemas.google.com/" filterViewId="303309561"/>
        </ext>
      </extLst>
    </customSheetView>
    <customSheetView guid="{6C8C19C8-3D90-4F9F-8098-58835D260B59}" filter="1" showAutoFilter="1">
      <pageMargins left="0.7" right="0.7" top="0.75" bottom="0.75" header="0.3" footer="0.3"/>
      <autoFilter ref="A1:AR210" xr:uid="{CA195248-901A-4E72-89BB-594782A8FC65}">
        <filterColumn colId="2">
          <filters blank="1">
            <filter val="Case Management of Michigan DCO"/>
            <filter val="Clinton Counseling Center DCO"/>
            <filter val="Easterseals"/>
            <filter val="Hope Network-New Passages DCO"/>
          </filters>
        </filterColumn>
      </autoFilter>
      <extLst>
        <ext uri="GoogleSheetsCustomDataVersion1">
          <go:sheetsCustomData xmlns:go="http://customooxmlschemas.google.com/" filterViewId="297391231"/>
        </ext>
      </extLst>
    </customSheetView>
    <customSheetView guid="{69B1BA35-A607-4F25-9789-DD08063A506E}" filter="1" showAutoFilter="1">
      <pageMargins left="0.7" right="0.7" top="0.75" bottom="0.75" header="0.3" footer="0.3"/>
      <autoFilter ref="A1:AQ210" xr:uid="{03DEDA27-5653-4795-8453-577A68C3F25E}">
        <filterColumn colId="34">
          <filters blank="1">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274591326"/>
        </ext>
      </extLst>
    </customSheetView>
    <customSheetView guid="{F24365F5-FE66-49CF-9887-3FF471D29D25}" filter="1" showAutoFilter="1">
      <pageMargins left="0.7" right="0.7" top="0.75" bottom="0.75" header="0.3" footer="0.3"/>
      <autoFilter ref="AI1:AI1016" xr:uid="{50E22A5E-65D8-489C-B80C-4C47A9FD4DA2}">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4/28/2023_x000a_Request Tracking ID for PECOS access: S6703292"/>
            <filter val="CMS I&amp;A Connection Request 4/28/2023_x000a_Request Tracking ID for PECOS access: S6703324"/>
            <filter val="CMS I&amp;A Connection Request 4/28/2023_x000a_Request Tracking ID for PECOS access: S6703333"/>
            <filter val="CMS I&amp;A Connection Request 4/28/2023_x000a_Request Tracking ID for PECOS access: S6703369"/>
            <filter val="CMS I&amp;A Connection Request 4/28/2023_x000a_Request Tracking ID for PECOS access: S6703374"/>
            <filter val="CMS I&amp;A Connection Request 4/28/2023_x000a_Request Tracking ID for PECOS access:S6703325"/>
            <filter val="CMS I&amp;A Connection Request 4/28/2023_x000a_Request Tracking ID for PECOS access:S6703392"/>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27286904"/>
        </ext>
      </extLst>
    </customSheetView>
    <customSheetView guid="{6404B3C8-B4F8-46A0-B261-F999953A5A75}" filter="1" showAutoFilter="1">
      <pageMargins left="0.7" right="0.7" top="0.75" bottom="0.75" header="0.3" footer="0.3"/>
      <autoFilter ref="AN1:AN1016" xr:uid="{12BBD812-B785-4BF0-96A0-ED157656C83A}">
        <filterColumn colId="0">
          <filters>
            <filter val="Approved_x000a_2/1/2023_x000a_PIN: 1257405"/>
            <filter val="Approved_x000a_3/1/2023_x000a_PIN: 1255100"/>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first Attempt: 04/21/2023_x000a_Latest Attempt: 05/19/2023"/>
            <filter val="First Attempt: 10/31/2022_x000a_Second Attempt: 11/03/2023_x000a_Latest Attempt: 05/19/2023"/>
            <filter val="First Attempt: 11/03/2022_x000a_Second Attempt: 02/28/2023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264428025"/>
        </ext>
      </extLst>
    </customSheetView>
    <customSheetView guid="{95C0D6F7-FA09-43BC-B487-9018B6A6ADA4}" filter="1" showAutoFilter="1">
      <pageMargins left="0.7" right="0.7" top="0.75" bottom="0.75" header="0.3" footer="0.3"/>
      <autoFilter ref="AI1:AI1016" xr:uid="{D2DD5090-E43C-4F52-A387-453050B614AD}">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253776536"/>
        </ext>
      </extLst>
    </customSheetView>
    <customSheetView guid="{EA5D1622-75C9-4DF1-A08F-4D9CD56915E9}" filter="1" showAutoFilter="1">
      <pageMargins left="0.7" right="0.7" top="0.75" bottom="0.75" header="0.3" footer="0.3"/>
      <autoFilter ref="C1:C1016" xr:uid="{28AFFEF6-8BAF-4397-82B3-8256D6205889}">
        <filterColumn colId="0">
          <filters>
            <filter val="Clinton Counseling Center DCO"/>
          </filters>
        </filterColumn>
      </autoFilter>
      <extLst>
        <ext uri="GoogleSheetsCustomDataVersion1">
          <go:sheetsCustomData xmlns:go="http://customooxmlschemas.google.com/" filterViewId="249045652"/>
        </ext>
      </extLst>
    </customSheetView>
    <customSheetView guid="{7F9A6BC3-89BB-41BB-92A7-D70DDB6AA4AB}" filter="1" showAutoFilter="1">
      <pageMargins left="0.7" right="0.7" top="0.75" bottom="0.75" header="0.3" footer="0.3"/>
      <autoFilter ref="A1:AQ210" xr:uid="{51FB23FC-757E-4BD9-B8D1-6EDF4E9F3C34}"/>
      <extLst>
        <ext uri="GoogleSheetsCustomDataVersion1">
          <go:sheetsCustomData xmlns:go="http://customooxmlschemas.google.com/" filterViewId="239164288"/>
        </ext>
      </extLst>
    </customSheetView>
    <customSheetView guid="{4CC94469-CE41-4C49-88F7-498EEF5D9C6B}" filter="1" showAutoFilter="1">
      <pageMargins left="0.7" right="0.7" top="0.75" bottom="0.75" header="0.3" footer="0.3"/>
      <autoFilter ref="AM1:AM1016" xr:uid="{9514AFB2-3242-4E76-871D-EA87BDAF8440}"/>
      <extLst>
        <ext uri="GoogleSheetsCustomDataVersion1">
          <go:sheetsCustomData xmlns:go="http://customooxmlschemas.google.com/" filterViewId="237668118"/>
        </ext>
      </extLst>
    </customSheetView>
    <customSheetView guid="{BC9A0218-7671-4C93-8BA4-9236ECE9673C}" filter="1" showAutoFilter="1">
      <pageMargins left="0.7" right="0.7" top="0.75" bottom="0.75" header="0.3" footer="0.3"/>
      <autoFilter ref="AI1:AI1016" xr:uid="{2A6D1BEB-03BD-4D8C-A6D4-0EF1203C7C84}">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235111432"/>
        </ext>
      </extLst>
    </customSheetView>
    <customSheetView guid="{3B088792-2269-452E-BA7A-2A66542FC24D}" filter="1" showAutoFilter="1">
      <pageMargins left="0.7" right="0.7" top="0.75" bottom="0.75" header="0.3" footer="0.3"/>
      <autoFilter ref="C1:C1016" xr:uid="{0A6CF3DD-9CCF-4360-AEBC-D2D434649A11}">
        <filterColumn colId="0">
          <filters>
            <filter val="All- Well Being_x000a__x000a_Consumer Services DCO"/>
            <filter val="Case Management of Michigan DCO"/>
            <filter val="Clinton Counseling Center DCO"/>
            <filter val="Consumer Services DCO"/>
            <filter val="Easterseals"/>
            <filter val="Judson"/>
            <filter val="Training &amp; Treatment Innovations DCO"/>
          </filters>
        </filterColumn>
      </autoFilter>
      <extLst>
        <ext uri="GoogleSheetsCustomDataVersion1">
          <go:sheetsCustomData xmlns:go="http://customooxmlschemas.google.com/" filterViewId="231134820"/>
        </ext>
      </extLst>
    </customSheetView>
    <customSheetView guid="{C34FBD63-3FAB-4F3C-A1DA-5F49EF6872BF}" filter="1" showAutoFilter="1">
      <pageMargins left="0.7" right="0.7" top="0.75" bottom="0.75" header="0.3" footer="0.3"/>
      <autoFilter ref="AI1:AI1016" xr:uid="{5D72C629-7E8F-4BC9-A1C8-E633CB70A425}">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4/28/2023_x000a_Request Tracking ID for PECOS access: S6703292"/>
            <filter val="CMS I&amp;A Connection Request 4/28/2023_x000a_Request Tracking ID for PECOS access: S6703324"/>
            <filter val="CMS I&amp;A Connection Request 4/28/2023_x000a_Request Tracking ID for PECOS access: S6703333"/>
            <filter val="CMS I&amp;A Connection Request 4/28/2023_x000a_Request Tracking ID for PECOS access: S6703369"/>
            <filter val="CMS I&amp;A Connection Request 4/28/2023_x000a_Request Tracking ID for PECOS access: S6703374"/>
            <filter val="CMS I&amp;A Connection Request 4/28/2023_x000a_Request Tracking ID for PECOS access:S6703325"/>
            <filter val="CMS I&amp;A Connection Request 4/28/2023_x000a_Request Tracking ID for PECOS access:S6703392"/>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227537355"/>
        </ext>
      </extLst>
    </customSheetView>
    <customSheetView guid="{4F2D8F5A-BA4C-47B4-976C-1F23C8C19EA1}" filter="1" showAutoFilter="1">
      <pageMargins left="0.7" right="0.7" top="0.75" bottom="0.75" header="0.3" footer="0.3"/>
      <autoFilter ref="A1:AR172" xr:uid="{8A151E55-83EE-4AF2-A107-7B03349C2756}">
        <filterColumn colId="2">
          <filters>
            <filter val="Easterseals"/>
            <filter val="Judson"/>
          </filters>
        </filterColumn>
      </autoFilter>
      <extLst>
        <ext uri="GoogleSheetsCustomDataVersion1">
          <go:sheetsCustomData xmlns:go="http://customooxmlschemas.google.com/" filterViewId="225629446"/>
        </ext>
      </extLst>
    </customSheetView>
    <customSheetView guid="{35ABA089-8A10-424F-9F65-15BAAA9DB0C4}" filter="1" showAutoFilter="1">
      <pageMargins left="0.7" right="0.7" top="0.75" bottom="0.75" header="0.3" footer="0.3"/>
      <autoFilter ref="A1:AR210" xr:uid="{6915A8D0-ACCA-4433-A7C1-2B24B05514AD}">
        <filterColumn colId="2">
          <colorFilter dxfId="57" cellColor="0"/>
        </filterColumn>
        <filterColumn colId="38">
          <filters blank="1">
            <filter val="Approved_x000a_Effective Date: 12/01/2022"/>
            <filter val="Approved_x000a_Effective Date: 12/1/2022"/>
            <filter val="Approved_x000a_Effective Date: 12/10/2022"/>
            <filter val="First Attempt 2/28/2023"/>
            <filter val="Latest Attempt: 05/17/2023"/>
            <filter val="Not eligible"/>
            <filter val="Not Submitted"/>
            <filter val="Terminated"/>
          </filters>
        </filterColumn>
      </autoFilter>
      <extLst>
        <ext uri="GoogleSheetsCustomDataVersion1">
          <go:sheetsCustomData xmlns:go="http://customooxmlschemas.google.com/" filterViewId="223326064"/>
        </ext>
      </extLst>
    </customSheetView>
    <customSheetView guid="{8C84A87F-2513-4A7E-B472-FE341EA92894}" filter="1" showAutoFilter="1">
      <pageMargins left="0.7" right="0.7" top="0.75" bottom="0.75" header="0.3" footer="0.3"/>
      <autoFilter ref="AN1:AN1016" xr:uid="{82D14418-C95B-4A74-B075-A1B4F5D28D82}">
        <filterColumn colId="0">
          <filters>
            <filter val="Approved_x000a_2/1/2023_x000a_PIN: 1257405"/>
            <filter val="Approved_x000a_3/1/2023_x000a_PIN: 1255100"/>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first Attempt: 04/21/2023_x000a_Latest Attempt: 05/19/2023"/>
            <filter val="First Attempt: 10/31/2022_x000a_Second Attempt: 11/03/2023_x000a_Latest Attempt: 05/19/2023"/>
            <filter val="First Attempt: 11/03/2022_x000a_Second Attempt: 02/28/2023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219993409"/>
        </ext>
      </extLst>
    </customSheetView>
    <customSheetView guid="{A40DEC91-7F19-4F85-80E4-D0338C791424}" filter="1" showAutoFilter="1">
      <pageMargins left="0.7" right="0.7" top="0.75" bottom="0.75" header="0.3" footer="0.3"/>
      <autoFilter ref="AI1:AI1016" xr:uid="{06BF4817-F43C-48C5-BDF4-2DE3513B7332}">
        <filterColumn colId="0">
          <filters>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2140006137"/>
        </ext>
      </extLst>
    </customSheetView>
    <customSheetView guid="{AABEF24C-8A4C-4C4C-A6C5-B33F26E5114D}" filter="1" showAutoFilter="1">
      <pageMargins left="0.7" right="0.7" top="0.75" bottom="0.75" header="0.3" footer="0.3"/>
      <autoFilter ref="AM1:AM1016" xr:uid="{E63E56CE-72C7-4530-9F33-57483E558F93}">
        <filterColumn colId="0">
          <filters>
            <filter val="Approved_x000a_Effective Date: 12/01/2022"/>
            <filter val="Approved_x000a_Effective Date: 12/1/2022"/>
            <filter val="Approved_x000a_Effective Date: 12/10/2022"/>
            <filter val="Latest Attempt: 05/17/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Not submitted."/>
            <filter val="Sent a roster list for termination 05/05/2023"/>
          </filters>
        </filterColumn>
      </autoFilter>
      <extLst>
        <ext uri="GoogleSheetsCustomDataVersion1">
          <go:sheetsCustomData xmlns:go="http://customooxmlschemas.google.com/" filterViewId="2133563748"/>
        </ext>
      </extLst>
    </customSheetView>
    <customSheetView guid="{62733857-9950-420B-960D-29D66127C503}" filter="1" showAutoFilter="1">
      <pageMargins left="0.7" right="0.7" top="0.75" bottom="0.75" header="0.3" footer="0.3"/>
      <autoFilter ref="AI1:AI1016" xr:uid="{EC26A469-AFD5-45A5-A3E5-3A592D029227}">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4/28/2023_x000a_Request Tracking ID for PECOS access: S6703292"/>
            <filter val="CMS I&amp;A Connection Request 4/28/2023_x000a_Request Tracking ID for PECOS access: S6703324"/>
            <filter val="CMS I&amp;A Connection Request 4/28/2023_x000a_Request Tracking ID for PECOS access: S6703333"/>
            <filter val="CMS I&amp;A Connection Request 4/28/2023_x000a_Request Tracking ID for PECOS access: S6703369"/>
            <filter val="CMS I&amp;A Connection Request 4/28/2023_x000a_Request Tracking ID for PECOS access: S6703374"/>
            <filter val="CMS I&amp;A Connection Request 4/28/2023_x000a_Request Tracking ID for PECOS access:S6703325"/>
            <filter val="CMS I&amp;A Connection Request 4/28/2023_x000a_Request Tracking ID for PECOS access:S6703392"/>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2132157222"/>
        </ext>
      </extLst>
    </customSheetView>
    <customSheetView guid="{945B03BF-F210-4BA5-B959-79052D0DE03D}" filter="1" showAutoFilter="1">
      <pageMargins left="0.7" right="0.7" top="0.75" bottom="0.75" header="0.3" footer="0.3"/>
      <autoFilter ref="A1:AR172" xr:uid="{75BEF542-F421-417D-88E7-E41602DBE9F5}">
        <filterColumn colId="2">
          <filters>
            <filter val="All- Well Being"/>
            <filter val="All- Well Being_x000a__x000a_Consumer Services DCO"/>
            <filter val="Case Management of Michigan DCO"/>
            <filter val="Clinton Counseling Center DCO"/>
            <filter val="Easterseals"/>
          </filters>
        </filterColumn>
        <filterColumn colId="38">
          <filters>
            <filter val="Approved_x000a_Effective Date: 12/01/2022"/>
            <filter val="Approved_x000a_Effective Date: 12/1/2022"/>
            <filter val="Approved_x000a_Effective Date: 12/10/2022"/>
            <filter val="First Attempt 2/28/2023"/>
            <filter val="Latest Attempt: 05/17/2023"/>
            <filter val="Not eligible"/>
            <filter val="Not Submitted"/>
          </filters>
        </filterColumn>
      </autoFilter>
      <extLst>
        <ext uri="GoogleSheetsCustomDataVersion1">
          <go:sheetsCustomData xmlns:go="http://customooxmlschemas.google.com/" filterViewId="2129605093"/>
        </ext>
      </extLst>
    </customSheetView>
    <customSheetView guid="{BB47BCB8-780B-419A-BD08-7C3AE0EB20E2}" filter="1" showAutoFilter="1">
      <pageMargins left="0.7" right="0.7" top="0.75" bottom="0.75" header="0.3" footer="0.3"/>
      <autoFilter ref="AI1:AI1016" xr:uid="{A40E9144-CA05-42A1-9EA0-94FE4E611297}">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2113944725"/>
        </ext>
      </extLst>
    </customSheetView>
    <customSheetView guid="{7A2926F5-77D9-44D9-AFBD-740F8EC8696A}" filter="1" showAutoFilter="1">
      <pageMargins left="0.7" right="0.7" top="0.75" bottom="0.75" header="0.3" footer="0.3"/>
      <autoFilter ref="A1:AQ210" xr:uid="{8C63A1EB-CE2D-49AB-98D4-BA5578AA7857}">
        <filterColumn colId="2">
          <filters blank="1">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2107674230"/>
        </ext>
      </extLst>
    </customSheetView>
    <customSheetView guid="{AF1AF3CE-F6EE-4C78-A24E-EA44DF587F15}" filter="1" showAutoFilter="1">
      <pageMargins left="0.7" right="0.7" top="0.75" bottom="0.75" header="0.3" footer="0.3"/>
      <autoFilter ref="AI1:AI1016" xr:uid="{43B9A1F8-DFA4-4D72-8531-B8C7C019E369}">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4/28/2023_x000a_Request Tracking ID for PECOS access: S6703292"/>
            <filter val="CMS I&amp;A Connection Request 4/28/2023_x000a_Request Tracking ID for PECOS access: S6703324"/>
            <filter val="CMS I&amp;A Connection Request 4/28/2023_x000a_Request Tracking ID for PECOS access: S6703333"/>
            <filter val="CMS I&amp;A Connection Request 4/28/2023_x000a_Request Tracking ID for PECOS access: S6703369"/>
            <filter val="CMS I&amp;A Connection Request 4/28/2023_x000a_Request Tracking ID for PECOS access: S6703374"/>
            <filter val="CMS I&amp;A Connection Request 4/28/2023_x000a_Request Tracking ID for PECOS access:S6703325"/>
            <filter val="CMS I&amp;A Connection Request 4/28/2023_x000a_Request Tracking ID for PECOS access:S6703392"/>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2096725492"/>
        </ext>
      </extLst>
    </customSheetView>
    <customSheetView guid="{7E0C615B-3EBA-45F3-9341-F3507629B11A}" filter="1" showAutoFilter="1">
      <pageMargins left="0.7" right="0.7" top="0.75" bottom="0.75" header="0.3" footer="0.3"/>
      <autoFilter ref="A1:AR172" xr:uid="{DBEDA465-F481-4625-B344-9946D281F339}">
        <filterColumn colId="2">
          <filters>
            <filter val="Easterseals"/>
            <filter val="Hope Network-New Passages DCO"/>
          </filters>
        </filterColumn>
        <filterColumn colId="36">
          <filters>
            <filter val="Approved_x000a_Association Start Date (Effective Date): 02/24/2023"/>
            <filter val="Approved_x000a_Association Start Date (Effective Date): 03/29/2023"/>
            <filter val="Approved_x000a_Association Start Date (Effective Date): 03/30/2023"/>
            <filter val="Approved_x000a_Association Start Date (Effective Date): 05/01/2023"/>
            <filter val="Approved_x000a_Association Start Date (Effective Date): 05/18/2023"/>
            <filter val="Approved_x000a_Association Start Date (Effective Date): 05/22/2023"/>
            <filter val="Approved_x000a_Association Start Date (Effective Date): 05/30/2023"/>
            <filter val="Approved_x000a_Association Start Date (Effective Date): 05/31/2023"/>
            <filter val="Approved_x000a_Association Start Date (Effective Date): 06/01/2023"/>
            <filter val="Approved_x000a_Association Start Date (Effective Date): 08/15/2022"/>
            <filter val="Approved_x000a_Association Start Date (Effective Date): 10/18/2022"/>
            <filter val="Approved_x000a_Association Start Date (Effective Date): 11/3/2022"/>
            <filter val="CHAMPS Full Access Request"/>
            <filter val="Latest Attempt: 05/30/2023"/>
            <filter val="Latest Attempt: 05/31/2023"/>
            <filter val="Latest Attempt: 06/01/2023"/>
            <filter val="Latest Attempt: 06/04/2023"/>
            <filter val="Not Eligible"/>
          </filters>
        </filterColumn>
      </autoFilter>
      <extLst>
        <ext uri="GoogleSheetsCustomDataVersion1">
          <go:sheetsCustomData xmlns:go="http://customooxmlschemas.google.com/" filterViewId="2093500317"/>
        </ext>
      </extLst>
    </customSheetView>
    <customSheetView guid="{4739360B-E939-45B3-8B97-F6AECA99AA91}" filter="1" showAutoFilter="1">
      <pageMargins left="0.7" right="0.7" top="0.75" bottom="0.75" header="0.3" footer="0.3"/>
      <autoFilter ref="A1:AR210" xr:uid="{7C153438-658D-4AC6-A85F-E8D52A17A61F}">
        <filterColumn colId="36">
          <filters blank="1">
            <filter val="Application for Termination Submission Date: 05/31/2023"/>
            <filter val="Approved_x000a_Association Start Date (Effective Date): 01/24/2023"/>
            <filter val="Approved_x000a_Association Start Date (Effective Date): 02/24/2023"/>
            <filter val="Approved_x000a_Association Start Date (Effective Date): 03/22/2023"/>
            <filter val="Approved_x000a_Association Start Date (Effective Date): 03/29/2023"/>
            <filter val="Approved_x000a_Association Start Date (Effective Date): 03/30/2023"/>
            <filter val="Approved_x000a_Association Start Date (Effective Date): 04/06/2023"/>
            <filter val="Approved_x000a_Association Start Date (Effective Date): 05/01/2023"/>
            <filter val="Approved_x000a_Association Start Date (Effective Date): 05/16/2023"/>
            <filter val="Approved_x000a_Association Start Date (Effective Date): 05/18/2023"/>
            <filter val="Approved_x000a_Association Start Date (Effective Date): 05/22/2023"/>
            <filter val="Approved_x000a_Association Start Date (Effective Date): 05/30/2023"/>
            <filter val="Approved_x000a_Association Start Date (Effective Date): 05/31/2023"/>
            <filter val="Approved_x000a_Association Start Date (Effective Date): 06/01/2023"/>
            <filter val="Approved_x000a_Association Start Date (Effective Date): 08/15/2022"/>
            <filter val="Approved_x000a_Association Start Date (Effective Date): 1/24/2023"/>
            <filter val="Approved_x000a_Association Start Date (Effective Date): 10/18/2022"/>
            <filter val="Approved_x000a_Association Start Date (Effective Date): 11/3/2022"/>
            <filter val="Approved_x000a_Association Start Date (Effective Date): 2/3/2023"/>
            <filter val="CHAMPS full access request"/>
            <filter val="Latest Attempt: 05/30/2023"/>
            <filter val="Latest Attempt: 05/31/2023"/>
            <filter val="Latest Attempt: 06/01/2023"/>
            <filter val="Latest Attempt: 06/04/2023"/>
            <filter val="Not Eligible"/>
          </filters>
        </filterColumn>
      </autoFilter>
      <extLst>
        <ext uri="GoogleSheetsCustomDataVersion1">
          <go:sheetsCustomData xmlns:go="http://customooxmlschemas.google.com/" filterViewId="2091792911"/>
        </ext>
      </extLst>
    </customSheetView>
    <customSheetView guid="{D6A8B710-3D84-46FC-BA66-2CFC3165552F}" filter="1" showAutoFilter="1">
      <pageMargins left="0.7" right="0.7" top="0.75" bottom="0.75" header="0.3" footer="0.3"/>
      <autoFilter ref="A1:AQ210" xr:uid="{EB29A1D4-8D38-468F-A1FE-5EDDF66E8E25}">
        <filterColumn colId="6">
          <filters blank="1">
            <filter val="Addictions Therapist, LPC"/>
            <filter val="Addictions Therapist, MSW"/>
            <filter val="BA, QIDP"/>
            <filter val="BHSA"/>
            <filter val="BS"/>
            <filter val="BSW"/>
            <filter val="Case Manager"/>
            <filter val="Clinician (LPC)"/>
            <filter val="Cosmetologist"/>
            <filter val="CP"/>
            <filter val="Director of Integrated Care Services"/>
            <filter val="DO"/>
            <filter val="LLC"/>
            <filter val="LMSW"/>
            <filter val="LMSW, CAADC"/>
            <filter val="LP, LPC"/>
            <filter val="LPC"/>
            <filter val="LPC, CAADC"/>
            <filter val="MA, LLC"/>
            <filter val="MA, LLP"/>
            <filter val="Masters Social Worker Limited"/>
            <filter val="MD"/>
            <filter val="Medical Director / Psychiatrist"/>
            <filter val="Medical Doctor Educational Limited"/>
            <filter val="MS, LLC"/>
            <filter val="MSW"/>
            <filter val="NP"/>
            <filter val="NP, RN"/>
            <filter val="NP-C"/>
            <filter val="Nurse Practitioner (PMHNP)"/>
            <filter val="PA"/>
            <filter val="PMHNP-BC"/>
            <filter val="RN"/>
            <filter val="Supervisor, In-Home Mental Health"/>
            <filter val="Therapist / Counselor, LMSW"/>
            <filter val="Therapist/Counselor LPC"/>
          </filters>
        </filterColumn>
      </autoFilter>
      <extLst>
        <ext uri="GoogleSheetsCustomDataVersion1">
          <go:sheetsCustomData xmlns:go="http://customooxmlschemas.google.com/" filterViewId="2082854628"/>
        </ext>
      </extLst>
    </customSheetView>
    <customSheetView guid="{35EE6A76-6BCD-4967-A2A2-F8252792A403}" filter="1" showAutoFilter="1">
      <pageMargins left="0.7" right="0.7" top="0.75" bottom="0.75" header="0.3" footer="0.3"/>
      <autoFilter ref="A1:AR172" xr:uid="{2F9ADD35-AD5B-426A-B403-5F2978D54725}">
        <filterColumn colId="39">
          <filters>
            <filter val="Declined_x000a_CAQH_x000a_Profile Data Submitted"/>
            <filter val="Declined_x000a_Expired Attestation"/>
            <filter val="First Attempt: 04/21/2023 _x000a_Latest Attempt: 05/19/2023"/>
            <filter val="Not eligible"/>
            <filter val="Not Submitted"/>
          </filters>
        </filterColumn>
      </autoFilter>
      <extLst>
        <ext uri="GoogleSheetsCustomDataVersion1">
          <go:sheetsCustomData xmlns:go="http://customooxmlschemas.google.com/" filterViewId="2076412338"/>
        </ext>
      </extLst>
    </customSheetView>
    <customSheetView guid="{BBAE7CA6-065A-4851-AB54-AA1D872FA01E}" filter="1" showAutoFilter="1">
      <pageMargins left="0.7" right="0.7" top="0.75" bottom="0.75" header="0.3" footer="0.3"/>
      <autoFilter ref="C1:C1016" xr:uid="{78927689-5CD3-4FDE-B155-5B125034B7AB}">
        <filterColumn colId="0">
          <filters>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2067986786"/>
        </ext>
      </extLst>
    </customSheetView>
    <customSheetView guid="{164EF1E7-B1B0-4459-A83E-CDBC81FB21A8}" filter="1" showAutoFilter="1">
      <pageMargins left="0.7" right="0.7" top="0.75" bottom="0.75" header="0.3" footer="0.3"/>
      <autoFilter ref="AI1:AI1016" xr:uid="{365EFDD5-DD50-4421-8C93-99E06F1685F1}">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2062067184"/>
        </ext>
      </extLst>
    </customSheetView>
    <customSheetView guid="{CEABCF05-8870-4CCD-9CF5-0FAA2BB840D1}" filter="1" showAutoFilter="1">
      <pageMargins left="0.7" right="0.7" top="0.75" bottom="0.75" header="0.3" footer="0.3"/>
      <autoFilter ref="AI1:AI1016" xr:uid="{4D52B46E-587F-4C2A-9721-41FA0E69FAC9}">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2061136039"/>
        </ext>
      </extLst>
    </customSheetView>
    <customSheetView guid="{BDE75AF7-3BC8-4763-B5E3-71306C2023AC}" filter="1" showAutoFilter="1">
      <pageMargins left="0.7" right="0.7" top="0.75" bottom="0.75" header="0.3" footer="0.3"/>
      <autoFilter ref="C1:C1016" xr:uid="{A021B60D-5327-4349-AC61-534B0589C777}">
        <filterColumn colId="0">
          <filters>
            <filter val="Easterseals"/>
            <filter val="Judson"/>
          </filters>
        </filterColumn>
      </autoFilter>
      <extLst>
        <ext uri="GoogleSheetsCustomDataVersion1">
          <go:sheetsCustomData xmlns:go="http://customooxmlschemas.google.com/" filterViewId="2058988489"/>
        </ext>
      </extLst>
    </customSheetView>
    <customSheetView guid="{170155B4-F780-4CE1-8699-0A75099A6305}" filter="1" showAutoFilter="1">
      <pageMargins left="0.7" right="0.7" top="0.75" bottom="0.75" header="0.3" footer="0.3"/>
      <autoFilter ref="AN1:AN1016" xr:uid="{83B51C47-8952-4FB8-9400-CDA67AD5D9B1}">
        <filterColumn colId="0">
          <filters>
            <filter val="Approved_x000a_2/1/2023_x000a_PIN: 1257405"/>
            <filter val="Approved_x000a_3/1/2023_x000a_PIN: 1255100"/>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first Attempt: 04/21/2023_x000a_Latest Attempt: 05/19/2023"/>
            <filter val="First Attempt: 10/31/2022_x000a_Second Attempt: 11/03/2023_x000a_Latest Attempt: 05/19/2023"/>
            <filter val="First Attempt: 11/03/2022_x000a_Second Attempt: 02/28/2023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2058395873"/>
        </ext>
      </extLst>
    </customSheetView>
    <customSheetView guid="{BC1CCD1F-CCB4-4B3D-B32E-EE3B9F7204BE}" filter="1" showAutoFilter="1">
      <pageMargins left="0.7" right="0.7" top="0.75" bottom="0.75" header="0.3" footer="0.3"/>
      <autoFilter ref="AI1:AI1016" xr:uid="{638C8FD8-1A20-47A3-A7DA-797C9DE981A0}">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4/28/2023_x000a_Request Tracking ID for PECOS access: S6703292"/>
            <filter val="CMS I&amp;A Connection Request 4/28/2023_x000a_Request Tracking ID for PECOS access: S6703324"/>
            <filter val="CMS I&amp;A Connection Request 4/28/2023_x000a_Request Tracking ID for PECOS access: S6703333"/>
            <filter val="CMS I&amp;A Connection Request 4/28/2023_x000a_Request Tracking ID for PECOS access: S6703369"/>
            <filter val="CMS I&amp;A Connection Request 4/28/2023_x000a_Request Tracking ID for PECOS access: S6703374"/>
            <filter val="CMS I&amp;A Connection Request 4/28/2023_x000a_Request Tracking ID for PECOS access:S6703325"/>
            <filter val="CMS I&amp;A Connection Request 4/28/2023_x000a_Request Tracking ID for PECOS access:S6703392"/>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205743546"/>
        </ext>
      </extLst>
    </customSheetView>
    <customSheetView guid="{75375084-604A-4690-89ED-1A1A1DC37B32}" filter="1" showAutoFilter="1">
      <pageMargins left="0.7" right="0.7" top="0.75" bottom="0.75" header="0.3" footer="0.3"/>
      <autoFilter ref="A1:AR172" xr:uid="{2AA4D684-6D9C-44BF-A5F8-19B1FC656A34}">
        <filterColumn colId="2">
          <filters>
            <filter val="Training &amp; Treatment Innovations DCO"/>
          </filters>
        </filterColumn>
      </autoFilter>
      <extLst>
        <ext uri="GoogleSheetsCustomDataVersion1">
          <go:sheetsCustomData xmlns:go="http://customooxmlschemas.google.com/" filterViewId="2057410967"/>
        </ext>
      </extLst>
    </customSheetView>
    <customSheetView guid="{CAB8ADEC-0BDF-481E-A18B-B113D140ED86}" filter="1" showAutoFilter="1">
      <pageMargins left="0.7" right="0.7" top="0.75" bottom="0.75" header="0.3" footer="0.3"/>
      <autoFilter ref="AI1:AI1016" xr:uid="{65387CF4-57D5-4235-8C2B-CF4503B65807}">
        <filterColumn colId="0">
          <filters>
            <filter val="Approved_x000a_Effective Date: 05/01/2023        _x000a_Reassigned to PTAN: 0E06125_x000a_Provider PTAN: E06125126"/>
            <filter val="Approved_x000a_Effective Date: 05/01/2023        _x000a_Reassigned to PTAN: 0Q26321_x000a_Provider PTAN: Q26321158"/>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2056323253"/>
        </ext>
      </extLst>
    </customSheetView>
    <customSheetView guid="{928FE26B-B9A7-4D20-9A9E-D77936801FF6}" filter="1" showAutoFilter="1">
      <pageMargins left="0.7" right="0.7" top="0.75" bottom="0.75" header="0.3" footer="0.3"/>
      <autoFilter ref="AN1:AN1016" xr:uid="{F63DD2FE-B15B-420F-AE98-0D7F433F3BAC}">
        <filterColumn colId="0">
          <filters>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first Attempt: 04/21/2023_x000a_Latest Attempt: 05/19/2023"/>
            <filter val="First Attempt: 10/31/2022_x000a_Second Attempt: 11/03/2023_x000a_Latest Attempt: 05/19/2023"/>
            <filter val="First Attempt: 11/03/2022_x000a_Second Attempt: 02/28/2023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2055759454"/>
        </ext>
      </extLst>
    </customSheetView>
    <customSheetView guid="{51D2CA7D-F802-41DB-9B56-240F8001B5E5}" filter="1" showAutoFilter="1">
      <pageMargins left="0.7" right="0.7" top="0.75" bottom="0.75" header="0.3" footer="0.3"/>
      <autoFilter ref="C1:C1016" xr:uid="{7C43417E-4525-46EA-B51D-EF1237E7B8FC}">
        <filterColumn colId="0">
          <filters>
            <filter val="Easterseals"/>
            <filter val="Judson"/>
          </filters>
        </filterColumn>
      </autoFilter>
      <extLst>
        <ext uri="GoogleSheetsCustomDataVersion1">
          <go:sheetsCustomData xmlns:go="http://customooxmlschemas.google.com/" filterViewId="205377924"/>
        </ext>
      </extLst>
    </customSheetView>
    <customSheetView guid="{7730AADC-B01E-4F09-A761-95F011B1D18F}" filter="1" showAutoFilter="1">
      <pageMargins left="0.7" right="0.7" top="0.75" bottom="0.75" header="0.3" footer="0.3"/>
      <autoFilter ref="AI1:AI1016" xr:uid="{768DB8BD-757E-454F-84C5-BE749F0A1FBF}">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2051385303"/>
        </ext>
      </extLst>
    </customSheetView>
    <customSheetView guid="{34C973D1-07AB-46B8-9261-4D3B6C770DA0}" filter="1" showAutoFilter="1">
      <pageMargins left="0.7" right="0.7" top="0.75" bottom="0.75" header="0.3" footer="0.3"/>
      <autoFilter ref="A1:AQ210" xr:uid="{232F20DC-D157-4355-8B8C-D84326BF944F}"/>
      <extLst>
        <ext uri="GoogleSheetsCustomDataVersion1">
          <go:sheetsCustomData xmlns:go="http://customooxmlschemas.google.com/" filterViewId="2043610183"/>
        </ext>
      </extLst>
    </customSheetView>
    <customSheetView guid="{CC60A307-FCC9-4CDD-8D78-3728A5526718}" filter="1" showAutoFilter="1">
      <pageMargins left="0.7" right="0.7" top="0.75" bottom="0.75" header="0.3" footer="0.3"/>
      <autoFilter ref="C1:C1016" xr:uid="{0147E99E-0CE8-4905-8333-2B7FC97CA003}">
        <filterColumn colId="0">
          <filters>
            <filter val="All- Well Being"/>
            <filter val="All- Well Being_x000a__x000a_Consumer Services DCO"/>
            <filter val="Easterseals"/>
          </filters>
        </filterColumn>
      </autoFilter>
      <extLst>
        <ext uri="GoogleSheetsCustomDataVersion1">
          <go:sheetsCustomData xmlns:go="http://customooxmlschemas.google.com/" filterViewId="2032696279"/>
        </ext>
      </extLst>
    </customSheetView>
    <customSheetView guid="{4FAF5498-3BF6-44BA-9C3E-7E895BC074EF}" filter="1" showAutoFilter="1">
      <pageMargins left="0.7" right="0.7" top="0.75" bottom="0.75" header="0.3" footer="0.3"/>
      <autoFilter ref="AJ1:AJ1016" xr:uid="{D418A282-F0C1-47E8-9E06-E83E2AB1DE84}"/>
      <extLst>
        <ext uri="GoogleSheetsCustomDataVersion1">
          <go:sheetsCustomData xmlns:go="http://customooxmlschemas.google.com/" filterViewId="1994780404"/>
        </ext>
      </extLst>
    </customSheetView>
    <customSheetView guid="{58D6C365-D8B3-4579-86CA-0EFF2E7F1B25}" filter="1" showAutoFilter="1">
      <pageMargins left="0.7" right="0.7" top="0.75" bottom="0.75" header="0.3" footer="0.3"/>
      <autoFilter ref="C1:C1016" xr:uid="{154EDC0C-C3C9-4F56-BE71-2E56C51FF423}">
        <filterColumn colId="0">
          <filters>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1989873355"/>
        </ext>
      </extLst>
    </customSheetView>
    <customSheetView guid="{6134F639-7399-480B-80E0-3C9DA415B504}" filter="1" showAutoFilter="1">
      <pageMargins left="0.7" right="0.7" top="0.75" bottom="0.75" header="0.3" footer="0.3"/>
      <autoFilter ref="C1:C1016" xr:uid="{BCE90597-1EF0-44A5-B216-FBADD622DB52}">
        <filterColumn colId="0">
          <filters>
            <filter val="All- Well Being_x000a__x000a_Consumer Services DCO"/>
            <filter val="Case Management of Michigan DCO"/>
            <filter val="Clinton Counseling Center DCO"/>
            <filter val="Consumer Services DCO"/>
            <filter val="Easterseals"/>
            <filter val="Hope Network-New Passages DCO"/>
            <filter val="Training &amp; Treatment Innovations DCO"/>
          </filters>
        </filterColumn>
      </autoFilter>
      <extLst>
        <ext uri="GoogleSheetsCustomDataVersion1">
          <go:sheetsCustomData xmlns:go="http://customooxmlschemas.google.com/" filterViewId="197483498"/>
        </ext>
      </extLst>
    </customSheetView>
    <customSheetView guid="{4693DE2E-75CD-41A7-9AA8-D75EFABD5D2E}" filter="1" showAutoFilter="1">
      <pageMargins left="0.7" right="0.7" top="0.75" bottom="0.75" header="0.3" footer="0.3"/>
      <autoFilter ref="AI1:AI1016" xr:uid="{D5596ED3-0488-48AA-83C3-53E0AD12E387}">
        <filterColumn colId="0">
          <filters blank="1">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4/28/2023_x000a_Request Tracking ID for PECOS access: S6703292"/>
            <filter val="CMS I&amp;A Connection Request 4/28/2023_x000a_Request Tracking ID for PECOS access: S6703324"/>
            <filter val="CMS I&amp;A Connection Request 4/28/2023_x000a_Request Tracking ID for PECOS access: S6703333"/>
            <filter val="CMS I&amp;A Connection Request 4/28/2023_x000a_Request Tracking ID for PECOS access: S6703369"/>
            <filter val="CMS I&amp;A Connection Request 4/28/2023_x000a_Request Tracking ID for PECOS access: S6703374"/>
            <filter val="CMS I&amp;A Connection Request 4/28/2023_x000a_Request Tracking ID for PECOS access:S6703325"/>
            <filter val="CMS I&amp;A Connection Request 4/28/2023_x000a_Request Tracking ID for PECOS access:S6703392"/>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973793058"/>
        </ext>
      </extLst>
    </customSheetView>
    <customSheetView guid="{50028930-3A50-4E9F-8A6D-BBCA9A9054DF}" filter="1" showAutoFilter="1">
      <pageMargins left="0.7" right="0.7" top="0.75" bottom="0.75" header="0.3" footer="0.3"/>
      <autoFilter ref="A1:AR172" xr:uid="{A7B585DE-2BE5-40A5-A179-909BD4E5D81B}">
        <filterColumn colId="2">
          <filters>
            <filter val="Easterseals"/>
            <filter val="Hope Network-New Passages DCO"/>
          </filters>
        </filterColumn>
      </autoFilter>
      <extLst>
        <ext uri="GoogleSheetsCustomDataVersion1">
          <go:sheetsCustomData xmlns:go="http://customooxmlschemas.google.com/" filterViewId="1965492194"/>
        </ext>
      </extLst>
    </customSheetView>
    <customSheetView guid="{CCC2CDBF-F2AB-41E9-BD5E-806E419E4C81}" filter="1" showAutoFilter="1">
      <pageMargins left="0.7" right="0.7" top="0.75" bottom="0.75" header="0.3" footer="0.3"/>
      <autoFilter ref="M1:M1016" xr:uid="{6AA88AFE-25A3-43C4-8F87-8125FA0D9025}">
        <filterColumn colId="0">
          <filters>
            <filter val="01/03/2023"/>
            <filter val="01/05/2023"/>
            <filter val="01/06/2023"/>
            <filter val="01/11/2023"/>
            <filter val="01/13/2023"/>
            <filter val="01/16/2023"/>
            <filter val="01/19/2023"/>
            <filter val="01/25/2023"/>
            <filter val="02/01/2023"/>
            <filter val="02/16/2023"/>
            <filter val="03/07/2023"/>
            <filter val="03/09/2022"/>
            <filter val="04/06/2023"/>
            <filter val="04/08/2023"/>
            <filter val="04/17/2023"/>
            <filter val="04/21/2023"/>
            <filter val="04/27/2023"/>
            <filter val="05/01/2023"/>
            <filter val="05/04/2023"/>
            <filter val="05/05/2023"/>
            <filter val="05/09/2023"/>
            <filter val="05/11/2023"/>
            <filter val="05/13/2023"/>
            <filter val="05/17/2023"/>
            <filter val="05/30/2023"/>
            <filter val="05/31/2023"/>
            <filter val="06/14/2022"/>
            <filter val="06/17/2023"/>
            <filter val="06/21/2023"/>
            <filter val="06/25/2019"/>
            <filter val="07/04/2023"/>
            <filter val="07/13/2010"/>
            <filter val="07/15/2023"/>
            <filter val="07/25/2023"/>
            <filter val="08/03/2023"/>
            <filter val="09/17/2022"/>
            <filter val="09/19/2022"/>
            <filter val="09/25/2019"/>
            <filter val="10/31/2022"/>
            <filter val="11/04/2022"/>
            <filter val="11/07/2022"/>
            <filter val="11/08/2022"/>
            <filter val="11/28/2022"/>
            <filter val="11/30/2022"/>
            <filter val="12/09/2022"/>
            <filter val="12/12/2022"/>
            <filter val="12/13/2018"/>
            <filter val="12/15/2022"/>
            <filter val="12/16/2022"/>
            <filter val="12/20/2022"/>
            <filter val="12/29/2022"/>
            <filter val="2/13/2023"/>
            <filter val="2/17/2023"/>
            <filter val="2/21/2023"/>
            <filter val="2/24/2021"/>
            <filter val="2/25/2023"/>
            <filter val="3/10/2023"/>
            <filter val="3/13/2023"/>
            <filter val="3/28/2023"/>
            <filter val="3/30/2023"/>
            <filter val="4/12/2023"/>
            <filter val="4/18/2023"/>
            <filter val="4/21/2023"/>
            <filter val="4/26/2023"/>
            <filter val="4/28/2023"/>
            <filter val="5/15/2023"/>
            <filter val="5/18/2023"/>
            <filter val="5/2/2023"/>
            <filter val="5/23/2023"/>
            <filter val="5/3/2023"/>
            <filter val="5/30/2023"/>
            <filter val="5/31/2023"/>
            <filter val="5/4/2023"/>
            <filter val="5/5/2023"/>
            <filter val="5/8/2023"/>
            <filter val="5/9/2023"/>
            <filter val="6/24/2023"/>
            <filter val="6/7/2023"/>
            <filter val="7/12/2023"/>
            <filter val="N/A"/>
          </filters>
        </filterColumn>
      </autoFilter>
      <extLst>
        <ext uri="GoogleSheetsCustomDataVersion1">
          <go:sheetsCustomData xmlns:go="http://customooxmlschemas.google.com/" filterViewId="1962638877"/>
        </ext>
      </extLst>
    </customSheetView>
    <customSheetView guid="{FBF790E0-D64F-44BE-B8C3-1AC6903533BD}" filter="1" showAutoFilter="1">
      <pageMargins left="0.7" right="0.7" top="0.75" bottom="0.75" header="0.3" footer="0.3"/>
      <autoFilter ref="H1:H1016" xr:uid="{10CA646C-3CED-49C0-BD5F-1525C0060FEB}">
        <filterColumn colId="0">
          <filters>
            <filter val="042-70-0342"/>
            <filter val="156522048"/>
            <filter val="165705792"/>
            <filter val="212211054"/>
            <filter val="215177977"/>
            <filter val="230-61-7192"/>
            <filter val="248616447"/>
            <filter val="274962169"/>
            <filter val="276-13-8442"/>
            <filter val="283-60-6955"/>
            <filter val="297847929"/>
            <filter val="298-80-0970"/>
            <filter val="301-80-6341"/>
            <filter val="308965534"/>
            <filter val="312061888"/>
            <filter val="325928431"/>
            <filter val="334782587"/>
            <filter val="348-92-1337"/>
            <filter val="362-11-1973"/>
            <filter val="362256632"/>
            <filter val="362746218"/>
            <filter val="362-82-4046"/>
            <filter val="362863475"/>
            <filter val="362-86-8502"/>
            <filter val="363021964"/>
            <filter val="363026451"/>
            <filter val="363082869"/>
            <filter val="363176178"/>
            <filter val="363259174"/>
            <filter val="363-86-9081"/>
            <filter val="363982624"/>
            <filter val="363989655"/>
            <filter val="364062013"/>
            <filter val="364-19-3910"/>
            <filter val="364-19-6850"/>
            <filter val="364198101"/>
            <filter val="364250619"/>
            <filter val="364706774"/>
            <filter val="365025288"/>
            <filter val="365087540"/>
            <filter val="365-11-0279"/>
            <filter val="365130859"/>
            <filter val="365-13-9693"/>
            <filter val="365159792"/>
            <filter val="365-17-7529"/>
            <filter val="365-19-6425"/>
            <filter val="365313334"/>
            <filter val="365-80-6675"/>
            <filter val="366-04-3144"/>
            <filter val="366800634"/>
            <filter val="366882064"/>
            <filter val="366921439"/>
            <filter val="366928565"/>
            <filter val="366940382"/>
            <filter val="366-94-2717"/>
            <filter val="367114079"/>
            <filter val="367115448"/>
            <filter val="367581125"/>
            <filter val="367644996"/>
            <filter val="367728797"/>
            <filter val="367-72-8797"/>
            <filter val="367-78-7244"/>
            <filter val="368174711"/>
            <filter val="368-82-3366"/>
            <filter val="369130551"/>
            <filter val="369130585"/>
            <filter val="369194485"/>
            <filter val="369805963"/>
            <filter val="369946085"/>
            <filter val="369982176"/>
            <filter val="370086362"/>
            <filter val="370150969"/>
            <filter val="370-80-1241"/>
            <filter val="370824788"/>
            <filter val="370901672"/>
            <filter val="370905948"/>
            <filter val="370962913"/>
            <filter val="370-96-4873"/>
            <filter val="371-17-3617"/>
            <filter val="371277771"/>
            <filter val="371-42-6806"/>
            <filter val="371560741"/>
            <filter val="371-96-3252"/>
            <filter val="371969952"/>
            <filter val="372-08-4111"/>
            <filter val="372217352"/>
            <filter val="372668880"/>
            <filter val="372686966"/>
            <filter val="372927618"/>
            <filter val="372-94-9878"/>
            <filter val="372-96-9814"/>
            <filter val="373046639"/>
            <filter val="373133040"/>
            <filter val="373-15-0971"/>
            <filter val="373174923"/>
            <filter val="373509583"/>
            <filter val="373-82-7893"/>
            <filter val="373962672"/>
            <filter val="374022416"/>
            <filter val="374067221"/>
            <filter val="374-08-6738"/>
            <filter val="374-15-6474"/>
            <filter val="374-15-6559"/>
            <filter val="374-88-4626"/>
            <filter val="375-06-8158"/>
            <filter val="375-11-5581"/>
            <filter val="375-11-5653"/>
            <filter val="375119955"/>
            <filter val="375135256"/>
            <filter val="375-19-1673"/>
            <filter val="375212819"/>
            <filter val="375-21-4109"/>
            <filter val="375922299"/>
            <filter val="376-06-3769"/>
            <filter val="376064246"/>
            <filter val="376135966"/>
            <filter val="376-98-7382"/>
            <filter val="376989977"/>
            <filter val="377067710"/>
            <filter val="377114129"/>
            <filter val="377133668"/>
            <filter val="377152061"/>
            <filter val="377666480"/>
            <filter val="378584099"/>
            <filter val="378704627"/>
            <filter val="378748529"/>
            <filter val="379159719"/>
            <filter val="379624483"/>
            <filter val="379746727"/>
            <filter val="379-80-6344"/>
            <filter val="380880267"/>
            <filter val="380-88-8614"/>
            <filter val="381029248"/>
            <filter val="381-74-7317"/>
            <filter val="381-96-5231"/>
            <filter val="381969550"/>
            <filter val="382085802"/>
            <filter val="382086693"/>
            <filter val="382116427"/>
            <filter val="382174365"/>
            <filter val="382233494"/>
            <filter val="383-17-2368"/>
            <filter val="383-62-0546"/>
            <filter val="383788571"/>
            <filter val="383808532"/>
            <filter val="383-82-7560"/>
            <filter val="383884483"/>
            <filter val="383940015"/>
            <filter val="383989624"/>
            <filter val="384043755"/>
            <filter val="384-04-5437"/>
            <filter val="384067366"/>
            <filter val="384-08-7804"/>
            <filter val="384-08-9496"/>
            <filter val="384089660"/>
            <filter val="384766521"/>
            <filter val="384849478"/>
            <filter val="384947369"/>
            <filter val="384-98-6035"/>
            <filter val="385029765"/>
            <filter val="385112364"/>
            <filter val="385118494"/>
            <filter val="385135724"/>
            <filter val="385-70-4215"/>
            <filter val="385-92-9406"/>
            <filter val="385-98-6174"/>
            <filter val="386023205"/>
            <filter val="386-17-6440"/>
            <filter val="386-70-3505"/>
            <filter val="386963123"/>
            <filter val="386985617"/>
            <filter val="397723087"/>
            <filter val="452738651"/>
            <filter val="474986377"/>
            <filter val="508538607"/>
            <filter val="592042627"/>
            <filter val="594124713"/>
            <filter val="94445442"/>
          </filters>
        </filterColumn>
      </autoFilter>
      <extLst>
        <ext uri="GoogleSheetsCustomDataVersion1">
          <go:sheetsCustomData xmlns:go="http://customooxmlschemas.google.com/" filterViewId="1957583066"/>
        </ext>
      </extLst>
    </customSheetView>
    <customSheetView guid="{1EC0F0EC-C833-4F39-87F0-63A68BEB4AA3}" filter="1" showAutoFilter="1">
      <pageMargins left="0.7" right="0.7" top="0.75" bottom="0.75" header="0.3" footer="0.3"/>
      <autoFilter ref="C1:C1016" xr:uid="{22F88115-5B18-4F9B-BD98-A5B3BF3AF69A}">
        <filterColumn colId="0">
          <filters>
            <filter val="All- Well Being_x000a__x000a_Consumer Services DCO"/>
            <filter val="Case Management of Michigan DCO"/>
            <filter val="Clinton Counseling Center DCO"/>
            <filter val="Consumer Services DCO"/>
            <filter val="Easterseals"/>
            <filter val="Hope Network-New Passages DCO"/>
            <filter val="Judson"/>
            <filter val="Training &amp; Treatment Innovations DCO"/>
          </filters>
        </filterColumn>
      </autoFilter>
      <extLst>
        <ext uri="GoogleSheetsCustomDataVersion1">
          <go:sheetsCustomData xmlns:go="http://customooxmlschemas.google.com/" filterViewId="1932968244"/>
        </ext>
      </extLst>
    </customSheetView>
    <customSheetView guid="{9ABD389C-CBB1-475B-B66C-C9968D935CE9}" filter="1" showAutoFilter="1">
      <pageMargins left="0.7" right="0.7" top="0.75" bottom="0.75" header="0.3" footer="0.3"/>
      <autoFilter ref="AI1:AI1016" xr:uid="{FBB85AF7-0652-48A8-97C1-69413E78A260}">
        <filterColumn colId="0">
          <filters>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s>
        </filterColumn>
      </autoFilter>
      <extLst>
        <ext uri="GoogleSheetsCustomDataVersion1">
          <go:sheetsCustomData xmlns:go="http://customooxmlschemas.google.com/" filterViewId="1913424774"/>
        </ext>
      </extLst>
    </customSheetView>
    <customSheetView guid="{48609603-5FE5-4B0D-B4DE-667114E657E8}" filter="1" showAutoFilter="1">
      <pageMargins left="0.7" right="0.7" top="0.75" bottom="0.75" header="0.3" footer="0.3"/>
      <autoFilter ref="A1:AR172" xr:uid="{C44F99D6-EC36-4194-A31F-6787D2378C9F}">
        <filterColumn colId="34">
          <filters blank="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s>
        </filterColumn>
      </autoFilter>
      <extLst>
        <ext uri="GoogleSheetsCustomDataVersion1">
          <go:sheetsCustomData xmlns:go="http://customooxmlschemas.google.com/" filterViewId="1913421685"/>
        </ext>
      </extLst>
    </customSheetView>
    <customSheetView guid="{C63DEA75-80FB-4799-899D-07F6E661A33E}" filter="1" showAutoFilter="1">
      <pageMargins left="0.7" right="0.7" top="0.75" bottom="0.75" header="0.3" footer="0.3"/>
      <autoFilter ref="AP1:AP1016" xr:uid="{196E9ED0-9B20-4168-921E-114EB41C1517}"/>
      <extLst>
        <ext uri="GoogleSheetsCustomDataVersion1">
          <go:sheetsCustomData xmlns:go="http://customooxmlschemas.google.com/" filterViewId="1910192040"/>
        </ext>
      </extLst>
    </customSheetView>
    <customSheetView guid="{FF303A30-5181-49CC-88AF-38F99A40DBCD}" filter="1" showAutoFilter="1">
      <pageMargins left="0.7" right="0.7" top="0.75" bottom="0.75" header="0.3" footer="0.3"/>
      <autoFilter ref="AI1:AI1016" xr:uid="{F16516A0-4CBC-4BCE-91B2-D607B4B0D745}">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1905460730"/>
        </ext>
      </extLst>
    </customSheetView>
    <customSheetView guid="{21AE702C-1EB9-4C40-9023-3F2F7862045C}" filter="1" showAutoFilter="1">
      <pageMargins left="0.7" right="0.7" top="0.75" bottom="0.75" header="0.3" footer="0.3"/>
      <autoFilter ref="A174:AR210" xr:uid="{B1743093-75BC-4920-AD4C-3371F5CFE561}"/>
      <extLst>
        <ext uri="GoogleSheetsCustomDataVersion1">
          <go:sheetsCustomData xmlns:go="http://customooxmlschemas.google.com/" filterViewId="1898985494"/>
        </ext>
      </extLst>
    </customSheetView>
    <customSheetView guid="{B8F7869B-BABC-4B3B-A4E6-41BFEBA1F5A2}" filter="1" showAutoFilter="1">
      <pageMargins left="0.7" right="0.7" top="0.75" bottom="0.75" header="0.3" footer="0.3"/>
      <autoFilter ref="AN1:AN1016" xr:uid="{D09E292B-6B9D-4E0D-B572-F94BE1C78E45}">
        <filterColumn colId="0">
          <filters>
            <filter val="Approved_x000a_2/1/2023_x000a_PIN: 1257405"/>
            <filter val="Approved_x000a_3/1/2023_x000a_PIN: 1255100"/>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first Attempt: 04/21/2023_x000a_Latest Attempt: 05/19/2023"/>
            <filter val="First Attempt: 10/31/2022_x000a_Second Attempt: 11/03/2023_x000a_Latest Attempt: 05/19/2023"/>
            <filter val="First Attempt: 11/03/2022_x000a_Second Attempt: 02/28/2023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1885606911"/>
        </ext>
      </extLst>
    </customSheetView>
    <customSheetView guid="{B0967B86-2DCC-468D-9F09-9845B65E9761}" filter="1" showAutoFilter="1">
      <pageMargins left="0.7" right="0.7" top="0.75" bottom="0.75" header="0.3" footer="0.3"/>
      <autoFilter ref="AI1:AI1016" xr:uid="{695E9A57-ED5A-4DE7-BCEF-5B9A6088ACEE}">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877322304"/>
        </ext>
      </extLst>
    </customSheetView>
    <customSheetView guid="{A30B0D73-FF60-4E7A-B0C7-AD90A20AD8B0}" filter="1" showAutoFilter="1">
      <pageMargins left="0.7" right="0.7" top="0.75" bottom="0.75" header="0.3" footer="0.3"/>
      <autoFilter ref="B1:B1016" xr:uid="{9A4F5716-6A19-4480-B603-CAB87BCAC8F4}">
        <filterColumn colId="0">
          <filters>
            <filter val="Termed as of 4/27/23"/>
            <filter val="Terminated"/>
          </filters>
        </filterColumn>
      </autoFilter>
      <extLst>
        <ext uri="GoogleSheetsCustomDataVersion1">
          <go:sheetsCustomData xmlns:go="http://customooxmlschemas.google.com/" filterViewId="1845132079"/>
        </ext>
      </extLst>
    </customSheetView>
    <customSheetView guid="{4BF2FED7-9EB1-49A3-A45A-FA252D598BE0}" filter="1" showAutoFilter="1">
      <pageMargins left="0.7" right="0.7" top="0.75" bottom="0.75" header="0.3" footer="0.3"/>
      <autoFilter ref="AI1:AI1016" xr:uid="{056D15EA-F6E6-4C4E-8C6E-51BCD9818D71}">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841041856"/>
        </ext>
      </extLst>
    </customSheetView>
    <customSheetView guid="{DB7F38E6-95B9-4837-98A4-DCEAC805980C}" filter="1" showAutoFilter="1">
      <pageMargins left="0.7" right="0.7" top="0.75" bottom="0.75" header="0.3" footer="0.3"/>
      <autoFilter ref="C1:C1016" xr:uid="{CB6D59F7-BD0F-4000-834A-D419DC0B6397}">
        <filterColumn colId="0">
          <filters>
            <filter val="All- Well Being"/>
            <filter val="All- Well Being_x000a__x000a_Consumer Services DCO"/>
            <filter val="Case Management of Michigan DCO"/>
            <filter val="Clinton Counseling Center DCO"/>
            <filter val="Consumer Services DCO"/>
            <filter val="Easterseals"/>
            <filter val="Training &amp; Treatment Innovations DCO"/>
          </filters>
        </filterColumn>
      </autoFilter>
      <extLst>
        <ext uri="GoogleSheetsCustomDataVersion1">
          <go:sheetsCustomData xmlns:go="http://customooxmlschemas.google.com/" filterViewId="1837660810"/>
        </ext>
      </extLst>
    </customSheetView>
    <customSheetView guid="{401A3DC4-88EB-4B64-95A9-F70654F20130}" filter="1" showAutoFilter="1">
      <pageMargins left="0.7" right="0.7" top="0.75" bottom="0.75" header="0.3" footer="0.3"/>
      <autoFilter ref="B1:B1016" xr:uid="{00AE52DD-A8D0-42B4-A8FB-6FA42F36E3C2}">
        <filterColumn colId="0">
          <filters>
            <filter val="Termed as of 4/27/23"/>
            <filter val="Terminated"/>
          </filters>
        </filterColumn>
      </autoFilter>
      <extLst>
        <ext uri="GoogleSheetsCustomDataVersion1">
          <go:sheetsCustomData xmlns:go="http://customooxmlschemas.google.com/" filterViewId="1821695932"/>
        </ext>
      </extLst>
    </customSheetView>
    <customSheetView guid="{BE530797-447E-4BF2-84D3-3E02F0DE0EBA}" filter="1" showAutoFilter="1">
      <pageMargins left="0.7" right="0.7" top="0.75" bottom="0.75" header="0.3" footer="0.3"/>
      <autoFilter ref="A1:AR172" xr:uid="{615CBA55-68B3-4521-BC00-8E0465FE0A20}">
        <filterColumn colId="2">
          <filters>
            <filter val="Easterseals"/>
            <filter val="Hope Network-New Passages DCO"/>
          </filters>
        </filterColumn>
      </autoFilter>
      <extLst>
        <ext uri="GoogleSheetsCustomDataVersion1">
          <go:sheetsCustomData xmlns:go="http://customooxmlschemas.google.com/" filterViewId="1821533971"/>
        </ext>
      </extLst>
    </customSheetView>
    <customSheetView guid="{1190CA7D-8391-4F9F-9E7C-DEE2C156735E}" filter="1" showAutoFilter="1">
      <pageMargins left="0.7" right="0.7" top="0.75" bottom="0.75" header="0.3" footer="0.3"/>
      <autoFilter ref="A1:AQ210" xr:uid="{C3A8C992-A08C-491C-94EB-C11352663746}">
        <filterColumn colId="2">
          <filters blank="1">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1821393672"/>
        </ext>
      </extLst>
    </customSheetView>
    <customSheetView guid="{2D286BF8-1B85-432B-AB70-6DD241974816}" filter="1" showAutoFilter="1">
      <pageMargins left="0.7" right="0.7" top="0.75" bottom="0.75" header="0.3" footer="0.3"/>
      <autoFilter ref="A1:AR172" xr:uid="{4A5ED020-E1F5-4882-86BC-5621339D114E}">
        <filterColumn colId="36">
          <filters>
            <filter val="Approved_x000a_Association Start Date (Effective Date): 01/24/2023"/>
            <filter val="Approved_x000a_Association Start Date (Effective Date): 02/24/2023"/>
            <filter val="Approved_x000a_Association Start Date (Effective Date): 03/22/2023"/>
            <filter val="Approved_x000a_Association Start Date (Effective Date): 03/29/2023"/>
            <filter val="Approved_x000a_Association Start Date (Effective Date): 03/30/2023"/>
            <filter val="Approved_x000a_Association Start Date (Effective Date): 04/06/2023"/>
            <filter val="Approved_x000a_Association Start Date (Effective Date): 05/01/2023"/>
            <filter val="Approved_x000a_Association Start Date (Effective Date): 05/16/2023"/>
            <filter val="Approved_x000a_Association Start Date (Effective Date): 05/18/2023"/>
            <filter val="Approved_x000a_Association Start Date (Effective Date): 05/22/2023"/>
            <filter val="Approved_x000a_Association Start Date (Effective Date): 05/30/2023"/>
            <filter val="Approved_x000a_Association Start Date (Effective Date): 05/31/2023"/>
            <filter val="Approved_x000a_Association Start Date (Effective Date): 06/01/2023"/>
            <filter val="Approved_x000a_Association Start Date (Effective Date): 08/15/2022"/>
            <filter val="Approved_x000a_Association Start Date (Effective Date): 1/24/2023"/>
            <filter val="Approved_x000a_Association Start Date (Effective Date): 10/18/2022"/>
            <filter val="Approved_x000a_Association Start Date (Effective Date): 11/3/2022"/>
            <filter val="Approved_x000a_Association Start Date (Effective Date): 2/3/2023"/>
            <filter val="CHAMPS full access request"/>
            <filter val="Latest Attempt: 05/30/2023"/>
            <filter val="Latest Attempt: 05/31/2023"/>
            <filter val="Latest Attempt: 06/01/2023"/>
            <filter val="Latest Attempt: 06/04/2023"/>
          </filters>
        </filterColumn>
      </autoFilter>
      <extLst>
        <ext uri="GoogleSheetsCustomDataVersion1">
          <go:sheetsCustomData xmlns:go="http://customooxmlschemas.google.com/" filterViewId="1814975495"/>
        </ext>
      </extLst>
    </customSheetView>
    <customSheetView guid="{DA4D2425-A966-4C04-B41E-224FF9E845AD}" filter="1" showAutoFilter="1">
      <pageMargins left="0.7" right="0.7" top="0.75" bottom="0.75" header="0.3" footer="0.3"/>
      <autoFilter ref="A1:AQ210" xr:uid="{5D26C3C4-514F-4583-A525-B7F9A4461A2E}">
        <filterColumn colId="2">
          <filters blank="1">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1812519269"/>
        </ext>
      </extLst>
    </customSheetView>
    <customSheetView guid="{0C0C85B3-FF3E-4381-8320-28F7D63C05A6}" filter="1" showAutoFilter="1">
      <pageMargins left="0.7" right="0.7" top="0.75" bottom="0.75" header="0.3" footer="0.3"/>
      <autoFilter ref="A1:AQ1016" xr:uid="{E606C85B-86E1-4B60-A011-1FCC97317D30}"/>
      <extLst>
        <ext uri="GoogleSheetsCustomDataVersion1">
          <go:sheetsCustomData xmlns:go="http://customooxmlschemas.google.com/" filterViewId="1811144591"/>
        </ext>
      </extLst>
    </customSheetView>
    <customSheetView guid="{9A00EE0C-D62C-46F5-9A55-2C07CE90888A}" filter="1" showAutoFilter="1">
      <pageMargins left="0.7" right="0.7" top="0.75" bottom="0.75" header="0.3" footer="0.3"/>
      <autoFilter ref="A174:AR210" xr:uid="{81492608-E71B-4AC7-80C3-D7E8E965DE31}"/>
      <extLst>
        <ext uri="GoogleSheetsCustomDataVersion1">
          <go:sheetsCustomData xmlns:go="http://customooxmlschemas.google.com/" filterViewId="1809456817"/>
        </ext>
      </extLst>
    </customSheetView>
    <customSheetView guid="{D61110E7-FC08-42C1-81E3-AB97B7313F35}" filter="1" showAutoFilter="1">
      <pageMargins left="0.7" right="0.7" top="0.75" bottom="0.75" header="0.3" footer="0.3"/>
      <autoFilter ref="AI1:AI1016" xr:uid="{2F4A8E76-6C89-4B2E-8557-08FCC0163527}">
        <filterColumn colId="0">
          <filters>
            <filter val="Application for Termination Submission Date: 05/05/2023"/>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807802443"/>
        </ext>
      </extLst>
    </customSheetView>
    <customSheetView guid="{7AE06313-90F5-423C-913F-26AC403F126B}" filter="1" showAutoFilter="1">
      <pageMargins left="0.7" right="0.7" top="0.75" bottom="0.75" header="0.3" footer="0.3"/>
      <autoFilter ref="AI1:AI1016" xr:uid="{70F72CC9-241F-4724-9B71-E1B4AEB34370}">
        <filterColumn colId="0">
          <filters>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806210159"/>
        </ext>
      </extLst>
    </customSheetView>
    <customSheetView guid="{5088101D-B6A5-4E80-93ED-9E37EA03F7FF}" filter="1" showAutoFilter="1">
      <pageMargins left="0.7" right="0.7" top="0.75" bottom="0.75" header="0.3" footer="0.3"/>
      <autoFilter ref="A1:A1016" xr:uid="{2403FA3F-4F86-42E5-BE88-BD0F60F81DDA}"/>
      <extLst>
        <ext uri="GoogleSheetsCustomDataVersion1">
          <go:sheetsCustomData xmlns:go="http://customooxmlschemas.google.com/" filterViewId="1788905538"/>
        </ext>
      </extLst>
    </customSheetView>
    <customSheetView guid="{35EE6A76-6BCD-4967-A2A2-F8252792A403}" filter="1" showAutoFilter="1">
      <pageMargins left="0.7" right="0.7" top="0.75" bottom="0.75" header="0.3" footer="0.3"/>
      <autoFilter ref="C1:C1016" xr:uid="{CE9B85E9-0AAC-4BD9-B077-3CCFFFD0A4AA}">
        <filterColumn colId="0">
          <filters>
            <filter val="Easterseals"/>
          </filters>
        </filterColumn>
      </autoFilter>
      <extLst>
        <ext uri="GoogleSheetsCustomDataVersion1">
          <go:sheetsCustomData xmlns:go="http://customooxmlschemas.google.com/" filterViewId="1784974917"/>
        </ext>
      </extLst>
    </customSheetView>
    <customSheetView guid="{DE413404-7A39-406D-8EEC-38A8E474B808}" filter="1" showAutoFilter="1">
      <pageMargins left="0.7" right="0.7" top="0.75" bottom="0.75" header="0.3" footer="0.3"/>
      <autoFilter ref="AN1:AN1016" xr:uid="{43B5FE59-33E8-4C83-9E44-AD939E52C5DA}">
        <filterColumn colId="0">
          <filters>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first Attempt: 04/21/2023_x000a_Latest Attempt: 05/19/2023"/>
            <filter val="First Attempt: 10/31/2022_x000a_Second Attempt: 11/03/2023_x000a_Latest Attempt: 05/19/2023"/>
            <filter val="First Attempt: 11/03/2022_x000a_Second Attempt: 02/28/2023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1774126529"/>
        </ext>
      </extLst>
    </customSheetView>
    <customSheetView guid="{8E821DBD-69F4-4474-A613-989D7EAAC6E8}" filter="1" showAutoFilter="1">
      <pageMargins left="0.7" right="0.7" top="0.75" bottom="0.75" header="0.3" footer="0.3"/>
      <autoFilter ref="A1:AQ210" xr:uid="{79259327-87CC-4415-8360-6C62632440FE}">
        <filterColumn colId="2">
          <filters blank="1">
            <filter val="All- Well Being_x000a__x000a_Consumer Services DCO"/>
            <filter val="Case Management of Michigan DCO"/>
            <filter val="Clinton Counseling Center DCO"/>
            <filter val="Consumer Services DCO"/>
            <filter val="Easterseals"/>
            <filter val="Training &amp; Treatment Innovations DCO"/>
          </filters>
        </filterColumn>
      </autoFilter>
      <extLst>
        <ext uri="GoogleSheetsCustomDataVersion1">
          <go:sheetsCustomData xmlns:go="http://customooxmlschemas.google.com/" filterViewId="1766138768"/>
        </ext>
      </extLst>
    </customSheetView>
    <customSheetView guid="{13D5FBBC-D435-470B-9212-7A64D18ADF01}" filter="1" showAutoFilter="1">
      <pageMargins left="0.7" right="0.7" top="0.75" bottom="0.75" header="0.3" footer="0.3"/>
      <autoFilter ref="A1:AR210" xr:uid="{4F7E845C-DA85-4DA3-8DCA-994B710FAAA7}"/>
      <extLst>
        <ext uri="GoogleSheetsCustomDataVersion1">
          <go:sheetsCustomData xmlns:go="http://customooxmlschemas.google.com/" filterViewId="1762355133"/>
        </ext>
      </extLst>
    </customSheetView>
    <customSheetView guid="{A28FBD1A-2F8A-4125-BA07-687F7F2973CD}" filter="1" showAutoFilter="1">
      <pageMargins left="0.7" right="0.7" top="0.75" bottom="0.75" header="0.3" footer="0.3"/>
      <autoFilter ref="B1:B1016" xr:uid="{D69CBACB-FBEB-4A10-9078-D7B66B7E01D9}">
        <filterColumn colId="0">
          <filters>
            <filter val="Termed as of 4/27/23"/>
            <filter val="Terminated"/>
          </filters>
        </filterColumn>
      </autoFilter>
      <extLst>
        <ext uri="GoogleSheetsCustomDataVersion1">
          <go:sheetsCustomData xmlns:go="http://customooxmlschemas.google.com/" filterViewId="1757518467"/>
        </ext>
      </extLst>
    </customSheetView>
    <customSheetView guid="{A986A25C-BEB6-4D9A-B62F-6641A5793DD9}" filter="1" showAutoFilter="1">
      <pageMargins left="0.7" right="0.7" top="0.75" bottom="0.75" header="0.3" footer="0.3"/>
      <autoFilter ref="A1:AR172" xr:uid="{287FC0EA-37D6-4886-8BC7-FDF7C8307475}">
        <filterColumn colId="42">
          <filters>
            <filter val="Approved_x000a_06/07/2023_x000a_Provider Vendor Number: 7002571293"/>
            <filter val="IN PROGRESS_x000a_Latest Attempt:5/19/2023_x000a_Inquiry Number:_x000a_23051912480151"/>
            <filter val="IN PROGRESS_x000a_Latest Attempt:5/19/2023_x000a_Inquiry Number:_x000a_23051912480259"/>
            <filter val="Not ELIGIBLE"/>
            <filter val="Submitted_x000a_First Attempt 06/06/2023_x000a_Inquiry ID: 23060712596509"/>
            <filter val="Submitted_x000a_First Attempt: 06/06/2023_x000a_Inquiry ID: 23060712596495"/>
            <filter val="SUBMITTED_x000a_First Attempt: 10/28/2022_x000a_Latest Attempt: 06/07/2023_x000a_INQUIRY ID_ 22102810705665"/>
            <filter val="Submitted_x000a_Latest Attempt: 05/31/2023_x000a_INQUIRY ID : 23060112554172"/>
            <filter val="Submitted_x000a_Latest Attempt: 5/23/2023_x000a_INQUIRY NUMBER:_x000a_23052312503294"/>
          </filters>
        </filterColumn>
      </autoFilter>
      <extLst>
        <ext uri="GoogleSheetsCustomDataVersion1">
          <go:sheetsCustomData xmlns:go="http://customooxmlschemas.google.com/" filterViewId="175233239"/>
        </ext>
      </extLst>
    </customSheetView>
    <customSheetView guid="{D78AEFAF-4F34-4269-BB7F-6F0EB1969CF9}" filter="1" showAutoFilter="1">
      <pageMargins left="0.7" right="0.7" top="0.75" bottom="0.75" header="0.3" footer="0.3"/>
      <autoFilter ref="AI1:AI1016" xr:uid="{EB4AF789-A3FC-45BA-9E54-DF6B4E9DFA96}">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1745973628"/>
        </ext>
      </extLst>
    </customSheetView>
    <customSheetView guid="{97CB59C9-8B48-4EAD-87AB-FEB3A8113347}" filter="1" showAutoFilter="1">
      <pageMargins left="0.7" right="0.7" top="0.75" bottom="0.75" header="0.3" footer="0.3"/>
      <autoFilter ref="AN1:AN1016" xr:uid="{7A5279C0-8164-4274-A693-8ADC86EFB788}">
        <filterColumn colId="0">
          <filters blank="1">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first Attempt: 04/21/2023_x000a_Latest Attempt: 05/19/2023"/>
            <filter val="First Attempt: 10/31/2022_x000a_Second Attempt: 11/03/2023_x000a_Latest Attempt: 05/19/2023"/>
            <filter val="First Attempt: 11/03/2022_x000a_Second Attempt: 02/28/2023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1737823498"/>
        </ext>
      </extLst>
    </customSheetView>
    <customSheetView guid="{F8C32064-612A-4EF5-B4DD-E086BDBC4FCF}" filter="1" showAutoFilter="1">
      <pageMargins left="0.7" right="0.7" top="0.75" bottom="0.75" header="0.3" footer="0.3"/>
      <autoFilter ref="A1:AR172" xr:uid="{96D62DFC-4263-4687-86AB-7DD97450CC17}">
        <filterColumn colId="2">
          <filters>
            <filter val="All- Well Being_x000a__x000a_Consumer Services DCO"/>
            <filter val="Consumer Services DCO"/>
            <filter val="Easterseals"/>
          </filters>
        </filterColumn>
      </autoFilter>
      <extLst>
        <ext uri="GoogleSheetsCustomDataVersion1">
          <go:sheetsCustomData xmlns:go="http://customooxmlschemas.google.com/" filterViewId="1723630082"/>
        </ext>
      </extLst>
    </customSheetView>
    <customSheetView guid="{7A2926F5-77D9-44D9-AFBD-740F8EC8696A}" filter="1" showAutoFilter="1">
      <pageMargins left="0.7" right="0.7" top="0.75" bottom="0.75" header="0.3" footer="0.3"/>
      <autoFilter ref="AI1:AI1016" xr:uid="{A5F62412-9296-4374-8DD9-F4EB8AD4ED69}">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721011340"/>
        </ext>
      </extLst>
    </customSheetView>
    <customSheetView guid="{5E8CC12C-02DB-48EA-BAA5-D6479781B9CF}" filter="1" showAutoFilter="1">
      <pageMargins left="0.7" right="0.7" top="0.75" bottom="0.75" header="0.3" footer="0.3"/>
      <autoFilter ref="A1:AQ1016" xr:uid="{48EE3837-59D0-4B1F-B6AF-A7F31C07C23F}"/>
      <extLst>
        <ext uri="GoogleSheetsCustomDataVersion1">
          <go:sheetsCustomData xmlns:go="http://customooxmlschemas.google.com/" filterViewId="1715393816"/>
        </ext>
      </extLst>
    </customSheetView>
    <customSheetView guid="{420AC90D-35A5-41D8-AEA2-E8D03988A3F8}" filter="1" showAutoFilter="1">
      <pageMargins left="0.7" right="0.7" top="0.75" bottom="0.75" header="0.3" footer="0.3"/>
      <autoFilter ref="AN1:AN1016" xr:uid="{6F8F460D-D552-40EF-87D8-8015D667FFA8}">
        <filterColumn colId="0">
          <filters>
            <filter val="Approved_x000a_2/1/2023_x000a_PIN: 1257405"/>
            <filter val="Approved_x000a_3/1/2023_x000a_PIN: 1255100"/>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first Attempt: 04/21/2023_x000a_Latest Attempt: 05/19/2023"/>
            <filter val="First Attempt: 10/31/2022_x000a_Second Attempt: 11/03/2023_x000a_Latest Attempt: 05/19/2023"/>
            <filter val="First Attempt: 11/03/2022_x000a_Second Attempt: 02/28/2023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1707351911"/>
        </ext>
      </extLst>
    </customSheetView>
    <customSheetView guid="{165B9EF8-871C-4D6A-879B-DA5632178A5A}" filter="1" showAutoFilter="1">
      <pageMargins left="0.7" right="0.7" top="0.75" bottom="0.75" header="0.3" footer="0.3"/>
      <autoFilter ref="AI1:AI1016" xr:uid="{F41571E5-13A0-4ACE-85CD-F93A1C1C5BF5}">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703732017"/>
        </ext>
      </extLst>
    </customSheetView>
    <customSheetView guid="{9C522236-5138-4B6A-9B25-4D4B274B12E7}" filter="1" showAutoFilter="1">
      <pageMargins left="0.7" right="0.7" top="0.75" bottom="0.75" header="0.3" footer="0.3"/>
      <autoFilter ref="C1:C1016" xr:uid="{F5C77376-A260-4A23-822D-639AC05858E1}">
        <filterColumn colId="0">
          <filters>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1684058092"/>
        </ext>
      </extLst>
    </customSheetView>
    <customSheetView guid="{7FD215C8-347F-4904-9288-9232DF838648}" filter="1" showAutoFilter="1">
      <pageMargins left="0.7" right="0.7" top="0.75" bottom="0.75" header="0.3" footer="0.3"/>
      <autoFilter ref="A1:AQ210" xr:uid="{302F4EB0-6DD5-4807-ADA4-ED0CC517E2F9}">
        <filterColumn colId="2">
          <filters blank="1">
            <filter val="All- Well Being_x000a__x000a_Consumer Services DCO"/>
            <filter val="Case Management of Michigan DCO"/>
            <filter val="Clinton Counseling Center DCO"/>
            <filter val="Consumer Services DCO"/>
            <filter val="Easterseals"/>
            <filter val="Training &amp; Treatment Innovations DCO"/>
          </filters>
        </filterColumn>
      </autoFilter>
      <extLst>
        <ext uri="GoogleSheetsCustomDataVersion1">
          <go:sheetsCustomData xmlns:go="http://customooxmlschemas.google.com/" filterViewId="167950948"/>
        </ext>
      </extLst>
    </customSheetView>
    <customSheetView guid="{AA3A4A35-018A-413D-AB54-B1E25B24D66D}" filter="1" showAutoFilter="1">
      <pageMargins left="0.7" right="0.7" top="0.75" bottom="0.75" header="0.3" footer="0.3"/>
      <autoFilter ref="A1:AR172" xr:uid="{A794A793-58C0-4733-8F21-AC22AAA9D59F}">
        <filterColumn colId="2">
          <filters>
            <filter val="CNS Healthcare"/>
          </filters>
        </filterColumn>
      </autoFilter>
      <extLst>
        <ext uri="GoogleSheetsCustomDataVersion1">
          <go:sheetsCustomData xmlns:go="http://customooxmlschemas.google.com/" filterViewId="1670670027"/>
        </ext>
      </extLst>
    </customSheetView>
    <customSheetView guid="{68B372A4-143B-461D-A9A8-F117A06FFDC2}" filter="1" showAutoFilter="1">
      <pageMargins left="0.7" right="0.7" top="0.75" bottom="0.75" header="0.3" footer="0.3"/>
      <autoFilter ref="AP1:AP1016" xr:uid="{786A9E62-BF91-49E8-B09E-F495902CDEED}">
        <filterColumn colId="0">
          <filters>
            <filter val="BH ownership  _x000a_05/26/23      _x000a__x000a_First Attempt: 11/01/2022_x000a_Latest Attempt: 02/02/2023"/>
            <filter val="BH Ownership _x000a_05/26/23 _x000a__x000a__x000a_First Attempt 2/2/2023"/>
            <filter val="BH Ownership _x000a_05/26/23 _x000a__x000a__x000a_First Attempt: 11/01/2022_x000a_Last Attempt: 02/02/2023"/>
            <filter val="BH Ownership _x000a_05/26/23 _x000a__x000a_First Attempt: 11/01/2022_x000a_Last Attempt: 02/02/2023"/>
            <filter val="BH Ownership _x000a_05/26/23 _x000a__x000a_Latest Attempt: 11/1/2022"/>
            <filter val="BH Ownership _x000a_05/26/23_x000a__x000a_First Attempt 2/2/2023"/>
            <filter val="BH Ownership _x000a_05/26/23_x000a__x000a_First Attempt 2/28/2023"/>
            <filter val="BH Ownership _x000a_05/26/23_x000a__x000a_First Attempt: 02/03/2023"/>
            <filter val="BH Ownership _x000a_05/26/23_x000a__x000a_First Attempt: 02/03/2023_x000a_Request  ID: 03177644"/>
            <filter val="BH Ownership _x000a_05/26/23_x000a__x000a_First Attempt: 02/03/2023_x000a_Request  ID: 06368494"/>
            <filter val="BH Ownership _x000a_05/26/23_x000a__x000a_First Attempt: 02/03/2023_x000a_Request  ID: 09488578"/>
            <filter val="BH Ownership _x000a_05/26/23_x000a__x000a_First Attempt: 02/03/2023_x000a_Request  ID: 09569158"/>
            <filter val="BH Ownership _x000a_05/26/23_x000a__x000a_First Attempt: 02/03/2023_x000a_Request  ID: 55765526"/>
            <filter val="BH Ownership _x000a_05/26/23_x000a__x000a_First Attempt: 02/03/2023_x000a_Request  ID: 74066686"/>
            <filter val="BH Ownership _x000a_05/26/23_x000a__x000a_First Attempt: 02/03/2023_x000a_Request  ID: 88509730"/>
            <filter val="BH Ownership _x000a_05/26/23_x000a__x000a_First Attempt: 02/28/2023"/>
            <filter val="BH Ownership _x000a_05/26/23_x000a__x000a_First Attempt: 11/01/2022"/>
            <filter val="BH Ownership _x000a_05/26/23_x000a__x000a_First Attempt: 11/01/2022_x000a_Last Attempt: 02/02/2023"/>
            <filter val="BH Ownership _x000a_05/26/23_x000a__x000a_First Attempt: 11/01/2022_x000a_Latest Attempt: 02/02/2023"/>
            <filter val="BH Ownership _x000a_05/26/23_x000a__x000a_Latest Attempt: 10/27/2022"/>
            <filter val="BH Ownership_x000a_05/26/23_x000a__x000a_First Attempt 2/28/2023"/>
            <filter val="BH Ownership_x000a_05/26/23_x000a__x000a_First Attempt: 02/28/2023_x000a_Inquiry ID: 40611831"/>
            <filter val="Not eligible"/>
            <filter val="not submitted"/>
            <filter val="Sent to load _x000a_05/15/2023"/>
            <filter val="Sent to load_x000a_05/15/2023"/>
          </filters>
        </filterColumn>
      </autoFilter>
      <extLst>
        <ext uri="GoogleSheetsCustomDataVersion1">
          <go:sheetsCustomData xmlns:go="http://customooxmlschemas.google.com/" filterViewId="1670384606"/>
        </ext>
      </extLst>
    </customSheetView>
    <customSheetView guid="{E9C84E3E-47D9-4B51-A6AB-FA455CDC1881}" filter="1" showAutoFilter="1">
      <pageMargins left="0.7" right="0.7" top="0.75" bottom="0.75" header="0.3" footer="0.3"/>
      <autoFilter ref="G1:G1016" xr:uid="{27DF51A2-A50C-41BA-B550-36DD283DE012}">
        <filterColumn colId="0">
          <filters>
            <filter val="MA, LLP"/>
            <filter val="Masters Social Worker Limited"/>
            <filter val="MD"/>
            <filter val="Medical Doctor Educational Limited"/>
          </filters>
        </filterColumn>
      </autoFilter>
      <extLst>
        <ext uri="GoogleSheetsCustomDataVersion1">
          <go:sheetsCustomData xmlns:go="http://customooxmlschemas.google.com/" filterViewId="1658818033"/>
        </ext>
      </extLst>
    </customSheetView>
    <customSheetView guid="{D8CA3844-7DB4-4D7F-8C7E-128A9A22DB9C}" filter="1" showAutoFilter="1">
      <pageMargins left="0.7" right="0.7" top="0.75" bottom="0.75" header="0.3" footer="0.3"/>
      <autoFilter ref="C1:C1016" xr:uid="{CED62533-3401-4B2E-B605-1268BB1C517A}">
        <filterColumn colId="0">
          <filters>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1657366547"/>
        </ext>
      </extLst>
    </customSheetView>
    <customSheetView guid="{359F75B0-BAA5-4505-9C78-EE3EDE77F71E}" filter="1" showAutoFilter="1">
      <pageMargins left="0.7" right="0.7" top="0.75" bottom="0.75" header="0.3" footer="0.3"/>
      <autoFilter ref="C1:C1016" xr:uid="{0EF8CAB0-5A69-42BB-B2F5-071DD5733821}">
        <filterColumn colId="0">
          <filters>
            <filter val="All- Well Being_x000a__x000a_Consumer Services DCO"/>
            <filter val="Case Management of Michigan DCO"/>
            <filter val="Clinton Counseling Center DCO"/>
            <filter val="Consumer Services DCO"/>
            <filter val="Easterseals"/>
          </filters>
        </filterColumn>
      </autoFilter>
      <extLst>
        <ext uri="GoogleSheetsCustomDataVersion1">
          <go:sheetsCustomData xmlns:go="http://customooxmlschemas.google.com/" filterViewId="1653721167"/>
        </ext>
      </extLst>
    </customSheetView>
    <customSheetView guid="{430DF20E-5D69-48D2-9B7D-9CE118A35610}" filter="1" showAutoFilter="1">
      <pageMargins left="0.7" right="0.7" top="0.75" bottom="0.75" header="0.3" footer="0.3"/>
      <autoFilter ref="A1:AR172" xr:uid="{8154FA1D-EF6D-4EC3-BFEA-5E386BB0EB7B}">
        <filterColumn colId="2">
          <filters>
            <filter val="Hope Network-New Passages DCO"/>
          </filters>
        </filterColumn>
        <filterColumn colId="38">
          <filters>
            <filter val="Approved_x000a_Effective Date: 12/1/2022"/>
            <filter val="Approved_x000a_Effective Date: 12/10/2022"/>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Not Submitted_x000a_Missing Required Information (any of the following): Practice Location address , DOB and CAQH ID number"/>
            <filter val="Not submitted."/>
          </filters>
        </filterColumn>
      </autoFilter>
      <extLst>
        <ext uri="GoogleSheetsCustomDataVersion1">
          <go:sheetsCustomData xmlns:go="http://customooxmlschemas.google.com/" filterViewId="165125943"/>
        </ext>
      </extLst>
    </customSheetView>
    <customSheetView guid="{08CE77BC-E5B8-42F5-8BBA-62D218E5B845}" filter="1" showAutoFilter="1">
      <pageMargins left="0.7" right="0.7" top="0.75" bottom="0.75" header="0.3" footer="0.3"/>
      <autoFilter ref="AJ1:AJ1016" xr:uid="{8FCB1944-9EE0-4A05-AE4E-FAF08100813E}"/>
      <extLst>
        <ext uri="GoogleSheetsCustomDataVersion1">
          <go:sheetsCustomData xmlns:go="http://customooxmlschemas.google.com/" filterViewId="1645868566"/>
        </ext>
      </extLst>
    </customSheetView>
    <customSheetView guid="{F7B280DB-C6B1-49B6-AB93-2A881A05F1EA}" filter="1" showAutoFilter="1">
      <pageMargins left="0.7" right="0.7" top="0.75" bottom="0.75" header="0.3" footer="0.3"/>
      <autoFilter ref="AI1:AI1016" xr:uid="{364CC1FA-D517-42AE-A437-490D9ABE3747}">
        <filterColumn colId="0">
          <filters>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s>
        </filterColumn>
      </autoFilter>
      <extLst>
        <ext uri="GoogleSheetsCustomDataVersion1">
          <go:sheetsCustomData xmlns:go="http://customooxmlschemas.google.com/" filterViewId="1641187243"/>
        </ext>
      </extLst>
    </customSheetView>
    <customSheetView guid="{069A0127-8056-429A-A3DC-E0FC3220E678}" filter="1" showAutoFilter="1">
      <pageMargins left="0.7" right="0.7" top="0.75" bottom="0.75" header="0.3" footer="0.3"/>
      <autoFilter ref="AQ1:AQ1016" xr:uid="{B10A19C6-AC24-4CDB-B7C2-BDB17D46F50C}">
        <filterColumn colId="0">
          <filters>
            <filter val="Approved 11/09/2022_x000a_Provider Vendor Number: 7000332733"/>
            <filter val="Approved_x000a__x000a_11/28/2022_x000a_Provider Vendor Number: 7000369206"/>
            <filter val="Approved_x000a_03/07/2023_x000a_Provider Vendor Number: 7003065842"/>
            <filter val="Approved_x000a_03/13/2023_x000a_Provider Vendor Number: 7001673403"/>
            <filter val="Approved_x000a_03/27/2023_x000a_Provider Vendor Number: 7003484722"/>
            <filter val="Approved_x000a_04/11/2023_x000a_Provider Vendor Number: 7002117462"/>
            <filter val="Approved_x000a_05/01/2023_x000a_Provider Vendor Number: 7002883083"/>
            <filter val="Approved_x000a_05/08/2023_x000a_Provider Vendor Number: 7000634675"/>
            <filter val="Approved_x000a_05/15/2023_x000a_Provider Vendor Number: 7002616193"/>
            <filter val="Approved_x000a_06/07/2023_x000a_Provider Vendor Number: 7002571293"/>
            <filter val="Approved_x000a_11/28/2022_x000a_Provider Vendor Number: 7000110784"/>
            <filter val="Approved_x000a_11/28/2022_x000a_Provider Vendor Number: 70004167111"/>
            <filter val="Approved_x000a_11/28/2022_x000a_Provider Vendor Number: 7000482189"/>
            <filter val="Approved_x000a_11/28/2022_x000a_Provider Vendor Number: 7000714435"/>
            <filter val="Approved_x000a_11/28/2022_x000a_Provider Vendor Number: 7001473773"/>
            <filter val="Approved_x000a_11/28/2022_x000a_Provider Vendor Number: 7002046574"/>
            <filter val="Approved_x000a_11/28/2022_x000a_Provider Vendor Number: 7002731373"/>
            <filter val="Approved_x000a_11/28/2022_x000a_Provider Vendor Number: 7003090972"/>
            <filter val="Approved_x000a_11/29/2022_x000a_Provider Vendor Number: 7002866512"/>
            <filter val="Closed - Incomplete_x000a_First Attempt 2/27/2023 _x000a_Inquiry ID:_x000a_23022711883992"/>
            <filter val="Closed - Incomplete_x000a_First Attempt: 10/27/2022_x000a_INQUIRY ID: 22102710701684"/>
            <filter val="Closed - Incomplete_x000a_First Attempt: 10/27/2022_x000a_INQUIRY ID: 22102710701691"/>
            <filter val="Closed - INComplete_x000a_First Attempt: 10/27/2022_x000a_Latest Attempt: 02/02/2023_x000a_Inquiry ID: 22102710699603"/>
            <filter val="Closed - Incomplete_x000a_First Attempt: 10/27/2022_x000a_Latest Attempt: 02/02/2023_x000a_Inquiry ID: 22102710699910"/>
            <filter val="Closed - Incomplete_x000a_First Attempt: 10/27/2022_x000a_Latest Attempt: 02/02/2023_x000a_Inquiry ID: 22102710700842"/>
            <filter val="Closed - INComplete_x000a_First Attempt: 10/27/2022_x000a_Latest Attempt: 02/02/2023_x000a_Inquiry ID: 22102710700962"/>
            <filter val="Closed - Incomplete_x000a_First Attempt: 10/27/2022_x000a_Latest Attempt: 02/02/2023_x000a_Inquiry ID: 22102710701147"/>
            <filter val="Closed - Incomplete_x000a_First Attempt: 10/27/2022_x000a_Latest Attempt: 02/02/2023_x000a_Inquiry ID: 22102710701198"/>
            <filter val="Closed - Incomplete_x000a_First Attempt: 10/27/2022_x000a_Latest Attempt: 02/02/2023_x000a_Inquiry ID: 22102710701223"/>
            <filter val="Closed - Incomplete_x000a_First Attempt: 10/27/2022_x000a_Latest Attempt: 02/02/2023_x000a_Inquiry ID: 22102710701254"/>
            <filter val="Closed - Incomplete_x000a_First Attempt: 10/27/2022_x000a_Latest Attempt: 02/02/2023_x000a_Inquiry ID: 22102710701487"/>
            <filter val="Closed - Incomplete_x000a_First Attempt: 10/27/2022_x000a_Latest Attempt: 02/02/2023_x000a_Inquiry ID: 22102710701544"/>
            <filter val="Closed - INComplete_x000a_First Attempt: 10/27/2022_x000a_Latest Attempt: 02/28/2023_x000a_Inquiry ID: 23022811890369"/>
            <filter val="Closed - Incomplete_x000a_First Attempt: 10/27/2022_x000a_Second Attempt: 12/05/2022_x000a_Latest Attempt: 02/02/2023_x000a_Inquiry ID: 22120511167791"/>
            <filter val="Closed - INComplete_x000a_First Attempt: 10/27/2022_x000a_Second Attempt: 12/05/2022_x000a_Latest Attempt: 02/02/2023_x000a_Inquiry ID: 22120511168358"/>
            <filter val="Closed - INComplete_x000a_First Attempt: 10/27/2022_x000a_Second Attempt: 12/05/2022_x000a_Latest Attempt: 02/02/2023_x000a_Inquiry ID: 22120511168656"/>
            <filter val="Closed - Incomplete_x000a_First Attempt: 10/28/2022_x000a_INQUIRY ID_ 22102810703237"/>
            <filter val="Closed - Incomplete_x000a_First Attempt: 10/28/2022_x000a_Last Attempt: 02/02/2023_x000a_INQUIRY ID_ 22102810704674"/>
            <filter val="Closed - Incomplete_x000a_First Attempt: 10/28/2022_x000a_Latest Attempt: 02/02/2023 _x000a_INQUIRY ID_ 22102810705869"/>
            <filter val="Closed - Incomplete_x000a_First Attempt: 10/28/2022_x000a_Latest Attempt: 02/02/2023_x000a_Inquiry ID: 22102810706297"/>
            <filter val="Closed - Incomplete_x000a_First Attempt: 10/28/2022_x000a_Latest Attempt: 02/02/2023_x000a_Inquiry ID: 22102810706363"/>
            <filter val="Closed - Incomplete_x000a_First Attempt: 10/28/2022_x000a_Second Attempt: 12/05/2022_x000a_Latest Attempt: 02/02/2023_x000a_Inquiry ID: 22120511166010"/>
            <filter val="Closed - Incomplete_x000a_First Attempt: 10/31/2022_x000a_Latest Attempt: 02/02/2023_x000a_Inquiry ID: 22103110713066"/>
            <filter val="CLOSED INC_x000a_First  Attempt 2/27/2023 _x000a_Inquiry ID:_x000a_23022711878736"/>
            <filter val="CLOSED INC_x000a_First Attempt 2/27/2023 _x000a_Inquiry ID:_x000a_23022711883543"/>
            <filter val="CLOSED INC_x000a_First Attempt 2/27/2023 _x000a_Inquiry ID:_x000a_23022711884294"/>
            <filter val="Closed INC_x000a_First Attempt: 10/27/2022_x000a_INQUIRY ID: 22102710701590"/>
            <filter val="CLOSED INC_x000a_First Attempt: 10/28/2022_x000a_Last Attempt: 02/02/2023_x000a_INQUIRY ID 22102810703544"/>
            <filter val="CLOSED INC_x000a_First Attempt: 10/28/2022_x000a_Last Attempt: 02/02/2023_x000a_INQUIRY ID_ 22102810704747"/>
            <filter val="CLOSED INC_x000a_First Attempt: 10/28/2022_x000a_Latest Attempt: 02/02/2023 _x000a_INQUIRY ID_ 22102810705808"/>
            <filter val="Closed Incomplete_x000a_First Attempt: 12/05/2022_x000a_Latest Attempt: 02/02/2023_x000a_Inquiry ID: 22120511169283"/>
            <filter val="Closed-Incomplete_x000a_First Attempt: 10/27/2022_x000a_Latest Attempt: 02/02/2023_x000a_INQUIRY ID 22102710701689"/>
            <filter val="Closed-Incomplete_x000a_First Attempt: 10/27/2022_x000a_Latest Attempt: 02/02/2023_x000a_Inquiry ID: 22102710701573"/>
            <filter val="Closed-Incomplete_x000a_First Attempt: 10/27/2022_x000a_Latest Attempt: 12/05/2022_x000a_Inquiry ID: 22102710701690"/>
            <filter val="Closed-Incomplete_x000a_First Attempt: 10/27/2022_x000a_Second Attempt: 12/05/2022_x000a_Latest Attempt: 02/02/2023_x000a_Inquiry ID: 22120511168234"/>
            <filter val="Closed-Incomplete_x000a_First Attempt: 10/27/2022_x000a_Second Attempt: 12/05/2022_x000a_Latest Attempt: 02/02/2023_x000a_Inquiry ID: 22120511168412"/>
            <filter val="Closed-Incomplete_x000a_First Attempt: 10/27/2022_x000a_Second Attempt: 12/05/2022_x000a_Latest Attempt: 02/02/2023_x000a_Inquiry ID: 22120511168610"/>
            <filter val="Closed-Incomplete_x000a_First Attempt: 10/27/2022_x000a_Second Attempt: 12/05/2022_x000a_Latest Attempt: 02/02/2023_x000a_INQUIRY ID_ 22120511169020"/>
            <filter val="Closed-Incomplete_x000a_First Attempt: 10/31/2022 _x000a_Latest Attempt: 02/02/2023_x000a_INQUIRY ID_ 22103110713716"/>
            <filter val="Closed-Incomplete_x000a_First Attempt: 12/05/2022_x000a_INQUIRY ID_ 22120511167843"/>
            <filter val="Closed-Incomplete_x000a_First Attempt: 12/05/2022_x000a_INQUIRY ID_22120511168641"/>
            <filter val="IN PROGRESS_x000a_Latest Attempt:5/19/2023_x000a_Inquiry Number:_x000a_23051912480151"/>
            <filter val="IN PROGRESS_x000a_Latest Attempt:5/19/2023_x000a_Inquiry Number:_x000a_23051912480259"/>
            <filter val="Not ELIGIBLE"/>
            <filter val="not submitted"/>
            <filter val="Not Submitted_x000a_Missing Information: 6301016437 Expired/Lapsed License # as of Aug 24, 2017"/>
            <filter val="Not Submitted_x000a_Missing Information: CAQH ID"/>
            <filter val="Not Submitted_x000a_Missing Information: CAQH ID and License Number"/>
            <filter val="Not Submitted_x000a_Missing Information: Prac type, CAQH ID and License Number"/>
            <filter val="Not Submitted_x000a_Missing Required Information: CAQH ID required"/>
            <filter val="Submitted_x000a_First Attempt 06/06/2023_x000a_Inquiry ID: 23060712596509"/>
            <filter val="Submitted_x000a_First Attempt 2/27/2023 _x000a_Inquiry ID:_x000a_23022711878348"/>
            <filter val="Submitted_x000a_First Attempt: 06/06/2023_x000a_Inquiry ID: 23060712596495"/>
            <filter val="SUBMITTED_x000a_First Attempt: 10/28/2022_x000a_INQUIRY ID_ 22102810704466"/>
            <filter val="SUBMITTED_x000a_First Attempt: 10/28/2022_x000a_Last Attempt: 02/02/2023_x000a_INQUIRY ID_ 22102810703628"/>
            <filter val="SUBMITTED_x000a_First Attempt: 10/28/2022_x000a_Last Attempt: 02/02/2023_x000a_INQUIRY ID_ 22102810703684"/>
            <filter val="SUBMITTED_x000a_First Attempt: 10/28/2022_x000a_Last Attempt: 02/02/2023_x000a_INQUIRY ID_ 22102810703737"/>
            <filter val="SUBMITTED_x000a_First Attempt: 10/28/2022_x000a_Latest Attempt: 06/07/2023_x000a_INQUIRY ID_ 22102810705665"/>
            <filter val="Submitted_x000a_First Attempt: 12/05/2022_x000a_Last Attempt: 02/02/2023_x000a_INQUIRY ID_ 22120511166293"/>
            <filter val="Submitted_x000a_First Attempt:5/17/2023_x000a_Inquiry Number:_x000a_23051712465394"/>
            <filter val="Submitted_x000a_Latest Attempt: 05/12/2023_x000a_Inquiry Number:_x000a_23051212440152"/>
            <filter val="Submitted_x000a_Latest Attempt: 05/31/2023_x000a_INQUIRY ID : 23060112554172"/>
            <filter val="Submitted_x000a_Latest Attempt: 12/05/2022_x000a_INQUIRY ID_ 22120511165996"/>
            <filter val="Submitted_x000a_Latest Attempt: 12/05/2022_x000a_INQUIRY ID_ 22120511166528"/>
            <filter val="Submitted_x000a_Latest Attempt: 5/17/2023_x000a_Inquiry Number:23051712463450"/>
            <filter val="Submitted_x000a_Latest Attempt: 5/23/2023_x000a_INQUIRY NUMBER:_x000a_23052312503294"/>
            <filter val="Submitted_x000a_Latest Attempt:5/17/2023_x000a_Inquiry Number:_x000a_23051712464031"/>
            <filter val="Submitted_x000a_Latest Attempt:5/17/2023_x000a_Inquiry Number:_x000a_23051712466417"/>
            <filter val="Submitted_x000a_Latest Attempt:5/17/2023_x000a_Inquiry Number:_x000a_23051712466668"/>
            <filter val="Submitted_x000a_Latest Attempt:5/17/2023_x000a_Inquiry Number:_x000a_23051712470039"/>
            <filter val="Submitted_x000a_Latest Attempt:5/17/2023_x000a_Inquiry Number:_x000a_23051712470131"/>
            <filter val="Submitted_x000a_Latest Attempt:5/17/2023_x000a_Inquiry Number:_x000a_23051712470189"/>
            <filter val="Submitted_x000a_Latest Attempt:5/17/2023_x000a_Inquiry Number:_x000a_23051712470227"/>
            <filter val="Submitted_x000a_Latest Attempt:5/17/2023_x000a_Inquiry Number:_x000a_23051712470266"/>
            <filter val="Termination request submitted 05/10/23"/>
            <filter val="Termination request submitted 06/01/23"/>
            <filter val="Waiting on costumer_x000a_ First Attempt: 02/27/2023_x000a_INQUIRY ID_ 23022711885575"/>
            <filter val="Waiting On Costumer_x000a_Latest attempt: 5/18/2023_x000a_INQUIRY ID: 23051812477486"/>
          </filters>
        </filterColumn>
      </autoFilter>
      <extLst>
        <ext uri="GoogleSheetsCustomDataVersion1">
          <go:sheetsCustomData xmlns:go="http://customooxmlschemas.google.com/" filterViewId="1631586836"/>
        </ext>
      </extLst>
    </customSheetView>
    <customSheetView guid="{20CBDA82-771F-486E-9A42-B1D89499600B}" filter="1" showAutoFilter="1">
      <pageMargins left="0.7" right="0.7" top="0.75" bottom="0.75" header="0.3" footer="0.3"/>
      <autoFilter ref="AL1:AL1016" xr:uid="{4F7456DB-72B1-4E18-AA7E-5170C730ADD6}">
        <filterColumn colId="0">
          <filters>
            <filter val="01/31/2024"/>
            <filter val="01/31/2025"/>
            <filter val="01/31/2026"/>
            <filter val="01/31/2027"/>
            <filter val="02/29/2024"/>
            <filter val="03/31/2024"/>
            <filter val="03/31/2026"/>
            <filter val="03/31/2028"/>
            <filter val="04/30/2025"/>
            <filter val="04/30/2028"/>
            <filter val="05/31/2024"/>
            <filter val="05/31/2026"/>
            <filter val="05/31/2027"/>
            <filter val="05/31/2028"/>
            <filter val="06/30/2023"/>
            <filter val="06/30/2024"/>
            <filter val="06/30/2026"/>
            <filter val="06/30/2027"/>
            <filter val="07/31/2023"/>
            <filter val="07/31/2025"/>
            <filter val="07/31/2027"/>
            <filter val="07/31/2028"/>
            <filter val="08/31/2023"/>
            <filter val="08/31/2024"/>
            <filter val="08/31/2027"/>
            <filter val="08/31/2028"/>
            <filter val="09/30/2025"/>
            <filter val="09/30/2027"/>
            <filter val="1/31/2028"/>
            <filter val="10/31/2023"/>
            <filter val="10/31/2024"/>
            <filter val="10/31/2027"/>
            <filter val="11/30/2025"/>
            <filter val="11/30/2026"/>
            <filter val="11/30/2027"/>
            <filter val="12/31/2023"/>
            <filter val="12/31/2024"/>
            <filter val="12/31/2026"/>
            <filter val="4/30/2024"/>
            <filter val="4/30/2026"/>
            <filter val="4/30/2028"/>
            <filter val="5/31/2024"/>
            <filter val="6/30/2023"/>
            <filter val="6/30/2024"/>
            <filter val="6/30/2025"/>
            <filter val="6/30/2026"/>
            <filter val="6/30/2027"/>
            <filter val="6/30/2028"/>
            <filter val="N/A"/>
          </filters>
        </filterColumn>
      </autoFilter>
      <extLst>
        <ext uri="GoogleSheetsCustomDataVersion1">
          <go:sheetsCustomData xmlns:go="http://customooxmlschemas.google.com/" filterViewId="1630679473"/>
        </ext>
      </extLst>
    </customSheetView>
    <customSheetView guid="{164EA421-CD5A-4715-9255-DAD68951E93D}" filter="1" showAutoFilter="1">
      <pageMargins left="0.7" right="0.7" top="0.75" bottom="0.75" header="0.3" footer="0.3"/>
      <autoFilter ref="AI1:AI1016" xr:uid="{4962E3FB-F6C0-442C-B32A-3BD477E67F15}">
        <filterColumn colId="0">
          <filters>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628154075"/>
        </ext>
      </extLst>
    </customSheetView>
    <customSheetView guid="{8D35861F-F2CD-4E47-B956-CCEA81EA1A23}" filter="1" showAutoFilter="1">
      <pageMargins left="0.7" right="0.7" top="0.75" bottom="0.75" header="0.3" footer="0.3"/>
      <autoFilter ref="C1:C1016" xr:uid="{9D2AE478-40B1-40BD-B045-A1252D9134D2}">
        <filterColumn colId="0">
          <filters>
            <filter val="Easterseals"/>
          </filters>
        </filterColumn>
      </autoFilter>
      <extLst>
        <ext uri="GoogleSheetsCustomDataVersion1">
          <go:sheetsCustomData xmlns:go="http://customooxmlschemas.google.com/" filterViewId="1620927775"/>
        </ext>
      </extLst>
    </customSheetView>
    <customSheetView guid="{4249314D-FEA2-43F9-AF3E-8A4F26A2DCC2}" filter="1" showAutoFilter="1">
      <pageMargins left="0.7" right="0.7" top="0.75" bottom="0.75" header="0.3" footer="0.3"/>
      <autoFilter ref="A1:AR172" xr:uid="{1C63B4F9-1B05-418C-AEB5-76ECACD2A687}">
        <filterColumn colId="2">
          <filters>
            <filter val="JOAK"/>
          </filters>
        </filterColumn>
      </autoFilter>
      <extLst>
        <ext uri="GoogleSheetsCustomDataVersion1">
          <go:sheetsCustomData xmlns:go="http://customooxmlschemas.google.com/" filterViewId="1619049017"/>
        </ext>
      </extLst>
    </customSheetView>
    <customSheetView guid="{F334F21F-44B8-423D-B26E-0B3DAE76B4C1}" filter="1" showAutoFilter="1">
      <pageMargins left="0.7" right="0.7" top="0.75" bottom="0.75" header="0.3" footer="0.3"/>
      <autoFilter ref="G1:G1016" xr:uid="{95B5E5CE-C930-4639-AD4D-8FE219B5661A}">
        <filterColumn colId="0">
          <filters>
            <filter val="Addictions Therapist, LPC"/>
            <filter val="BHSA"/>
            <filter val="BS"/>
            <filter val="Case Manager"/>
            <filter val="CP"/>
            <filter val="LLC"/>
            <filter val="LP, LPC"/>
            <filter val="LPC"/>
            <filter val="LPC, CAADC"/>
            <filter val="MA, LLC"/>
            <filter val="MA, LLP"/>
            <filter val="Masters Social Worker Limited"/>
            <filter val="Medical Doctor Educational Limited"/>
            <filter val="MS, LLC"/>
            <filter val="Therapist/Counselor LPC"/>
          </filters>
        </filterColumn>
      </autoFilter>
      <extLst>
        <ext uri="GoogleSheetsCustomDataVersion1">
          <go:sheetsCustomData xmlns:go="http://customooxmlschemas.google.com/" filterViewId="1616274694"/>
        </ext>
      </extLst>
    </customSheetView>
    <customSheetView guid="{49E31C16-BBC8-42B8-8432-1DF7ADB3BE25}" filter="1" showAutoFilter="1">
      <pageMargins left="0.7" right="0.7" top="0.75" bottom="0.75" header="0.3" footer="0.3"/>
      <autoFilter ref="B1:B1016" xr:uid="{59D76532-BBA9-498F-B3EC-6D95E01694EE}">
        <filterColumn colId="0">
          <filters>
            <filter val="Termed as of 4/27/23"/>
            <filter val="Terminated"/>
          </filters>
        </filterColumn>
      </autoFilter>
      <extLst>
        <ext uri="GoogleSheetsCustomDataVersion1">
          <go:sheetsCustomData xmlns:go="http://customooxmlschemas.google.com/" filterViewId="1609383665"/>
        </ext>
      </extLst>
    </customSheetView>
    <customSheetView guid="{A61499D0-F02B-4BF7-9C33-A2E45E5B46D9}" filter="1" showAutoFilter="1">
      <pageMargins left="0.7" right="0.7" top="0.75" bottom="0.75" header="0.3" footer="0.3"/>
      <autoFilter ref="AI1:AI1016" xr:uid="{9825A0FA-6FD7-47BD-A14F-1529B63FEE8B}">
        <filterColumn colId="0">
          <filters>
            <filter val="Application for Termination Submission Date: 05/05/2023"/>
            <filter val="Approved_x000a_Effective Date: 05/01/2023        _x000a_Reassigned to PTAN: 0E06125_x000a_Provider PTAN: E06125126"/>
            <filter val="Approved_x000a_Effective Date: 05/01/2023        _x000a_Reassigned to PTAN: 0Q26321_x000a_Provider PTAN: Q26321158"/>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s>
        </filterColumn>
      </autoFilter>
      <extLst>
        <ext uri="GoogleSheetsCustomDataVersion1">
          <go:sheetsCustomData xmlns:go="http://customooxmlschemas.google.com/" filterViewId="1607909031"/>
        </ext>
      </extLst>
    </customSheetView>
    <customSheetView guid="{02C0A389-1300-4D27-A919-51E085EACBB0}" filter="1" showAutoFilter="1">
      <pageMargins left="0.7" right="0.7" top="0.75" bottom="0.75" header="0.3" footer="0.3"/>
      <autoFilter ref="A1:AR210" xr:uid="{CFFBDB8A-B1DB-4BC9-B7FF-13065ABBFBCE}"/>
      <extLst>
        <ext uri="GoogleSheetsCustomDataVersion1">
          <go:sheetsCustomData xmlns:go="http://customooxmlschemas.google.com/" filterViewId="1607246859"/>
        </ext>
      </extLst>
    </customSheetView>
    <customSheetView guid="{8E3036F8-BBE3-4CBD-851A-C1A5DA744BFE}" filter="1" showAutoFilter="1">
      <pageMargins left="0.7" right="0.7" top="0.75" bottom="0.75" header="0.3" footer="0.3"/>
      <autoFilter ref="A1:AR172" xr:uid="{F036C52D-AF0F-4E85-B352-CF33A2040174}">
        <filterColumn colId="2">
          <filters>
            <filter val="CNS Healthcare"/>
          </filters>
        </filterColumn>
      </autoFilter>
      <extLst>
        <ext uri="GoogleSheetsCustomDataVersion1">
          <go:sheetsCustomData xmlns:go="http://customooxmlschemas.google.com/" filterViewId="1599536706"/>
        </ext>
      </extLst>
    </customSheetView>
    <customSheetView guid="{F51DFA9E-27CD-4523-A4FB-928DB48895CF}" filter="1" showAutoFilter="1">
      <pageMargins left="0.7" right="0.7" top="0.75" bottom="0.75" header="0.3" footer="0.3"/>
      <autoFilter ref="A1:AR172" xr:uid="{B5BE5713-C8D3-4E8C-AE6D-B112606B65F3}">
        <filterColumn colId="34">
          <filters blank="1">
            <filter val="Approved_x000a_Effective Date: 05/01/2023        _x000a_Reassigned to PTAN: 0E06125_x000a_Provider PTAN: E06125126"/>
            <filter val="Approved_x000a_Effective Date: 05/01/2023        _x000a_Reassigned to PTAN: 0Q26321_x000a_Provider PTAN: Q26321158"/>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596761285"/>
        </ext>
      </extLst>
    </customSheetView>
    <customSheetView guid="{FE2DE7D8-9112-4E5D-9ACE-CF17B2AD6D42}" filter="1" showAutoFilter="1">
      <pageMargins left="0.7" right="0.7" top="0.75" bottom="0.75" header="0.3" footer="0.3"/>
      <autoFilter ref="AN4:AN186" xr:uid="{6C05660A-0558-41C1-BE68-864E6957B52D}"/>
      <extLst>
        <ext uri="GoogleSheetsCustomDataVersion1">
          <go:sheetsCustomData xmlns:go="http://customooxmlschemas.google.com/" filterViewId="1596148804"/>
        </ext>
      </extLst>
    </customSheetView>
    <customSheetView guid="{8EE98BE6-7439-4E7F-B22D-E9CB852533D5}" filter="1" showAutoFilter="1">
      <pageMargins left="0.7" right="0.7" top="0.75" bottom="0.75" header="0.3" footer="0.3"/>
      <autoFilter ref="M1:M1016" xr:uid="{EBE6DC35-00F7-43E0-935C-16BA36B96B53}">
        <filterColumn colId="0">
          <filters>
            <filter val="01/03/2023"/>
            <filter val="01/05/2023"/>
            <filter val="01/06/2023"/>
            <filter val="01/11/2023"/>
            <filter val="01/13/2023"/>
            <filter val="01/16/2023"/>
            <filter val="01/19/2023"/>
            <filter val="01/25/2023"/>
            <filter val="02/01/2023"/>
            <filter val="02/16/2023"/>
            <filter val="03/07/2023"/>
            <filter val="03/09/2022"/>
            <filter val="04/06/2023"/>
            <filter val="04/08/2023"/>
            <filter val="04/17/2023"/>
            <filter val="04/21/2023"/>
            <filter val="04/27/2023"/>
            <filter val="05/01/2023"/>
            <filter val="05/04/2023"/>
            <filter val="05/05/2023"/>
            <filter val="05/09/2023"/>
            <filter val="05/11/2023"/>
            <filter val="05/13/2023"/>
            <filter val="05/17/2023"/>
            <filter val="05/30/2023"/>
            <filter val="05/31/2023"/>
            <filter val="06/14/2022"/>
            <filter val="06/17/2023"/>
            <filter val="06/21/2023"/>
            <filter val="06/25/2019"/>
            <filter val="07/04/2023"/>
            <filter val="07/13/2010"/>
            <filter val="07/15/2023"/>
            <filter val="07/25/2023"/>
            <filter val="08/03/2023"/>
            <filter val="09/17/2022"/>
            <filter val="09/19/2022"/>
            <filter val="09/25/2019"/>
            <filter val="10/31/2022"/>
            <filter val="11/04/2022"/>
            <filter val="11/07/2022"/>
            <filter val="11/08/2022"/>
            <filter val="11/28/2022"/>
            <filter val="11/30/2022"/>
            <filter val="12/09/2022"/>
            <filter val="12/12/2022"/>
            <filter val="12/13/2018"/>
            <filter val="12/15/2022"/>
            <filter val="12/16/2022"/>
            <filter val="12/20/2022"/>
            <filter val="12/29/2022"/>
            <filter val="2/13/2023"/>
            <filter val="2/17/2023"/>
            <filter val="2/21/2023"/>
            <filter val="2/24/2021"/>
            <filter val="2/25/2023"/>
            <filter val="3/10/2023"/>
            <filter val="3/13/2023"/>
            <filter val="3/28/2023"/>
            <filter val="3/30/2023"/>
            <filter val="4/12/2023"/>
            <filter val="4/18/2023"/>
            <filter val="4/21/2023"/>
            <filter val="4/26/2023"/>
            <filter val="4/28/2023"/>
            <filter val="5/15/2023"/>
            <filter val="5/18/2023"/>
            <filter val="5/2/2023"/>
            <filter val="5/23/2023"/>
            <filter val="5/3/2023"/>
            <filter val="5/30/2023"/>
            <filter val="5/31/2023"/>
            <filter val="5/4/2023"/>
            <filter val="5/5/2023"/>
            <filter val="5/8/2023"/>
            <filter val="5/9/2023"/>
            <filter val="6/24/2023"/>
            <filter val="6/7/2023"/>
            <filter val="7/12/2023"/>
            <filter val="N/A"/>
          </filters>
        </filterColumn>
      </autoFilter>
      <extLst>
        <ext uri="GoogleSheetsCustomDataVersion1">
          <go:sheetsCustomData xmlns:go="http://customooxmlschemas.google.com/" filterViewId="1593539209"/>
        </ext>
      </extLst>
    </customSheetView>
    <customSheetView guid="{0F88AE89-2428-42BE-8EA0-995828E08FDF}" filter="1" showAutoFilter="1">
      <pageMargins left="0.7" right="0.7" top="0.75" bottom="0.75" header="0.3" footer="0.3"/>
      <autoFilter ref="A1:AQ172" xr:uid="{91CC00A7-8B94-424D-BC99-D81224ADE232}">
        <filterColumn colId="2">
          <filters>
            <filter val="Training &amp; Treatment Innovations DCO"/>
          </filters>
        </filterColumn>
      </autoFilter>
      <extLst>
        <ext uri="GoogleSheetsCustomDataVersion1">
          <go:sheetsCustomData xmlns:go="http://customooxmlschemas.google.com/" filterViewId="1580127150"/>
        </ext>
      </extLst>
    </customSheetView>
    <customSheetView guid="{521BA1B2-CDDD-4925-A4A0-D75FB69201FD}" filter="1" showAutoFilter="1">
      <pageMargins left="0.7" right="0.7" top="0.75" bottom="0.75" header="0.3" footer="0.3"/>
      <autoFilter ref="A1:AQ210" xr:uid="{1BE61366-E46C-4CB8-BEF2-91F4140D8454}">
        <filterColumn colId="34">
          <filters blank="1">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1577491642"/>
        </ext>
      </extLst>
    </customSheetView>
    <customSheetView guid="{7C965D94-97CC-477E-8A5E-A659F25F5AC3}" filter="1" showAutoFilter="1">
      <pageMargins left="0.7" right="0.7" top="0.75" bottom="0.75" header="0.3" footer="0.3"/>
      <autoFilter ref="A1:AQ210" xr:uid="{B423CB3A-8A01-47ED-ADF3-19FD4875B38C}">
        <filterColumn colId="2">
          <filters blank="1">
            <filter val="All- Well Being_x000a__x000a_Consumer Services DCO"/>
            <filter val="Case Management of Michigan DCO"/>
            <filter val="Clinton Counseling Center DCO"/>
            <filter val="Consumer Services DCO"/>
            <filter val="Easterseals"/>
            <filter val="Hope Network-New Passages DCO"/>
            <filter val="Training &amp; Treatment Innovations DCO"/>
          </filters>
        </filterColumn>
      </autoFilter>
      <extLst>
        <ext uri="GoogleSheetsCustomDataVersion1">
          <go:sheetsCustomData xmlns:go="http://customooxmlschemas.google.com/" filterViewId="1564980387"/>
        </ext>
      </extLst>
    </customSheetView>
    <customSheetView guid="{CCBD10CE-1C59-43EA-826A-6F7833400BE8}" filter="1" showAutoFilter="1">
      <pageMargins left="0.7" right="0.7" top="0.75" bottom="0.75" header="0.3" footer="0.3"/>
      <autoFilter ref="AI1:AI1016" xr:uid="{F8536F5D-8283-43F7-9606-90C751AF4545}">
        <filterColumn colId="0">
          <filters>
            <filter val="Approved_x000a_Effective Date: 05/01/2023        _x000a_Reassigned to PTAN: 0E06125_x000a_Provider PTAN: E06125126"/>
            <filter val="Approved_x000a_Effective Date: 05/01/2023        _x000a_Reassigned to PTAN: 0Q26321_x000a_Provider PTAN: Q26321158"/>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564526209"/>
        </ext>
      </extLst>
    </customSheetView>
    <customSheetView guid="{170B6B82-2756-4C3F-80F2-7CF3AD486BFF}" filter="1" showAutoFilter="1">
      <pageMargins left="0.7" right="0.7" top="0.75" bottom="0.75" header="0.3" footer="0.3"/>
      <autoFilter ref="A1:AQ210" xr:uid="{CF1C396B-9C07-4F64-8104-F7CEF768D19C}"/>
      <extLst>
        <ext uri="GoogleSheetsCustomDataVersion1">
          <go:sheetsCustomData xmlns:go="http://customooxmlschemas.google.com/" filterViewId="1557823770"/>
        </ext>
      </extLst>
    </customSheetView>
    <customSheetView guid="{5169CBF6-FF6F-40CA-B1A4-74A31C566DF5}" filter="1" showAutoFilter="1">
      <pageMargins left="0.7" right="0.7" top="0.75" bottom="0.75" header="0.3" footer="0.3"/>
      <autoFilter ref="A1:AR172" xr:uid="{094175A3-9E5B-4C70-AE46-8C72D6E37033}"/>
      <extLst>
        <ext uri="GoogleSheetsCustomDataVersion1">
          <go:sheetsCustomData xmlns:go="http://customooxmlschemas.google.com/" filterViewId="1554638268"/>
        </ext>
      </extLst>
    </customSheetView>
    <customSheetView guid="{068D1B4B-B5DB-41FC-80B7-B980F8C24152}" filter="1" showAutoFilter="1">
      <pageMargins left="0.7" right="0.7" top="0.75" bottom="0.75" header="0.3" footer="0.3"/>
      <autoFilter ref="B1:B1016" xr:uid="{B0E0953D-6A09-43E3-9204-B22C5F00096E}">
        <filterColumn colId="0">
          <filters>
            <filter val="Termed as of 4/27/23"/>
            <filter val="Terminated"/>
          </filters>
        </filterColumn>
      </autoFilter>
      <extLst>
        <ext uri="GoogleSheetsCustomDataVersion1">
          <go:sheetsCustomData xmlns:go="http://customooxmlschemas.google.com/" filterViewId="1553485491"/>
        </ext>
      </extLst>
    </customSheetView>
    <customSheetView guid="{0C90896D-A5BB-482C-9A32-16FC4643369E}" filter="1" showAutoFilter="1">
      <pageMargins left="0.7" right="0.7" top="0.75" bottom="0.75" header="0.3" footer="0.3"/>
      <autoFilter ref="A1:AQ210" xr:uid="{D9A89E4F-D85C-4714-8811-7B315A175A75}">
        <filterColumn colId="6">
          <filters blank="1">
            <filter val="Addictions Therapist, LPC"/>
            <filter val="Addictions Therapist, MSW"/>
            <filter val="BA, QIDP"/>
            <filter val="BHSA"/>
            <filter val="BS"/>
            <filter val="BSW"/>
            <filter val="Case Manager"/>
            <filter val="Clinician (LPC)"/>
            <filter val="Cosmetologist"/>
            <filter val="CP"/>
            <filter val="Director of Integrated Care Services"/>
            <filter val="DO"/>
            <filter val="LLC"/>
            <filter val="LMSW"/>
            <filter val="LMSW, CAADC"/>
            <filter val="LP, LPC"/>
            <filter val="LPC"/>
            <filter val="LPC, CAADC"/>
            <filter val="MA, LLC"/>
            <filter val="MA, LLP"/>
            <filter val="Masters Social Worker Limited"/>
            <filter val="MD"/>
            <filter val="Medical Director / Psychiatrist"/>
            <filter val="Medical Doctor Educational Limited"/>
            <filter val="MS, LLC"/>
            <filter val="MSW"/>
            <filter val="NP"/>
            <filter val="NP, RN"/>
            <filter val="NP-C"/>
            <filter val="Nurse Practitioner (PMHNP)"/>
            <filter val="PA"/>
            <filter val="PMHNP-BC"/>
            <filter val="RN"/>
            <filter val="Supervisor, In-Home Mental Health"/>
            <filter val="Therapist / Counselor, LMSW"/>
            <filter val="Therapist/Counselor LPC"/>
          </filters>
        </filterColumn>
      </autoFilter>
      <extLst>
        <ext uri="GoogleSheetsCustomDataVersion1">
          <go:sheetsCustomData xmlns:go="http://customooxmlschemas.google.com/" filterViewId="1542512505"/>
        </ext>
      </extLst>
    </customSheetView>
    <customSheetView guid="{284B2161-EE32-40A8-930C-6D06344A5608}" filter="1" showAutoFilter="1">
      <pageMargins left="0.7" right="0.7" top="0.75" bottom="0.75" header="0.3" footer="0.3"/>
      <autoFilter ref="C1:C1016" xr:uid="{E7D8CFB7-2BE0-4CF9-AAC1-4A00FB028D15}">
        <filterColumn colId="0">
          <filters>
            <filter val="All- Well Being_x000a__x000a_Consumer Services DCO"/>
            <filter val="Case Management of Michigan DCO"/>
            <filter val="Clinton Counseling Center DCO"/>
            <filter val="Consumer Services DCO"/>
            <filter val="Easterseals"/>
            <filter val="Training &amp; Treatment Innovations DCO"/>
          </filters>
        </filterColumn>
      </autoFilter>
      <extLst>
        <ext uri="GoogleSheetsCustomDataVersion1">
          <go:sheetsCustomData xmlns:go="http://customooxmlschemas.google.com/" filterViewId="1540205573"/>
        </ext>
      </extLst>
    </customSheetView>
    <customSheetView guid="{3E676973-0FBF-4C46-9E00-2D7F7337EB4E}" filter="1" showAutoFilter="1">
      <pageMargins left="0.7" right="0.7" top="0.75" bottom="0.75" header="0.3" footer="0.3"/>
      <autoFilter ref="A1:AR172" xr:uid="{99520AC0-0A27-4FB4-9A2F-9D25B4626FD6}">
        <filterColumn colId="2">
          <filters>
            <filter val="Easterseals"/>
            <filter val="Clinton Counseling Center DCO"/>
          </filters>
        </filterColumn>
      </autoFilter>
      <extLst>
        <ext uri="GoogleSheetsCustomDataVersion1">
          <go:sheetsCustomData xmlns:go="http://customooxmlschemas.google.com/" filterViewId="1538579373"/>
        </ext>
      </extLst>
    </customSheetView>
    <customSheetView guid="{0339C0C8-B22B-436B-A6DE-E9F22488B78F}" filter="1" showAutoFilter="1">
      <pageMargins left="0.7" right="0.7" top="0.75" bottom="0.75" header="0.3" footer="0.3"/>
      <autoFilter ref="C1:C1016" xr:uid="{1EDDA431-69E2-42F9-BD13-360A7BB9E7D6}">
        <filterColumn colId="0">
          <filters>
            <filter val="All- Well Being_x000a__x000a_Consumer Services DCO"/>
            <filter val="Case Management of Michigan DCO"/>
            <filter val="Clinton Counseling Center DCO"/>
            <filter val="Consumer Services DCO"/>
            <filter val="Easterseals"/>
            <filter val="Judson"/>
            <filter val="Training &amp; Treatment Innovations DCO"/>
          </filters>
        </filterColumn>
      </autoFilter>
      <extLst>
        <ext uri="GoogleSheetsCustomDataVersion1">
          <go:sheetsCustomData xmlns:go="http://customooxmlschemas.google.com/" filterViewId="153120598"/>
        </ext>
      </extLst>
    </customSheetView>
    <customSheetView guid="{F136BFE7-D81F-45C0-9A97-70509C9E2DDC}" filter="1" showAutoFilter="1">
      <pageMargins left="0.7" right="0.7" top="0.75" bottom="0.75" header="0.3" footer="0.3"/>
      <autoFilter ref="A1:AR210" xr:uid="{46D1D561-757B-41BD-A309-0B32AF3E5468}">
        <filterColumn colId="1">
          <filters blank="1">
            <filter val="Active"/>
            <filter val="Termed as of 4/27/23"/>
          </filters>
        </filterColumn>
      </autoFilter>
      <extLst>
        <ext uri="GoogleSheetsCustomDataVersion1">
          <go:sheetsCustomData xmlns:go="http://customooxmlschemas.google.com/" filterViewId="152888163"/>
        </ext>
      </extLst>
    </customSheetView>
    <customSheetView guid="{9B28CA6D-DF71-4349-B7B5-AA67A070B73F}" filter="1" showAutoFilter="1">
      <pageMargins left="0.7" right="0.7" top="0.75" bottom="0.75" header="0.3" footer="0.3"/>
      <autoFilter ref="AI1:AI1016" xr:uid="{0BBDE3F8-3371-4C02-98B5-E84A7958A021}">
        <filterColumn colId="0">
          <filters>
            <filter val="Approved_x000a_Effective Date: 05/01/2023        _x000a_Reassigned to PTAN: 0E06125_x000a_Provider PTAN: E06125126"/>
            <filter val="Approved_x000a_Effective Date: 05/01/2023        _x000a_Reassigned to PTAN: 0Q26321_x000a_Provider PTAN: Q26321158"/>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52879305"/>
        </ext>
      </extLst>
    </customSheetView>
    <customSheetView guid="{B9E155D8-12C7-4931-A73E-FED52554EBCF}" filter="1" showAutoFilter="1">
      <pageMargins left="0.7" right="0.7" top="0.75" bottom="0.75" header="0.3" footer="0.3"/>
      <autoFilter ref="AI1:AI1016" xr:uid="{FE20C695-B3E6-4507-9DFF-710AC873E668}">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523970611"/>
        </ext>
      </extLst>
    </customSheetView>
    <customSheetView guid="{DE0D5055-963D-44A9-83CC-971213A88CA2}" filter="1" showAutoFilter="1">
      <pageMargins left="0.7" right="0.7" top="0.75" bottom="0.75" header="0.3" footer="0.3"/>
      <autoFilter ref="AI1:AI1016" xr:uid="{BCD51C7C-F24A-45B9-886B-BC6E38E4920D}">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1521984141"/>
        </ext>
      </extLst>
    </customSheetView>
    <customSheetView guid="{E1BAF3F1-5576-4B7D-A80C-C9374C1C0D19}" filter="1" showAutoFilter="1">
      <pageMargins left="0.7" right="0.7" top="0.75" bottom="0.75" header="0.3" footer="0.3"/>
      <autoFilter ref="AI1:AI1016" xr:uid="{F1CF3709-FA9C-41E6-A051-51719A96CF3B}">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519397983"/>
        </ext>
      </extLst>
    </customSheetView>
    <customSheetView guid="{C62D62BD-407A-4B23-A0AA-77C027D53E39}" filter="1" showAutoFilter="1">
      <pageMargins left="0.7" right="0.7" top="0.75" bottom="0.75" header="0.3" footer="0.3"/>
      <autoFilter ref="C1:C1016" xr:uid="{BBCA4B29-7C7A-4E36-A092-F91C359F24B3}">
        <filterColumn colId="0">
          <filters>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1512753743"/>
        </ext>
      </extLst>
    </customSheetView>
    <customSheetView guid="{C2AE9919-1EC3-4FD9-B037-947418AB2959}" filter="1" showAutoFilter="1">
      <pageMargins left="0.7" right="0.7" top="0.75" bottom="0.75" header="0.3" footer="0.3"/>
      <autoFilter ref="AR1:AR1016" xr:uid="{D0E4EE4B-03DC-42B2-B65C-59AAC1C9C020}">
        <filterColumn colId="0">
          <filters>
            <filter val="First attempt: 05/10/2023"/>
            <filter val="First attempt: 05/10/2023_x000a_Latest Attempt: 5/17/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Not submitted."/>
          </filters>
        </filterColumn>
      </autoFilter>
      <extLst>
        <ext uri="GoogleSheetsCustomDataVersion1">
          <go:sheetsCustomData xmlns:go="http://customooxmlschemas.google.com/" filterViewId="1497528473"/>
        </ext>
      </extLst>
    </customSheetView>
    <customSheetView guid="{D5BD9977-22E4-4FA0-A0A7-0E3B33474F04}" filter="1" showAutoFilter="1">
      <pageMargins left="0.7" right="0.7" top="0.75" bottom="0.75" header="0.3" footer="0.3"/>
      <autoFilter ref="AK1:AK1016" xr:uid="{43BCCD9C-DF0A-4529-AB71-59C31D65CE97}"/>
      <extLst>
        <ext uri="GoogleSheetsCustomDataVersion1">
          <go:sheetsCustomData xmlns:go="http://customooxmlschemas.google.com/" filterViewId="1485469705"/>
        </ext>
      </extLst>
    </customSheetView>
    <customSheetView guid="{6108ADBF-CEDB-4CC9-B8BA-E3B74ED3D2CB}" filter="1" showAutoFilter="1">
      <pageMargins left="0.7" right="0.7" top="0.75" bottom="0.75" header="0.3" footer="0.3"/>
      <autoFilter ref="B1:B1016" xr:uid="{DA022B84-E2AF-4218-9DF8-A364C94DC0B8}">
        <filterColumn colId="0">
          <filters>
            <filter val="Termed as of 4/27/23"/>
            <filter val="Terminated"/>
          </filters>
        </filterColumn>
      </autoFilter>
      <extLst>
        <ext uri="GoogleSheetsCustomDataVersion1">
          <go:sheetsCustomData xmlns:go="http://customooxmlschemas.google.com/" filterViewId="1461670069"/>
        </ext>
      </extLst>
    </customSheetView>
    <customSheetView guid="{35393902-F057-4B26-AECF-91B0B956220B}" filter="1" showAutoFilter="1">
      <pageMargins left="0.7" right="0.7" top="0.75" bottom="0.75" header="0.3" footer="0.3"/>
      <autoFilter ref="AI1:AI1016" xr:uid="{45F78358-E1F3-46D6-AED9-353C9C00ADA1}">
        <filterColumn colId="0">
          <filters>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459934449"/>
        </ext>
      </extLst>
    </customSheetView>
    <customSheetView guid="{1EAC5348-3719-4A37-929E-AB1576E1D704}" filter="1" showAutoFilter="1">
      <pageMargins left="0.7" right="0.7" top="0.75" bottom="0.75" header="0.3" footer="0.3"/>
      <autoFilter ref="AI1:AI1016" xr:uid="{83534DCF-DCD1-4003-9706-37558AA43D03}">
        <filterColumn colId="0">
          <filters>
            <filter val="Approved_x000a_Effective Date: 05/01/2023        _x000a_Reassigned to PTAN: 0E06125_x000a_Provider PTAN: E06125126"/>
            <filter val="Approved_x000a_Effective Date: 05/01/2023        _x000a_Reassigned to PTAN: 0Q26321_x000a_Provider PTAN: Q26321158"/>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s>
        </filterColumn>
      </autoFilter>
      <extLst>
        <ext uri="GoogleSheetsCustomDataVersion1">
          <go:sheetsCustomData xmlns:go="http://customooxmlschemas.google.com/" filterViewId="1458001644"/>
        </ext>
      </extLst>
    </customSheetView>
    <customSheetView guid="{3E7DF53C-EDEE-4F89-9537-C24FEB96E528}" filter="1" showAutoFilter="1">
      <pageMargins left="0.7" right="0.7" top="0.75" bottom="0.75" header="0.3" footer="0.3"/>
      <autoFilter ref="B1:B1016" xr:uid="{5C06BEDA-D882-455A-A132-06222FFDC570}">
        <filterColumn colId="0">
          <filters>
            <filter val="Active"/>
          </filters>
        </filterColumn>
      </autoFilter>
      <extLst>
        <ext uri="GoogleSheetsCustomDataVersion1">
          <go:sheetsCustomData xmlns:go="http://customooxmlschemas.google.com/" filterViewId="1448659239"/>
        </ext>
      </extLst>
    </customSheetView>
    <customSheetView guid="{6C5D2A13-D8C6-4F99-A516-0218FCE230C4}" filter="1" showAutoFilter="1">
      <pageMargins left="0.7" right="0.7" top="0.75" bottom="0.75" header="0.3" footer="0.3"/>
      <autoFilter ref="C1:C1016" xr:uid="{A9A9E5F3-5029-4BCF-889A-ECE92D45293C}">
        <filterColumn colId="0">
          <filters>
            <filter val="All- Well Being_x000a__x000a_Consumer Services DCO"/>
            <filter val="Case Management of Michigan DCO"/>
            <filter val="Clinton Counseling Center DCO"/>
            <filter val="Consumer Services DCO"/>
            <filter val="Easterseals"/>
            <filter val="Hope Network-New Passages DCO"/>
            <filter val="Judson"/>
            <filter val="Training &amp; Treatment Innovations DCO"/>
          </filters>
        </filterColumn>
      </autoFilter>
      <extLst>
        <ext uri="GoogleSheetsCustomDataVersion1">
          <go:sheetsCustomData xmlns:go="http://customooxmlschemas.google.com/" filterViewId="1447441984"/>
        </ext>
      </extLst>
    </customSheetView>
    <customSheetView guid="{26109F2D-A578-42F1-9CC1-CC472099F1B3}" filter="1" showAutoFilter="1">
      <pageMargins left="0.7" right="0.7" top="0.75" bottom="0.75" header="0.3" footer="0.3"/>
      <autoFilter ref="C1:C1016" xr:uid="{516814C2-D84D-4402-B4E4-1CFA75E95091}">
        <filterColumn colId="0">
          <filters>
            <filter val="Consumer Services DCO"/>
          </filters>
        </filterColumn>
      </autoFilter>
      <extLst>
        <ext uri="GoogleSheetsCustomDataVersion1">
          <go:sheetsCustomData xmlns:go="http://customooxmlschemas.google.com/" filterViewId="1446685807"/>
        </ext>
      </extLst>
    </customSheetView>
    <customSheetView guid="{83AADF05-2B98-4349-AC13-E3A79C93A41E}" filter="1" showAutoFilter="1">
      <pageMargins left="0.7" right="0.7" top="0.75" bottom="0.75" header="0.3" footer="0.3"/>
      <autoFilter ref="C1:C1016" xr:uid="{C3B71DB9-27C6-445C-8CE9-73EF05F05D91}">
        <filterColumn colId="0">
          <filters>
            <filter val="Hope Network-New Passages DCO"/>
          </filters>
        </filterColumn>
      </autoFilter>
      <extLst>
        <ext uri="GoogleSheetsCustomDataVersion1">
          <go:sheetsCustomData xmlns:go="http://customooxmlschemas.google.com/" filterViewId="1443728394"/>
        </ext>
      </extLst>
    </customSheetView>
    <customSheetView guid="{27DF10CC-5753-427D-A02A-918EE50BF5F6}" filter="1" showAutoFilter="1">
      <pageMargins left="0.7" right="0.7" top="0.75" bottom="0.75" header="0.3" footer="0.3"/>
      <autoFilter ref="C1:C1016" xr:uid="{6198D9CF-F1BF-42EE-B370-8546F9D86CFD}">
        <filterColumn colId="0">
          <filters>
            <filter val="All- Well Being_x000a__x000a_Consumer Services DCO"/>
            <filter val="Case Management of Michigan DCO"/>
            <filter val="Clinton Counseling Center DCO"/>
            <filter val="Consumer Services DCO"/>
            <filter val="Easterseals"/>
            <filter val="Hope Network-New Passages DCO"/>
            <filter val="Judson"/>
            <filter val="Training &amp; Treatment Innovations DCO"/>
          </filters>
        </filterColumn>
      </autoFilter>
      <extLst>
        <ext uri="GoogleSheetsCustomDataVersion1">
          <go:sheetsCustomData xmlns:go="http://customooxmlschemas.google.com/" filterViewId="1437367199"/>
        </ext>
      </extLst>
    </customSheetView>
    <customSheetView guid="{2F57641C-5EE8-4E13-9B55-B7AA4F12A7A5}" filter="1" showAutoFilter="1">
      <pageMargins left="0.7" right="0.7" top="0.75" bottom="0.75" header="0.3" footer="0.3"/>
      <autoFilter ref="C1:C1016" xr:uid="{4F3D6A8A-4EA1-4E8E-A7B0-4092B9F937D0}">
        <filterColumn colId="0">
          <filters>
            <filter val="Hope Network-New Passages DCO"/>
          </filters>
        </filterColumn>
      </autoFilter>
      <extLst>
        <ext uri="GoogleSheetsCustomDataVersion1">
          <go:sheetsCustomData xmlns:go="http://customooxmlschemas.google.com/" filterViewId="1426723506"/>
        </ext>
      </extLst>
    </customSheetView>
    <customSheetView guid="{2217CF54-5110-4A2E-88A7-0E6E9E3E2BED}" filter="1" showAutoFilter="1">
      <pageMargins left="0.7" right="0.7" top="0.75" bottom="0.75" header="0.3" footer="0.3"/>
      <autoFilter ref="AI1:AI1016" xr:uid="{BB1F9B5A-45D9-483A-9EBF-91FC90A1FCD9}"/>
      <extLst>
        <ext uri="GoogleSheetsCustomDataVersion1">
          <go:sheetsCustomData xmlns:go="http://customooxmlschemas.google.com/" filterViewId="1426714744"/>
        </ext>
      </extLst>
    </customSheetView>
    <customSheetView guid="{30282C29-1B4D-4524-BC13-BBA18E69A12D}" filter="1" showAutoFilter="1">
      <pageMargins left="0.7" right="0.7" top="0.75" bottom="0.75" header="0.3" footer="0.3"/>
      <autoFilter ref="AI1:AI1016" xr:uid="{72E28CCD-E8F8-40A8-8381-5CE6775CB28D}">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4/28/2023_x000a_Request Tracking ID for PECOS access: S6703292"/>
            <filter val="CMS I&amp;A Connection Request 4/28/2023_x000a_Request Tracking ID for PECOS access: S6703324"/>
            <filter val="CMS I&amp;A Connection Request 4/28/2023_x000a_Request Tracking ID for PECOS access: S6703333"/>
            <filter val="CMS I&amp;A Connection Request 4/28/2023_x000a_Request Tracking ID for PECOS access: S6703369"/>
            <filter val="CMS I&amp;A Connection Request 4/28/2023_x000a_Request Tracking ID for PECOS access: S6703374"/>
            <filter val="CMS I&amp;A Connection Request 4/28/2023_x000a_Request Tracking ID for PECOS access:S6703325"/>
            <filter val="CMS I&amp;A Connection Request 4/28/2023_x000a_Request Tracking ID for PECOS access:S6703392"/>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420047972"/>
        </ext>
      </extLst>
    </customSheetView>
    <customSheetView guid="{E6B9BC54-A749-4F2A-9AE2-713E16078E6A}" filter="1" showAutoFilter="1">
      <pageMargins left="0.7" right="0.7" top="0.75" bottom="0.75" header="0.3" footer="0.3"/>
      <autoFilter ref="AI1:AI1016" xr:uid="{D9174613-33B2-4090-A488-E01B3898D22C}">
        <filterColumn colId="0">
          <filters>
            <filter val="Application for Termination Submission Date: 05/05/2023"/>
            <filter val="Approved_x000a_Effective Date: 05/01/2023        _x000a_Reassigned to PTAN: 0E06125_x000a_Provider PTAN: E06125126"/>
            <filter val="Approved_x000a_Effective Date: 05/01/2023        _x000a_Reassigned to PTAN: 0Q26321_x000a_Provider PTAN: Q26321158"/>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s>
        </filterColumn>
      </autoFilter>
      <extLst>
        <ext uri="GoogleSheetsCustomDataVersion1">
          <go:sheetsCustomData xmlns:go="http://customooxmlschemas.google.com/" filterViewId="1414474551"/>
        </ext>
      </extLst>
    </customSheetView>
    <customSheetView guid="{7CCE20B2-3BCC-44BF-A2EF-98F73EE978A1}" filter="1" showAutoFilter="1">
      <pageMargins left="0.7" right="0.7" top="0.75" bottom="0.75" header="0.3" footer="0.3"/>
      <autoFilter ref="AI1:AI1016" xr:uid="{6F315F79-169A-44FF-AC0C-EF91289C88DC}">
        <filterColumn colId="0">
          <filters>
            <filter val="Approved_x000a_Effective Date: 05/01/2023        _x000a_Reassigned to PTAN: 0E06125_x000a_Provider PTAN: E06125126"/>
            <filter val="Approved_x000a_Effective Date: 05/01/2023        _x000a_Reassigned to PTAN: 0Q26321_x000a_Provider PTAN: Q26321158"/>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41193761"/>
        </ext>
      </extLst>
    </customSheetView>
    <customSheetView guid="{A987F6C1-6E3C-40BF-9D83-5A57B9A68C03}" filter="1" showAutoFilter="1">
      <pageMargins left="0.7" right="0.7" top="0.75" bottom="0.75" header="0.3" footer="0.3"/>
      <autoFilter ref="C1:C1016" xr:uid="{D4592447-884E-47FE-BD29-0EFBAC9B04DC}"/>
      <extLst>
        <ext uri="GoogleSheetsCustomDataVersion1">
          <go:sheetsCustomData xmlns:go="http://customooxmlschemas.google.com/" filterViewId="1409641432"/>
        </ext>
      </extLst>
    </customSheetView>
    <customSheetView guid="{F580A725-4C02-4976-BE14-340A2B15C775}" filter="1" showAutoFilter="1">
      <pageMargins left="0.7" right="0.7" top="0.75" bottom="0.75" header="0.3" footer="0.3"/>
      <autoFilter ref="AI1:AI1016" xr:uid="{CC5756CD-2202-4C59-8CBA-1D57FE28F3B7}">
        <filterColumn colId="0">
          <filters>
            <filter val="Application for Termination Submission Date: 05/05/2023"/>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s>
        </filterColumn>
      </autoFilter>
      <extLst>
        <ext uri="GoogleSheetsCustomDataVersion1">
          <go:sheetsCustomData xmlns:go="http://customooxmlschemas.google.com/" filterViewId="1404646412"/>
        </ext>
      </extLst>
    </customSheetView>
    <customSheetView guid="{4B55E3B6-CE6D-4643-8563-E7CA59A0D16B}" filter="1" showAutoFilter="1">
      <pageMargins left="0.7" right="0.7" top="0.75" bottom="0.75" header="0.3" footer="0.3"/>
      <autoFilter ref="A1:AR210" xr:uid="{586A9C8D-4DA3-4AAB-93E5-282744D00BB8}"/>
      <extLst>
        <ext uri="GoogleSheetsCustomDataVersion1">
          <go:sheetsCustomData xmlns:go="http://customooxmlschemas.google.com/" filterViewId="1400155413"/>
        </ext>
      </extLst>
    </customSheetView>
    <customSheetView guid="{098014F6-E282-4E1A-B28A-61CEE10954DF}" filter="1" showAutoFilter="1">
      <pageMargins left="0.7" right="0.7" top="0.75" bottom="0.75" header="0.3" footer="0.3"/>
      <autoFilter ref="B1:B1016" xr:uid="{C6B666CC-5C23-4C55-B053-1FBC7F15E89C}">
        <filterColumn colId="0">
          <colorFilter dxfId="58"/>
        </filterColumn>
      </autoFilter>
      <extLst>
        <ext uri="GoogleSheetsCustomDataVersion1">
          <go:sheetsCustomData xmlns:go="http://customooxmlschemas.google.com/" filterViewId="1390851046"/>
        </ext>
      </extLst>
    </customSheetView>
    <customSheetView guid="{33592880-AA5B-4E44-A8E8-6E73E11A9281}" filter="1" showAutoFilter="1">
      <pageMargins left="0.7" right="0.7" top="0.75" bottom="0.75" header="0.3" footer="0.3"/>
      <autoFilter ref="AI1:AI1016" xr:uid="{9A24E3EB-5871-4FA8-96F4-DCABA17964D8}">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1387553554"/>
        </ext>
      </extLst>
    </customSheetView>
    <customSheetView guid="{85541060-8C2C-4499-8F3E-A2E74D2C95E4}" filter="1" showAutoFilter="1">
      <pageMargins left="0.7" right="0.7" top="0.75" bottom="0.75" header="0.3" footer="0.3"/>
      <autoFilter ref="C1:C1016" xr:uid="{D3FA66A7-63A8-4F2F-B6EA-0E8B532D5512}"/>
      <extLst>
        <ext uri="GoogleSheetsCustomDataVersion1">
          <go:sheetsCustomData xmlns:go="http://customooxmlschemas.google.com/" filterViewId="1384584141"/>
        </ext>
      </extLst>
    </customSheetView>
    <customSheetView guid="{A14B8E7B-FCD4-461D-A8D5-BAD6B9285BDE}" filter="1" showAutoFilter="1">
      <pageMargins left="0.7" right="0.7" top="0.75" bottom="0.75" header="0.3" footer="0.3"/>
      <autoFilter ref="AJ1:AJ1016" xr:uid="{A4744850-3D6A-48F5-AAD0-38ACEC10E369}">
        <filterColumn colId="0">
          <filters>
            <filter val="no matches found"/>
            <filter val="No matches found."/>
            <filter val="TBD"/>
          </filters>
        </filterColumn>
      </autoFilter>
      <extLst>
        <ext uri="GoogleSheetsCustomDataVersion1">
          <go:sheetsCustomData xmlns:go="http://customooxmlschemas.google.com/" filterViewId="1382638804"/>
        </ext>
      </extLst>
    </customSheetView>
    <customSheetView guid="{271E53AC-B862-4690-9F4B-BCE97C620889}" filter="1" showAutoFilter="1">
      <pageMargins left="0.7" right="0.7" top="0.75" bottom="0.75" header="0.3" footer="0.3"/>
      <autoFilter ref="G1:G1016" xr:uid="{84B7FD95-39E9-4878-BE3F-DB3AD945DA4E}">
        <filterColumn colId="0">
          <filters>
            <filter val="BHSA"/>
            <filter val="BS"/>
            <filter val="Case Manager"/>
            <filter val="CP"/>
            <filter val="DO"/>
            <filter val="LLC"/>
            <filter val="MA, LLC"/>
            <filter val="MA, LLP"/>
            <filter val="Masters Social Worker Limited"/>
            <filter val="MD"/>
            <filter val="Medical Doctor Educational Limited"/>
            <filter val="MS, LLC"/>
          </filters>
        </filterColumn>
      </autoFilter>
      <extLst>
        <ext uri="GoogleSheetsCustomDataVersion1">
          <go:sheetsCustomData xmlns:go="http://customooxmlschemas.google.com/" filterViewId="138160362"/>
        </ext>
      </extLst>
    </customSheetView>
    <customSheetView guid="{D4F84E1F-363F-44BB-8AC5-D48D651FA42F}" filter="1" showAutoFilter="1">
      <pageMargins left="0.7" right="0.7" top="0.75" bottom="0.75" header="0.3" footer="0.3"/>
      <autoFilter ref="A1:AQ210" xr:uid="{B44A0613-D263-45F4-831B-4DDFE272A674}"/>
      <extLst>
        <ext uri="GoogleSheetsCustomDataVersion1">
          <go:sheetsCustomData xmlns:go="http://customooxmlschemas.google.com/" filterViewId="1380056533"/>
        </ext>
      </extLst>
    </customSheetView>
    <customSheetView guid="{4DA7F30E-8A02-425A-8057-2B10FB06081D}" filter="1" showAutoFilter="1">
      <pageMargins left="0.7" right="0.7" top="0.75" bottom="0.75" header="0.3" footer="0.3"/>
      <autoFilter ref="C1:C1016" xr:uid="{9771108C-115E-4484-93DD-5D4E302B0AB1}">
        <filterColumn colId="0">
          <colorFilter dxfId="59" cellColor="0"/>
        </filterColumn>
      </autoFilter>
      <extLst>
        <ext uri="GoogleSheetsCustomDataVersion1">
          <go:sheetsCustomData xmlns:go="http://customooxmlschemas.google.com/" filterViewId="1376803463"/>
        </ext>
      </extLst>
    </customSheetView>
    <customSheetView guid="{836A60D4-929C-4C55-906C-A9832629D9B3}" filter="1" showAutoFilter="1">
      <pageMargins left="0.7" right="0.7" top="0.75" bottom="0.75" header="0.3" footer="0.3"/>
      <autoFilter ref="AI1:AI1016" xr:uid="{EFC318ED-1B09-463A-9D6E-D3C38211123F}">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375678240"/>
        </ext>
      </extLst>
    </customSheetView>
    <customSheetView guid="{DC658465-04A5-487E-8A69-6408D256ACB5}" filter="1" showAutoFilter="1">
      <pageMargins left="0.7" right="0.7" top="0.75" bottom="0.75" header="0.3" footer="0.3"/>
      <autoFilter ref="A1:AR210" xr:uid="{7FEF0849-FE9C-4F12-9E71-8D7548F92BFA}">
        <filterColumn colId="2">
          <filters blank="1">
            <filter val="Case Management of Michigan DCO"/>
            <filter val="Clinton Counseling Center DCO"/>
            <filter val="Easterseals"/>
            <filter val="Training &amp; Treatment Innovations DCO"/>
          </filters>
        </filterColumn>
        <filterColumn colId="43">
          <filters blank="1">
            <filter val="First attempt: 05/10/2023"/>
            <filter val="First attempt: 05/10/2023_x000a_Latest Attempt: 5/17/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Not submitted."/>
          </filters>
        </filterColumn>
      </autoFilter>
      <extLst>
        <ext uri="GoogleSheetsCustomDataVersion1">
          <go:sheetsCustomData xmlns:go="http://customooxmlschemas.google.com/" filterViewId="1368421825"/>
        </ext>
      </extLst>
    </customSheetView>
    <customSheetView guid="{C3A510CB-F428-417B-868C-C659951550BD}" filter="1" showAutoFilter="1">
      <pageMargins left="0.7" right="0.7" top="0.75" bottom="0.75" header="0.3" footer="0.3"/>
      <autoFilter ref="AP1:AP1016" xr:uid="{BDB29BF1-D9BA-4334-8DF4-1881B5D49DAC}">
        <filterColumn colId="0">
          <filters>
            <filter val="BH ownership  _x000a_05/26/23      _x000a__x000a_First Attempt: 11/01/2022_x000a_Latest Attempt: 02/02/2023"/>
            <filter val="BH Ownership _x000a_05/26/23 _x000a__x000a__x000a_First Attempt 2/2/2023"/>
            <filter val="BH Ownership _x000a_05/26/23 _x000a__x000a__x000a_First Attempt: 11/01/2022_x000a_Last Attempt: 02/02/2023"/>
            <filter val="BH Ownership _x000a_05/26/23 _x000a__x000a_First Attempt: 11/01/2022_x000a_Last Attempt: 02/02/2023"/>
            <filter val="BH Ownership _x000a_05/26/23 _x000a__x000a_Latest Attempt: 11/1/2022"/>
            <filter val="BH Ownership _x000a_05/26/23_x000a__x000a_First Attempt 2/2/2023"/>
            <filter val="BH Ownership _x000a_05/26/23_x000a__x000a_First Attempt 2/28/2023"/>
            <filter val="BH Ownership _x000a_05/26/23_x000a__x000a_First Attempt: 02/03/2023"/>
            <filter val="BH Ownership _x000a_05/26/23_x000a__x000a_First Attempt: 02/03/2023_x000a_Request  ID: 03177644"/>
            <filter val="BH Ownership _x000a_05/26/23_x000a__x000a_First Attempt: 02/03/2023_x000a_Request  ID: 06368494"/>
            <filter val="BH Ownership _x000a_05/26/23_x000a__x000a_First Attempt: 02/03/2023_x000a_Request  ID: 09488578"/>
            <filter val="BH Ownership _x000a_05/26/23_x000a__x000a_First Attempt: 02/03/2023_x000a_Request  ID: 09569158"/>
            <filter val="BH Ownership _x000a_05/26/23_x000a__x000a_First Attempt: 02/03/2023_x000a_Request  ID: 55765526"/>
            <filter val="BH Ownership _x000a_05/26/23_x000a__x000a_First Attempt: 02/03/2023_x000a_Request  ID: 74066686"/>
            <filter val="BH Ownership _x000a_05/26/23_x000a__x000a_First Attempt: 02/03/2023_x000a_Request  ID: 88509730"/>
            <filter val="BH Ownership _x000a_05/26/23_x000a__x000a_First Attempt: 02/28/2023"/>
            <filter val="BH Ownership _x000a_05/26/23_x000a__x000a_First Attempt: 11/01/2022"/>
            <filter val="BH Ownership _x000a_05/26/23_x000a__x000a_First Attempt: 11/01/2022_x000a_Last Attempt: 02/02/2023"/>
            <filter val="BH Ownership _x000a_05/26/23_x000a__x000a_First Attempt: 11/01/2022_x000a_Latest Attempt: 02/02/2023"/>
            <filter val="BH Ownership _x000a_05/26/23_x000a__x000a_Latest Attempt: 10/27/2022"/>
            <filter val="BH Ownership_x000a_05/26/23_x000a__x000a_First Attempt 2/28/2023"/>
            <filter val="BH Ownership_x000a_05/26/23_x000a__x000a_First Attempt: 02/28/2023_x000a_Inquiry ID: 40611831"/>
            <filter val="Not eligible"/>
            <filter val="Not Submitted"/>
            <filter val="Sent to load _x000a_05/15/2023"/>
            <filter val="Sent to load_x000a_05/15/2023"/>
          </filters>
        </filterColumn>
      </autoFilter>
      <extLst>
        <ext uri="GoogleSheetsCustomDataVersion1">
          <go:sheetsCustomData xmlns:go="http://customooxmlschemas.google.com/" filterViewId="1367075843"/>
        </ext>
      </extLst>
    </customSheetView>
    <customSheetView guid="{DA4D2425-A966-4C04-B41E-224FF9E845AD}" filter="1" showAutoFilter="1">
      <pageMargins left="0.7" right="0.7" top="0.75" bottom="0.75" header="0.3" footer="0.3"/>
      <autoFilter ref="C1:C1016" xr:uid="{DEA1DD44-0747-4E38-A8A8-1A31C2ABCE5B}"/>
      <extLst>
        <ext uri="GoogleSheetsCustomDataVersion1">
          <go:sheetsCustomData xmlns:go="http://customooxmlschemas.google.com/" filterViewId="1359612103"/>
        </ext>
      </extLst>
    </customSheetView>
    <customSheetView guid="{7F8D195B-A527-41C6-8F29-0FA4BD48DCF5}" filter="1" showAutoFilter="1">
      <pageMargins left="0.7" right="0.7" top="0.75" bottom="0.75" header="0.3" footer="0.3"/>
      <autoFilter ref="AI1:AI1016" xr:uid="{9E654D27-D602-4AAC-82FE-C926F6D8F20D}">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1354677302"/>
        </ext>
      </extLst>
    </customSheetView>
    <customSheetView guid="{FA81F423-C7B9-4353-9B51-E7B4A80618F5}" filter="1" showAutoFilter="1">
      <pageMargins left="0.7" right="0.7" top="0.75" bottom="0.75" header="0.3" footer="0.3"/>
      <autoFilter ref="A1:AQ210" xr:uid="{22732B40-7CFE-4010-97E6-99AFDFB1C517}">
        <filterColumn colId="6">
          <filters blank="1">
            <filter val="Addictions Therapist, LPC"/>
            <filter val="Addictions Therapist, MSW"/>
            <filter val="BA, QIDP"/>
            <filter val="BHSA"/>
            <filter val="BS"/>
            <filter val="BSW"/>
            <filter val="Case Manager"/>
            <filter val="Clinician (LPC)"/>
            <filter val="Cosmetologist"/>
            <filter val="CP"/>
            <filter val="Director of Integrated Care Services"/>
            <filter val="DO"/>
            <filter val="LLC"/>
            <filter val="LMSW"/>
            <filter val="LMSW, CAADC"/>
            <filter val="LP, LPC"/>
            <filter val="LPC"/>
            <filter val="LPC, CAADC"/>
            <filter val="MA, LLC"/>
            <filter val="MA, LLP"/>
            <filter val="Masters Social Worker Limited"/>
            <filter val="MD"/>
            <filter val="Medical Director / Psychiatrist"/>
            <filter val="Medical Doctor Educational Limited"/>
            <filter val="MS, LLC"/>
            <filter val="MSW"/>
            <filter val="NP"/>
            <filter val="NP, RN"/>
            <filter val="NP-C"/>
            <filter val="Nurse Practitioner (PMHNP)"/>
            <filter val="PA"/>
            <filter val="PMHNP-BC"/>
            <filter val="RN"/>
            <filter val="Supervisor, In-Home Mental Health"/>
            <filter val="Therapist / Counselor, LMSW"/>
            <filter val="Therapist/Counselor LPC"/>
          </filters>
        </filterColumn>
      </autoFilter>
      <extLst>
        <ext uri="GoogleSheetsCustomDataVersion1">
          <go:sheetsCustomData xmlns:go="http://customooxmlschemas.google.com/" filterViewId="1353453452"/>
        </ext>
      </extLst>
    </customSheetView>
    <customSheetView guid="{47B03E60-787B-41C1-984F-8D802E4570BE}" filter="1" showAutoFilter="1">
      <pageMargins left="0.7" right="0.7" top="0.75" bottom="0.75" header="0.3" footer="0.3"/>
      <autoFilter ref="AN1:AN1016" xr:uid="{A28509EB-0818-4435-A75F-A75340FCE78A}">
        <filterColumn colId="0">
          <filters>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1350380"/>
        </ext>
      </extLst>
    </customSheetView>
    <customSheetView guid="{ECDA393C-1EC1-46B7-A495-27C0AB9BBBC3}" filter="1" showAutoFilter="1">
      <pageMargins left="0.7" right="0.7" top="0.75" bottom="0.75" header="0.3" footer="0.3"/>
      <autoFilter ref="AI1:AI1016" xr:uid="{F5BB73B2-5D6B-4413-B810-241B6E6B24EB}">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347731748"/>
        </ext>
      </extLst>
    </customSheetView>
    <customSheetView guid="{E8047A65-0AD5-4AB6-8161-15576B92CD76}" filter="1" showAutoFilter="1">
      <pageMargins left="0.7" right="0.7" top="0.75" bottom="0.75" header="0.3" footer="0.3"/>
      <autoFilter ref="C1:C1016" xr:uid="{2842C05C-7B66-4BCE-8629-162A994F3702}">
        <filterColumn colId="0">
          <filters>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1345753698"/>
        </ext>
      </extLst>
    </customSheetView>
    <customSheetView guid="{F4F4B3EC-C916-4EF0-81E2-0407342CEEDA}" filter="1" showAutoFilter="1">
      <pageMargins left="0.7" right="0.7" top="0.75" bottom="0.75" header="0.3" footer="0.3"/>
      <autoFilter ref="B1:B1016" xr:uid="{5B023161-6B4A-41B3-919A-E6354DAE75DD}">
        <filterColumn colId="0">
          <filters>
            <filter val="Termed as of 4/27/23"/>
            <filter val="Terminated"/>
          </filters>
        </filterColumn>
      </autoFilter>
      <extLst>
        <ext uri="GoogleSheetsCustomDataVersion1">
          <go:sheetsCustomData xmlns:go="http://customooxmlschemas.google.com/" filterViewId="1345365535"/>
        </ext>
      </extLst>
    </customSheetView>
    <customSheetView guid="{5D0E0BEF-9D11-4771-AEF9-FA82967A378E}" filter="1" showAutoFilter="1">
      <pageMargins left="0.7" right="0.7" top="0.75" bottom="0.75" header="0.3" footer="0.3"/>
      <autoFilter ref="AN1:AN1016" xr:uid="{AB6FF390-3E9D-4FC3-9C13-C750641C9408}">
        <filterColumn colId="0">
          <filters>
            <filter val="Approved_x000a_2/1/2023_x000a_PIN: 1257405"/>
            <filter val="Approved_x000a_3/1/2023_x000a_PIN: 1255100"/>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2/28/2023_x000a_Latest attempt: 05/19/2023"/>
            <filter val="First Attempt: 04/21/2023 _x000a_Latest Attempt: 05/19/2023"/>
            <filter val="first Attempt: 04/21/2023_x000a_Latest Attempt: 05/19/2023"/>
            <filter val="First Attempt: 10/31/2022_x000a_Second Attempt: 11/03/2023_x000a_Latest Attempt: 05/19/2023"/>
            <filter val="First Attempt: 11/03/2022_x000a_Second Attempt: 02/28/2023_x000a_Latest Attempt: 05/19/2023"/>
            <filter val="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1341022851"/>
        </ext>
      </extLst>
    </customSheetView>
    <customSheetView guid="{25D81A58-D439-4A7C-91B9-553B94724A46}" filter="1" showAutoFilter="1">
      <pageMargins left="0.7" right="0.7" top="0.75" bottom="0.75" header="0.3" footer="0.3"/>
      <autoFilter ref="AI1:AI1016" xr:uid="{ADCD87D8-DA7E-490C-8417-16DBEF926CB4}">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340993642"/>
        </ext>
      </extLst>
    </customSheetView>
    <customSheetView guid="{3FA4AA58-A2BA-4610-B68C-F162DD8C0AF7}" filter="1" showAutoFilter="1">
      <pageMargins left="0.7" right="0.7" top="0.75" bottom="0.75" header="0.3" footer="0.3"/>
      <autoFilter ref="AK1:AK1016" xr:uid="{42F625D5-C0DA-4492-BDAF-DA58193979D8}">
        <filterColumn colId="0">
          <filters>
            <filter val="Application for Termination Submission Date: 05/31/2023"/>
            <filter val="Approved_x000a_Association Start Date (Effective Date): 05/16/2023"/>
            <filter val="Approved_x000a_Association Start Date (Effective Date): 05/18/2023"/>
            <filter val="Approved_x000a_Association Start Date (Effective Date): 05/22/2023"/>
            <filter val="Approved_x000a_Association Start Date (Effective Date): 05/30/2023"/>
            <filter val="Approved_x000a_Association Start Date (Effective Date): 05/31/2023"/>
            <filter val="Approved_x000a_Association Start Date (Effective Date): 06/01/2023"/>
            <filter val="CHAMPS full access request"/>
            <filter val="Latest Attempt: 05/30/2023"/>
            <filter val="Latest Attempt: 05/31/2023"/>
            <filter val="Latest Attempt: 06/01/2023"/>
            <filter val="Latest Attempt: 06/04/2023"/>
            <filter val="Not Eligible"/>
          </filters>
        </filterColumn>
      </autoFilter>
      <extLst>
        <ext uri="GoogleSheetsCustomDataVersion1">
          <go:sheetsCustomData xmlns:go="http://customooxmlschemas.google.com/" filterViewId="1334632747"/>
        </ext>
      </extLst>
    </customSheetView>
    <customSheetView guid="{78CEB71B-4160-40F5-A22C-C21EAF989661}" filter="1" showAutoFilter="1">
      <pageMargins left="0.7" right="0.7" top="0.75" bottom="0.75" header="0.3" footer="0.3"/>
      <autoFilter ref="A1:AR172" xr:uid="{922C8E68-1457-494C-8F26-89C49DDF112D}">
        <filterColumn colId="2">
          <filters>
            <filter val="New Oakland Family Centers"/>
          </filters>
        </filterColumn>
      </autoFilter>
      <extLst>
        <ext uri="GoogleSheetsCustomDataVersion1">
          <go:sheetsCustomData xmlns:go="http://customooxmlschemas.google.com/" filterViewId="1324292695"/>
        </ext>
      </extLst>
    </customSheetView>
    <customSheetView guid="{1FD13BEC-DF03-4D28-B525-A69F566A3618}" filter="1" showAutoFilter="1">
      <pageMargins left="0.7" right="0.7" top="0.75" bottom="0.75" header="0.3" footer="0.3"/>
      <autoFilter ref="AI1:AI1016" xr:uid="{059841C1-06EE-4E39-92F5-8B78D1B88E19}">
        <filterColumn colId="0">
          <filters>
            <filter val="Approved_x000a_Effective Date: 05/01/2023        _x000a_Reassigned to PTAN: 0E06125_x000a_Provider PTAN: E06125126"/>
            <filter val="Approved_x000a_Effective Date: 05/01/2023        _x000a_Reassigned to PTAN: 0Q26321_x000a_Provider PTAN: Q26321158"/>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314666778"/>
        </ext>
      </extLst>
    </customSheetView>
    <customSheetView guid="{AC6D9973-876C-449D-BD99-3A4B14BE6854}" filter="1" showAutoFilter="1">
      <pageMargins left="0.7" right="0.7" top="0.75" bottom="0.75" header="0.3" footer="0.3"/>
      <autoFilter ref="A1:AQ210" xr:uid="{E460AF1A-7631-457D-8977-3047AE04BC6D}">
        <filterColumn colId="2">
          <filters blank="1">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1312775352"/>
        </ext>
      </extLst>
    </customSheetView>
    <customSheetView guid="{5C20FC40-F55E-4FF1-A448-7E753D0C8935}" filter="1" showAutoFilter="1">
      <pageMargins left="0.7" right="0.7" top="0.75" bottom="0.75" header="0.3" footer="0.3"/>
      <autoFilter ref="A1:AR210" xr:uid="{2CABA1F4-E4B0-4E8D-82FD-33AD61C09C88}"/>
      <extLst>
        <ext uri="GoogleSheetsCustomDataVersion1">
          <go:sheetsCustomData xmlns:go="http://customooxmlschemas.google.com/" filterViewId="1303544258"/>
        </ext>
      </extLst>
    </customSheetView>
    <customSheetView guid="{88C1EDC3-7A11-482A-8658-9553E7E7937D}" filter="1" showAutoFilter="1">
      <pageMargins left="0.7" right="0.7" top="0.75" bottom="0.75" header="0.3" footer="0.3"/>
      <autoFilter ref="A1:AR210" xr:uid="{E76898EF-F446-4E36-92EB-FE28BD62508B}"/>
      <extLst>
        <ext uri="GoogleSheetsCustomDataVersion1">
          <go:sheetsCustomData xmlns:go="http://customooxmlschemas.google.com/" filterViewId="1301109475"/>
        </ext>
      </extLst>
    </customSheetView>
    <customSheetView guid="{F3E6DE96-B5BA-43C7-A705-A0714A431013}" filter="1" showAutoFilter="1">
      <pageMargins left="0.7" right="0.7" top="0.75" bottom="0.75" header="0.3" footer="0.3"/>
      <autoFilter ref="AI1:AI1016" xr:uid="{FB2B867E-0821-4C32-948B-0D8F10E4C224}">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299544771"/>
        </ext>
      </extLst>
    </customSheetView>
    <customSheetView guid="{136C6722-16FC-4C74-98E3-8724A36E2332}" filter="1" showAutoFilter="1">
      <pageMargins left="0.7" right="0.7" top="0.75" bottom="0.75" header="0.3" footer="0.3"/>
      <autoFilter ref="A1:AR210" xr:uid="{0F20B8D9-7AAA-49B4-B46C-7BAC71218582}"/>
      <extLst>
        <ext uri="GoogleSheetsCustomDataVersion1">
          <go:sheetsCustomData xmlns:go="http://customooxmlschemas.google.com/" filterViewId="1290296742"/>
        </ext>
      </extLst>
    </customSheetView>
    <customSheetView guid="{E183AA78-B223-4053-A13A-8412E0AB0238}" filter="1" showAutoFilter="1">
      <pageMargins left="0.7" right="0.7" top="0.75" bottom="0.75" header="0.3" footer="0.3"/>
      <autoFilter ref="AI1:AI1016" xr:uid="{F7765FFC-F612-4343-80F7-852A490E8B5C}">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288447540"/>
        </ext>
      </extLst>
    </customSheetView>
    <customSheetView guid="{75E6F334-A5CF-4E65-8BE4-84B33EFE3D86}" filter="1" showAutoFilter="1">
      <pageMargins left="0.7" right="0.7" top="0.75" bottom="0.75" header="0.3" footer="0.3"/>
      <autoFilter ref="C1:C1016" xr:uid="{688CB609-F43C-4B52-A4B1-17D5838D6DF2}"/>
      <extLst>
        <ext uri="GoogleSheetsCustomDataVersion1">
          <go:sheetsCustomData xmlns:go="http://customooxmlschemas.google.com/" filterViewId="1277904190"/>
        </ext>
      </extLst>
    </customSheetView>
    <customSheetView guid="{2B846364-CA20-48D4-8BEF-714A4B08D438}" filter="1" showAutoFilter="1">
      <pageMargins left="0.7" right="0.7" top="0.75" bottom="0.75" header="0.3" footer="0.3"/>
      <autoFilter ref="G1:G1016" xr:uid="{1AE91E1C-5006-4C65-87B9-4E9FA5E9C8B8}">
        <filterColumn colId="0">
          <filters>
            <filter val="BHSA"/>
            <filter val="BS"/>
            <filter val="Case Manager"/>
            <filter val="CP"/>
            <filter val="LLC"/>
            <filter val="MA, LLC"/>
            <filter val="MA, LLP"/>
            <filter val="Masters Social Worker Limited"/>
            <filter val="Medical Doctor Educational Limited"/>
            <filter val="MS, LLC"/>
            <filter val="NP, RN"/>
            <filter val="Nurse Practitioner (PMHNP)"/>
            <filter val="RN"/>
          </filters>
        </filterColumn>
      </autoFilter>
      <extLst>
        <ext uri="GoogleSheetsCustomDataVersion1">
          <go:sheetsCustomData xmlns:go="http://customooxmlschemas.google.com/" filterViewId="1273511438"/>
        </ext>
      </extLst>
    </customSheetView>
    <customSheetView guid="{F5C7939C-3D85-4187-BA43-FB6AEDD73C09}" filter="1" showAutoFilter="1">
      <pageMargins left="0.7" right="0.7" top="0.75" bottom="0.75" header="0.3" footer="0.3"/>
      <autoFilter ref="AI1:AI1016" xr:uid="{C12DEF03-60C5-4A26-B4FF-CB4F134ADCA7}">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1270731920"/>
        </ext>
      </extLst>
    </customSheetView>
    <customSheetView guid="{EE635160-D2CB-4CC6-816D-5CAB079618F5}" filter="1" showAutoFilter="1">
      <pageMargins left="0.7" right="0.7" top="0.75" bottom="0.75" header="0.3" footer="0.3"/>
      <autoFilter ref="C1:C1016" xr:uid="{1A7BD896-B057-4EFA-B83F-ED99616626D4}">
        <filterColumn colId="0">
          <filters>
            <filter val="All- Well Being_x000a__x000a_Consumer Services DCO"/>
            <filter val="Case Management of Michigan DCO"/>
            <filter val="Clinton Counseling Center DCO"/>
            <filter val="CNS Healthcare"/>
            <filter val="Consumer Services DCO"/>
            <filter val="Easterseals"/>
            <filter val="Training &amp; Treatment Innovations DCO"/>
          </filters>
        </filterColumn>
      </autoFilter>
      <extLst>
        <ext uri="GoogleSheetsCustomDataVersion1">
          <go:sheetsCustomData xmlns:go="http://customooxmlschemas.google.com/" filterViewId="1252622882"/>
        </ext>
      </extLst>
    </customSheetView>
    <customSheetView guid="{74B0E1DB-8AA6-44F2-9D1B-FD0B3EC603CB}" filter="1" showAutoFilter="1">
      <pageMargins left="0.7" right="0.7" top="0.75" bottom="0.75" header="0.3" footer="0.3"/>
      <autoFilter ref="A1:AR172" xr:uid="{78061639-9EAA-476C-A962-CEC165795DB7}">
        <filterColumn colId="34">
          <filters blank="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s>
        </filterColumn>
      </autoFilter>
      <extLst>
        <ext uri="GoogleSheetsCustomDataVersion1">
          <go:sheetsCustomData xmlns:go="http://customooxmlschemas.google.com/" filterViewId="1249021143"/>
        </ext>
      </extLst>
    </customSheetView>
    <customSheetView guid="{EDFB009E-10AB-40E3-9F8D-E6328AB3BC94}" filter="1" showAutoFilter="1">
      <pageMargins left="0.7" right="0.7" top="0.75" bottom="0.75" header="0.3" footer="0.3"/>
      <autoFilter ref="A1:AR105" xr:uid="{1E603D12-8D62-485D-8B86-6E7A6FE51159}">
        <filterColumn colId="2">
          <filters>
            <filter val="Hope Network-New Passages DCO"/>
            <filter val="Easterseals"/>
          </filters>
        </filterColumn>
      </autoFilter>
      <extLst>
        <ext uri="GoogleSheetsCustomDataVersion1">
          <go:sheetsCustomData xmlns:go="http://customooxmlschemas.google.com/" filterViewId="1238987373"/>
        </ext>
      </extLst>
    </customSheetView>
    <customSheetView guid="{0A08E38E-EA4B-4F95-8E69-6EEEB3B5BD79}" filter="1" showAutoFilter="1">
      <pageMargins left="0.7" right="0.7" top="0.75" bottom="0.75" header="0.3" footer="0.3"/>
      <autoFilter ref="AI1:AI1016" xr:uid="{8AEAE4D2-C7B5-4882-80C9-B3955B2CAF0E}">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12224537"/>
        </ext>
      </extLst>
    </customSheetView>
    <customSheetView guid="{D0C12C4D-F266-41EA-A4E4-44C496902239}" filter="1" showAutoFilter="1">
      <pageMargins left="0.7" right="0.7" top="0.75" bottom="0.75" header="0.3" footer="0.3"/>
      <autoFilter ref="AN1:AN1016" xr:uid="{AFF4FC8D-1B85-4474-B8AC-A4C76DC1649D}">
        <filterColumn colId="0">
          <filters>
            <filter val="Approved_x000a_3/1/2023_x000a_PIN: 1256948"/>
            <filter val="Approved_x000a_3/1/2023_x000a_PIN: 1257312"/>
            <filter val="Approved_x000a_Effective Date:_x000a_11/01/2022_x000a_PIN: 1250964"/>
            <filter val="Approved_x000a_Effective Date:_x000a_11/01/2022_x000a_PIN: 1250965"/>
            <filter val="Approved_x000a_Effective Date:_x000a_11/01/2022_x000a_PIN: 1250974"/>
            <filter val="Declined_x000a_CAQH_x000a_Profile Data Submitted"/>
            <filter val="Declined_x000a_Expired Attestation"/>
            <filter val="First Attempt: 04/21/2023 _x000a_Latest Attempt: 05/19/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Request to stop the processing of application already submitted: 05/31/2023"/>
            <filter val="Terminated"/>
          </filters>
        </filterColumn>
      </autoFilter>
      <extLst>
        <ext uri="GoogleSheetsCustomDataVersion1">
          <go:sheetsCustomData xmlns:go="http://customooxmlschemas.google.com/" filterViewId="1222322289"/>
        </ext>
      </extLst>
    </customSheetView>
    <customSheetView guid="{EB4FB17D-A47C-41FC-A005-2310DF4C0A13}" filter="1" showAutoFilter="1">
      <pageMargins left="0.7" right="0.7" top="0.75" bottom="0.75" header="0.3" footer="0.3"/>
      <autoFilter ref="AI1:AI1016" xr:uid="{AF7FC5B8-A6BB-422E-9F3C-5E216C192361}">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122200345"/>
        </ext>
      </extLst>
    </customSheetView>
    <customSheetView guid="{DC466291-005A-4EA4-A0BD-001AFFD82DF5}" filter="1" showAutoFilter="1">
      <pageMargins left="0.7" right="0.7" top="0.75" bottom="0.75" header="0.3" footer="0.3"/>
      <autoFilter ref="A1:AQ172" xr:uid="{9EFC5610-4B15-4708-8E97-7F9A68335762}">
        <filterColumn colId="2">
          <filters>
            <filter val="Case Management of Michigan DCO"/>
          </filters>
        </filterColumn>
      </autoFilter>
      <extLst>
        <ext uri="GoogleSheetsCustomDataVersion1">
          <go:sheetsCustomData xmlns:go="http://customooxmlschemas.google.com/" filterViewId="1208502474"/>
        </ext>
      </extLst>
    </customSheetView>
    <customSheetView guid="{79A1D901-AC09-4129-BF8A-EBAEFFFA409D}" filter="1" showAutoFilter="1">
      <pageMargins left="0.7" right="0.7" top="0.75" bottom="0.75" header="0.3" footer="0.3"/>
      <autoFilter ref="M1:M1016" xr:uid="{DA547A35-22FB-44D9-BE68-686BE3C0C1C4}">
        <filterColumn colId="0">
          <filters>
            <filter val="01/03/2023"/>
            <filter val="01/05/2023"/>
            <filter val="01/06/2023"/>
            <filter val="01/11/2023"/>
            <filter val="01/13/2023"/>
            <filter val="01/16/2023"/>
            <filter val="01/19/2023"/>
            <filter val="01/25/2023"/>
            <filter val="02/01/2023"/>
            <filter val="02/16/2023"/>
            <filter val="03/07/2023"/>
            <filter val="03/09/2022"/>
            <filter val="04/06/2023"/>
            <filter val="04/08/2023"/>
            <filter val="04/17/2023"/>
            <filter val="04/21/2023"/>
            <filter val="04/27/2023"/>
            <filter val="05/01/2023"/>
            <filter val="05/04/2023"/>
            <filter val="05/05/2023"/>
            <filter val="05/09/2023"/>
            <filter val="05/11/2023"/>
            <filter val="05/13/2023"/>
            <filter val="05/17/2023"/>
            <filter val="05/30/2023"/>
            <filter val="05/31/2023"/>
            <filter val="06/14/2022"/>
            <filter val="06/17/2023"/>
            <filter val="06/21/2023"/>
            <filter val="06/25/2019"/>
            <filter val="07/04/2023"/>
            <filter val="07/13/2010"/>
            <filter val="07/15/2023"/>
            <filter val="07/25/2023"/>
            <filter val="08/03/2023"/>
            <filter val="09/17/2022"/>
            <filter val="09/19/2022"/>
            <filter val="09/25/2019"/>
            <filter val="10/31/2022"/>
            <filter val="11/04/2022"/>
            <filter val="11/07/2022"/>
            <filter val="11/08/2022"/>
            <filter val="11/28/2022"/>
            <filter val="11/30/2022"/>
            <filter val="12/09/2022"/>
            <filter val="12/12/2022"/>
            <filter val="12/13/2018"/>
            <filter val="12/15/2022"/>
            <filter val="12/16/2022"/>
            <filter val="12/20/2022"/>
            <filter val="12/29/2022"/>
            <filter val="2/13/2023"/>
            <filter val="2/17/2023"/>
            <filter val="2/21/2023"/>
            <filter val="2/24/2021"/>
            <filter val="2/25/2023"/>
            <filter val="3/10/2023"/>
            <filter val="3/13/2023"/>
            <filter val="3/28/2023"/>
            <filter val="3/30/2023"/>
            <filter val="4/12/2023"/>
            <filter val="4/18/2023"/>
            <filter val="4/21/2023"/>
            <filter val="4/26/2023"/>
            <filter val="4/28/2023"/>
            <filter val="5/15/2023"/>
            <filter val="5/18/2023"/>
            <filter val="5/2/2023"/>
            <filter val="5/23/2023"/>
            <filter val="5/3/2023"/>
            <filter val="5/30/2023"/>
            <filter val="5/31/2023"/>
            <filter val="5/4/2023"/>
            <filter val="5/5/2023"/>
            <filter val="5/8/2023"/>
            <filter val="5/9/2023"/>
            <filter val="6/24/2023"/>
            <filter val="6/7/2023"/>
            <filter val="7/12/2023"/>
            <filter val="N/A"/>
          </filters>
        </filterColumn>
      </autoFilter>
      <extLst>
        <ext uri="GoogleSheetsCustomDataVersion1">
          <go:sheetsCustomData xmlns:go="http://customooxmlschemas.google.com/" filterViewId="1197241777"/>
        </ext>
      </extLst>
    </customSheetView>
    <customSheetView guid="{47AC22C6-B658-4C9D-822C-FEA48D535217}" filter="1" showAutoFilter="1">
      <pageMargins left="0.7" right="0.7" top="0.75" bottom="0.75" header="0.3" footer="0.3"/>
      <autoFilter ref="AJ1:AJ1016" xr:uid="{5408EA68-9383-41E0-9479-2881D697D96F}">
        <filterColumn colId="0">
          <filters>
            <filter val="no matches found"/>
            <filter val="No matches found."/>
            <filter val="TBD"/>
          </filters>
        </filterColumn>
      </autoFilter>
      <extLst>
        <ext uri="GoogleSheetsCustomDataVersion1">
          <go:sheetsCustomData xmlns:go="http://customooxmlschemas.google.com/" filterViewId="1196618740"/>
        </ext>
      </extLst>
    </customSheetView>
    <customSheetView guid="{5B84F331-C527-4CD0-8329-E758B8F2757C}" filter="1" showAutoFilter="1">
      <pageMargins left="0.7" right="0.7" top="0.75" bottom="0.75" header="0.3" footer="0.3"/>
      <autoFilter ref="AI1:AI1016" xr:uid="{2EE1871A-6F9D-4952-BC74-99FCF75BBFA3}">
        <filterColumn colId="0">
          <filters>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4/28/2023_x000a_Request Tracking ID for PECOS access: S6703292"/>
            <filter val="CMS I&amp;A Connection Request 4/28/2023_x000a_Request Tracking ID for PECOS access: S6703324"/>
            <filter val="CMS I&amp;A Connection Request 4/28/2023_x000a_Request Tracking ID for PECOS access: S6703333"/>
            <filter val="CMS I&amp;A Connection Request 4/28/2023_x000a_Request Tracking ID for PECOS access: S6703369"/>
            <filter val="CMS I&amp;A Connection Request 4/28/2023_x000a_Request Tracking ID for PECOS access: S6703374"/>
            <filter val="CMS I&amp;A Connection Request 4/28/2023_x000a_Request Tracking ID for PECOS access:S6703325"/>
            <filter val="CMS I&amp;A Connection Request 4/28/2023_x000a_Request Tracking ID for PECOS access:S6703392"/>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6/01/2023_x000a_Application ID: 706882698_x000a_Tracking ID:_x000a_T060220230000018_x000a_Enrollment Status:_x000a_Awaiting-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s>
        </filterColumn>
      </autoFilter>
      <extLst>
        <ext uri="GoogleSheetsCustomDataVersion1">
          <go:sheetsCustomData xmlns:go="http://customooxmlschemas.google.com/" filterViewId="1196430033"/>
        </ext>
      </extLst>
    </customSheetView>
    <customSheetView guid="{9042F4B7-38F4-4B49-9144-A07D198AB62F}" filter="1" showAutoFilter="1">
      <pageMargins left="0.7" right="0.7" top="0.75" bottom="0.75" header="0.3" footer="0.3"/>
      <autoFilter ref="AI1:AI1016" xr:uid="{65ECB971-705E-492F-8C55-2F7F96AC8A1E}">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1177080040"/>
        </ext>
      </extLst>
    </customSheetView>
    <customSheetView guid="{B281B25C-367C-428F-98EE-EA0FF8A205C0}" filter="1" showAutoFilter="1">
      <pageMargins left="0.7" right="0.7" top="0.75" bottom="0.75" header="0.3" footer="0.3"/>
      <autoFilter ref="B1:B1016" xr:uid="{32B38BF4-AA84-439A-9778-817C6306D619}">
        <filterColumn colId="0">
          <filters>
            <filter val="Termed as of 4/27/23"/>
            <filter val="Terminated"/>
          </filters>
        </filterColumn>
      </autoFilter>
      <extLst>
        <ext uri="GoogleSheetsCustomDataVersion1">
          <go:sheetsCustomData xmlns:go="http://customooxmlschemas.google.com/" filterViewId="1174511218"/>
        </ext>
      </extLst>
    </customSheetView>
    <customSheetView guid="{8BBAAB30-0F8B-4EE1-A6CC-C2B7413E01CA}" filter="1" showAutoFilter="1">
      <pageMargins left="0.7" right="0.7" top="0.75" bottom="0.75" header="0.3" footer="0.3"/>
      <autoFilter ref="K1:K1016" xr:uid="{B87D0D9C-DE80-44F9-98D8-6EE00DDA2A1B}">
        <filterColumn colId="0">
          <filters>
            <filter val="10715903"/>
            <filter val="10891170"/>
            <filter val="11270530"/>
            <filter val="11278145"/>
            <filter val="11286145"/>
            <filter val="11286776"/>
            <filter val="11291604"/>
            <filter val="11458220"/>
            <filter val="11607604"/>
            <filter val="11627585"/>
            <filter val="11747216"/>
            <filter val="11838061"/>
            <filter val="11886620"/>
            <filter val="11894531"/>
            <filter val="11905089"/>
            <filter val="11932121"/>
            <filter val="11933583"/>
            <filter val="11939388"/>
            <filter val="11984553"/>
            <filter val="11990546"/>
            <filter val="11994720"/>
            <filter val="12010014"/>
            <filter val="12011047"/>
            <filter val="12028488"/>
            <filter val="12126251"/>
            <filter val="12205982"/>
            <filter val="12213151"/>
            <filter val="12326757"/>
            <filter val="12330050"/>
            <filter val="12509278"/>
            <filter val="12566039"/>
            <filter val="12596108"/>
            <filter val="12597056"/>
            <filter val="12614800"/>
            <filter val="12715186"/>
            <filter val="12719206"/>
            <filter val="12766149"/>
            <filter val="12767625"/>
            <filter val="12798836"/>
            <filter val="13520599"/>
            <filter val="13540962"/>
            <filter val="13559916"/>
            <filter val="13625315"/>
            <filter val="13642448"/>
            <filter val="13659245"/>
            <filter val="13756237"/>
            <filter val="13766358"/>
            <filter val="13778006"/>
            <filter val="13810346"/>
            <filter val="13848373"/>
            <filter val="13862165"/>
            <filter val="13877977"/>
            <filter val="13903069"/>
            <filter val="13940039"/>
            <filter val="13962384"/>
            <filter val="13968119"/>
            <filter val="13973729"/>
            <filter val="14009120"/>
            <filter val="14011738"/>
            <filter val="14049831"/>
            <filter val="14075416"/>
            <filter val="14102707"/>
            <filter val="14110759"/>
            <filter val="14110776"/>
            <filter val="14115286"/>
            <filter val="14136874"/>
            <filter val="14171982"/>
            <filter val="14175342"/>
            <filter val="14175603"/>
            <filter val="14223987"/>
            <filter val="14230769"/>
            <filter val="14249077"/>
            <filter val="14268064"/>
            <filter val="14302508"/>
            <filter val="14312367"/>
            <filter val="14312999"/>
            <filter val="14338349"/>
            <filter val="14356354"/>
            <filter val="14371436"/>
            <filter val="14372570"/>
            <filter val="14377034"/>
            <filter val="14459458"/>
            <filter val="14472207"/>
            <filter val="14492202"/>
            <filter val="14533113"/>
            <filter val="14538068"/>
            <filter val="14570288"/>
            <filter val="14583959"/>
            <filter val="14589640"/>
            <filter val="14597565"/>
            <filter val="14610851"/>
            <filter val="14613760"/>
            <filter val="14616213"/>
            <filter val="14621560"/>
            <filter val="14651052"/>
            <filter val="14927588"/>
            <filter val="14948238"/>
            <filter val="14957721"/>
            <filter val="14961211"/>
            <filter val="14980425"/>
            <filter val="14989585"/>
            <filter val="14994344"/>
            <filter val="14999560"/>
            <filter val="15013371"/>
            <filter val="15014230"/>
            <filter val="15041114"/>
            <filter val="15051811"/>
            <filter val="15062874"/>
            <filter val="15076966"/>
            <filter val="15145706"/>
            <filter val="15157990"/>
            <filter val="15158364"/>
            <filter val="15160458"/>
            <filter val="15177038"/>
            <filter val="15187619"/>
            <filter val="15394170"/>
            <filter val="15415186"/>
            <filter val="15439514"/>
            <filter val="15448355"/>
            <filter val="15467997"/>
            <filter val="15481683"/>
            <filter val="15516086"/>
            <filter val="15530246"/>
            <filter val="15540517"/>
            <filter val="15557024"/>
            <filter val="15563378"/>
            <filter val="15574204"/>
            <filter val="15577957"/>
            <filter val="15583290"/>
            <filter val="15595813"/>
            <filter val="15644203"/>
            <filter val="15644833"/>
            <filter val="15649680"/>
            <filter val="15651966"/>
            <filter val="15654442"/>
            <filter val="15655687"/>
            <filter val="15662710"/>
            <filter val="15693779"/>
            <filter val="15704357"/>
            <filter val="15706947"/>
            <filter val="15711701"/>
            <filter val="15711844"/>
            <filter val="15712070"/>
            <filter val="15712220"/>
            <filter val="15712339"/>
            <filter val="15723868"/>
            <filter val="15737435"/>
            <filter val="15760902"/>
            <filter val="15761029"/>
            <filter val="15761086"/>
            <filter val="15761127"/>
            <filter val="15761130"/>
            <filter val="15761211"/>
            <filter val="15761269"/>
            <filter val="15761271"/>
            <filter val="15806540"/>
            <filter val="15831122"/>
            <filter val="15836044"/>
            <filter val="15836406"/>
            <filter val="15857572"/>
            <filter val="15866936"/>
            <filter val="15892818"/>
            <filter val="15906397"/>
            <filter val="15913073"/>
            <filter val="15924801"/>
            <filter val="15926022"/>
            <filter val="15929341"/>
            <filter val="N/A"/>
          </filters>
        </filterColumn>
      </autoFilter>
      <extLst>
        <ext uri="GoogleSheetsCustomDataVersion1">
          <go:sheetsCustomData xmlns:go="http://customooxmlschemas.google.com/" filterViewId="1172266995"/>
        </ext>
      </extLst>
    </customSheetView>
    <customSheetView guid="{4BE58478-B850-4CB0-9882-77A970208043}" filter="1" showAutoFilter="1">
      <pageMargins left="0.7" right="0.7" top="0.75" bottom="0.75" header="0.3" footer="0.3"/>
      <autoFilter ref="M1:M1016" xr:uid="{2FE692E4-221B-4E97-9858-E45FA2EBACEC}">
        <filterColumn colId="0">
          <filters>
            <filter val="01/03/2023"/>
            <filter val="01/05/2023"/>
            <filter val="01/06/2023"/>
            <filter val="01/11/2023"/>
            <filter val="01/13/2023"/>
            <filter val="01/16/2023"/>
            <filter val="01/19/2023"/>
            <filter val="01/25/2023"/>
            <filter val="02/01/2023"/>
            <filter val="02/16/2023"/>
            <filter val="03/07/2023"/>
            <filter val="03/09/2022"/>
            <filter val="04/06/2023"/>
            <filter val="04/08/2023"/>
            <filter val="04/17/2023"/>
            <filter val="04/21/2023"/>
            <filter val="04/27/2023"/>
            <filter val="05/01/2023"/>
            <filter val="05/04/2023"/>
            <filter val="05/05/2023"/>
            <filter val="05/09/2023"/>
            <filter val="05/11/2023"/>
            <filter val="05/13/2023"/>
            <filter val="05/17/2023"/>
            <filter val="05/30/2023"/>
            <filter val="05/31/2023"/>
            <filter val="06/14/2022"/>
            <filter val="06/17/2023"/>
            <filter val="06/21/2023"/>
            <filter val="06/25/2019"/>
            <filter val="07/04/2023"/>
            <filter val="07/13/2010"/>
            <filter val="07/15/2023"/>
            <filter val="07/25/2023"/>
            <filter val="08/03/2023"/>
            <filter val="09/17/2022"/>
            <filter val="09/19/2022"/>
            <filter val="09/25/2019"/>
            <filter val="10/31/2022"/>
            <filter val="11/04/2022"/>
            <filter val="11/07/2022"/>
            <filter val="11/08/2022"/>
            <filter val="11/28/2022"/>
            <filter val="11/30/2022"/>
            <filter val="12/09/2022"/>
            <filter val="12/12/2022"/>
            <filter val="12/13/2018"/>
            <filter val="12/15/2022"/>
            <filter val="12/16/2022"/>
            <filter val="12/20/2022"/>
            <filter val="12/29/2022"/>
            <filter val="2/13/2023"/>
            <filter val="2/17/2023"/>
            <filter val="2/21/2023"/>
            <filter val="2/24/2021"/>
            <filter val="2/25/2023"/>
            <filter val="3/10/2023"/>
            <filter val="3/13/2023"/>
            <filter val="3/28/2023"/>
            <filter val="3/30/2023"/>
            <filter val="4/12/2023"/>
            <filter val="4/18/2023"/>
            <filter val="4/21/2023"/>
            <filter val="4/26/2023"/>
            <filter val="4/28/2023"/>
            <filter val="5/15/2023"/>
            <filter val="5/18/2023"/>
            <filter val="5/2/2023"/>
            <filter val="5/23/2023"/>
            <filter val="5/3/2023"/>
            <filter val="5/30/2023"/>
            <filter val="5/31/2023"/>
            <filter val="5/4/2023"/>
            <filter val="5/5/2023"/>
            <filter val="5/8/2023"/>
            <filter val="5/9/2023"/>
            <filter val="6/24/2023"/>
            <filter val="6/7/2023"/>
            <filter val="7/12/2023"/>
            <filter val="N/A"/>
          </filters>
        </filterColumn>
      </autoFilter>
      <extLst>
        <ext uri="GoogleSheetsCustomDataVersion1">
          <go:sheetsCustomData xmlns:go="http://customooxmlschemas.google.com/" filterViewId="1165232682"/>
        </ext>
      </extLst>
    </customSheetView>
    <customSheetView guid="{A640A28A-8986-40D9-8E01-389422EEBE01}" filter="1" showAutoFilter="1">
      <pageMargins left="0.7" right="0.7" top="0.75" bottom="0.75" header="0.3" footer="0.3"/>
      <autoFilter ref="AI1:AI1016" xr:uid="{3E3CEB5D-5209-4897-8025-7E67924D9297}"/>
      <extLst>
        <ext uri="GoogleSheetsCustomDataVersion1">
          <go:sheetsCustomData xmlns:go="http://customooxmlschemas.google.com/" filterViewId="1154873808"/>
        </ext>
      </extLst>
    </customSheetView>
    <customSheetView guid="{BCAE2800-B7B5-4D2F-8B00-764B555358BD}" filter="1" showAutoFilter="1">
      <pageMargins left="0.7" right="0.7" top="0.75" bottom="0.75" header="0.3" footer="0.3"/>
      <autoFilter ref="AP1:AP1016" xr:uid="{9B2F6477-5996-4B19-A2A1-92177B3A0ECA}"/>
      <extLst>
        <ext uri="GoogleSheetsCustomDataVersion1">
          <go:sheetsCustomData xmlns:go="http://customooxmlschemas.google.com/" filterViewId="1147601924"/>
        </ext>
      </extLst>
    </customSheetView>
    <customSheetView guid="{9EC2133B-E411-4AB2-83FC-A4530BD47E38}" filter="1" showAutoFilter="1">
      <pageMargins left="0.7" right="0.7" top="0.75" bottom="0.75" header="0.3" footer="0.3"/>
      <autoFilter ref="AI1:AI1016" xr:uid="{7EA25180-DE94-4C12-AB8D-D416550EBC66}">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146952458"/>
        </ext>
      </extLst>
    </customSheetView>
    <customSheetView guid="{404DB5C8-58CB-43FC-9750-18A3490E47AB}" filter="1" showAutoFilter="1">
      <pageMargins left="0.7" right="0.7" top="0.75" bottom="0.75" header="0.3" footer="0.3"/>
      <autoFilter ref="G1:G1016" xr:uid="{CB2BA241-952D-499D-A875-AF3F07099AF2}">
        <filterColumn colId="0">
          <filters blank="1">
            <filter val="MA, LLP"/>
            <filter val="Masters Social Worker Limited"/>
            <filter val="Medical Doctor Educational Limited"/>
          </filters>
        </filterColumn>
      </autoFilter>
      <extLst>
        <ext uri="GoogleSheetsCustomDataVersion1">
          <go:sheetsCustomData xmlns:go="http://customooxmlschemas.google.com/" filterViewId="1140272512"/>
        </ext>
      </extLst>
    </customSheetView>
    <customSheetView guid="{140E2A05-F7EC-4497-A4B9-B4153B4806F8}" filter="1" showAutoFilter="1">
      <pageMargins left="0.7" right="0.7" top="0.75" bottom="0.75" header="0.3" footer="0.3"/>
      <autoFilter ref="C1:C1016" xr:uid="{6F0F77E7-FE07-4062-9DAC-D39ADEABAC20}">
        <filterColumn colId="0">
          <filters>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1137902990"/>
        </ext>
      </extLst>
    </customSheetView>
    <customSheetView guid="{759ED47E-BEAC-494A-A738-1A2A9F7DDD3F}" filter="1" showAutoFilter="1">
      <pageMargins left="0.7" right="0.7" top="0.75" bottom="0.75" header="0.3" footer="0.3"/>
      <autoFilter ref="A1:AR172" xr:uid="{1C2AE502-3A4E-4FE9-9528-574995D816E1}">
        <filterColumn colId="2">
          <filters>
            <filter val="Renewal Christian Counseling Inc"/>
          </filters>
        </filterColumn>
      </autoFilter>
      <extLst>
        <ext uri="GoogleSheetsCustomDataVersion1">
          <go:sheetsCustomData xmlns:go="http://customooxmlschemas.google.com/" filterViewId="1137586151"/>
        </ext>
      </extLst>
    </customSheetView>
    <customSheetView guid="{773F188C-5494-4F73-82BE-0798C5D9C47E}" filter="1" showAutoFilter="1">
      <pageMargins left="0.7" right="0.7" top="0.75" bottom="0.75" header="0.3" footer="0.3"/>
      <autoFilter ref="AI1:AI1016" xr:uid="{99118C5E-875F-4FA1-BF04-9A5A0CA04715}">
        <filterColumn colId="0">
          <filters>
            <filter val="Application for Termination Submission Date: 05/05/2023"/>
            <filter val="Approved_x000a_Effective Date: 05/01/2023        _x000a_Reassigned to PTAN: 0E06125_x000a_Provider PTAN: E06125126"/>
            <filter val="Approved_x000a_Effective Date: 05/01/2023        _x000a_Reassigned to PTAN: 0Q26321_x000a_Provider PTAN: Q26321158"/>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s>
        </filterColumn>
      </autoFilter>
      <extLst>
        <ext uri="GoogleSheetsCustomDataVersion1">
          <go:sheetsCustomData xmlns:go="http://customooxmlschemas.google.com/" filterViewId="1135669859"/>
        </ext>
      </extLst>
    </customSheetView>
    <customSheetView guid="{8748B855-E6F0-4526-ADA9-87976EBC49A9}" filter="1" showAutoFilter="1">
      <pageMargins left="0.7" right="0.7" top="0.75" bottom="0.75" header="0.3" footer="0.3"/>
      <autoFilter ref="C1:C1016" xr:uid="{9DC1CD33-2072-488B-B869-DEDA4F7544AB}">
        <filterColumn colId="0">
          <filters>
            <filter val="All- Well Being_x000a__x000a_Consumer Services DCO"/>
            <filter val="Case Management of Michigan DCO"/>
            <filter val="Clinton Counseling Center DCO"/>
            <filter val="Consumer Services DCO"/>
            <filter val="Easterseals"/>
            <filter val="Training &amp; Treatment Innovations DCO"/>
          </filters>
        </filterColumn>
      </autoFilter>
      <extLst>
        <ext uri="GoogleSheetsCustomDataVersion1">
          <go:sheetsCustomData xmlns:go="http://customooxmlschemas.google.com/" filterViewId="1133656362"/>
        </ext>
      </extLst>
    </customSheetView>
    <customSheetView guid="{C1842488-84C5-46AE-8BD7-3A762A6A8E01}" filter="1" showAutoFilter="1">
      <pageMargins left="0.7" right="0.7" top="0.75" bottom="0.75" header="0.3" footer="0.3"/>
      <autoFilter ref="C1:C1016" xr:uid="{E6E3E5A3-4522-4BEE-8723-B091CA873B26}">
        <filterColumn colId="0">
          <filters>
            <filter val="All- Well Being"/>
            <filter val="All- Well Being_x000a__x000a_Consumer Services DCO"/>
          </filters>
        </filterColumn>
      </autoFilter>
      <extLst>
        <ext uri="GoogleSheetsCustomDataVersion1">
          <go:sheetsCustomData xmlns:go="http://customooxmlschemas.google.com/" filterViewId="1123244735"/>
        </ext>
      </extLst>
    </customSheetView>
    <customSheetView guid="{7295A605-F5C7-41C3-B8A8-CF2EDD9A913A}" filter="1" showAutoFilter="1">
      <pageMargins left="0.7" right="0.7" top="0.75" bottom="0.75" header="0.3" footer="0.3"/>
      <autoFilter ref="AI1:AI1016" xr:uid="{81134CEF-094A-4454-919B-FEE738D98CB5}">
        <filterColumn colId="0">
          <filters>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s>
        </filterColumn>
      </autoFilter>
      <extLst>
        <ext uri="GoogleSheetsCustomDataVersion1">
          <go:sheetsCustomData xmlns:go="http://customooxmlschemas.google.com/" filterViewId="1122336734"/>
        </ext>
      </extLst>
    </customSheetView>
    <customSheetView guid="{E2B31C1D-B202-40D2-B20D-675AD2035840}" filter="1" showAutoFilter="1">
      <pageMargins left="0.7" right="0.7" top="0.75" bottom="0.75" header="0.3" footer="0.3"/>
      <autoFilter ref="B1:B1016" xr:uid="{EF7E63C6-44E7-4AC0-BF2F-6C1597947182}">
        <filterColumn colId="0">
          <filters>
            <filter val="Termed as of 4/27/23"/>
            <filter val="Terminated"/>
          </filters>
        </filterColumn>
      </autoFilter>
      <extLst>
        <ext uri="GoogleSheetsCustomDataVersion1">
          <go:sheetsCustomData xmlns:go="http://customooxmlschemas.google.com/" filterViewId="1113244779"/>
        </ext>
      </extLst>
    </customSheetView>
    <customSheetView guid="{287B3639-9EA7-404E-93C1-D6C04243A86E}" filter="1" showAutoFilter="1">
      <pageMargins left="0.7" right="0.7" top="0.75" bottom="0.75" header="0.3" footer="0.3"/>
      <autoFilter ref="AI1:AI1016" xr:uid="{1DF2610E-11F1-406A-95A2-01C4CF065E83}">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111537380"/>
        </ext>
      </extLst>
    </customSheetView>
    <customSheetView guid="{D1D487FE-929C-4D88-B46E-401DD4406A60}" filter="1" showAutoFilter="1">
      <pageMargins left="0.7" right="0.7" top="0.75" bottom="0.75" header="0.3" footer="0.3"/>
      <autoFilter ref="AI1:AI1016" xr:uid="{4B32B47C-C088-4DAD-8FAD-72C31A80A2CB}">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4/28/2023_x000a_Request Tracking ID for PECOS access: S6703292"/>
            <filter val="CMS I&amp;A Connection Request 4/28/2023_x000a_Request Tracking ID for PECOS access: S6703324"/>
            <filter val="CMS I&amp;A Connection Request 4/28/2023_x000a_Request Tracking ID for PECOS access: S6703333"/>
            <filter val="CMS I&amp;A Connection Request 4/28/2023_x000a_Request Tracking ID for PECOS access: S6703369"/>
            <filter val="CMS I&amp;A Connection Request 4/28/2023_x000a_Request Tracking ID for PECOS access: S6703374"/>
            <filter val="CMS I&amp;A Connection Request 4/28/2023_x000a_Request Tracking ID for PECOS access:S6703325"/>
            <filter val="CMS I&amp;A Connection Request 4/28/2023_x000a_Request Tracking ID for PECOS access:S6703392"/>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11092935"/>
        </ext>
      </extLst>
    </customSheetView>
    <customSheetView guid="{AF9131BB-3D5D-4FF7-B26F-B427A7AEEBE6}" filter="1" showAutoFilter="1">
      <pageMargins left="0.7" right="0.7" top="0.75" bottom="0.75" header="0.3" footer="0.3"/>
      <autoFilter ref="AI1:AI1016" xr:uid="{32846282-812F-42F4-8703-C3EB56D80B35}">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1108180477"/>
        </ext>
      </extLst>
    </customSheetView>
    <customSheetView guid="{62B87709-ED55-43E1-AB21-A687748A1304}" filter="1" showAutoFilter="1">
      <pageMargins left="0.7" right="0.7" top="0.75" bottom="0.75" header="0.3" footer="0.3"/>
      <autoFilter ref="AG1:AG1016" xr:uid="{5BEA0E05-92FC-4A8A-B0E0-C392C108E1B9}">
        <filterColumn colId="0">
          <filters blank="1"/>
        </filterColumn>
      </autoFilter>
      <extLst>
        <ext uri="GoogleSheetsCustomDataVersion1">
          <go:sheetsCustomData xmlns:go="http://customooxmlschemas.google.com/" filterViewId="1096543318"/>
        </ext>
      </extLst>
    </customSheetView>
    <customSheetView guid="{DDE2F817-4394-46E8-AAD0-290D57F5E04A}" filter="1" showAutoFilter="1">
      <pageMargins left="0.7" right="0.7" top="0.75" bottom="0.75" header="0.3" footer="0.3"/>
      <autoFilter ref="C1:C1016" xr:uid="{EBFB3BF9-E666-4EAA-945D-E258609AB8E0}">
        <filterColumn colId="0">
          <filters>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1095226057"/>
        </ext>
      </extLst>
    </customSheetView>
    <customSheetView guid="{AED8D80B-B320-4097-BA13-600484643D60}" filter="1" showAutoFilter="1">
      <pageMargins left="0.7" right="0.7" top="0.75" bottom="0.75" header="0.3" footer="0.3"/>
      <autoFilter ref="A1:AQ210" xr:uid="{EFD04686-4303-4DED-A521-A17537B6CA97}">
        <filterColumn colId="2">
          <filters blank="1">
            <filter val="All- Well Being_x000a__x000a_Consumer Services DCO"/>
            <filter val="Case Management of Michigan DCO"/>
            <filter val="Clinton Counseling Center DCO"/>
            <filter val="Consumer Services DCO"/>
            <filter val="Easterseals"/>
            <filter val="Training &amp; Treatment Innovations DCO"/>
          </filters>
        </filterColumn>
      </autoFilter>
      <extLst>
        <ext uri="GoogleSheetsCustomDataVersion1">
          <go:sheetsCustomData xmlns:go="http://customooxmlschemas.google.com/" filterViewId="1093563478"/>
        </ext>
      </extLst>
    </customSheetView>
    <customSheetView guid="{7A9AAF8F-BD6E-4471-962F-8AC59CBDBA05}" filter="1" showAutoFilter="1">
      <pageMargins left="0.7" right="0.7" top="0.75" bottom="0.75" header="0.3" footer="0.3"/>
      <autoFilter ref="A1:AR210" xr:uid="{CDA458AC-E49E-498A-A3C6-7814E2B56CF1}">
        <filterColumn colId="2">
          <filters blank="1">
            <filter val="Easterseals"/>
          </filters>
        </filterColumn>
      </autoFilter>
      <extLst>
        <ext uri="GoogleSheetsCustomDataVersion1">
          <go:sheetsCustomData xmlns:go="http://customooxmlschemas.google.com/" filterViewId="109235672"/>
        </ext>
      </extLst>
    </customSheetView>
    <customSheetView guid="{B624BD82-4959-4739-A4C0-DDC5A950F38B}" filter="1" showAutoFilter="1">
      <pageMargins left="0.7" right="0.7" top="0.75" bottom="0.75" header="0.3" footer="0.3"/>
      <autoFilter ref="B1:B1016" xr:uid="{0D1018A2-5D58-4857-B305-C72AFA6C1059}">
        <filterColumn colId="0">
          <filters>
            <filter val="Termed as of 4/27/23"/>
            <filter val="Terminated"/>
          </filters>
        </filterColumn>
      </autoFilter>
      <extLst>
        <ext uri="GoogleSheetsCustomDataVersion1">
          <go:sheetsCustomData xmlns:go="http://customooxmlschemas.google.com/" filterViewId="1090783097"/>
        </ext>
      </extLst>
    </customSheetView>
    <customSheetView guid="{08C0B655-EAEE-4145-AC6B-4A896EDC4DC2}" filter="1" showAutoFilter="1">
      <pageMargins left="0.7" right="0.7" top="0.75" bottom="0.75" header="0.3" footer="0.3"/>
      <autoFilter ref="AI1:AI1016" xr:uid="{831CDBF2-A24E-4C20-9D48-010F926D4A73}">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09060028"/>
        </ext>
      </extLst>
    </customSheetView>
    <customSheetView guid="{991C01CA-F924-45E4-955F-2A204BF80CF0}" filter="1" showAutoFilter="1">
      <pageMargins left="0.7" right="0.7" top="0.75" bottom="0.75" header="0.3" footer="0.3"/>
      <autoFilter ref="A1:AR172" xr:uid="{5249A1B9-758C-4DC5-94F6-B11C92673DCE}">
        <filterColumn colId="2">
          <filters>
            <filter val="Consumer Services DCO"/>
            <filter val="All- Well Being_x000a__x000a_Consumer Services DCO"/>
          </filters>
        </filterColumn>
      </autoFilter>
      <extLst>
        <ext uri="GoogleSheetsCustomDataVersion1">
          <go:sheetsCustomData xmlns:go="http://customooxmlschemas.google.com/" filterViewId="1087366787"/>
        </ext>
      </extLst>
    </customSheetView>
    <customSheetView guid="{73054BE2-B034-43C7-BAA7-EDDD433DF862}" filter="1" showAutoFilter="1">
      <pageMargins left="0.7" right="0.7" top="0.75" bottom="0.75" header="0.3" footer="0.3"/>
      <autoFilter ref="H1:H1016" xr:uid="{C5E16CDA-FDB6-46CF-A19A-AEF6AA5E6D40}">
        <filterColumn colId="0">
          <filters blank="1">
            <filter val="363021964"/>
            <filter val="363176178"/>
            <filter val="364062013"/>
            <filter val="366940382"/>
            <filter val="368174711"/>
            <filter val="377133668"/>
            <filter val="377666480"/>
            <filter val="379624483"/>
            <filter val="382233494"/>
            <filter val="594124713"/>
          </filters>
        </filterColumn>
      </autoFilter>
      <extLst>
        <ext uri="GoogleSheetsCustomDataVersion1">
          <go:sheetsCustomData xmlns:go="http://customooxmlschemas.google.com/" filterViewId="1083334255"/>
        </ext>
      </extLst>
    </customSheetView>
    <customSheetView guid="{1362ED3A-582A-4D8B-8703-E6C32CF58E06}" filter="1" showAutoFilter="1">
      <pageMargins left="0.7" right="0.7" top="0.75" bottom="0.75" header="0.3" footer="0.3"/>
      <autoFilter ref="C1:C1016" xr:uid="{164F6401-BC45-4EFB-903B-05E038C49808}">
        <filterColumn colId="0">
          <filters>
            <filter val="Easterseals"/>
          </filters>
        </filterColumn>
      </autoFilter>
      <extLst>
        <ext uri="GoogleSheetsCustomDataVersion1">
          <go:sheetsCustomData xmlns:go="http://customooxmlschemas.google.com/" filterViewId="1077487670"/>
        </ext>
      </extLst>
    </customSheetView>
    <customSheetView guid="{E4A85B9D-6ADA-4626-A221-D29022B61560}" filter="1" showAutoFilter="1">
      <pageMargins left="0.7" right="0.7" top="0.75" bottom="0.75" header="0.3" footer="0.3"/>
      <autoFilter ref="A1:AQ210" xr:uid="{EAEC4D4D-B327-44E3-8F88-EAA6C6ACF6F8}">
        <filterColumn colId="5">
          <filters blank="1">
            <filter val="Bedigian"/>
            <filter val="Bennington"/>
            <filter val="BERISHAJ"/>
            <filter val="Blackburn"/>
            <filter val="Buchman"/>
            <filter val="Butler"/>
            <filter val="Ceno"/>
            <filter val="Conley"/>
            <filter val="Dean"/>
            <filter val="Douglas"/>
            <filter val="D'Urso-Watkins"/>
            <filter val="Everson"/>
            <filter val="Fringer"/>
            <filter val="Gillis"/>
            <filter val="Griesbeck"/>
            <filter val="Hause"/>
            <filter val="Hilton"/>
            <filter val="Jackson"/>
            <filter val="Jackson Jr."/>
            <filter val="Jinnat"/>
            <filter val="Jones-Murray"/>
            <filter val="Koerber"/>
            <filter val="Kohl"/>
            <filter val="Koppela-Frangedakis"/>
            <filter val="Kowalski"/>
            <filter val="Lancaster"/>
            <filter val="Long"/>
            <filter val="Marszalec"/>
            <filter val="MCQUEEN"/>
            <filter val="MOLESWORTH"/>
            <filter val="Mostyn"/>
            <filter val="Parker"/>
            <filter val="Peavler"/>
            <filter val="Pietrzak"/>
            <filter val="Ross"/>
            <filter val="ROSUM"/>
            <filter val="Saheed"/>
            <filter val="Santa Maria"/>
            <filter val="Santilli"/>
            <filter val="Strobel"/>
            <filter val="Strode"/>
            <filter val="Timmons"/>
            <filter val="Tobar"/>
            <filter val="Turner"/>
            <filter val="Vincent"/>
            <filter val="Walker"/>
          </filters>
        </filterColumn>
      </autoFilter>
      <extLst>
        <ext uri="GoogleSheetsCustomDataVersion1">
          <go:sheetsCustomData xmlns:go="http://customooxmlschemas.google.com/" filterViewId="107587165"/>
        </ext>
      </extLst>
    </customSheetView>
    <customSheetView guid="{4247B587-DFE9-4ECF-85C8-CEA867ECA0E5}" filter="1" showAutoFilter="1">
      <pageMargins left="0.7" right="0.7" top="0.75" bottom="0.75" header="0.3" footer="0.3"/>
      <autoFilter ref="A1:A1016" xr:uid="{F4967627-27DE-4087-9F8C-ECD82F7E563A}"/>
      <extLst>
        <ext uri="GoogleSheetsCustomDataVersion1">
          <go:sheetsCustomData xmlns:go="http://customooxmlschemas.google.com/" filterViewId="1072660890"/>
        </ext>
      </extLst>
    </customSheetView>
    <customSheetView guid="{1C2AB9B9-E387-44FD-89D2-74FEDD223C0F}" filter="1" showAutoFilter="1">
      <pageMargins left="0.7" right="0.7" top="0.75" bottom="0.75" header="0.3" footer="0.3"/>
      <autoFilter ref="AI1:AI1016" xr:uid="{F40719C8-ADA6-4CCF-B0EE-7C206C33EF31}">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3/2/2023_x000a_Request Tracking ID for PECOS access: S6559209"/>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071263555"/>
        </ext>
      </extLst>
    </customSheetView>
    <customSheetView guid="{1CBC740F-917E-4768-981E-268549B60F44}" filter="1" showAutoFilter="1">
      <pageMargins left="0.7" right="0.7" top="0.75" bottom="0.75" header="0.3" footer="0.3"/>
      <autoFilter ref="AI1:AI1016" xr:uid="{EA4DA34A-9B56-4A87-AE6B-A1F4D4001001}">
        <filterColumn colId="0">
          <filters>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s>
        </filterColumn>
      </autoFilter>
      <extLst>
        <ext uri="GoogleSheetsCustomDataVersion1">
          <go:sheetsCustomData xmlns:go="http://customooxmlschemas.google.com/" filterViewId="1069545551"/>
        </ext>
      </extLst>
    </customSheetView>
    <customSheetView guid="{6D1EB626-4F05-4B45-B0F7-676BDC500817}" filter="1" showAutoFilter="1">
      <pageMargins left="0.7" right="0.7" top="0.75" bottom="0.75" header="0.3" footer="0.3"/>
      <autoFilter ref="A1:AR210" xr:uid="{945F5F42-B3E4-4023-B2E3-D049E0FBCCD7}">
        <filterColumn colId="2">
          <filters blank="1">
            <filter val="Case Management of Michigan DCO"/>
            <filter val="Clinton Counseling Center DCO"/>
            <filter val="CNS Healthcare"/>
            <filter val="Easterseals"/>
          </filters>
        </filterColumn>
      </autoFilter>
      <extLst>
        <ext uri="GoogleSheetsCustomDataVersion1">
          <go:sheetsCustomData xmlns:go="http://customooxmlschemas.google.com/" filterViewId="105925231"/>
        </ext>
      </extLst>
    </customSheetView>
    <customSheetView guid="{5C5CA293-17DA-49E0-A9FB-6D66A0B2C0EE}" filter="1" showAutoFilter="1">
      <pageMargins left="0.7" right="0.7" top="0.75" bottom="0.75" header="0.3" footer="0.3"/>
      <autoFilter ref="A1:AR210" xr:uid="{B2899F65-DAF7-485D-A574-0134AF23DDF8}"/>
      <extLst>
        <ext uri="GoogleSheetsCustomDataVersion1">
          <go:sheetsCustomData xmlns:go="http://customooxmlschemas.google.com/" filterViewId="1056212775"/>
        </ext>
      </extLst>
    </customSheetView>
    <customSheetView guid="{7B7F7C25-8371-4369-9612-7D344FEE3475}" filter="1" showAutoFilter="1">
      <pageMargins left="0.7" right="0.7" top="0.75" bottom="0.75" header="0.3" footer="0.3"/>
      <autoFilter ref="AI1:AI1016" xr:uid="{28CC8C71-EBCD-48A2-91D6-7EA7155CF1DD}">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09/2023_x000a_Request Tracking ID for PECOS access: S6731579"/>
            <filter val="CMS I&amp;A Connection Request 05/17/2023_x000a_Request Tracking ID for PECOS access:S6755035"/>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19/2023_x000a_Request Tracking ID for PECOS access:S6760380"/>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053618572"/>
        </ext>
      </extLst>
    </customSheetView>
    <customSheetView guid="{DB2240C0-7DF9-44B0-8ABC-A9181634B116}" filter="1" showAutoFilter="1">
      <pageMargins left="0.7" right="0.7" top="0.75" bottom="0.75" header="0.3" footer="0.3"/>
      <autoFilter ref="AM1:AM1016" xr:uid="{2FBDA497-4907-4FBA-8079-3BE92BBDA511}">
        <filterColumn colId="0">
          <filters>
            <filter val="Latest Attempt: 05/17/2023"/>
            <filter val="Not eligible"/>
            <filter val="not submitted"/>
            <filter val="Not Submitted_x000a_Missing Information: 6301016437 Expired/Lapsed License # as of Aug 24, 2017"/>
            <filter val="Not Submitted_x000a_Missing Information: CAQH ID and License Number"/>
            <filter val="Not Submitted_x000a_Missing Information: Prac type, CAQH ID and License Number"/>
            <filter val="Not submitted."/>
          </filters>
        </filterColumn>
      </autoFilter>
      <extLst>
        <ext uri="GoogleSheetsCustomDataVersion1">
          <go:sheetsCustomData xmlns:go="http://customooxmlschemas.google.com/" filterViewId="1045230874"/>
        </ext>
      </extLst>
    </customSheetView>
    <customSheetView guid="{340D433A-BCFE-4C59-A582-AB76998817B5}" filter="1" showAutoFilter="1">
      <pageMargins left="0.7" right="0.7" top="0.75" bottom="0.75" header="0.3" footer="0.3"/>
      <autoFilter ref="AI1:AI1016" xr:uid="{26082F14-0AF7-483B-AD77-9194C306F32E}">
        <filterColumn colId="0">
          <filters>
            <filter val="855R Application Rejected_x000a_04.17.2023855R"/>
            <filter val="Application for Termination Submission Date: 05/05/2023"/>
            <filter val="Approved_x000a_Effective Date: 01/21/2023_x000a_Reassigned to PTAN: 0Q26321_x000a_Provider PTAN: Q26321146"/>
            <filter val="Approved_x000a_Effective Date: 01/24/2023        _x000a_Reassigned to PTAN: 0Q26321_x000a_Provider PTAN: E061250100"/>
            <filter val="Approved_x000a_Effective Date: 01/24/2023_x000a_Reassigned to PTAN: 0Q26321_x000a_Provider PTAN: Q26321149"/>
            <filter val="Approved_x000a_Effective Date: 01/25/2023_x000a_Reassigned to PTAN: 0Q26321_x000a_Provider PTAN : Q26321150"/>
            <filter val="Approved_x000a_Effective Date: 01/27/2023        _x000a_Reassigned to PTAN: OE06125_x000a_Provider PTAN : EO6125120"/>
            <filter val="APPROVED_x000a_Effective Date: 02/02/2023      _x000a_Reassigned to PTAN: 0Q26321_x000a_Provider PTAN: Q26321157"/>
            <filter val="APPROVED_x000a_Effective Date: 02/02/2023_x000a_Reassigned to PTAN: 0Q26321_x000a_Provider PTAN: Q26321156"/>
            <filter val="APPROVED_x000a_Effective Date: 02/03/2023_x000a_Reassigned to PTAN: 0E06125_x000a_Provider PTAN: EO6125124"/>
            <filter val="Approved_x000a_Effective Date: 02/03/2023_x000a_Reassigned to PTAN: 0Q26321_x000a_Provider PTAN : Q26321154"/>
            <filter val="APPROVED_x000a_Effective Date: 02/03/2023_x000a_Reassigned to PTAN: 0Q26321_x000a_Provider PTAN: Q26321155"/>
            <filter val="APPROVED_x000a_Effective Date: 02/08/2023        _x000a_Reassigned to PTAN: 0E06125_x000a_Provider PTAN: E06125123"/>
            <filter val="Approved_x000a_Effective Date: 05/01/2023        _x000a_Reassigned to PTAN: 0E06125_x000a_Provider PTAN: E06125126"/>
            <filter val="Approved_x000a_Effective Date: 05/01/2023        _x000a_Reassigned to PTAN: 0Q26321_x000a_Provider PTAN: Q26321158"/>
            <filter val="Approved_x000a_Effective Date: 05/01/2023_x000a_Reassigned to PTAN: 0E06125_x000a_Provider PTAN: E06125125"/>
            <filter val="Approved_x000a_Effective Date:02/03/2023_x000a_Reassigned to PTAN: 0E06125_x000a_Provider PTAN: EO6125121"/>
            <filter val="Approved_x000a_Effective Date:02/03/2023_x000a_Reassigned to PTAN: 0E06125_x000a_Provider PTAN: EO6125122"/>
            <filter val="Approved_x000a_Effective Date:02/03/2023_x000a_Reassigned to PTAN: 0Q26321_x000a_Provider PTAN : Q26321152"/>
            <filter val="Approved_x000a_Effective Date:02/03/2023_x000a_Reassigned to PTAN: 0Q26321_x000a_Provider PTAN : Q26321153_x000a_Revalidation Date:N/A_x000a_Revalidation Due Date: N/A"/>
            <filter val="CMS I&amp;A Connection Request 05/30/2023_x000a_Request Tracking ID for PECOS access: S6790861"/>
            <filter val="CMS I&amp;A Connection Request 05/31/2023_x000a_Request Tracking ID for PECOS access: S6790871"/>
            <filter val="CMS I&amp;A Connection Request 05/31/2023_x000a_Request Tracking ID for PECOS access: S6790877"/>
            <filter val="CMS I&amp;A Connection Request 05/31/2023_x000a_Request Tracking ID for PECOS access: S6790884"/>
            <filter val="CMS I&amp;A Connection Request 05/31/2023_x000a_Request Tracking ID for PECOS access: S6790885"/>
            <filter val="CMS I&amp;A Connection Request 05/31/2023_x000a_Request Tracking ID for PECOS access: S6790886"/>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5/30/2023_x000a_Request Tracking ID for PECOS access: S6790863"/>
            <filter val="CMS I&amp;A Connection Request 5/30/2023_x000a_Request Tracking ID for PECOS access: S6790868"/>
            <filter val="CMS I&amp;A Connection Request 5/30/2023_x000a_Request Tracking ID for PECOS access:S6790860"/>
            <filter val="CMS I&amp;A Connection Request 5/31/2023_x000a__x000a_ Request Tracking ID for PECOS access: S6790876"/>
            <filter val="CMS I&amp;A Connection Request 5/31/2023_x000a_Request Tracking ID for PECOS access: S6790872"/>
            <filter val="CMS I&amp;A Connection Request 5/31/2023_x000a_Request Tracking ID for PECOS access: S6790881"/>
            <filter val="CMS I&amp;A Connection Request 5/31/2023_x000a_Request Tracking ID for PECOS access: S6790883"/>
            <filter val="CMS I&amp;A Connection Request 5/31/2023_x000a_Request Tracking ID for PECOS access: S6790890"/>
            <filter val="CMS I&amp;A Connection Request 5/31/2023_x000a_Request Tracking ID for PECOS access: S6790891"/>
            <filter val="CMS I&amp;A Connection Request 5/31/2023_x000a_Request Tracking ID for PECOS access: S6790893"/>
            <filter val="CMS I&amp;A Connection Request 5/31/2023_x000a_Request Tracking ID for PECOS access: S6794475"/>
            <filter val="CMS I&amp;A Connection Request 5/31/2023_x000a_Request Tracking ID for PECOS access: S6794479"/>
            <filter val="CMS I&amp;A Connection Request 5/31/2023_x000a_Request Tracking ID for PECOS access: S6794482"/>
            <filter val="CMS I&amp;A Connection Request 5/31/2023_x000a_Request Tracking ID for PECOS access: S6794484"/>
            <filter val="CMS I&amp;A Connection Request 5/31/2023_x000a_Request Tracking ID for PECOS access: S6794485"/>
            <filter val="CMS I&amp;A Connection Request 5/31/2023_x000a_Request Tracking ID for PECOS access: S6794492"/>
            <filter val="CMS I&amp;A Connection Request 6/1/2023_x000a_Request Tracking ID for PECOS access: S6794602"/>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4133348_x000a_Tracking ID:_x000a_T052420230004877_x000a_Enrollment Status:_x000a_Awaiting Processing"/>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5/02/2023"/>
            <filter val="surrogacy Request Approved 3/15/2023"/>
          </filters>
        </filterColumn>
      </autoFilter>
      <extLst>
        <ext uri="GoogleSheetsCustomDataVersion1">
          <go:sheetsCustomData xmlns:go="http://customooxmlschemas.google.com/" filterViewId="1043154162"/>
        </ext>
      </extLst>
    </customSheetView>
    <customSheetView guid="{8E821DBD-69F4-4474-A613-989D7EAAC6E8}" filter="1" showAutoFilter="1">
      <pageMargins left="0.7" right="0.7" top="0.75" bottom="0.75" header="0.3" footer="0.3"/>
      <autoFilter ref="A1:AQ210" xr:uid="{B7507223-54F2-40F3-9D67-0ED69965F022}">
        <filterColumn colId="2">
          <filters blank="1">
            <filter val="All- Well Being_x000a__x000a_Consumer Services DCO"/>
            <filter val="Case Management of Michigan DCO"/>
            <filter val="Clinton Counseling Center DCO"/>
            <filter val="Consumer Services DCO"/>
            <filter val="Easterseals"/>
            <filter val="New Oakland Family Centers"/>
            <filter val="Training &amp; Treatment Innovations DCO"/>
          </filters>
        </filterColumn>
      </autoFilter>
      <extLst>
        <ext uri="GoogleSheetsCustomDataVersion1">
          <go:sheetsCustomData xmlns:go="http://customooxmlschemas.google.com/" filterViewId="1036749114"/>
        </ext>
      </extLst>
    </customSheetView>
    <customSheetView guid="{D294A1AA-C048-4ADD-861B-A487F63E30E0}" filter="1" showAutoFilter="1">
      <pageMargins left="0.7" right="0.7" top="0.75" bottom="0.75" header="0.3" footer="0.3"/>
      <autoFilter ref="AI1:AI1016" xr:uid="{4FF956C0-C5FD-4A24-9DBD-3AF33AE36337}">
        <filterColumn colId="0">
          <filters>
            <filter val="Approved_x000a_Effective Date: 05/01/2023        _x000a_Reassigned to PTAN: 0E06125_x000a_Provider PTAN: E06125126"/>
            <filter val="Approved_x000a_Effective Date: 05/01/2023        _x000a_Reassigned to PTAN: 0Q26321_x000a_Provider PTAN: Q26321158"/>
            <filter val="CMS I&amp;A Connection Request 06/05/2023_x000a_Request Tracking ID for PECOS access: S6801668"/>
            <filter val="CMS I&amp;A Connection Request 06/05/2023_x000a_Request Tracking ID for PECOS access: S6801671"/>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5/2023_x000a_Request Tracking ID for PECOS access: S680166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1/2023_x000a_Applicationt ID: 706882700_x000a_Submission Date:_x000a_Tracking ID:_x000a_T060220230000029_x000a_Enrollment Status:_x000a_Awaiting Processing"/>
            <filter val="Submission date: 06/05/2023_x000a_Applicationt ID:_x000a_Not issued yet_x000a_Tracking ID:_x000a_T060520230006031_x000a_Enrollment Status:_x000a_Awaiting Processing"/>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026278649"/>
        </ext>
      </extLst>
    </customSheetView>
    <customSheetView guid="{1B2C4043-64AA-491E-88DF-C8B78AC1572D}" filter="1" showAutoFilter="1">
      <pageMargins left="0.7" right="0.7" top="0.75" bottom="0.75" header="0.3" footer="0.3"/>
      <autoFilter ref="AA1:AA1016" xr:uid="{61E91CF4-8584-4E70-ACB8-81868630A4E6}">
        <filterColumn colId="0">
          <filters>
            <filter val="AA9159989"/>
            <filter val="AR1081809"/>
            <filter val="BG9958147"/>
            <filter val="BH6025224"/>
            <filter val="BM3046073"/>
            <filter val="BP3266118"/>
            <filter val="BS9692004"/>
            <filter val="BT9349196"/>
            <filter val="FL0208923"/>
            <filter val="FM1855634"/>
            <filter val="FR3331941"/>
            <filter val="FS1155212"/>
            <filter val="MB6868460"/>
            <filter val="MC3358199"/>
            <filter val="MC4483436"/>
            <filter val="MC7811424"/>
            <filter val="MH2879988"/>
            <filter val="MM3439660"/>
            <filter val="MN5072981"/>
            <filter val="MR2035803"/>
            <filter val="MS1955268"/>
            <filter val="MS7631016"/>
            <filter val="MT2833691"/>
            <filter val="MV5650507"/>
            <filter val="MW5041784"/>
            <filter val="MW5125744"/>
          </filters>
        </filterColumn>
      </autoFilter>
      <extLst>
        <ext uri="GoogleSheetsCustomDataVersion1">
          <go:sheetsCustomData xmlns:go="http://customooxmlschemas.google.com/" filterViewId="1022016215"/>
        </ext>
      </extLst>
    </customSheetView>
    <customSheetView guid="{2834FE03-EEA3-47C1-A332-7C364941A6E3}" filter="1" showAutoFilter="1">
      <pageMargins left="0.7" right="0.7" top="0.75" bottom="0.75" header="0.3" footer="0.3"/>
      <autoFilter ref="AQ1:AQ1016" xr:uid="{5C601449-8DDC-4AD3-9D55-291C6F09C292}">
        <filterColumn colId="0">
          <filters>
            <filter val="Approved 11/09/2022_x000a_Provider Vendor Number: 7000332733"/>
            <filter val="Approved_x000a__x000a_11/28/2022_x000a_Provider Vendor Number: 7000369206"/>
            <filter val="Approved_x000a_03/07/2023_x000a_Provider Vendor Number: 7003065842"/>
            <filter val="Approved_x000a_03/13/2023_x000a_Provider Vendor Number: 7001673403"/>
            <filter val="Approved_x000a_03/27/2023_x000a_Provider Vendor Number: 7003484722"/>
            <filter val="Approved_x000a_04/11/2023_x000a_Provider Vendor Number: 7002117462"/>
            <filter val="Approved_x000a_05/01/2023_x000a_Provider Vendor Number: 7002883083"/>
            <filter val="Approved_x000a_05/08/2023_x000a_Provider Vendor Number: 7000634675"/>
            <filter val="Approved_x000a_05/15/2023_x000a_Provider Vendor Number: 7002616193"/>
            <filter val="Approved_x000a_06/07/2023_x000a_Provider Vendor Number: 7002571293"/>
            <filter val="Approved_x000a_11/28/2022_x000a_Provider Vendor Number: 7000110784"/>
            <filter val="Approved_x000a_11/28/2022_x000a_Provider Vendor Number: 70004167111"/>
            <filter val="Approved_x000a_11/28/2022_x000a_Provider Vendor Number: 7000482189"/>
            <filter val="Approved_x000a_11/28/2022_x000a_Provider Vendor Number: 7000714435"/>
            <filter val="Approved_x000a_11/28/2022_x000a_Provider Vendor Number: 7001473773"/>
            <filter val="Approved_x000a_11/28/2022_x000a_Provider Vendor Number: 7002046574"/>
            <filter val="Approved_x000a_11/28/2022_x000a_Provider Vendor Number: 7002731373"/>
            <filter val="Approved_x000a_11/28/2022_x000a_Provider Vendor Number: 7003090972"/>
            <filter val="Approved_x000a_11/29/2022_x000a_Provider Vendor Number: 7002866512"/>
            <filter val="Closed - Incomplete_x000a_First Attempt 2/27/2023 _x000a_Inquiry ID:_x000a_23022711880236"/>
            <filter val="Closed - Incomplete_x000a_First Attempt 2/27/2023 _x000a_Inquiry ID:_x000a_23022711882922"/>
            <filter val="Closed - Incomplete_x000a_First Attempt 2/27/2023 _x000a_Inquiry ID:_x000a_23022711883992"/>
            <filter val="Closed - Incomplete_x000a_First Attempt: 10/27/2022_x000a_INQUIRY ID: 22102710701684"/>
            <filter val="Closed - Incomplete_x000a_First Attempt: 10/27/2022_x000a_INQUIRY ID: 22102710701691"/>
            <filter val="Closed - Incomplete_x000a_First Attempt: 10/27/2022_x000a_Latest Attempt: 02/02/2023_x000a_Inquiry ID: 22102710697131"/>
            <filter val="Closed - INComplete_x000a_First Attempt: 10/27/2022_x000a_Latest Attempt: 02/02/2023_x000a_Inquiry ID: 22102710699603"/>
            <filter val="Closed - Incomplete_x000a_First Attempt: 10/27/2022_x000a_Latest Attempt: 02/02/2023_x000a_Inquiry ID: 22102710699910"/>
            <filter val="Closed - Incomplete_x000a_First Attempt: 10/27/2022_x000a_Latest Attempt: 02/02/2023_x000a_Inquiry ID: 22102710700519"/>
            <filter val="Closed - Incomplete_x000a_First Attempt: 10/27/2022_x000a_Latest Attempt: 02/02/2023_x000a_Inquiry ID: 22102710700842"/>
            <filter val="Closed - INComplete_x000a_First Attempt: 10/27/2022_x000a_Latest Attempt: 02/02/2023_x000a_Inquiry ID: 22102710700962"/>
            <filter val="Closed - Incomplete_x000a_First Attempt: 10/27/2022_x000a_Latest Attempt: 02/02/2023_x000a_Inquiry ID: 22102710701147"/>
            <filter val="Closed - Incomplete_x000a_First Attempt: 10/27/2022_x000a_Latest Attempt: 02/02/2023_x000a_Inquiry ID: 22102710701198"/>
            <filter val="Closed - Incomplete_x000a_First Attempt: 10/27/2022_x000a_Latest Attempt: 02/02/2023_x000a_Inquiry ID: 22102710701223"/>
            <filter val="Closed - Incomplete_x000a_First Attempt: 10/27/2022_x000a_Latest Attempt: 02/02/2023_x000a_Inquiry ID: 22102710701254"/>
            <filter val="Closed - Incomplete_x000a_First Attempt: 10/27/2022_x000a_Latest Attempt: 02/02/2023_x000a_Inquiry ID: 22102710701487"/>
            <filter val="Closed - Incomplete_x000a_First Attempt: 10/27/2022_x000a_Latest Attempt: 02/02/2023_x000a_Inquiry ID: 22102710701544"/>
            <filter val="Closed - INComplete_x000a_First Attempt: 10/27/2022_x000a_Latest Attempt: 02/28/2023_x000a_Inquiry ID: 23022811890369"/>
            <filter val="Closed - Incomplete_x000a_First Attempt: 10/27/2022_x000a_Latest Attempt: 12/05/2022_x000a_Inquiry ID: 22102710700895"/>
            <filter val="Closed - Incomplete_x000a_First Attempt: 10/27/2022_x000a_Second Attempt: 12/05/2022_x000a_Latest Attempt: 02/02/2023_x000a_Inquiry ID: 22120511167791"/>
            <filter val="Closed - INComplete_x000a_First Attempt: 10/27/2022_x000a_Second Attempt: 12/05/2022_x000a_Latest Attempt: 02/02/2023_x000a_Inquiry ID: 22120511168358"/>
            <filter val="Closed - INComplete_x000a_First Attempt: 10/27/2022_x000a_Second Attempt: 12/05/2022_x000a_Latest Attempt: 02/02/2023_x000a_Inquiry ID: 22120511168656"/>
            <filter val="Closed - Incomplete_x000a_First Attempt: 10/28/2022_x000a_INQUIRY ID_ 22102810703237"/>
            <filter val="Closed - Incomplete_x000a_First Attempt: 10/28/2022_x000a_Last Attempt: 02/02/2023_x000a_INQUIRY ID_ 22102810704674"/>
            <filter val="Closed - Incomplete_x000a_First Attempt: 10/28/2022_x000a_Latest Attempt: 02/02/2023 _x000a_INQUIRY ID_ 22102810705869"/>
            <filter val="Closed - Incomplete_x000a_First Attempt: 10/28/2022_x000a_Latest Attempt: 02/02/2023_x000a_Inquiry ID: 22102810706297"/>
            <filter val="Closed - Incomplete_x000a_First Attempt: 10/28/2022_x000a_Latest Attempt: 02/02/2023_x000a_Inquiry ID: 22102810706363"/>
            <filter val="Closed - Incomplete_x000a_First Attempt: 10/28/2022_x000a_Second Attempt: 12/05/2022_x000a_Latest Attempt: 02/02/2023_x000a_Inquiry ID: 22120511166010"/>
            <filter val="Closed - Incomplete_x000a_First Attempt: 10/31/2022_x000a_Latest Attempt: 02/02/2023_x000a_Inquiry ID: 22103110713066"/>
            <filter val="CLOSED INC_x000a_First  Attempt 2/27/2023 _x000a_Inquiry ID:_x000a_23022711878736"/>
            <filter val="CLOSED INC_x000a_First Attempt 2/27/2023 _x000a_Inquiry ID:_x000a_23022711883543"/>
            <filter val="Closed INC_x000a_First Attempt: 10/27/2022_x000a_INQUIRY ID: 22102710701590"/>
            <filter val="CLOSED INC_x000a_First Attempt: 10/28/2022_x000a_Last Attempt: 02/02/2023_x000a_INQUIRY ID 22102810703544"/>
            <filter val="CLOSED INC_x000a_First Attempt: 10/28/2022_x000a_Last Attempt: 02/02/2023_x000a_INQUIRY ID_ 22102810704747"/>
            <filter val="CLOSED INC_x000a_First Attempt: 10/28/2022_x000a_Latest Attempt: 02/02/2023 _x000a_INQUIRY ID_ 22102810705808"/>
            <filter val="Closed Incomplete_x000a_First Attempt: 12/05/2022_x000a_Latest Attempt: 02/02/2023_x000a_Inquiry ID: 22120511169283"/>
            <filter val="Closed-Incomplete_x000a_First Attempt: 10/27/2022_x000a_Latest Attempt: 02/02/2023_x000a_INQUIRY ID 22102710701689"/>
            <filter val="Closed-Incomplete_x000a_First Attempt: 10/27/2022_x000a_Latest Attempt: 02/02/2023_x000a_Inquiry ID: 22102710701573"/>
            <filter val="Closed-Incomplete_x000a_First Attempt: 10/27/2022_x000a_Latest Attempt: 12/05/2022_x000a_Inquiry ID: 22102710701690"/>
            <filter val="Closed-Incomplete_x000a_First Attempt: 10/27/2022_x000a_Second Attempt: 12/05/2022_x000a_Latest Attempt: 02/02/2023_x000a_Inquiry ID: 22120511168234"/>
            <filter val="Closed-Incomplete_x000a_First Attempt: 10/27/2022_x000a_Second Attempt: 12/05/2022_x000a_Latest Attempt: 02/02/2023_x000a_Inquiry ID: 22120511168412"/>
            <filter val="Closed-Incomplete_x000a_First Attempt: 10/27/2022_x000a_Second Attempt: 12/05/2022_x000a_Latest Attempt: 02/02/2023_x000a_Inquiry ID: 22120511168610"/>
            <filter val="Closed-Incomplete_x000a_First Attempt: 10/27/2022_x000a_Second Attempt: 12/05/2022_x000a_Latest Attempt: 02/02/2023_x000a_INQUIRY ID_ 22120511169020"/>
            <filter val="Closed-Incomplete_x000a_First Attempt: 10/31/2022 _x000a_Latest Attempt: 02/02/2023_x000a_INQUIRY ID_ 22103110713716"/>
            <filter val="Closed-Incomplete_x000a_First Attempt: 12/05/2022_x000a_INQUIRY ID_ 22120511167843"/>
            <filter val="Closed-Incomplete_x000a_First Attempt: 12/05/2022_x000a_INQUIRY ID_22120511168641"/>
            <filter val="IN PROGRESS_x000a_Latest Attempt:5/19/2023_x000a_Inquiry Number:_x000a_23051912480151"/>
            <filter val="IN PROGRESS_x000a_Latest Attempt:5/19/2023_x000a_Inquiry Number:_x000a_23051912480259"/>
            <filter val="Not Eligible"/>
            <filter val="not submitted"/>
            <filter val="Not Submitted_x000a_Missing Information: 6301016437 Expired/Lapsed License # as of Aug 24, 2017"/>
            <filter val="Not Submitted_x000a_Missing Information: CAQH ID"/>
            <filter val="Not Submitted_x000a_Missing Information: CAQH ID and License Number"/>
            <filter val="Not Submitted_x000a_Missing Information: Prac type, CAQH ID and License Number"/>
            <filter val="Not Submitted_x000a_Missing Required Information: CAQH ID required"/>
            <filter val="Submitted_x000a_First Attempt 06/06/2023_x000a_Inquiry ID: 23060712596509"/>
            <filter val="Submitted_x000a_First Attempt: 06/06/2023_x000a_Inquiry ID: 23060712596495"/>
            <filter val="SUBMITTED_x000a_First Attempt: 10/28/2022_x000a_Last Attempt: 02/02/2023_x000a_INQUIRY ID_ 22102810703684"/>
            <filter val="SUBMITTED_x000a_First Attempt: 10/28/2022_x000a_Latest Attempt: 06/07/2023_x000a_INQUIRY ID_ 22102810705665"/>
            <filter val="Submitted_x000a_First Attempt:5/17/2023_x000a_Inquiry Number:_x000a_23051712465394"/>
            <filter val="Submitted_x000a_Latest Attempt: 05/12/2023_x000a_Inquiry Number:_x000a_23051212440152"/>
            <filter val="Submitted_x000a_Latest Attempt: 05/31/2023_x000a_INQUIRY ID : 23060112554172"/>
            <filter val="Submitted_x000a_Latest Attempt: 5/17/2023_x000a_Inquiry Number:23051712463450"/>
            <filter val="Submitted_x000a_Latest Attempt: 5/23/2023_x000a_INQUIRY NUMBER:_x000a_23052312503294"/>
            <filter val="Submitted_x000a_Latest Attempt:5/17/2023_x000a_Inquiry Number:_x000a_23051712464031"/>
            <filter val="Submitted_x000a_Latest Attempt:5/17/2023_x000a_Inquiry Number:_x000a_23051712466417"/>
            <filter val="Submitted_x000a_Latest Attempt:5/17/2023_x000a_Inquiry Number:_x000a_23051712466668"/>
            <filter val="Submitted_x000a_Latest Attempt:5/17/2023_x000a_Inquiry Number:_x000a_23051712470039"/>
            <filter val="Submitted_x000a_Latest Attempt:5/17/2023_x000a_Inquiry Number:_x000a_23051712470131"/>
            <filter val="Submitted_x000a_Latest Attempt:5/17/2023_x000a_Inquiry Number:_x000a_23051712470189"/>
            <filter val="Submitted_x000a_Latest Attempt:5/17/2023_x000a_Inquiry Number:_x000a_23051712470227"/>
            <filter val="Submitted_x000a_Latest Attempt:5/17/2023_x000a_Inquiry Number:_x000a_23051712470266"/>
            <filter val="Termination request submitted 05/10/23"/>
            <filter val="Termination request submitted 06/01/23"/>
            <filter val="Waiting on costumer_x000a_ First Attempt: 02/27/2023_x000a_INQUIRY ID_ 23022711885575"/>
            <filter val="Waiting On Costumer_x000a_Latest attempt: 5/18/2023_x000a_INQUIRY ID: 23051812477486"/>
          </filters>
        </filterColumn>
      </autoFilter>
      <extLst>
        <ext uri="GoogleSheetsCustomDataVersion1">
          <go:sheetsCustomData xmlns:go="http://customooxmlschemas.google.com/" filterViewId="1013340914"/>
        </ext>
      </extLst>
    </customSheetView>
    <customSheetView guid="{3056644F-F7EA-4C62-8FA6-1238ED50DECC}" filter="1" showAutoFilter="1">
      <pageMargins left="0.7" right="0.7" top="0.75" bottom="0.75" header="0.3" footer="0.3"/>
      <autoFilter ref="A1:AQ210" xr:uid="{66CCC45A-5672-4F67-AA02-C908769FD2B6}"/>
      <extLst>
        <ext uri="GoogleSheetsCustomDataVersion1">
          <go:sheetsCustomData xmlns:go="http://customooxmlschemas.google.com/" filterViewId="1013330344"/>
        </ext>
      </extLst>
    </customSheetView>
    <customSheetView guid="{1F5766BD-A533-4BC6-8E29-AE17C58141D7}" filter="1" showAutoFilter="1">
      <pageMargins left="0.7" right="0.7" top="0.75" bottom="0.75" header="0.3" footer="0.3"/>
      <autoFilter ref="AI1:AI1016" xr:uid="{3B43E48B-176A-4108-AEF4-D71F8543826F}">
        <filterColumn colId="0">
          <filters>
            <filter val="CMS I&amp;A Connection Request 06/07/2023_x000a_Request Tracking ID for PECOS access: S6814012"/>
            <filter val="CMS I&amp;A Connection Request 06/07/2023_x000a_Request Tracking ID for PECOS access: S6814035"/>
            <filter val="CMS I&amp;A Connection Request 06/07/2023_x000a_Request Tracking ID for PECOS access: S6814042"/>
            <filter val="CMS I&amp;A Connection Request 06/07/2023_x000a_Request Tracking ID for PECOS access: S6814046"/>
            <filter val="CMS I&amp;A Connection Request 06/07/2023_x000a_Request Tracking ID for PECOS access: S6814050"/>
            <filter val="CMS I&amp;A Connection Request 06/07/2023_x000a_Request Tracking ID for PECOS access: S6814052"/>
            <filter val="CMS I&amp;A Connection Request 06/07/2023_x000a_Request Tracking ID for PECOS access: S6814066"/>
            <filter val="CMS I&amp;A Connection Request 06/07/2023_x000a_Request Tracking ID for PECOS access:S6814045"/>
            <filter val="CMS I&amp;A Connection Request 06/07/2023_x000a_Request Tracking ID for PECOS access:S6814053"/>
            <filter val="CMS I&amp;A Connection Request 06/7/2023_x000a_Request Tracking ID for PECOS access: S6814036"/>
            <filter val="CMS I&amp;A Connection Request 06/7/2023_x000a_Request Tracking ID for PECOS access: S6814037"/>
            <filter val="CMS I&amp;A Connection Request 6/7/2023_x000a_Request Tracking ID for PECOS access: S6814031"/>
            <filter val="CMS I&amp;A Connection Request 6/7/2023_x000a_Request Tracking ID for PECOS access: S6814032"/>
            <filter val="CMS I&amp;A Connection Request 6/7/2023_x000a_Request Tracking ID for PECOS access: S6814033"/>
            <filter val="CMS I&amp;A Connection Request 6/7/2023_x000a_Request Tracking ID for PECOS access: S6814034"/>
            <filter val="Not eligible"/>
            <filter val="Submission date: 05/24/2023_x000a_Applicationt ID:_x000a_706882701_x000a_Tracking ID: _x000a_T060220230000036_x000a_Enrollment Status:_x000a_Awaiting Processing"/>
            <filter val="Submission Date: 06/01/2023_x000a_Application ID: 706882697_x000a_Tracking ID:_x000a_T060120230005742 _x000a_Enrollment Status:_x000a_Pending E-signature"/>
            <filter val="Submission Date: 06/01/2023_x000a_Application ID: 706882698_x000a_Tracking ID:_x000a_T060220230000018_x000a_Enrollment Status:_x000a_Awaiting-Processing"/>
            <filter val="Submission Date: 06/01/2023_x000a_Application ID: 706882704_x000a_Tracking ID: T060220230000039"/>
            <filter val="Submission Date: 06/07/2023_x000a_Application ID: n/a_x000a_Tracking ID:_x000a_T060720230006706_x000a_Enrollment Status:_x000a_Pending E-signature"/>
            <filter val="Submission Date: 06/07/2023_x000a_Application ID: n/a_x000a_Tracking ID:_x000a_T060720230006741_x000a_Enrollment Status:_x000a_Pending E-signature"/>
            <filter val="surrogacy Request Approved 03/30/2023"/>
            <filter val="surrogacy Request Approved 04/20/2023"/>
            <filter val="surrogacy Request Approved 05/02/2023"/>
            <filter val="surrogacy Request Approved 3/15/2023"/>
          </filters>
        </filterColumn>
      </autoFilter>
      <extLst>
        <ext uri="GoogleSheetsCustomDataVersion1">
          <go:sheetsCustomData xmlns:go="http://customooxmlschemas.google.com/" filterViewId="1009603573"/>
        </ext>
      </extLst>
    </customSheetView>
    <customSheetView guid="{DE7A9421-50F8-4622-A1CB-FD0F895F5BCA}" filter="1" showAutoFilter="1">
      <pageMargins left="0.7" right="0.7" top="0.75" bottom="0.75" header="0.3" footer="0.3"/>
      <autoFilter ref="AP1:AP1016" xr:uid="{E318413E-4159-4199-8EB7-BCE953767867}"/>
      <extLst>
        <ext uri="GoogleSheetsCustomDataVersion1">
          <go:sheetsCustomData xmlns:go="http://customooxmlschemas.google.com/" filterViewId="1007377310"/>
        </ext>
      </extLst>
    </customSheetView>
  </customSheetViews>
  <conditionalFormatting sqref="G1:G23 G25 E26 G27:G71 E80 G81:G160 G162:G165 G173:G1016">
    <cfRule type="containsText" dxfId="51" priority="1" operator="containsText" text="NP">
      <formula>NOT(ISERROR(SEARCH(("NP"),(G1))))</formula>
    </cfRule>
  </conditionalFormatting>
  <conditionalFormatting sqref="G1:G23 G25 E26 G27:G71 E80 G81:G160 G162:G165 G173:G1016">
    <cfRule type="containsText" dxfId="50" priority="2" operator="containsText" text="RN">
      <formula>NOT(ISERROR(SEARCH(("RN"),(G1))))</formula>
    </cfRule>
  </conditionalFormatting>
  <conditionalFormatting sqref="G1:G23 G25 E26 G27:G71 E80 G81:G160 G162:G165 G173:G1016">
    <cfRule type="containsText" dxfId="49" priority="3" operator="containsText" text="NP">
      <formula>NOT(ISERROR(SEARCH(("NP"),(G1))))</formula>
    </cfRule>
  </conditionalFormatting>
  <conditionalFormatting sqref="R2">
    <cfRule type="expression" dxfId="48" priority="4">
      <formula>AND(ISDATE(R2), R2 &lt; TODAY())</formula>
    </cfRule>
  </conditionalFormatting>
  <conditionalFormatting sqref="G1:G23 G25 E26 G27:G71 E80 G81:G160 G162:G165 G173:G1016">
    <cfRule type="containsText" dxfId="47" priority="5" operator="containsText" text="LL">
      <formula>NOT(ISERROR(SEARCH(("LL"),(G1))))</formula>
    </cfRule>
  </conditionalFormatting>
  <conditionalFormatting sqref="G1:G23 G25 E26 G27:G71 E80 G81:G160 G162:G165 G173:G1016">
    <cfRule type="containsText" dxfId="46" priority="6" operator="containsText" text="limited">
      <formula>NOT(ISERROR(SEARCH(("limited"),(G1))))</formula>
    </cfRule>
  </conditionalFormatting>
  <conditionalFormatting sqref="A1:B1">
    <cfRule type="notContainsBlanks" dxfId="45" priority="7">
      <formula>LEN(TRIM(A1))&gt;0</formula>
    </cfRule>
  </conditionalFormatting>
  <conditionalFormatting sqref="AK1:AK1016 AM1:AM165 AN1:AP170 AQ1:AQ165 AR1:AR170 AI26 AI79 AM167:AM168 AQ167:AQ168 AM170 AQ170 AM173:AR1016 AF176">
    <cfRule type="containsText" dxfId="44" priority="8" operator="containsText" text="Approved">
      <formula>NOT(ISERROR(SEARCH(("Approved"),(AK1))))</formula>
    </cfRule>
  </conditionalFormatting>
  <conditionalFormatting sqref="AK1:AK1016 AM1:AM165 AN1:AP170 AQ1:AQ165 AR1:AR170 AI26 AI79 AM167:AM168 AQ167:AQ168 AM170 AQ170 AM173:AR1016 AF176">
    <cfRule type="containsText" dxfId="43" priority="9" operator="containsText" text="not eligible">
      <formula>NOT(ISERROR(SEARCH(("not eligible"),(AK1))))</formula>
    </cfRule>
  </conditionalFormatting>
  <conditionalFormatting sqref="AK1:AK1016 AM1:AM165 AN1:AP170 AQ1:AQ165 AR1:AR170 AI26 AI79 AM167:AM168 AQ167:AQ168 AM170 AQ170 AM173:AR1016 AF176">
    <cfRule type="containsText" dxfId="42" priority="10" operator="containsText" text="attempt">
      <formula>NOT(ISERROR(SEARCH(("attempt"),(AK1))))</formula>
    </cfRule>
  </conditionalFormatting>
  <conditionalFormatting sqref="AK1:AK1016 AM1:AM165 AN1:AP170 AQ1:AQ165 AR1:AR170 AI26 AI79 AM167:AM168 AQ167:AQ168 AM170 AQ170 AM173:AR1016 AF176">
    <cfRule type="containsText" dxfId="41" priority="11" operator="containsText" text="not submitted">
      <formula>NOT(ISERROR(SEARCH(("not submitted"),(AK1))))</formula>
    </cfRule>
  </conditionalFormatting>
  <conditionalFormatting sqref="AK1:AK1016 AM1:AM165 AN1:AP170 AQ1:AQ165 AR1:AR170 AI26 AI79 AM167:AM168 AQ167:AQ168 AM170 AQ170 AM173:AR1016 AF176">
    <cfRule type="containsText" dxfId="40" priority="12" operator="containsText" text="terminated">
      <formula>NOT(ISERROR(SEARCH(("terminated"),(AK1))))</formula>
    </cfRule>
  </conditionalFormatting>
  <conditionalFormatting sqref="AK1:AK1016 AQ181 AQ191:AR193 AM196 AO196:AQ196 AO208:AP210">
    <cfRule type="containsText" dxfId="39" priority="13" operator="containsText" text="request">
      <formula>NOT(ISERROR(SEARCH(("request"),(AK1))))</formula>
    </cfRule>
  </conditionalFormatting>
  <conditionalFormatting sqref="AK1:AK1016 AQ181 AQ191:AR193 AM196 AO196:AQ196 AO208:AP210">
    <cfRule type="containsText" dxfId="38" priority="14" operator="containsText" text="application for termination">
      <formula>NOT(ISERROR(SEARCH(("application for termination"),(AK1))))</formula>
    </cfRule>
  </conditionalFormatting>
  <conditionalFormatting sqref="AI1:AI1016 AK2 AM21:AM30 AN21:AR21 AN26:AR30 AM58:AR58 AM78:AR78 AM142:AR142 AM166:AR166 AM169:AR169 AM171:AR172 AK177:AK181 AM181 AQ181 AK191:AK196 AQ191:AR193 AM196 AO196:AQ196 AK200:AK206 AO208:AP210">
    <cfRule type="containsText" dxfId="37" priority="15" operator="containsText" text="Effective Date">
      <formula>NOT(ISERROR(SEARCH(("Effective Date"),(AI1))))</formula>
    </cfRule>
  </conditionalFormatting>
  <conditionalFormatting sqref="AI1:AI1016 AK2 AM21:AM30 AN21:AR21 AN26:AR30 AM58:AR58 AM78:AR78 AM142:AR142 AM166:AR166 AM169:AR169 AM171:AR172 AK177:AK181 AM181 AQ181 AK191:AK196 AQ191:AR193 AM196 AO196:AQ196 AK200:AK206 AO208:AP210">
    <cfRule type="containsText" dxfId="36" priority="16" operator="containsText" text="not Eligible">
      <formula>NOT(ISERROR(SEARCH(("not Eligible"),(AI1))))</formula>
    </cfRule>
  </conditionalFormatting>
  <conditionalFormatting sqref="AI1:AI1016 AK2 AM21:AM30 AN21:AR21 AN26:AR30 AM58:AR58 AM78:AR78 AM142:AR142 AM166:AR166 AM169:AR169 AM171:AR172 AK177:AK181 AM181 AQ181 AK191:AK196 AQ191:AR193 AM196 AO196:AQ196 AK200:AK206 AO208:AP210">
    <cfRule type="containsText" dxfId="35" priority="17" operator="containsText" text="CMS I&amp;A Connection Request ">
      <formula>NOT(ISERROR(SEARCH(("CMS I&amp;A Connection Request "),(AI1))))</formula>
    </cfRule>
  </conditionalFormatting>
  <conditionalFormatting sqref="AI1:AI1016 AK2 AM21:AM30 AN21:AR21 AN26:AR30 AM58:AR58 AM78:AR78 AM142:AR142 AM166:AR166 AM169:AR169 AM171:AR172 AK177:AK181 AM181 AQ181 AK191:AK196 AQ191:AR193 AM196 AO196:AQ196 AK200:AK206 AO208:AP210">
    <cfRule type="containsText" dxfId="34" priority="18" operator="containsText" text="terminated">
      <formula>NOT(ISERROR(SEARCH(("terminated"),(AI1))))</formula>
    </cfRule>
  </conditionalFormatting>
  <conditionalFormatting sqref="AI1:AI1016 AK2 AM21:AM30 AN21:AR21 AN26:AR30 AM58:AR58 AM78:AR78 AM142:AR142 AM166:AR166 AM169:AR169 AM171:AR172 AK177:AK181 AM181 AQ181 AK191:AK196 AQ191:AR193 AM196 AO196:AQ196 AK200:AK206 AO208:AP210">
    <cfRule type="containsText" dxfId="33" priority="19" operator="containsText" text="Date of Submission">
      <formula>NOT(ISERROR(SEARCH(("Date of Submission"),(AI1))))</formula>
    </cfRule>
  </conditionalFormatting>
  <conditionalFormatting sqref="AI1:AI1016 AK2 AM21:AM30 AN21:AR21 AN26:AR30 AM58:AR58 AM78:AR78 AM142:AR142 AM166:AR166 AM169:AR169 AM171:AR172 AK177:AK181 AM181 AQ181 AK191:AK196 AQ191:AR193 AM196 AO196:AQ196 AK200:AK206 AO208:AP210">
    <cfRule type="containsText" dxfId="32" priority="20" operator="containsText" text="surrogacy">
      <formula>NOT(ISERROR(SEARCH(("surrogacy"),(AI1))))</formula>
    </cfRule>
  </conditionalFormatting>
  <conditionalFormatting sqref="AQ1:AQ165 AR1:AR170 AM28:AP28 AM30:AP30 AQ167:AQ168 AQ170 AQ173:AR1016 AP186">
    <cfRule type="containsText" dxfId="31" priority="21" operator="containsText" text="REQUEST">
      <formula>NOT(ISERROR(SEARCH(("REQUEST"),(AQ1))))</formula>
    </cfRule>
  </conditionalFormatting>
  <conditionalFormatting sqref="AN1:AN170 AM4:AM5 AO4:AP170 AQ5:AR5 AM7 AQ23 AM25:AM30 AQ25:AR30 AI26 AI79 AM79 AQ79:AR79 AM140:AM141 AQ140:AR141 AQ150 AQ161 AN173:AN1016 AO175:AP175 AO196:AP196">
    <cfRule type="containsText" dxfId="30" priority="22" operator="containsText" text="request">
      <formula>NOT(ISERROR(SEARCH(("request"),(AN1))))</formula>
    </cfRule>
  </conditionalFormatting>
  <conditionalFormatting sqref="AI1:AI1016 AK2 AM21:AM30 AN21:AR21 AN26:AR30 AM58:AR58 AM78:AR78 AM142:AR142 AM166:AR166 AM169:AR169 AM171:AR172 AK177:AK181 AM181 AQ181 AK191:AK196 AQ191:AR193 AM196 AO196:AQ196 AK200:AK206 AO208:AP210">
    <cfRule type="containsText" dxfId="29" priority="23" operator="containsText" text="Application for Termination Submission ">
      <formula>NOT(ISERROR(SEARCH(("Application for Termination Submission "),(AI1))))</formula>
    </cfRule>
  </conditionalFormatting>
  <conditionalFormatting sqref="AM1:AM1016 AN5:AR5 AI26 AN26:AR26 AK27 AK68 AK72 AI79 AK79 AN79:AR79">
    <cfRule type="containsText" dxfId="28" priority="24" operator="containsText" text="roster">
      <formula>NOT(ISERROR(SEARCH(("roster"),(AM1))))</formula>
    </cfRule>
  </conditionalFormatting>
  <conditionalFormatting sqref="AI1:AI1016 AM29:AR29 AK177:AK181 AQ181 AK191:AK196 AQ191:AR193 AM196 AO196:AQ196 AK200:AK206 AO208:AP210">
    <cfRule type="containsText" dxfId="27" priority="25" operator="containsText" text="submission">
      <formula>NOT(ISERROR(SEARCH(("submission"),(AI1))))</formula>
    </cfRule>
  </conditionalFormatting>
  <conditionalFormatting sqref="AP1:AP1016">
    <cfRule type="containsText" dxfId="26" priority="26" operator="containsText" text="sent to load">
      <formula>NOT(ISERROR(SEARCH(("sent to load"),(AP1))))</formula>
    </cfRule>
  </conditionalFormatting>
  <pageMargins left="0.7" right="0.7" top="0.75" bottom="0.75" header="0" footer="0"/>
  <pageSetup orientation="portrait"/>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A1:J866"/>
  <sheetViews>
    <sheetView workbookViewId="0">
      <pane xSplit="5" ySplit="1" topLeftCell="F2" activePane="bottomRight" state="frozen"/>
      <selection pane="topRight" activeCell="F1" sqref="F1"/>
      <selection pane="bottomLeft" activeCell="A2" sqref="A2"/>
      <selection pane="bottomRight" activeCell="F2" sqref="F2"/>
    </sheetView>
  </sheetViews>
  <sheetFormatPr defaultColWidth="12.5703125" defaultRowHeight="15" customHeight="1"/>
  <cols>
    <col min="1" max="1" width="14.28515625" customWidth="1"/>
    <col min="3" max="3" width="11.7109375" customWidth="1"/>
    <col min="5" max="5" width="14" customWidth="1"/>
    <col min="7" max="7" width="14.42578125" customWidth="1"/>
    <col min="9" max="9" width="19.5703125" customWidth="1"/>
    <col min="10" max="10" width="15" customWidth="1"/>
  </cols>
  <sheetData>
    <row r="1" spans="1:10" ht="46.5" customHeight="1">
      <c r="A1" s="240" t="s">
        <v>1621</v>
      </c>
      <c r="B1" s="240" t="s">
        <v>34</v>
      </c>
      <c r="C1" s="240" t="s">
        <v>1622</v>
      </c>
      <c r="D1" s="240" t="s">
        <v>36</v>
      </c>
      <c r="E1" s="240" t="s">
        <v>1623</v>
      </c>
      <c r="F1" s="240" t="s">
        <v>40</v>
      </c>
      <c r="G1" s="240" t="s">
        <v>1624</v>
      </c>
      <c r="H1" s="241" t="s">
        <v>1625</v>
      </c>
      <c r="I1" s="242" t="s">
        <v>1626</v>
      </c>
      <c r="J1" s="243" t="s">
        <v>1625</v>
      </c>
    </row>
    <row r="2" spans="1:10" ht="30">
      <c r="A2" s="244" t="s">
        <v>70</v>
      </c>
      <c r="B2" s="245" t="s">
        <v>71</v>
      </c>
      <c r="C2" s="245"/>
      <c r="D2" s="245" t="s">
        <v>72</v>
      </c>
      <c r="E2" s="245" t="s">
        <v>1627</v>
      </c>
      <c r="F2" s="246">
        <v>1871126748</v>
      </c>
      <c r="G2" s="247" t="s">
        <v>75</v>
      </c>
      <c r="H2" s="248"/>
      <c r="I2" s="249"/>
      <c r="J2" s="249"/>
    </row>
    <row r="3" spans="1:10" ht="60">
      <c r="A3" s="250" t="s">
        <v>1628</v>
      </c>
      <c r="B3" s="245" t="s">
        <v>81</v>
      </c>
      <c r="C3" s="245"/>
      <c r="D3" s="251" t="s">
        <v>83</v>
      </c>
      <c r="E3" s="245" t="s">
        <v>1629</v>
      </c>
      <c r="F3" s="244">
        <v>1235377482</v>
      </c>
      <c r="G3" s="247" t="s">
        <v>75</v>
      </c>
      <c r="H3" s="248"/>
      <c r="I3" s="249"/>
      <c r="J3" s="249"/>
    </row>
    <row r="4" spans="1:10" ht="30">
      <c r="A4" s="244" t="s">
        <v>1630</v>
      </c>
      <c r="B4" s="245" t="s">
        <v>1560</v>
      </c>
      <c r="C4" s="245"/>
      <c r="D4" s="245" t="s">
        <v>1561</v>
      </c>
      <c r="E4" s="245" t="s">
        <v>129</v>
      </c>
      <c r="F4" s="245">
        <v>1073720900</v>
      </c>
      <c r="G4" s="247" t="s">
        <v>75</v>
      </c>
      <c r="H4" s="248"/>
      <c r="I4" s="249"/>
      <c r="J4" s="249"/>
    </row>
    <row r="5" spans="1:10" ht="30">
      <c r="A5" s="244" t="s">
        <v>1630</v>
      </c>
      <c r="B5" s="245" t="s">
        <v>1581</v>
      </c>
      <c r="C5" s="245"/>
      <c r="D5" s="245" t="s">
        <v>1582</v>
      </c>
      <c r="E5" s="245" t="s">
        <v>237</v>
      </c>
      <c r="F5" s="245">
        <v>1104848530</v>
      </c>
      <c r="G5" s="247" t="s">
        <v>75</v>
      </c>
      <c r="H5" s="248"/>
      <c r="I5" s="249"/>
      <c r="J5" s="249"/>
    </row>
    <row r="6" spans="1:10" ht="30">
      <c r="A6" s="244" t="s">
        <v>1630</v>
      </c>
      <c r="B6" s="245" t="s">
        <v>798</v>
      </c>
      <c r="C6" s="245" t="s">
        <v>1320</v>
      </c>
      <c r="D6" s="245" t="s">
        <v>1321</v>
      </c>
      <c r="E6" s="245" t="s">
        <v>121</v>
      </c>
      <c r="F6" s="245">
        <v>1174914808</v>
      </c>
      <c r="G6" s="247" t="s">
        <v>75</v>
      </c>
      <c r="H6" s="248"/>
      <c r="I6" s="249"/>
      <c r="J6" s="249"/>
    </row>
    <row r="7" spans="1:10" ht="30">
      <c r="A7" s="244" t="s">
        <v>1630</v>
      </c>
      <c r="B7" s="245" t="s">
        <v>1332</v>
      </c>
      <c r="C7" s="245" t="s">
        <v>458</v>
      </c>
      <c r="D7" s="245" t="s">
        <v>1333</v>
      </c>
      <c r="E7" s="245" t="s">
        <v>121</v>
      </c>
      <c r="F7" s="245">
        <v>1194164558</v>
      </c>
      <c r="G7" s="247" t="s">
        <v>75</v>
      </c>
      <c r="H7" s="248"/>
      <c r="I7" s="249"/>
      <c r="J7" s="249"/>
    </row>
    <row r="8" spans="1:10" ht="30">
      <c r="A8" s="244" t="s">
        <v>1630</v>
      </c>
      <c r="B8" s="245" t="s">
        <v>1574</v>
      </c>
      <c r="C8" s="245" t="s">
        <v>1575</v>
      </c>
      <c r="D8" s="245" t="s">
        <v>1576</v>
      </c>
      <c r="E8" s="245" t="s">
        <v>129</v>
      </c>
      <c r="F8" s="245">
        <v>1225673213</v>
      </c>
      <c r="G8" s="247" t="s">
        <v>75</v>
      </c>
      <c r="H8" s="248"/>
      <c r="I8" s="249"/>
      <c r="J8" s="249"/>
    </row>
    <row r="9" spans="1:10" ht="30">
      <c r="A9" s="244" t="s">
        <v>1630</v>
      </c>
      <c r="B9" s="245" t="s">
        <v>1326</v>
      </c>
      <c r="C9" s="245" t="s">
        <v>814</v>
      </c>
      <c r="D9" s="245" t="s">
        <v>1327</v>
      </c>
      <c r="E9" s="245" t="s">
        <v>121</v>
      </c>
      <c r="F9" s="245">
        <v>1487036059</v>
      </c>
      <c r="G9" s="247" t="s">
        <v>75</v>
      </c>
      <c r="H9" s="248"/>
      <c r="I9" s="249"/>
      <c r="J9" s="249"/>
    </row>
    <row r="10" spans="1:10" ht="30">
      <c r="A10" s="244" t="s">
        <v>1630</v>
      </c>
      <c r="B10" s="245" t="s">
        <v>1592</v>
      </c>
      <c r="C10" s="245" t="s">
        <v>1593</v>
      </c>
      <c r="D10" s="245" t="s">
        <v>1594</v>
      </c>
      <c r="E10" s="245" t="s">
        <v>121</v>
      </c>
      <c r="F10" s="245">
        <v>1518377027</v>
      </c>
      <c r="G10" s="247" t="s">
        <v>75</v>
      </c>
      <c r="H10" s="248"/>
      <c r="I10" s="249"/>
      <c r="J10" s="249"/>
    </row>
    <row r="11" spans="1:10" ht="30">
      <c r="A11" s="244" t="s">
        <v>1630</v>
      </c>
      <c r="B11" s="245" t="s">
        <v>399</v>
      </c>
      <c r="C11" s="245" t="s">
        <v>873</v>
      </c>
      <c r="D11" s="245" t="s">
        <v>1566</v>
      </c>
      <c r="E11" s="245" t="s">
        <v>237</v>
      </c>
      <c r="F11" s="245">
        <v>1558788133</v>
      </c>
      <c r="G11" s="247"/>
      <c r="H11" s="248"/>
      <c r="I11" s="249"/>
      <c r="J11" s="249"/>
    </row>
    <row r="12" spans="1:10" ht="30">
      <c r="A12" s="244" t="s">
        <v>1630</v>
      </c>
      <c r="B12" s="245" t="s">
        <v>1585</v>
      </c>
      <c r="C12" s="245" t="s">
        <v>1586</v>
      </c>
      <c r="D12" s="245" t="s">
        <v>1587</v>
      </c>
      <c r="E12" s="245" t="s">
        <v>103</v>
      </c>
      <c r="F12" s="245">
        <v>1588947949</v>
      </c>
      <c r="G12" s="247" t="s">
        <v>75</v>
      </c>
      <c r="H12" s="248"/>
      <c r="I12" s="249"/>
      <c r="J12" s="249"/>
    </row>
    <row r="13" spans="1:10" ht="30">
      <c r="A13" s="244" t="s">
        <v>1630</v>
      </c>
      <c r="B13" s="245" t="s">
        <v>1337</v>
      </c>
      <c r="C13" s="245" t="s">
        <v>1338</v>
      </c>
      <c r="D13" s="245" t="s">
        <v>1339</v>
      </c>
      <c r="E13" s="245" t="s">
        <v>121</v>
      </c>
      <c r="F13" s="245">
        <v>1649677261</v>
      </c>
      <c r="G13" s="247" t="s">
        <v>75</v>
      </c>
      <c r="H13" s="248"/>
      <c r="I13" s="249"/>
      <c r="J13" s="249"/>
    </row>
    <row r="14" spans="1:10" ht="30">
      <c r="A14" s="244" t="s">
        <v>1630</v>
      </c>
      <c r="B14" s="245" t="s">
        <v>1569</v>
      </c>
      <c r="C14" s="245" t="s">
        <v>1570</v>
      </c>
      <c r="D14" s="245" t="s">
        <v>1571</v>
      </c>
      <c r="E14" s="245" t="s">
        <v>129</v>
      </c>
      <c r="F14" s="245">
        <v>1679119838</v>
      </c>
      <c r="G14" s="247" t="s">
        <v>75</v>
      </c>
      <c r="H14" s="248"/>
      <c r="I14" s="249"/>
      <c r="J14" s="249"/>
    </row>
    <row r="15" spans="1:10" ht="30">
      <c r="A15" s="245" t="s">
        <v>126</v>
      </c>
      <c r="B15" s="245" t="s">
        <v>144</v>
      </c>
      <c r="C15" s="245"/>
      <c r="D15" s="245" t="s">
        <v>146</v>
      </c>
      <c r="E15" s="245" t="s">
        <v>84</v>
      </c>
      <c r="F15" s="245">
        <v>1023748506</v>
      </c>
      <c r="G15" s="247" t="s">
        <v>75</v>
      </c>
      <c r="H15" s="248"/>
      <c r="I15" s="249"/>
      <c r="J15" s="249"/>
    </row>
    <row r="16" spans="1:10" ht="30">
      <c r="A16" s="245" t="s">
        <v>126</v>
      </c>
      <c r="B16" s="245" t="s">
        <v>127</v>
      </c>
      <c r="C16" s="245"/>
      <c r="D16" s="245" t="s">
        <v>128</v>
      </c>
      <c r="E16" s="245" t="s">
        <v>129</v>
      </c>
      <c r="F16" s="245">
        <v>1083616429</v>
      </c>
      <c r="G16" s="247" t="s">
        <v>75</v>
      </c>
      <c r="H16" s="248"/>
      <c r="I16" s="249"/>
      <c r="J16" s="249"/>
    </row>
    <row r="17" spans="1:10" ht="30">
      <c r="A17" s="245" t="s">
        <v>126</v>
      </c>
      <c r="B17" s="245" t="s">
        <v>1631</v>
      </c>
      <c r="C17" s="245"/>
      <c r="D17" s="245" t="s">
        <v>204</v>
      </c>
      <c r="E17" s="245" t="s">
        <v>205</v>
      </c>
      <c r="F17" s="245">
        <v>1275977787</v>
      </c>
      <c r="G17" s="247" t="s">
        <v>75</v>
      </c>
      <c r="H17" s="248"/>
      <c r="I17" s="249"/>
      <c r="J17" s="249"/>
    </row>
    <row r="18" spans="1:10" ht="30">
      <c r="A18" s="245" t="s">
        <v>126</v>
      </c>
      <c r="B18" s="245" t="s">
        <v>1632</v>
      </c>
      <c r="C18" s="245"/>
      <c r="D18" s="245" t="s">
        <v>221</v>
      </c>
      <c r="E18" s="245" t="s">
        <v>121</v>
      </c>
      <c r="F18" s="245">
        <v>1326369158</v>
      </c>
      <c r="G18" s="247" t="s">
        <v>75</v>
      </c>
      <c r="H18" s="248"/>
      <c r="I18" s="249"/>
      <c r="J18" s="249"/>
    </row>
    <row r="19" spans="1:10" ht="30">
      <c r="A19" s="245" t="s">
        <v>126</v>
      </c>
      <c r="B19" s="245" t="s">
        <v>177</v>
      </c>
      <c r="C19" s="245" t="s">
        <v>178</v>
      </c>
      <c r="D19" s="245" t="s">
        <v>179</v>
      </c>
      <c r="E19" s="245" t="s">
        <v>121</v>
      </c>
      <c r="F19" s="245">
        <v>1437429404</v>
      </c>
      <c r="G19" s="247" t="s">
        <v>75</v>
      </c>
      <c r="H19" s="248"/>
      <c r="I19" s="249"/>
      <c r="J19" s="249"/>
    </row>
    <row r="20" spans="1:10" ht="30">
      <c r="A20" s="245" t="s">
        <v>126</v>
      </c>
      <c r="B20" s="245" t="s">
        <v>228</v>
      </c>
      <c r="C20" s="245"/>
      <c r="D20" s="245" t="s">
        <v>229</v>
      </c>
      <c r="E20" s="245" t="s">
        <v>205</v>
      </c>
      <c r="F20" s="245">
        <v>1700426814</v>
      </c>
      <c r="G20" s="247" t="s">
        <v>75</v>
      </c>
      <c r="H20" s="248"/>
      <c r="I20" s="249"/>
      <c r="J20" s="249"/>
    </row>
    <row r="21" spans="1:10" ht="30">
      <c r="A21" s="245" t="s">
        <v>126</v>
      </c>
      <c r="B21" s="245" t="s">
        <v>210</v>
      </c>
      <c r="C21" s="245"/>
      <c r="D21" s="245" t="s">
        <v>211</v>
      </c>
      <c r="E21" s="245" t="s">
        <v>129</v>
      </c>
      <c r="F21" s="245">
        <v>1730171380</v>
      </c>
      <c r="G21" s="247" t="s">
        <v>75</v>
      </c>
      <c r="H21" s="248"/>
      <c r="I21" s="249"/>
      <c r="J21" s="249"/>
    </row>
    <row r="22" spans="1:10" ht="30">
      <c r="A22" s="245" t="s">
        <v>1633</v>
      </c>
      <c r="B22" s="245" t="s">
        <v>1430</v>
      </c>
      <c r="C22" s="245"/>
      <c r="D22" s="245" t="s">
        <v>1431</v>
      </c>
      <c r="E22" s="245" t="s">
        <v>237</v>
      </c>
      <c r="F22" s="245">
        <v>1164855128</v>
      </c>
      <c r="G22" s="247" t="s">
        <v>75</v>
      </c>
      <c r="H22" s="248"/>
      <c r="I22" s="249"/>
      <c r="J22" s="249"/>
    </row>
    <row r="23" spans="1:10" ht="30">
      <c r="A23" s="245" t="s">
        <v>1633</v>
      </c>
      <c r="B23" s="245" t="s">
        <v>323</v>
      </c>
      <c r="C23" s="245"/>
      <c r="D23" s="245" t="s">
        <v>324</v>
      </c>
      <c r="E23" s="245" t="s">
        <v>84</v>
      </c>
      <c r="F23" s="245">
        <v>1295026011</v>
      </c>
      <c r="G23" s="247" t="s">
        <v>75</v>
      </c>
      <c r="H23" s="248"/>
      <c r="I23" s="249"/>
      <c r="J23" s="249"/>
    </row>
    <row r="24" spans="1:10" ht="30">
      <c r="A24" s="245" t="s">
        <v>1633</v>
      </c>
      <c r="B24" s="245" t="s">
        <v>1425</v>
      </c>
      <c r="C24" s="245"/>
      <c r="D24" s="245" t="s">
        <v>1426</v>
      </c>
      <c r="E24" s="245" t="s">
        <v>259</v>
      </c>
      <c r="F24" s="245">
        <v>1558003020</v>
      </c>
      <c r="G24" s="247" t="s">
        <v>75</v>
      </c>
      <c r="H24" s="248"/>
      <c r="I24" s="249"/>
      <c r="J24" s="249"/>
    </row>
    <row r="25" spans="1:10" ht="30">
      <c r="A25" s="245" t="s">
        <v>1633</v>
      </c>
      <c r="B25" s="245" t="s">
        <v>1417</v>
      </c>
      <c r="C25" s="245"/>
      <c r="D25" s="245" t="s">
        <v>1418</v>
      </c>
      <c r="E25" s="245" t="s">
        <v>237</v>
      </c>
      <c r="F25" s="245">
        <v>1609393735</v>
      </c>
      <c r="G25" s="247" t="s">
        <v>75</v>
      </c>
      <c r="H25" s="248"/>
      <c r="I25" s="249"/>
      <c r="J25" s="249"/>
    </row>
    <row r="26" spans="1:10" ht="30">
      <c r="A26" s="245" t="s">
        <v>1633</v>
      </c>
      <c r="B26" s="245" t="s">
        <v>1634</v>
      </c>
      <c r="C26" s="245"/>
      <c r="D26" s="245" t="s">
        <v>280</v>
      </c>
      <c r="E26" s="245" t="s">
        <v>259</v>
      </c>
      <c r="F26" s="245">
        <v>1689926479</v>
      </c>
      <c r="G26" s="247" t="s">
        <v>75</v>
      </c>
      <c r="H26" s="248"/>
      <c r="I26" s="249"/>
      <c r="J26" s="249"/>
    </row>
    <row r="27" spans="1:10" ht="30">
      <c r="A27" s="245" t="s">
        <v>1635</v>
      </c>
      <c r="B27" s="245" t="s">
        <v>375</v>
      </c>
      <c r="C27" s="245" t="s">
        <v>376</v>
      </c>
      <c r="D27" s="251" t="s">
        <v>377</v>
      </c>
      <c r="E27" s="245" t="s">
        <v>121</v>
      </c>
      <c r="F27" s="245">
        <v>1033710058</v>
      </c>
      <c r="G27" s="247" t="s">
        <v>75</v>
      </c>
      <c r="H27" s="248"/>
      <c r="I27" s="249"/>
      <c r="J27" s="249"/>
    </row>
    <row r="28" spans="1:10" ht="30">
      <c r="A28" s="244" t="s">
        <v>1635</v>
      </c>
      <c r="B28" s="244" t="s">
        <v>451</v>
      </c>
      <c r="C28" s="244"/>
      <c r="D28" s="244" t="s">
        <v>453</v>
      </c>
      <c r="E28" s="244" t="s">
        <v>259</v>
      </c>
      <c r="F28" s="244">
        <v>1053039438</v>
      </c>
      <c r="G28" s="247" t="s">
        <v>75</v>
      </c>
      <c r="H28" s="248"/>
      <c r="I28" s="249"/>
      <c r="J28" s="249"/>
    </row>
    <row r="29" spans="1:10" ht="30">
      <c r="A29" s="245" t="s">
        <v>1635</v>
      </c>
      <c r="B29" s="245" t="s">
        <v>489</v>
      </c>
      <c r="C29" s="245"/>
      <c r="D29" s="245" t="s">
        <v>490</v>
      </c>
      <c r="E29" s="245" t="s">
        <v>259</v>
      </c>
      <c r="F29" s="245">
        <v>1063026565</v>
      </c>
      <c r="G29" s="247" t="s">
        <v>75</v>
      </c>
      <c r="H29" s="248"/>
      <c r="I29" s="249"/>
      <c r="J29" s="249"/>
    </row>
    <row r="30" spans="1:10" ht="30">
      <c r="A30" s="244" t="s">
        <v>1635</v>
      </c>
      <c r="B30" s="244" t="s">
        <v>439</v>
      </c>
      <c r="C30" s="244"/>
      <c r="D30" s="244" t="s">
        <v>440</v>
      </c>
      <c r="E30" s="244" t="s">
        <v>84</v>
      </c>
      <c r="F30" s="244">
        <v>1164030136</v>
      </c>
      <c r="G30" s="247"/>
      <c r="H30" s="248"/>
      <c r="I30" s="249"/>
      <c r="J30" s="249"/>
    </row>
    <row r="31" spans="1:10" ht="30">
      <c r="A31" s="244" t="s">
        <v>1635</v>
      </c>
      <c r="B31" s="244" t="s">
        <v>503</v>
      </c>
      <c r="C31" s="244"/>
      <c r="D31" s="244" t="s">
        <v>1636</v>
      </c>
      <c r="E31" s="244" t="s">
        <v>237</v>
      </c>
      <c r="F31" s="244">
        <v>1245585710</v>
      </c>
      <c r="G31" s="247"/>
      <c r="H31" s="248"/>
      <c r="I31" s="249"/>
      <c r="J31" s="249"/>
    </row>
    <row r="32" spans="1:10" ht="30">
      <c r="A32" s="244" t="s">
        <v>1635</v>
      </c>
      <c r="B32" s="244" t="s">
        <v>556</v>
      </c>
      <c r="C32" s="244"/>
      <c r="D32" s="244" t="s">
        <v>1479</v>
      </c>
      <c r="E32" s="244" t="s">
        <v>237</v>
      </c>
      <c r="F32" s="244">
        <v>1326477084</v>
      </c>
      <c r="G32" s="247"/>
      <c r="H32" s="248"/>
      <c r="I32" s="249"/>
      <c r="J32" s="249"/>
    </row>
    <row r="33" spans="1:10" ht="30">
      <c r="A33" s="245" t="s">
        <v>1635</v>
      </c>
      <c r="B33" s="245" t="s">
        <v>534</v>
      </c>
      <c r="C33" s="245"/>
      <c r="D33" s="245" t="s">
        <v>535</v>
      </c>
      <c r="E33" s="245" t="s">
        <v>576</v>
      </c>
      <c r="F33" s="245">
        <v>1386088763</v>
      </c>
      <c r="G33" s="247" t="s">
        <v>75</v>
      </c>
      <c r="H33" s="248"/>
      <c r="I33" s="249"/>
      <c r="J33" s="249"/>
    </row>
    <row r="34" spans="1:10" ht="30">
      <c r="A34" s="244" t="s">
        <v>1635</v>
      </c>
      <c r="B34" s="244" t="s">
        <v>457</v>
      </c>
      <c r="C34" s="244"/>
      <c r="D34" s="244" t="s">
        <v>459</v>
      </c>
      <c r="E34" s="244" t="s">
        <v>237</v>
      </c>
      <c r="F34" s="244">
        <v>1598958043</v>
      </c>
      <c r="G34" s="247"/>
      <c r="H34" s="248"/>
      <c r="I34" s="249"/>
      <c r="J34" s="249"/>
    </row>
    <row r="35" spans="1:10" ht="30">
      <c r="A35" s="245" t="s">
        <v>1635</v>
      </c>
      <c r="B35" s="245" t="s">
        <v>417</v>
      </c>
      <c r="C35" s="245" t="s">
        <v>418</v>
      </c>
      <c r="D35" s="245" t="s">
        <v>419</v>
      </c>
      <c r="E35" s="245" t="s">
        <v>121</v>
      </c>
      <c r="F35" s="245">
        <v>1649610940</v>
      </c>
      <c r="G35" s="247" t="s">
        <v>75</v>
      </c>
      <c r="H35" s="248"/>
      <c r="I35" s="249"/>
      <c r="J35" s="249"/>
    </row>
    <row r="36" spans="1:10" ht="30">
      <c r="A36" s="244" t="s">
        <v>1635</v>
      </c>
      <c r="B36" s="244" t="s">
        <v>367</v>
      </c>
      <c r="C36" s="244"/>
      <c r="D36" s="244" t="s">
        <v>369</v>
      </c>
      <c r="E36" s="244" t="s">
        <v>237</v>
      </c>
      <c r="F36" s="250">
        <v>1740431998</v>
      </c>
      <c r="G36" s="247"/>
      <c r="H36" s="248"/>
      <c r="I36" s="249"/>
      <c r="J36" s="249"/>
    </row>
    <row r="37" spans="1:10" ht="30">
      <c r="A37" s="244" t="s">
        <v>1635</v>
      </c>
      <c r="B37" s="244" t="s">
        <v>515</v>
      </c>
      <c r="C37" s="244"/>
      <c r="D37" s="244" t="s">
        <v>516</v>
      </c>
      <c r="E37" s="244" t="s">
        <v>237</v>
      </c>
      <c r="F37" s="250">
        <v>1962500397</v>
      </c>
      <c r="G37" s="247"/>
      <c r="H37" s="248"/>
      <c r="I37" s="249"/>
      <c r="J37" s="249"/>
    </row>
    <row r="38" spans="1:10" ht="105">
      <c r="A38" s="245" t="s">
        <v>1637</v>
      </c>
      <c r="B38" s="245" t="s">
        <v>1390</v>
      </c>
      <c r="C38" s="245"/>
      <c r="D38" s="251" t="s">
        <v>1391</v>
      </c>
      <c r="E38" s="244" t="s">
        <v>84</v>
      </c>
      <c r="F38" s="250">
        <v>1003548074</v>
      </c>
      <c r="G38" s="247" t="s">
        <v>75</v>
      </c>
      <c r="H38" s="248"/>
      <c r="I38" s="249"/>
      <c r="J38" s="249"/>
    </row>
    <row r="39" spans="1:10" ht="105">
      <c r="A39" s="245" t="s">
        <v>1637</v>
      </c>
      <c r="B39" s="245" t="s">
        <v>1610</v>
      </c>
      <c r="C39" s="245" t="s">
        <v>111</v>
      </c>
      <c r="D39" s="251" t="s">
        <v>1248</v>
      </c>
      <c r="E39" s="244" t="s">
        <v>259</v>
      </c>
      <c r="F39" s="244">
        <v>1104558865</v>
      </c>
      <c r="G39" s="247" t="s">
        <v>75</v>
      </c>
      <c r="H39" s="248"/>
      <c r="I39" s="249"/>
      <c r="J39" s="249"/>
    </row>
    <row r="40" spans="1:10" ht="105">
      <c r="A40" s="245" t="s">
        <v>1637</v>
      </c>
      <c r="B40" s="245" t="s">
        <v>1614</v>
      </c>
      <c r="C40" s="245" t="s">
        <v>1615</v>
      </c>
      <c r="D40" s="251" t="s">
        <v>1616</v>
      </c>
      <c r="E40" s="244" t="s">
        <v>84</v>
      </c>
      <c r="F40" s="245">
        <v>1407371529</v>
      </c>
      <c r="G40" s="247" t="s">
        <v>75</v>
      </c>
      <c r="H40" s="248"/>
      <c r="I40" s="249"/>
      <c r="J40" s="249"/>
    </row>
    <row r="41" spans="1:10" ht="105">
      <c r="A41" s="245" t="s">
        <v>1637</v>
      </c>
      <c r="B41" s="245" t="s">
        <v>1604</v>
      </c>
      <c r="C41" s="245" t="s">
        <v>75</v>
      </c>
      <c r="D41" s="251" t="s">
        <v>1605</v>
      </c>
      <c r="E41" s="244" t="s">
        <v>259</v>
      </c>
      <c r="F41" s="244">
        <v>1437623857</v>
      </c>
      <c r="G41" s="247" t="s">
        <v>75</v>
      </c>
      <c r="H41" s="248"/>
      <c r="I41" s="249"/>
      <c r="J41" s="249"/>
    </row>
    <row r="42" spans="1:10" ht="105">
      <c r="A42" s="245" t="s">
        <v>1637</v>
      </c>
      <c r="B42" s="245" t="s">
        <v>624</v>
      </c>
      <c r="C42" s="245" t="s">
        <v>625</v>
      </c>
      <c r="D42" s="251" t="s">
        <v>626</v>
      </c>
      <c r="E42" s="245" t="s">
        <v>259</v>
      </c>
      <c r="F42" s="245">
        <v>1649798943</v>
      </c>
      <c r="G42" s="247" t="s">
        <v>75</v>
      </c>
      <c r="H42" s="248"/>
      <c r="I42" s="249"/>
      <c r="J42" s="249"/>
    </row>
    <row r="43" spans="1:10">
      <c r="A43" s="245" t="s">
        <v>751</v>
      </c>
      <c r="B43" s="245" t="s">
        <v>164</v>
      </c>
      <c r="C43" s="245" t="s">
        <v>715</v>
      </c>
      <c r="D43" s="245" t="s">
        <v>804</v>
      </c>
      <c r="E43" s="245" t="s">
        <v>805</v>
      </c>
      <c r="F43" s="245">
        <v>1528161981</v>
      </c>
      <c r="G43" s="247" t="s">
        <v>75</v>
      </c>
      <c r="H43" s="248"/>
      <c r="I43" s="249"/>
      <c r="J43" s="249"/>
    </row>
    <row r="44" spans="1:10" ht="30">
      <c r="A44" s="245" t="s">
        <v>940</v>
      </c>
      <c r="B44" s="245" t="s">
        <v>957</v>
      </c>
      <c r="C44" s="245"/>
      <c r="D44" s="245" t="s">
        <v>958</v>
      </c>
      <c r="E44" s="245" t="s">
        <v>259</v>
      </c>
      <c r="F44" s="245">
        <v>1114468352</v>
      </c>
      <c r="G44" s="247" t="s">
        <v>75</v>
      </c>
      <c r="H44" s="248"/>
      <c r="I44" s="249"/>
      <c r="J44" s="249"/>
    </row>
    <row r="45" spans="1:10" ht="30">
      <c r="A45" s="245" t="s">
        <v>940</v>
      </c>
      <c r="B45" s="245" t="s">
        <v>1023</v>
      </c>
      <c r="C45" s="245"/>
      <c r="D45" s="245" t="s">
        <v>1025</v>
      </c>
      <c r="E45" s="245" t="s">
        <v>84</v>
      </c>
      <c r="F45" s="245">
        <v>1306107404</v>
      </c>
      <c r="G45" s="247" t="s">
        <v>75</v>
      </c>
      <c r="H45" s="248"/>
      <c r="I45" s="249"/>
      <c r="J45" s="249"/>
    </row>
    <row r="46" spans="1:10" ht="30">
      <c r="A46" s="245" t="s">
        <v>940</v>
      </c>
      <c r="B46" s="245" t="s">
        <v>1076</v>
      </c>
      <c r="C46" s="245" t="s">
        <v>1077</v>
      </c>
      <c r="D46" s="245" t="s">
        <v>715</v>
      </c>
      <c r="E46" s="245" t="s">
        <v>84</v>
      </c>
      <c r="F46" s="245">
        <v>1407343379</v>
      </c>
      <c r="G46" s="247" t="s">
        <v>75</v>
      </c>
      <c r="H46" s="248"/>
      <c r="I46" s="249"/>
      <c r="J46" s="249"/>
    </row>
    <row r="47" spans="1:10">
      <c r="A47" s="244" t="s">
        <v>1638</v>
      </c>
      <c r="B47" s="244" t="s">
        <v>657</v>
      </c>
      <c r="C47" s="244"/>
      <c r="D47" s="244" t="s">
        <v>658</v>
      </c>
      <c r="E47" s="244" t="s">
        <v>84</v>
      </c>
      <c r="F47" s="250">
        <v>1780336149</v>
      </c>
      <c r="G47" s="247"/>
      <c r="H47" s="248"/>
      <c r="I47" s="249"/>
      <c r="J47" s="249"/>
    </row>
    <row r="48" spans="1:10">
      <c r="A48" s="244" t="s">
        <v>1638</v>
      </c>
      <c r="B48" s="244" t="s">
        <v>585</v>
      </c>
      <c r="C48" s="244"/>
      <c r="D48" s="244" t="s">
        <v>587</v>
      </c>
      <c r="E48" s="244" t="s">
        <v>573</v>
      </c>
      <c r="F48" s="250">
        <v>1164998431</v>
      </c>
      <c r="G48" s="247"/>
      <c r="H48" s="248"/>
      <c r="I48" s="249"/>
      <c r="J48" s="249"/>
    </row>
    <row r="49" spans="1:10">
      <c r="A49" s="252" t="s">
        <v>1638</v>
      </c>
      <c r="B49" s="253" t="s">
        <v>1639</v>
      </c>
      <c r="C49" s="253"/>
      <c r="D49" s="253" t="s">
        <v>662</v>
      </c>
      <c r="E49" s="253" t="s">
        <v>663</v>
      </c>
      <c r="F49" s="254">
        <v>1922525146</v>
      </c>
      <c r="G49" s="247"/>
      <c r="H49" s="248"/>
      <c r="I49" s="249"/>
      <c r="J49" s="249"/>
    </row>
    <row r="50" spans="1:10" ht="30">
      <c r="A50" s="255" t="s">
        <v>1640</v>
      </c>
      <c r="B50" s="256" t="s">
        <v>1641</v>
      </c>
      <c r="C50" s="257" t="s">
        <v>0</v>
      </c>
      <c r="D50" s="257" t="s">
        <v>565</v>
      </c>
      <c r="E50" s="257" t="s">
        <v>566</v>
      </c>
      <c r="F50" s="258"/>
      <c r="G50" s="247"/>
      <c r="H50" s="248"/>
      <c r="I50" s="249"/>
      <c r="J50" s="249"/>
    </row>
    <row r="51" spans="1:10">
      <c r="A51" s="244"/>
      <c r="B51" s="244"/>
      <c r="C51" s="244"/>
      <c r="D51" s="244"/>
      <c r="E51" s="244"/>
      <c r="F51" s="245"/>
      <c r="G51" s="247"/>
      <c r="H51" s="248"/>
      <c r="I51" s="249"/>
      <c r="J51" s="249"/>
    </row>
    <row r="52" spans="1:10">
      <c r="A52" s="244"/>
      <c r="B52" s="244"/>
      <c r="C52" s="244"/>
      <c r="D52" s="244"/>
      <c r="E52" s="244"/>
      <c r="F52" s="245"/>
      <c r="G52" s="247"/>
      <c r="H52" s="259"/>
      <c r="I52" s="249"/>
      <c r="J52" s="249"/>
    </row>
    <row r="53" spans="1:10">
      <c r="A53" s="244"/>
      <c r="B53" s="244"/>
      <c r="C53" s="244"/>
      <c r="D53" s="244"/>
      <c r="E53" s="244"/>
      <c r="F53" s="245"/>
      <c r="G53" s="247"/>
      <c r="H53" s="248"/>
      <c r="I53" s="249"/>
      <c r="J53" s="249"/>
    </row>
    <row r="54" spans="1:10">
      <c r="A54" s="244"/>
      <c r="B54" s="244"/>
      <c r="C54" s="244"/>
      <c r="D54" s="244"/>
      <c r="E54" s="244"/>
      <c r="F54" s="245"/>
      <c r="G54" s="247"/>
      <c r="H54" s="248"/>
      <c r="I54" s="249"/>
      <c r="J54" s="249"/>
    </row>
    <row r="55" spans="1:10">
      <c r="A55" s="244"/>
      <c r="B55" s="244"/>
      <c r="C55" s="244"/>
      <c r="D55" s="244"/>
      <c r="E55" s="244"/>
      <c r="F55" s="245"/>
      <c r="G55" s="247"/>
      <c r="H55" s="248"/>
      <c r="I55" s="249"/>
      <c r="J55" s="249"/>
    </row>
    <row r="56" spans="1:10">
      <c r="A56" s="244"/>
      <c r="B56" s="244"/>
      <c r="C56" s="244"/>
      <c r="D56" s="244"/>
      <c r="E56" s="244"/>
      <c r="F56" s="245"/>
      <c r="G56" s="247"/>
      <c r="H56" s="248"/>
      <c r="I56" s="249"/>
      <c r="J56" s="249"/>
    </row>
    <row r="57" spans="1:10">
      <c r="A57" s="244"/>
      <c r="B57" s="244"/>
      <c r="C57" s="244"/>
      <c r="D57" s="244"/>
      <c r="E57" s="244"/>
      <c r="F57" s="245"/>
      <c r="G57" s="247"/>
      <c r="H57" s="248"/>
      <c r="I57" s="249"/>
      <c r="J57" s="249"/>
    </row>
    <row r="58" spans="1:10">
      <c r="A58" s="244"/>
      <c r="B58" s="244"/>
      <c r="C58" s="244"/>
      <c r="D58" s="244"/>
      <c r="E58" s="244"/>
      <c r="F58" s="245"/>
      <c r="G58" s="247"/>
      <c r="H58" s="248"/>
      <c r="I58" s="249"/>
      <c r="J58" s="249"/>
    </row>
    <row r="59" spans="1:10">
      <c r="A59" s="244"/>
      <c r="B59" s="244"/>
      <c r="C59" s="244"/>
      <c r="D59" s="244"/>
      <c r="E59" s="244"/>
      <c r="F59" s="244"/>
      <c r="G59" s="247"/>
      <c r="H59" s="248"/>
      <c r="I59" s="249"/>
      <c r="J59" s="249"/>
    </row>
    <row r="60" spans="1:10">
      <c r="A60" s="244"/>
      <c r="B60" s="244"/>
      <c r="C60" s="244"/>
      <c r="D60" s="244"/>
      <c r="E60" s="244"/>
      <c r="F60" s="244"/>
      <c r="G60" s="247"/>
      <c r="H60" s="248"/>
      <c r="I60" s="249"/>
      <c r="J60" s="249"/>
    </row>
    <row r="61" spans="1:10">
      <c r="A61" s="244"/>
      <c r="B61" s="244"/>
      <c r="C61" s="244"/>
      <c r="D61" s="244"/>
      <c r="E61" s="244"/>
      <c r="F61" s="244"/>
      <c r="G61" s="247"/>
      <c r="H61" s="248"/>
      <c r="I61" s="249"/>
      <c r="J61" s="249"/>
    </row>
    <row r="62" spans="1:10">
      <c r="A62" s="244"/>
      <c r="B62" s="244"/>
      <c r="C62" s="244"/>
      <c r="D62" s="244"/>
      <c r="E62" s="244"/>
      <c r="F62" s="244"/>
      <c r="G62" s="247"/>
      <c r="H62" s="248"/>
      <c r="I62" s="249"/>
      <c r="J62" s="249"/>
    </row>
    <row r="63" spans="1:10">
      <c r="A63" s="244"/>
      <c r="B63" s="244"/>
      <c r="C63" s="244"/>
      <c r="D63" s="244"/>
      <c r="E63" s="244"/>
      <c r="F63" s="244"/>
      <c r="G63" s="247"/>
      <c r="H63" s="248"/>
      <c r="I63" s="249"/>
      <c r="J63" s="249"/>
    </row>
    <row r="64" spans="1:10">
      <c r="A64" s="244"/>
      <c r="B64" s="244"/>
      <c r="C64" s="244"/>
      <c r="D64" s="244"/>
      <c r="E64" s="244"/>
      <c r="F64" s="244"/>
      <c r="G64" s="247"/>
      <c r="H64" s="248"/>
      <c r="I64" s="249"/>
      <c r="J64" s="249"/>
    </row>
    <row r="65" spans="1:10">
      <c r="A65" s="244"/>
      <c r="B65" s="244"/>
      <c r="C65" s="244"/>
      <c r="D65" s="244"/>
      <c r="E65" s="244"/>
      <c r="F65" s="244"/>
      <c r="G65" s="247"/>
      <c r="H65" s="248"/>
      <c r="I65" s="249"/>
      <c r="J65" s="249"/>
    </row>
    <row r="66" spans="1:10">
      <c r="A66" s="244"/>
      <c r="B66" s="244"/>
      <c r="C66" s="244"/>
      <c r="D66" s="244"/>
      <c r="E66" s="244"/>
      <c r="F66" s="244"/>
      <c r="G66" s="247"/>
      <c r="H66" s="248"/>
      <c r="I66" s="249"/>
      <c r="J66" s="249"/>
    </row>
    <row r="67" spans="1:10">
      <c r="A67" s="244"/>
      <c r="B67" s="244"/>
      <c r="C67" s="244"/>
      <c r="D67" s="244"/>
      <c r="E67" s="244"/>
      <c r="F67" s="244"/>
      <c r="G67" s="247"/>
      <c r="H67" s="248"/>
      <c r="I67" s="249"/>
      <c r="J67" s="249"/>
    </row>
    <row r="68" spans="1:10">
      <c r="A68" s="244"/>
      <c r="B68" s="244"/>
      <c r="C68" s="244"/>
      <c r="D68" s="244"/>
      <c r="E68" s="244"/>
      <c r="F68" s="244"/>
      <c r="G68" s="247"/>
      <c r="H68" s="248"/>
      <c r="I68" s="249"/>
      <c r="J68" s="249"/>
    </row>
    <row r="69" spans="1:10">
      <c r="A69" s="244"/>
      <c r="B69" s="244"/>
      <c r="C69" s="244"/>
      <c r="D69" s="244"/>
      <c r="E69" s="244"/>
      <c r="F69" s="244"/>
      <c r="G69" s="247"/>
      <c r="H69" s="248"/>
      <c r="I69" s="249"/>
      <c r="J69" s="249"/>
    </row>
    <row r="70" spans="1:10">
      <c r="A70" s="244"/>
      <c r="B70" s="244"/>
      <c r="C70" s="244"/>
      <c r="D70" s="244"/>
      <c r="E70" s="244"/>
      <c r="F70" s="244"/>
      <c r="G70" s="247"/>
      <c r="H70" s="248"/>
      <c r="I70" s="249"/>
      <c r="J70" s="249"/>
    </row>
    <row r="71" spans="1:10">
      <c r="A71" s="244"/>
      <c r="B71" s="244"/>
      <c r="C71" s="244"/>
      <c r="D71" s="244"/>
      <c r="E71" s="244"/>
      <c r="F71" s="244"/>
      <c r="G71" s="247"/>
      <c r="H71" s="248"/>
      <c r="I71" s="249"/>
      <c r="J71" s="249"/>
    </row>
    <row r="72" spans="1:10">
      <c r="A72" s="244"/>
      <c r="B72" s="244"/>
      <c r="C72" s="244"/>
      <c r="D72" s="244"/>
      <c r="E72" s="244"/>
      <c r="F72" s="244"/>
      <c r="G72" s="247"/>
      <c r="H72" s="248"/>
      <c r="I72" s="249"/>
      <c r="J72" s="249"/>
    </row>
    <row r="73" spans="1:10">
      <c r="A73" s="244"/>
      <c r="B73" s="244"/>
      <c r="C73" s="244"/>
      <c r="D73" s="244"/>
      <c r="E73" s="244"/>
      <c r="F73" s="244"/>
      <c r="G73" s="247"/>
      <c r="H73" s="248"/>
      <c r="I73" s="249"/>
      <c r="J73" s="249"/>
    </row>
    <row r="74" spans="1:10">
      <c r="A74" s="244"/>
      <c r="B74" s="244"/>
      <c r="C74" s="244"/>
      <c r="D74" s="244"/>
      <c r="E74" s="244"/>
      <c r="F74" s="244"/>
      <c r="G74" s="247"/>
      <c r="H74" s="248"/>
      <c r="I74" s="249"/>
      <c r="J74" s="249"/>
    </row>
    <row r="75" spans="1:10">
      <c r="A75" s="244"/>
      <c r="B75" s="244"/>
      <c r="C75" s="244"/>
      <c r="D75" s="244"/>
      <c r="E75" s="244"/>
      <c r="F75" s="244"/>
      <c r="G75" s="247"/>
      <c r="H75" s="248"/>
      <c r="I75" s="249"/>
      <c r="J75" s="249"/>
    </row>
    <row r="76" spans="1:10">
      <c r="A76" s="244"/>
      <c r="B76" s="244"/>
      <c r="C76" s="244"/>
      <c r="D76" s="244"/>
      <c r="E76" s="244"/>
      <c r="F76" s="244"/>
      <c r="G76" s="247"/>
      <c r="H76" s="248"/>
      <c r="I76" s="249"/>
      <c r="J76" s="249"/>
    </row>
    <row r="77" spans="1:10">
      <c r="A77" s="244"/>
      <c r="B77" s="244"/>
      <c r="C77" s="244"/>
      <c r="D77" s="244"/>
      <c r="E77" s="244"/>
      <c r="F77" s="244"/>
      <c r="G77" s="247"/>
      <c r="H77" s="248"/>
      <c r="I77" s="249"/>
      <c r="J77" s="249"/>
    </row>
    <row r="78" spans="1:10">
      <c r="A78" s="244"/>
      <c r="B78" s="244"/>
      <c r="C78" s="244"/>
      <c r="D78" s="244"/>
      <c r="E78" s="244"/>
      <c r="F78" s="244"/>
      <c r="G78" s="247"/>
      <c r="H78" s="248"/>
      <c r="I78" s="249"/>
      <c r="J78" s="249"/>
    </row>
    <row r="79" spans="1:10">
      <c r="A79" s="244"/>
      <c r="B79" s="244"/>
      <c r="C79" s="244"/>
      <c r="D79" s="244"/>
      <c r="E79" s="244"/>
      <c r="F79" s="244"/>
      <c r="G79" s="247"/>
      <c r="H79" s="248"/>
      <c r="I79" s="249"/>
      <c r="J79" s="249"/>
    </row>
    <row r="80" spans="1:10">
      <c r="A80" s="244"/>
      <c r="B80" s="244"/>
      <c r="C80" s="244"/>
      <c r="D80" s="244"/>
      <c r="E80" s="244"/>
      <c r="F80" s="244"/>
      <c r="G80" s="247"/>
      <c r="H80" s="248"/>
      <c r="I80" s="249"/>
      <c r="J80" s="249"/>
    </row>
    <row r="81" spans="1:10">
      <c r="A81" s="244"/>
      <c r="B81" s="244"/>
      <c r="C81" s="244"/>
      <c r="D81" s="244"/>
      <c r="E81" s="244"/>
      <c r="F81" s="244"/>
      <c r="G81" s="247"/>
      <c r="H81" s="248"/>
      <c r="I81" s="249"/>
      <c r="J81" s="249"/>
    </row>
    <row r="82" spans="1:10">
      <c r="A82" s="244"/>
      <c r="B82" s="244"/>
      <c r="C82" s="244"/>
      <c r="D82" s="244"/>
      <c r="E82" s="244"/>
      <c r="F82" s="244"/>
      <c r="G82" s="247"/>
      <c r="H82" s="248"/>
      <c r="I82" s="249"/>
      <c r="J82" s="249"/>
    </row>
    <row r="83" spans="1:10">
      <c r="A83" s="244"/>
      <c r="B83" s="244"/>
      <c r="C83" s="244"/>
      <c r="D83" s="244"/>
      <c r="E83" s="244"/>
      <c r="F83" s="244"/>
      <c r="G83" s="247"/>
      <c r="H83" s="248"/>
      <c r="I83" s="249"/>
      <c r="J83" s="249"/>
    </row>
    <row r="84" spans="1:10">
      <c r="A84" s="244"/>
      <c r="B84" s="244"/>
      <c r="C84" s="244"/>
      <c r="D84" s="244"/>
      <c r="E84" s="244"/>
      <c r="F84" s="244"/>
      <c r="G84" s="247"/>
      <c r="H84" s="248"/>
      <c r="I84" s="249"/>
      <c r="J84" s="249"/>
    </row>
    <row r="85" spans="1:10">
      <c r="A85" s="244"/>
      <c r="B85" s="244"/>
      <c r="C85" s="244"/>
      <c r="D85" s="244"/>
      <c r="E85" s="244"/>
      <c r="F85" s="244"/>
      <c r="G85" s="247"/>
      <c r="H85" s="248"/>
      <c r="I85" s="249"/>
      <c r="J85" s="249"/>
    </row>
    <row r="86" spans="1:10">
      <c r="A86" s="244"/>
      <c r="B86" s="244"/>
      <c r="C86" s="244"/>
      <c r="D86" s="244"/>
      <c r="E86" s="244"/>
      <c r="F86" s="244"/>
      <c r="G86" s="247"/>
      <c r="H86" s="248"/>
      <c r="I86" s="249"/>
      <c r="J86" s="249"/>
    </row>
    <row r="87" spans="1:10">
      <c r="A87" s="244"/>
      <c r="B87" s="244"/>
      <c r="C87" s="244"/>
      <c r="D87" s="244"/>
      <c r="E87" s="244"/>
      <c r="F87" s="244"/>
      <c r="G87" s="247"/>
      <c r="H87" s="248"/>
      <c r="I87" s="249"/>
      <c r="J87" s="249"/>
    </row>
    <row r="88" spans="1:10">
      <c r="A88" s="244"/>
      <c r="B88" s="244"/>
      <c r="C88" s="244"/>
      <c r="D88" s="244"/>
      <c r="E88" s="244"/>
      <c r="F88" s="244"/>
      <c r="G88" s="247"/>
      <c r="H88" s="248"/>
      <c r="I88" s="249"/>
      <c r="J88" s="249"/>
    </row>
    <row r="89" spans="1:10">
      <c r="A89" s="244"/>
      <c r="B89" s="244"/>
      <c r="C89" s="244"/>
      <c r="D89" s="244"/>
      <c r="E89" s="244"/>
      <c r="F89" s="244"/>
      <c r="G89" s="247"/>
      <c r="H89" s="248"/>
      <c r="I89" s="249"/>
      <c r="J89" s="249"/>
    </row>
    <row r="90" spans="1:10">
      <c r="A90" s="244"/>
      <c r="B90" s="244"/>
      <c r="C90" s="244"/>
      <c r="D90" s="244"/>
      <c r="E90" s="244"/>
      <c r="F90" s="244"/>
      <c r="G90" s="247"/>
      <c r="H90" s="248"/>
      <c r="I90" s="249"/>
      <c r="J90" s="249"/>
    </row>
    <row r="91" spans="1:10">
      <c r="A91" s="244"/>
      <c r="B91" s="244"/>
      <c r="C91" s="244"/>
      <c r="D91" s="244"/>
      <c r="E91" s="244"/>
      <c r="F91" s="244"/>
      <c r="G91" s="247"/>
      <c r="H91" s="248"/>
      <c r="I91" s="249"/>
      <c r="J91" s="249"/>
    </row>
    <row r="92" spans="1:10">
      <c r="A92" s="244"/>
      <c r="B92" s="244"/>
      <c r="C92" s="244"/>
      <c r="D92" s="244"/>
      <c r="E92" s="244"/>
      <c r="F92" s="244"/>
      <c r="G92" s="247"/>
      <c r="H92" s="248"/>
      <c r="I92" s="249"/>
      <c r="J92" s="249"/>
    </row>
    <row r="93" spans="1:10">
      <c r="A93" s="244"/>
      <c r="B93" s="244"/>
      <c r="C93" s="244"/>
      <c r="D93" s="244"/>
      <c r="E93" s="244"/>
      <c r="F93" s="244"/>
      <c r="G93" s="247"/>
      <c r="H93" s="248"/>
      <c r="I93" s="249"/>
      <c r="J93" s="249"/>
    </row>
    <row r="94" spans="1:10">
      <c r="A94" s="244"/>
      <c r="B94" s="244"/>
      <c r="C94" s="244"/>
      <c r="D94" s="244"/>
      <c r="E94" s="244"/>
      <c r="F94" s="244"/>
      <c r="G94" s="247"/>
      <c r="H94" s="248"/>
      <c r="I94" s="249"/>
      <c r="J94" s="249"/>
    </row>
    <row r="95" spans="1:10">
      <c r="A95" s="244"/>
      <c r="B95" s="244"/>
      <c r="C95" s="244"/>
      <c r="D95" s="244"/>
      <c r="E95" s="244"/>
      <c r="F95" s="244"/>
      <c r="G95" s="247"/>
      <c r="H95" s="248"/>
      <c r="I95" s="249"/>
      <c r="J95" s="249"/>
    </row>
    <row r="96" spans="1:10">
      <c r="A96" s="244"/>
      <c r="B96" s="244"/>
      <c r="C96" s="244"/>
      <c r="D96" s="244"/>
      <c r="E96" s="244"/>
      <c r="F96" s="244"/>
      <c r="G96" s="247"/>
      <c r="H96" s="248"/>
      <c r="I96" s="249"/>
      <c r="J96" s="249"/>
    </row>
    <row r="97" spans="1:10">
      <c r="A97" s="244"/>
      <c r="B97" s="244"/>
      <c r="C97" s="244"/>
      <c r="D97" s="244"/>
      <c r="E97" s="244"/>
      <c r="F97" s="244"/>
      <c r="G97" s="247"/>
      <c r="H97" s="248"/>
      <c r="I97" s="249"/>
      <c r="J97" s="249"/>
    </row>
    <row r="98" spans="1:10">
      <c r="A98" s="244"/>
      <c r="B98" s="244"/>
      <c r="C98" s="244"/>
      <c r="D98" s="244"/>
      <c r="E98" s="244"/>
      <c r="F98" s="244"/>
      <c r="G98" s="247"/>
      <c r="H98" s="248"/>
      <c r="I98" s="249"/>
      <c r="J98" s="249"/>
    </row>
    <row r="99" spans="1:10">
      <c r="A99" s="244"/>
      <c r="B99" s="244"/>
      <c r="C99" s="244"/>
      <c r="D99" s="244"/>
      <c r="E99" s="244"/>
      <c r="F99" s="244"/>
      <c r="G99" s="247"/>
      <c r="H99" s="248"/>
      <c r="I99" s="249"/>
      <c r="J99" s="249"/>
    </row>
    <row r="100" spans="1:10">
      <c r="A100" s="244"/>
      <c r="B100" s="244"/>
      <c r="C100" s="244"/>
      <c r="D100" s="244"/>
      <c r="E100" s="244"/>
      <c r="F100" s="244"/>
      <c r="G100" s="247"/>
      <c r="H100" s="248"/>
      <c r="I100" s="249"/>
      <c r="J100" s="249"/>
    </row>
    <row r="101" spans="1:10">
      <c r="A101" s="244"/>
      <c r="B101" s="244"/>
      <c r="C101" s="244"/>
      <c r="D101" s="244"/>
      <c r="E101" s="244"/>
      <c r="F101" s="244"/>
      <c r="G101" s="247"/>
      <c r="H101" s="248"/>
      <c r="I101" s="249"/>
      <c r="J101" s="249"/>
    </row>
    <row r="102" spans="1:10">
      <c r="A102" s="244"/>
      <c r="B102" s="244"/>
      <c r="C102" s="244"/>
      <c r="D102" s="244"/>
      <c r="E102" s="244"/>
      <c r="F102" s="244"/>
      <c r="G102" s="247"/>
      <c r="H102" s="248"/>
      <c r="I102" s="249"/>
      <c r="J102" s="249"/>
    </row>
    <row r="103" spans="1:10">
      <c r="A103" s="244"/>
      <c r="B103" s="244"/>
      <c r="C103" s="244"/>
      <c r="D103" s="244"/>
      <c r="E103" s="244"/>
      <c r="F103" s="244"/>
      <c r="G103" s="247"/>
      <c r="H103" s="248"/>
      <c r="I103" s="249"/>
      <c r="J103" s="249"/>
    </row>
    <row r="104" spans="1:10">
      <c r="A104" s="244"/>
      <c r="B104" s="244"/>
      <c r="C104" s="244"/>
      <c r="D104" s="244"/>
      <c r="E104" s="244"/>
      <c r="F104" s="244"/>
      <c r="G104" s="247"/>
      <c r="H104" s="248"/>
      <c r="I104" s="249"/>
      <c r="J104" s="249"/>
    </row>
    <row r="105" spans="1:10">
      <c r="A105" s="244"/>
      <c r="B105" s="244"/>
      <c r="C105" s="244"/>
      <c r="D105" s="244"/>
      <c r="E105" s="244"/>
      <c r="F105" s="244"/>
      <c r="G105" s="247"/>
      <c r="H105" s="248"/>
      <c r="I105" s="249"/>
      <c r="J105" s="249"/>
    </row>
    <row r="106" spans="1:10">
      <c r="A106" s="244"/>
      <c r="B106" s="244"/>
      <c r="C106" s="244"/>
      <c r="D106" s="244"/>
      <c r="E106" s="244"/>
      <c r="F106" s="244"/>
      <c r="G106" s="247"/>
      <c r="H106" s="248"/>
      <c r="I106" s="249"/>
      <c r="J106" s="249"/>
    </row>
    <row r="107" spans="1:10">
      <c r="A107" s="244"/>
      <c r="B107" s="244"/>
      <c r="C107" s="244"/>
      <c r="D107" s="244"/>
      <c r="E107" s="244"/>
      <c r="F107" s="244"/>
      <c r="G107" s="247"/>
      <c r="H107" s="248"/>
      <c r="I107" s="249"/>
      <c r="J107" s="249"/>
    </row>
    <row r="108" spans="1:10">
      <c r="A108" s="244"/>
      <c r="B108" s="244"/>
      <c r="C108" s="244"/>
      <c r="D108" s="244"/>
      <c r="E108" s="244"/>
      <c r="F108" s="244"/>
      <c r="G108" s="247"/>
      <c r="H108" s="248"/>
      <c r="I108" s="249"/>
      <c r="J108" s="249"/>
    </row>
    <row r="109" spans="1:10">
      <c r="A109" s="244"/>
      <c r="B109" s="244"/>
      <c r="C109" s="244"/>
      <c r="D109" s="244"/>
      <c r="E109" s="244"/>
      <c r="F109" s="244"/>
      <c r="G109" s="247"/>
      <c r="H109" s="248"/>
      <c r="I109" s="249"/>
      <c r="J109" s="249"/>
    </row>
    <row r="110" spans="1:10">
      <c r="A110" s="244"/>
      <c r="B110" s="244"/>
      <c r="C110" s="244"/>
      <c r="D110" s="244"/>
      <c r="E110" s="244"/>
      <c r="F110" s="244"/>
      <c r="G110" s="247"/>
      <c r="H110" s="248"/>
      <c r="I110" s="249"/>
      <c r="J110" s="249"/>
    </row>
    <row r="111" spans="1:10">
      <c r="A111" s="244"/>
      <c r="B111" s="244"/>
      <c r="C111" s="244"/>
      <c r="D111" s="244"/>
      <c r="E111" s="244"/>
      <c r="F111" s="244"/>
      <c r="G111" s="247"/>
      <c r="H111" s="248"/>
      <c r="I111" s="249"/>
      <c r="J111" s="249"/>
    </row>
    <row r="112" spans="1:10">
      <c r="A112" s="244"/>
      <c r="B112" s="244"/>
      <c r="C112" s="244"/>
      <c r="D112" s="244"/>
      <c r="E112" s="244"/>
      <c r="F112" s="244"/>
      <c r="G112" s="247"/>
      <c r="H112" s="248"/>
      <c r="I112" s="249"/>
      <c r="J112" s="249"/>
    </row>
    <row r="113" spans="1:10">
      <c r="A113" s="244"/>
      <c r="B113" s="244"/>
      <c r="C113" s="244"/>
      <c r="D113" s="244"/>
      <c r="E113" s="244"/>
      <c r="F113" s="244"/>
      <c r="G113" s="247"/>
      <c r="H113" s="248"/>
      <c r="I113" s="249"/>
      <c r="J113" s="249"/>
    </row>
    <row r="114" spans="1:10">
      <c r="A114" s="244"/>
      <c r="B114" s="244"/>
      <c r="C114" s="244"/>
      <c r="D114" s="244"/>
      <c r="E114" s="244"/>
      <c r="F114" s="244"/>
      <c r="G114" s="247"/>
      <c r="H114" s="248"/>
      <c r="I114" s="249"/>
      <c r="J114" s="249"/>
    </row>
    <row r="115" spans="1:10">
      <c r="A115" s="244"/>
      <c r="B115" s="244"/>
      <c r="C115" s="244"/>
      <c r="D115" s="244"/>
      <c r="E115" s="244"/>
      <c r="F115" s="244"/>
      <c r="G115" s="247"/>
      <c r="H115" s="248"/>
      <c r="I115" s="249"/>
      <c r="J115" s="249"/>
    </row>
    <row r="116" spans="1:10">
      <c r="A116" s="244"/>
      <c r="B116" s="244"/>
      <c r="C116" s="244"/>
      <c r="D116" s="244"/>
      <c r="E116" s="244"/>
      <c r="F116" s="244"/>
      <c r="G116" s="247"/>
      <c r="H116" s="248"/>
      <c r="I116" s="249"/>
      <c r="J116" s="249"/>
    </row>
    <row r="117" spans="1:10">
      <c r="A117" s="244"/>
      <c r="B117" s="244"/>
      <c r="C117" s="244"/>
      <c r="D117" s="244"/>
      <c r="E117" s="244"/>
      <c r="F117" s="244"/>
      <c r="G117" s="247"/>
      <c r="H117" s="248"/>
      <c r="I117" s="249"/>
      <c r="J117" s="249"/>
    </row>
    <row r="118" spans="1:10">
      <c r="A118" s="244"/>
      <c r="B118" s="244"/>
      <c r="C118" s="244"/>
      <c r="D118" s="244"/>
      <c r="E118" s="244"/>
      <c r="F118" s="244"/>
      <c r="G118" s="247"/>
      <c r="H118" s="248"/>
      <c r="I118" s="249"/>
      <c r="J118" s="249"/>
    </row>
    <row r="119" spans="1:10">
      <c r="A119" s="244"/>
      <c r="B119" s="244"/>
      <c r="C119" s="244"/>
      <c r="D119" s="244"/>
      <c r="E119" s="244"/>
      <c r="F119" s="244"/>
      <c r="G119" s="247"/>
      <c r="H119" s="248"/>
      <c r="I119" s="249"/>
      <c r="J119" s="249"/>
    </row>
    <row r="120" spans="1:10">
      <c r="A120" s="244"/>
      <c r="B120" s="244"/>
      <c r="C120" s="244"/>
      <c r="D120" s="244"/>
      <c r="E120" s="244"/>
      <c r="F120" s="244"/>
      <c r="G120" s="247"/>
      <c r="H120" s="248"/>
      <c r="I120" s="249"/>
      <c r="J120" s="249"/>
    </row>
    <row r="121" spans="1:10">
      <c r="A121" s="244"/>
      <c r="B121" s="244"/>
      <c r="C121" s="244"/>
      <c r="D121" s="244"/>
      <c r="E121" s="244"/>
      <c r="F121" s="244"/>
      <c r="G121" s="247"/>
      <c r="H121" s="248"/>
      <c r="I121" s="249"/>
      <c r="J121" s="249"/>
    </row>
    <row r="122" spans="1:10">
      <c r="A122" s="244"/>
      <c r="B122" s="244"/>
      <c r="C122" s="244"/>
      <c r="D122" s="244"/>
      <c r="E122" s="244"/>
      <c r="F122" s="244"/>
      <c r="G122" s="247"/>
      <c r="H122" s="248"/>
      <c r="I122" s="249"/>
      <c r="J122" s="249"/>
    </row>
    <row r="123" spans="1:10">
      <c r="A123" s="244"/>
      <c r="B123" s="244"/>
      <c r="C123" s="244"/>
      <c r="D123" s="244"/>
      <c r="E123" s="244"/>
      <c r="F123" s="244"/>
      <c r="G123" s="247"/>
      <c r="H123" s="248"/>
      <c r="I123" s="249"/>
      <c r="J123" s="249"/>
    </row>
    <row r="124" spans="1:10">
      <c r="A124" s="244"/>
      <c r="B124" s="244"/>
      <c r="C124" s="244"/>
      <c r="D124" s="244"/>
      <c r="E124" s="244"/>
      <c r="F124" s="244"/>
      <c r="G124" s="247"/>
      <c r="H124" s="248"/>
      <c r="I124" s="249"/>
      <c r="J124" s="249"/>
    </row>
    <row r="125" spans="1:10">
      <c r="A125" s="244"/>
      <c r="B125" s="244"/>
      <c r="C125" s="244"/>
      <c r="D125" s="244"/>
      <c r="E125" s="244"/>
      <c r="F125" s="244"/>
      <c r="G125" s="247"/>
      <c r="H125" s="248"/>
      <c r="I125" s="249"/>
      <c r="J125" s="249"/>
    </row>
    <row r="126" spans="1:10">
      <c r="A126" s="244"/>
      <c r="B126" s="244"/>
      <c r="C126" s="244"/>
      <c r="D126" s="244"/>
      <c r="E126" s="244"/>
      <c r="F126" s="244"/>
      <c r="G126" s="247"/>
      <c r="H126" s="248"/>
      <c r="I126" s="249"/>
      <c r="J126" s="249"/>
    </row>
    <row r="127" spans="1:10">
      <c r="A127" s="244"/>
      <c r="B127" s="244"/>
      <c r="C127" s="244"/>
      <c r="D127" s="244"/>
      <c r="E127" s="244"/>
      <c r="F127" s="244"/>
      <c r="G127" s="247"/>
      <c r="H127" s="248"/>
      <c r="I127" s="249"/>
      <c r="J127" s="249"/>
    </row>
    <row r="128" spans="1:10">
      <c r="A128" s="244"/>
      <c r="B128" s="244"/>
      <c r="C128" s="244"/>
      <c r="D128" s="244"/>
      <c r="E128" s="244"/>
      <c r="F128" s="244"/>
      <c r="G128" s="247"/>
      <c r="H128" s="248"/>
      <c r="I128" s="249"/>
      <c r="J128" s="249"/>
    </row>
    <row r="129" spans="1:10">
      <c r="A129" s="244"/>
      <c r="B129" s="244"/>
      <c r="C129" s="244"/>
      <c r="D129" s="244"/>
      <c r="E129" s="244"/>
      <c r="F129" s="244"/>
      <c r="G129" s="247"/>
      <c r="H129" s="248"/>
      <c r="I129" s="249"/>
      <c r="J129" s="249"/>
    </row>
    <row r="130" spans="1:10">
      <c r="A130" s="244"/>
      <c r="B130" s="244"/>
      <c r="C130" s="244"/>
      <c r="D130" s="244"/>
      <c r="E130" s="244"/>
      <c r="F130" s="244"/>
      <c r="G130" s="247"/>
      <c r="H130" s="248"/>
      <c r="I130" s="249"/>
      <c r="J130" s="249"/>
    </row>
    <row r="131" spans="1:10">
      <c r="A131" s="244"/>
      <c r="B131" s="244"/>
      <c r="C131" s="244"/>
      <c r="D131" s="244"/>
      <c r="E131" s="244"/>
      <c r="F131" s="244"/>
      <c r="G131" s="247"/>
      <c r="H131" s="248"/>
      <c r="I131" s="249"/>
      <c r="J131" s="249"/>
    </row>
    <row r="132" spans="1:10">
      <c r="A132" s="244"/>
      <c r="B132" s="244"/>
      <c r="C132" s="244"/>
      <c r="D132" s="244"/>
      <c r="E132" s="244"/>
      <c r="F132" s="244"/>
      <c r="G132" s="247"/>
      <c r="H132" s="248"/>
      <c r="I132" s="249"/>
      <c r="J132" s="249"/>
    </row>
    <row r="133" spans="1:10">
      <c r="A133" s="244"/>
      <c r="B133" s="244"/>
      <c r="C133" s="244"/>
      <c r="D133" s="244"/>
      <c r="E133" s="244"/>
      <c r="F133" s="244"/>
      <c r="G133" s="247"/>
      <c r="H133" s="248"/>
      <c r="I133" s="249"/>
      <c r="J133" s="249"/>
    </row>
    <row r="134" spans="1:10">
      <c r="A134" s="244"/>
      <c r="B134" s="244"/>
      <c r="C134" s="244"/>
      <c r="D134" s="244"/>
      <c r="E134" s="244"/>
      <c r="F134" s="244"/>
      <c r="G134" s="247"/>
      <c r="H134" s="248"/>
      <c r="I134" s="249"/>
      <c r="J134" s="249"/>
    </row>
    <row r="135" spans="1:10">
      <c r="A135" s="244"/>
      <c r="B135" s="244"/>
      <c r="C135" s="244"/>
      <c r="D135" s="244"/>
      <c r="E135" s="244"/>
      <c r="F135" s="244"/>
      <c r="G135" s="247"/>
      <c r="H135" s="248"/>
      <c r="I135" s="249"/>
      <c r="J135" s="249"/>
    </row>
    <row r="136" spans="1:10">
      <c r="A136" s="244"/>
      <c r="B136" s="244"/>
      <c r="C136" s="244"/>
      <c r="D136" s="244"/>
      <c r="E136" s="244"/>
      <c r="F136" s="244"/>
      <c r="G136" s="247"/>
      <c r="H136" s="248"/>
      <c r="I136" s="249"/>
      <c r="J136" s="249"/>
    </row>
    <row r="137" spans="1:10">
      <c r="A137" s="244"/>
      <c r="B137" s="244"/>
      <c r="C137" s="244"/>
      <c r="D137" s="244"/>
      <c r="E137" s="244"/>
      <c r="F137" s="244"/>
      <c r="G137" s="247"/>
      <c r="H137" s="248"/>
      <c r="I137" s="249"/>
      <c r="J137" s="249"/>
    </row>
    <row r="138" spans="1:10">
      <c r="A138" s="244"/>
      <c r="B138" s="244"/>
      <c r="C138" s="244"/>
      <c r="D138" s="244"/>
      <c r="E138" s="244"/>
      <c r="F138" s="244"/>
      <c r="G138" s="247"/>
      <c r="H138" s="248"/>
      <c r="I138" s="249"/>
      <c r="J138" s="249"/>
    </row>
    <row r="139" spans="1:10">
      <c r="A139" s="244"/>
      <c r="B139" s="244"/>
      <c r="C139" s="244"/>
      <c r="D139" s="244"/>
      <c r="E139" s="244"/>
      <c r="F139" s="244"/>
      <c r="G139" s="247"/>
      <c r="H139" s="248"/>
      <c r="I139" s="249"/>
      <c r="J139" s="249"/>
    </row>
    <row r="140" spans="1:10">
      <c r="A140" s="244"/>
      <c r="B140" s="244"/>
      <c r="C140" s="244"/>
      <c r="D140" s="244"/>
      <c r="E140" s="244"/>
      <c r="F140" s="244"/>
      <c r="G140" s="247"/>
      <c r="H140" s="248"/>
      <c r="I140" s="249"/>
      <c r="J140" s="249"/>
    </row>
    <row r="141" spans="1:10">
      <c r="A141" s="244"/>
      <c r="B141" s="244"/>
      <c r="C141" s="244"/>
      <c r="D141" s="244"/>
      <c r="E141" s="244"/>
      <c r="F141" s="244"/>
      <c r="G141" s="247"/>
      <c r="H141" s="248"/>
      <c r="I141" s="249"/>
      <c r="J141" s="249"/>
    </row>
    <row r="142" spans="1:10">
      <c r="A142" s="244"/>
      <c r="B142" s="244"/>
      <c r="C142" s="244"/>
      <c r="D142" s="244"/>
      <c r="E142" s="244"/>
      <c r="F142" s="244"/>
      <c r="G142" s="247"/>
      <c r="H142" s="248"/>
      <c r="I142" s="249"/>
      <c r="J142" s="249"/>
    </row>
    <row r="143" spans="1:10">
      <c r="A143" s="244"/>
      <c r="B143" s="244"/>
      <c r="C143" s="244"/>
      <c r="D143" s="244"/>
      <c r="E143" s="244"/>
      <c r="F143" s="244"/>
      <c r="G143" s="247"/>
      <c r="H143" s="248"/>
      <c r="I143" s="249"/>
      <c r="J143" s="249"/>
    </row>
    <row r="144" spans="1:10">
      <c r="A144" s="244"/>
      <c r="B144" s="244"/>
      <c r="C144" s="244"/>
      <c r="D144" s="244"/>
      <c r="E144" s="244"/>
      <c r="F144" s="244"/>
      <c r="G144" s="247"/>
      <c r="H144" s="248"/>
      <c r="I144" s="249"/>
      <c r="J144" s="249"/>
    </row>
    <row r="145" spans="1:10">
      <c r="A145" s="244"/>
      <c r="B145" s="244"/>
      <c r="C145" s="244"/>
      <c r="D145" s="244"/>
      <c r="E145" s="244"/>
      <c r="F145" s="244"/>
      <c r="G145" s="247"/>
      <c r="H145" s="248"/>
      <c r="I145" s="249"/>
      <c r="J145" s="249"/>
    </row>
    <row r="146" spans="1:10">
      <c r="A146" s="244"/>
      <c r="B146" s="244"/>
      <c r="C146" s="244"/>
      <c r="D146" s="244"/>
      <c r="E146" s="244"/>
      <c r="F146" s="244"/>
      <c r="G146" s="247"/>
      <c r="H146" s="248"/>
      <c r="I146" s="249"/>
      <c r="J146" s="249"/>
    </row>
    <row r="147" spans="1:10">
      <c r="A147" s="244"/>
      <c r="B147" s="244"/>
      <c r="C147" s="244"/>
      <c r="D147" s="244"/>
      <c r="E147" s="244"/>
      <c r="F147" s="244"/>
      <c r="G147" s="247"/>
      <c r="H147" s="248"/>
      <c r="I147" s="249"/>
      <c r="J147" s="249"/>
    </row>
    <row r="148" spans="1:10">
      <c r="A148" s="244"/>
      <c r="B148" s="244"/>
      <c r="C148" s="244"/>
      <c r="D148" s="244"/>
      <c r="E148" s="244"/>
      <c r="F148" s="244"/>
      <c r="G148" s="247"/>
      <c r="H148" s="248"/>
      <c r="I148" s="249"/>
      <c r="J148" s="249"/>
    </row>
    <row r="149" spans="1:10">
      <c r="A149" s="244"/>
      <c r="B149" s="244"/>
      <c r="C149" s="244"/>
      <c r="D149" s="244"/>
      <c r="E149" s="244"/>
      <c r="F149" s="244"/>
      <c r="G149" s="247"/>
      <c r="H149" s="248"/>
      <c r="I149" s="249"/>
      <c r="J149" s="249"/>
    </row>
    <row r="150" spans="1:10">
      <c r="A150" s="244"/>
      <c r="B150" s="244"/>
      <c r="C150" s="244"/>
      <c r="D150" s="244"/>
      <c r="E150" s="244"/>
      <c r="F150" s="244"/>
      <c r="G150" s="247"/>
      <c r="H150" s="248"/>
      <c r="I150" s="249"/>
      <c r="J150" s="249"/>
    </row>
    <row r="151" spans="1:10">
      <c r="A151" s="244"/>
      <c r="B151" s="244"/>
      <c r="C151" s="244"/>
      <c r="D151" s="244"/>
      <c r="E151" s="244"/>
      <c r="F151" s="244"/>
      <c r="G151" s="247"/>
      <c r="H151" s="248"/>
      <c r="I151" s="249"/>
      <c r="J151" s="249"/>
    </row>
    <row r="152" spans="1:10">
      <c r="A152" s="244"/>
      <c r="B152" s="244"/>
      <c r="C152" s="244"/>
      <c r="D152" s="244"/>
      <c r="E152" s="244"/>
      <c r="F152" s="244"/>
      <c r="G152" s="247"/>
      <c r="H152" s="248"/>
      <c r="I152" s="249"/>
      <c r="J152" s="249"/>
    </row>
    <row r="153" spans="1:10">
      <c r="A153" s="244"/>
      <c r="B153" s="244"/>
      <c r="C153" s="244"/>
      <c r="D153" s="244"/>
      <c r="E153" s="244"/>
      <c r="F153" s="244"/>
      <c r="G153" s="247"/>
      <c r="H153" s="248"/>
      <c r="I153" s="249"/>
      <c r="J153" s="249"/>
    </row>
    <row r="154" spans="1:10">
      <c r="A154" s="244"/>
      <c r="B154" s="244"/>
      <c r="C154" s="244"/>
      <c r="D154" s="244"/>
      <c r="E154" s="244"/>
      <c r="F154" s="244"/>
      <c r="G154" s="247"/>
      <c r="H154" s="248"/>
      <c r="I154" s="249"/>
      <c r="J154" s="249"/>
    </row>
    <row r="155" spans="1:10">
      <c r="A155" s="244"/>
      <c r="B155" s="244"/>
      <c r="C155" s="244"/>
      <c r="D155" s="244"/>
      <c r="E155" s="244"/>
      <c r="F155" s="244"/>
      <c r="G155" s="247"/>
      <c r="H155" s="248"/>
      <c r="I155" s="249"/>
      <c r="J155" s="249"/>
    </row>
    <row r="156" spans="1:10">
      <c r="A156" s="244"/>
      <c r="B156" s="244"/>
      <c r="C156" s="244"/>
      <c r="D156" s="244"/>
      <c r="E156" s="244"/>
      <c r="F156" s="244"/>
      <c r="G156" s="247"/>
      <c r="H156" s="248"/>
      <c r="I156" s="249"/>
      <c r="J156" s="249"/>
    </row>
    <row r="157" spans="1:10">
      <c r="A157" s="244"/>
      <c r="B157" s="244"/>
      <c r="C157" s="244"/>
      <c r="D157" s="244"/>
      <c r="E157" s="244"/>
      <c r="F157" s="244"/>
      <c r="G157" s="247"/>
      <c r="H157" s="248"/>
      <c r="I157" s="249"/>
      <c r="J157" s="249"/>
    </row>
    <row r="158" spans="1:10">
      <c r="A158" s="244"/>
      <c r="B158" s="244"/>
      <c r="C158" s="244"/>
      <c r="D158" s="244"/>
      <c r="E158" s="244"/>
      <c r="F158" s="244"/>
      <c r="G158" s="247"/>
      <c r="H158" s="248"/>
      <c r="I158" s="249"/>
      <c r="J158" s="249"/>
    </row>
    <row r="159" spans="1:10">
      <c r="A159" s="244"/>
      <c r="B159" s="244"/>
      <c r="C159" s="244"/>
      <c r="D159" s="244"/>
      <c r="E159" s="244"/>
      <c r="F159" s="244"/>
      <c r="G159" s="247"/>
      <c r="H159" s="248"/>
      <c r="I159" s="249"/>
      <c r="J159" s="249"/>
    </row>
    <row r="160" spans="1:10">
      <c r="A160" s="244"/>
      <c r="B160" s="244"/>
      <c r="C160" s="244"/>
      <c r="D160" s="244"/>
      <c r="E160" s="244"/>
      <c r="F160" s="244"/>
      <c r="G160" s="247"/>
      <c r="H160" s="248"/>
      <c r="I160" s="249"/>
      <c r="J160" s="249"/>
    </row>
    <row r="161" spans="1:10">
      <c r="A161" s="244"/>
      <c r="B161" s="244"/>
      <c r="C161" s="244"/>
      <c r="D161" s="244"/>
      <c r="E161" s="244"/>
      <c r="F161" s="244"/>
      <c r="G161" s="247"/>
      <c r="H161" s="248"/>
      <c r="I161" s="249"/>
      <c r="J161" s="249"/>
    </row>
    <row r="162" spans="1:10">
      <c r="A162" s="244"/>
      <c r="B162" s="244"/>
      <c r="C162" s="244"/>
      <c r="D162" s="244"/>
      <c r="E162" s="244"/>
      <c r="F162" s="244"/>
      <c r="G162" s="247"/>
      <c r="H162" s="248"/>
      <c r="I162" s="249"/>
      <c r="J162" s="249"/>
    </row>
    <row r="163" spans="1:10">
      <c r="A163" s="244"/>
      <c r="B163" s="244"/>
      <c r="C163" s="244"/>
      <c r="D163" s="244"/>
      <c r="E163" s="244"/>
      <c r="F163" s="244"/>
      <c r="G163" s="247"/>
      <c r="H163" s="248"/>
      <c r="I163" s="249"/>
      <c r="J163" s="249"/>
    </row>
    <row r="164" spans="1:10">
      <c r="A164" s="244"/>
      <c r="B164" s="244"/>
      <c r="C164" s="244"/>
      <c r="D164" s="244"/>
      <c r="E164" s="244"/>
      <c r="F164" s="244"/>
      <c r="G164" s="247"/>
      <c r="H164" s="248"/>
      <c r="I164" s="249"/>
      <c r="J164" s="249"/>
    </row>
    <row r="165" spans="1:10">
      <c r="A165" s="244"/>
      <c r="B165" s="244"/>
      <c r="C165" s="244"/>
      <c r="D165" s="244"/>
      <c r="E165" s="244"/>
      <c r="F165" s="244"/>
      <c r="G165" s="247"/>
      <c r="H165" s="248"/>
      <c r="I165" s="249"/>
      <c r="J165" s="249"/>
    </row>
    <row r="166" spans="1:10">
      <c r="A166" s="244"/>
      <c r="B166" s="244"/>
      <c r="C166" s="244"/>
      <c r="D166" s="244"/>
      <c r="E166" s="244"/>
      <c r="F166" s="244"/>
      <c r="G166" s="247"/>
      <c r="H166" s="248"/>
      <c r="I166" s="249"/>
      <c r="J166" s="249"/>
    </row>
    <row r="167" spans="1:10">
      <c r="A167" s="244"/>
      <c r="B167" s="244"/>
      <c r="C167" s="244"/>
      <c r="D167" s="244"/>
      <c r="E167" s="244"/>
      <c r="F167" s="244"/>
      <c r="G167" s="247"/>
      <c r="H167" s="248"/>
      <c r="I167" s="249"/>
      <c r="J167" s="249"/>
    </row>
    <row r="168" spans="1:10">
      <c r="A168" s="244"/>
      <c r="B168" s="244"/>
      <c r="C168" s="244"/>
      <c r="D168" s="244"/>
      <c r="E168" s="244"/>
      <c r="F168" s="244"/>
      <c r="G168" s="247"/>
      <c r="H168" s="248"/>
      <c r="I168" s="249"/>
      <c r="J168" s="249"/>
    </row>
    <row r="169" spans="1:10">
      <c r="A169" s="244"/>
      <c r="B169" s="244"/>
      <c r="C169" s="244"/>
      <c r="D169" s="244"/>
      <c r="E169" s="244"/>
      <c r="F169" s="244"/>
      <c r="G169" s="247"/>
      <c r="H169" s="248"/>
      <c r="I169" s="249"/>
      <c r="J169" s="249"/>
    </row>
    <row r="170" spans="1:10">
      <c r="A170" s="244"/>
      <c r="B170" s="244"/>
      <c r="C170" s="244"/>
      <c r="D170" s="244"/>
      <c r="E170" s="244"/>
      <c r="F170" s="244"/>
      <c r="G170" s="247"/>
      <c r="H170" s="248"/>
      <c r="I170" s="249"/>
      <c r="J170" s="249"/>
    </row>
    <row r="171" spans="1:10">
      <c r="A171" s="244"/>
      <c r="B171" s="244"/>
      <c r="C171" s="244"/>
      <c r="D171" s="244"/>
      <c r="E171" s="244"/>
      <c r="F171" s="244"/>
      <c r="G171" s="247"/>
      <c r="H171" s="248"/>
      <c r="I171" s="249"/>
      <c r="J171" s="249"/>
    </row>
    <row r="172" spans="1:10">
      <c r="A172" s="244"/>
      <c r="B172" s="244"/>
      <c r="C172" s="244"/>
      <c r="D172" s="244"/>
      <c r="E172" s="244"/>
      <c r="F172" s="244"/>
      <c r="G172" s="247"/>
      <c r="H172" s="248"/>
      <c r="I172" s="249"/>
      <c r="J172" s="249"/>
    </row>
    <row r="173" spans="1:10">
      <c r="A173" s="244"/>
      <c r="B173" s="244"/>
      <c r="C173" s="244"/>
      <c r="D173" s="244"/>
      <c r="E173" s="244"/>
      <c r="F173" s="244"/>
      <c r="G173" s="247"/>
      <c r="H173" s="248"/>
      <c r="I173" s="249"/>
      <c r="J173" s="249"/>
    </row>
    <row r="174" spans="1:10">
      <c r="A174" s="244"/>
      <c r="B174" s="244"/>
      <c r="C174" s="244"/>
      <c r="D174" s="244"/>
      <c r="E174" s="244"/>
      <c r="F174" s="244"/>
      <c r="G174" s="247"/>
      <c r="H174" s="248"/>
      <c r="I174" s="249"/>
      <c r="J174" s="249"/>
    </row>
    <row r="175" spans="1:10">
      <c r="A175" s="244"/>
      <c r="B175" s="244"/>
      <c r="C175" s="244"/>
      <c r="D175" s="244"/>
      <c r="E175" s="244"/>
      <c r="F175" s="244"/>
      <c r="G175" s="247"/>
      <c r="H175" s="248"/>
      <c r="I175" s="249"/>
      <c r="J175" s="249"/>
    </row>
    <row r="176" spans="1:10">
      <c r="A176" s="244"/>
      <c r="B176" s="244"/>
      <c r="C176" s="244"/>
      <c r="D176" s="244"/>
      <c r="E176" s="244"/>
      <c r="F176" s="244"/>
      <c r="G176" s="247"/>
      <c r="H176" s="248"/>
      <c r="I176" s="249"/>
      <c r="J176" s="249"/>
    </row>
    <row r="177" spans="1:10">
      <c r="A177" s="244"/>
      <c r="B177" s="244"/>
      <c r="C177" s="244"/>
      <c r="D177" s="244"/>
      <c r="E177" s="244"/>
      <c r="F177" s="244"/>
      <c r="G177" s="247"/>
      <c r="H177" s="248"/>
      <c r="I177" s="249"/>
      <c r="J177" s="249"/>
    </row>
    <row r="178" spans="1:10">
      <c r="A178" s="244"/>
      <c r="B178" s="244"/>
      <c r="C178" s="244"/>
      <c r="D178" s="244"/>
      <c r="E178" s="244"/>
      <c r="F178" s="244"/>
      <c r="G178" s="247"/>
      <c r="H178" s="248"/>
      <c r="I178" s="249"/>
      <c r="J178" s="249"/>
    </row>
    <row r="179" spans="1:10">
      <c r="A179" s="244"/>
      <c r="B179" s="244"/>
      <c r="C179" s="244"/>
      <c r="D179" s="244"/>
      <c r="E179" s="244"/>
      <c r="F179" s="244"/>
      <c r="G179" s="247"/>
      <c r="H179" s="248"/>
      <c r="I179" s="249"/>
      <c r="J179" s="249"/>
    </row>
    <row r="180" spans="1:10">
      <c r="A180" s="244"/>
      <c r="B180" s="244"/>
      <c r="C180" s="244"/>
      <c r="D180" s="244"/>
      <c r="E180" s="244"/>
      <c r="F180" s="244"/>
      <c r="G180" s="247"/>
      <c r="H180" s="248"/>
      <c r="I180" s="249"/>
      <c r="J180" s="249"/>
    </row>
    <row r="181" spans="1:10">
      <c r="A181" s="244"/>
      <c r="B181" s="244"/>
      <c r="C181" s="244"/>
      <c r="D181" s="244"/>
      <c r="E181" s="244"/>
      <c r="F181" s="244"/>
      <c r="G181" s="247"/>
      <c r="H181" s="248"/>
      <c r="I181" s="249"/>
      <c r="J181" s="249"/>
    </row>
    <row r="182" spans="1:10">
      <c r="A182" s="244"/>
      <c r="B182" s="244"/>
      <c r="C182" s="244"/>
      <c r="D182" s="244"/>
      <c r="E182" s="244"/>
      <c r="F182" s="244"/>
      <c r="G182" s="247"/>
      <c r="H182" s="248"/>
      <c r="I182" s="249"/>
      <c r="J182" s="249"/>
    </row>
    <row r="183" spans="1:10">
      <c r="A183" s="244"/>
      <c r="B183" s="244"/>
      <c r="C183" s="244"/>
      <c r="D183" s="244"/>
      <c r="E183" s="244"/>
      <c r="F183" s="244"/>
      <c r="G183" s="247"/>
      <c r="H183" s="248"/>
      <c r="I183" s="249"/>
      <c r="J183" s="249"/>
    </row>
    <row r="184" spans="1:10">
      <c r="A184" s="244"/>
      <c r="B184" s="244"/>
      <c r="C184" s="244"/>
      <c r="D184" s="244"/>
      <c r="E184" s="244"/>
      <c r="F184" s="244"/>
      <c r="G184" s="247"/>
      <c r="H184" s="248"/>
      <c r="I184" s="249"/>
      <c r="J184" s="249"/>
    </row>
    <row r="185" spans="1:10">
      <c r="A185" s="244"/>
      <c r="B185" s="244"/>
      <c r="C185" s="244"/>
      <c r="D185" s="244"/>
      <c r="E185" s="244"/>
      <c r="F185" s="244"/>
      <c r="G185" s="247"/>
      <c r="H185" s="248"/>
      <c r="I185" s="249"/>
      <c r="J185" s="249"/>
    </row>
    <row r="186" spans="1:10">
      <c r="A186" s="244"/>
      <c r="B186" s="244"/>
      <c r="C186" s="244"/>
      <c r="D186" s="244"/>
      <c r="E186" s="244"/>
      <c r="F186" s="244"/>
      <c r="G186" s="247"/>
      <c r="H186" s="248"/>
      <c r="I186" s="249"/>
      <c r="J186" s="249"/>
    </row>
    <row r="187" spans="1:10">
      <c r="A187" s="244"/>
      <c r="B187" s="244"/>
      <c r="C187" s="244"/>
      <c r="D187" s="244"/>
      <c r="E187" s="244"/>
      <c r="F187" s="244"/>
      <c r="G187" s="247"/>
      <c r="H187" s="248"/>
      <c r="I187" s="249"/>
      <c r="J187" s="249"/>
    </row>
    <row r="188" spans="1:10">
      <c r="A188" s="244"/>
      <c r="B188" s="244"/>
      <c r="C188" s="244"/>
      <c r="D188" s="244"/>
      <c r="E188" s="244"/>
      <c r="F188" s="244"/>
      <c r="G188" s="247"/>
      <c r="H188" s="248"/>
      <c r="I188" s="249"/>
      <c r="J188" s="249"/>
    </row>
    <row r="189" spans="1:10">
      <c r="A189" s="244"/>
      <c r="B189" s="244"/>
      <c r="C189" s="244"/>
      <c r="D189" s="244"/>
      <c r="E189" s="244"/>
      <c r="F189" s="244"/>
      <c r="G189" s="247"/>
      <c r="H189" s="248"/>
      <c r="I189" s="249"/>
      <c r="J189" s="249"/>
    </row>
    <row r="190" spans="1:10">
      <c r="A190" s="244"/>
      <c r="B190" s="244"/>
      <c r="C190" s="244"/>
      <c r="D190" s="244"/>
      <c r="E190" s="244"/>
      <c r="F190" s="244"/>
      <c r="G190" s="247"/>
      <c r="H190" s="248"/>
      <c r="I190" s="249"/>
      <c r="J190" s="249"/>
    </row>
    <row r="191" spans="1:10">
      <c r="A191" s="244"/>
      <c r="B191" s="244"/>
      <c r="C191" s="244"/>
      <c r="D191" s="244"/>
      <c r="E191" s="244"/>
      <c r="F191" s="244"/>
      <c r="G191" s="247"/>
      <c r="H191" s="248"/>
      <c r="I191" s="249"/>
      <c r="J191" s="249"/>
    </row>
    <row r="192" spans="1:10">
      <c r="A192" s="244"/>
      <c r="B192" s="244"/>
      <c r="C192" s="244"/>
      <c r="D192" s="244"/>
      <c r="E192" s="244"/>
      <c r="F192" s="244"/>
      <c r="G192" s="247"/>
      <c r="H192" s="248"/>
      <c r="I192" s="249"/>
      <c r="J192" s="249"/>
    </row>
    <row r="193" spans="1:10">
      <c r="A193" s="244"/>
      <c r="B193" s="244"/>
      <c r="C193" s="244"/>
      <c r="D193" s="244"/>
      <c r="E193" s="244"/>
      <c r="F193" s="244"/>
      <c r="G193" s="247"/>
      <c r="H193" s="248"/>
      <c r="I193" s="249"/>
      <c r="J193" s="249"/>
    </row>
    <row r="194" spans="1:10">
      <c r="A194" s="244"/>
      <c r="B194" s="244"/>
      <c r="C194" s="244"/>
      <c r="D194" s="244"/>
      <c r="E194" s="244"/>
      <c r="F194" s="244"/>
      <c r="G194" s="247"/>
      <c r="H194" s="248"/>
      <c r="I194" s="249"/>
      <c r="J194" s="249"/>
    </row>
    <row r="195" spans="1:10">
      <c r="A195" s="244"/>
      <c r="B195" s="244"/>
      <c r="C195" s="244"/>
      <c r="D195" s="244"/>
      <c r="E195" s="244"/>
      <c r="F195" s="244"/>
      <c r="G195" s="247"/>
      <c r="H195" s="248"/>
      <c r="I195" s="249"/>
      <c r="J195" s="249"/>
    </row>
    <row r="196" spans="1:10">
      <c r="A196" s="244"/>
      <c r="B196" s="244"/>
      <c r="C196" s="244"/>
      <c r="D196" s="244"/>
      <c r="E196" s="244"/>
      <c r="F196" s="244"/>
      <c r="G196" s="247"/>
      <c r="H196" s="248"/>
      <c r="I196" s="249"/>
      <c r="J196" s="249"/>
    </row>
    <row r="197" spans="1:10">
      <c r="A197" s="244"/>
      <c r="B197" s="244"/>
      <c r="C197" s="244"/>
      <c r="D197" s="244"/>
      <c r="E197" s="244"/>
      <c r="F197" s="244"/>
      <c r="G197" s="247"/>
      <c r="H197" s="248"/>
      <c r="I197" s="249"/>
      <c r="J197" s="249"/>
    </row>
    <row r="198" spans="1:10">
      <c r="A198" s="244"/>
      <c r="B198" s="244"/>
      <c r="C198" s="244"/>
      <c r="D198" s="244"/>
      <c r="E198" s="244"/>
      <c r="F198" s="244"/>
      <c r="G198" s="247"/>
      <c r="H198" s="248"/>
      <c r="I198" s="249"/>
      <c r="J198" s="249"/>
    </row>
    <row r="199" spans="1:10">
      <c r="A199" s="244"/>
      <c r="B199" s="244"/>
      <c r="C199" s="244"/>
      <c r="D199" s="244"/>
      <c r="E199" s="244"/>
      <c r="F199" s="244"/>
      <c r="G199" s="247"/>
      <c r="H199" s="248"/>
      <c r="I199" s="249"/>
      <c r="J199" s="249"/>
    </row>
    <row r="200" spans="1:10">
      <c r="A200" s="245"/>
      <c r="B200" s="245"/>
      <c r="C200" s="245"/>
      <c r="D200" s="245"/>
      <c r="E200" s="245"/>
      <c r="F200" s="245"/>
      <c r="G200" s="247"/>
      <c r="H200" s="248"/>
      <c r="I200" s="249"/>
      <c r="J200" s="249"/>
    </row>
    <row r="201" spans="1:10">
      <c r="A201" s="245"/>
      <c r="B201" s="245"/>
      <c r="C201" s="245"/>
      <c r="D201" s="245"/>
      <c r="E201" s="245"/>
      <c r="F201" s="245"/>
      <c r="G201" s="247"/>
      <c r="H201" s="248"/>
      <c r="I201" s="249"/>
      <c r="J201" s="249"/>
    </row>
    <row r="202" spans="1:10">
      <c r="A202" s="245"/>
      <c r="B202" s="245"/>
      <c r="C202" s="245"/>
      <c r="D202" s="245"/>
      <c r="E202" s="245"/>
      <c r="F202" s="245"/>
      <c r="G202" s="247"/>
      <c r="H202" s="248"/>
      <c r="I202" s="249"/>
      <c r="J202" s="249"/>
    </row>
    <row r="203" spans="1:10">
      <c r="A203" s="245"/>
      <c r="B203" s="245"/>
      <c r="C203" s="245"/>
      <c r="D203" s="245"/>
      <c r="E203" s="245"/>
      <c r="F203" s="245"/>
      <c r="G203" s="247"/>
      <c r="H203" s="248"/>
      <c r="I203" s="249"/>
      <c r="J203" s="249"/>
    </row>
    <row r="204" spans="1:10">
      <c r="A204" s="245"/>
      <c r="B204" s="245"/>
      <c r="C204" s="245"/>
      <c r="D204" s="245"/>
      <c r="E204" s="245"/>
      <c r="F204" s="245"/>
      <c r="G204" s="247"/>
      <c r="H204" s="248"/>
      <c r="I204" s="249"/>
      <c r="J204" s="249"/>
    </row>
    <row r="205" spans="1:10">
      <c r="A205" s="245"/>
      <c r="B205" s="245"/>
      <c r="C205" s="245"/>
      <c r="D205" s="245"/>
      <c r="E205" s="245"/>
      <c r="F205" s="245"/>
      <c r="G205" s="247"/>
      <c r="H205" s="248"/>
      <c r="I205" s="249"/>
      <c r="J205" s="249"/>
    </row>
    <row r="206" spans="1:10">
      <c r="A206" s="245"/>
      <c r="B206" s="245"/>
      <c r="C206" s="245"/>
      <c r="D206" s="245"/>
      <c r="E206" s="245"/>
      <c r="F206" s="245"/>
      <c r="G206" s="247"/>
      <c r="H206" s="248"/>
      <c r="I206" s="249"/>
      <c r="J206" s="249"/>
    </row>
    <row r="207" spans="1:10">
      <c r="A207" s="245"/>
      <c r="B207" s="245"/>
      <c r="C207" s="245"/>
      <c r="D207" s="245"/>
      <c r="E207" s="245"/>
      <c r="F207" s="245"/>
      <c r="G207" s="247"/>
      <c r="H207" s="248"/>
      <c r="I207" s="249"/>
      <c r="J207" s="249"/>
    </row>
    <row r="208" spans="1:10">
      <c r="A208" s="245"/>
      <c r="B208" s="245"/>
      <c r="C208" s="245"/>
      <c r="D208" s="245"/>
      <c r="E208" s="245"/>
      <c r="F208" s="245"/>
      <c r="G208" s="247"/>
      <c r="H208" s="248"/>
      <c r="I208" s="249"/>
      <c r="J208" s="249"/>
    </row>
    <row r="209" spans="1:10">
      <c r="A209" s="245"/>
      <c r="B209" s="245"/>
      <c r="C209" s="245"/>
      <c r="D209" s="245"/>
      <c r="E209" s="245"/>
      <c r="F209" s="245"/>
      <c r="G209" s="247"/>
      <c r="H209" s="248"/>
      <c r="I209" s="249"/>
      <c r="J209" s="249"/>
    </row>
    <row r="210" spans="1:10">
      <c r="A210" s="245"/>
      <c r="B210" s="245"/>
      <c r="C210" s="245"/>
      <c r="D210" s="245"/>
      <c r="E210" s="245"/>
      <c r="F210" s="245"/>
      <c r="G210" s="247"/>
      <c r="H210" s="248"/>
      <c r="I210" s="249"/>
      <c r="J210" s="249"/>
    </row>
    <row r="211" spans="1:10">
      <c r="A211" s="245"/>
      <c r="B211" s="245"/>
      <c r="C211" s="245"/>
      <c r="D211" s="245"/>
      <c r="E211" s="245"/>
      <c r="F211" s="245"/>
      <c r="G211" s="247"/>
      <c r="H211" s="248"/>
      <c r="I211" s="249"/>
      <c r="J211" s="249"/>
    </row>
    <row r="212" spans="1:10">
      <c r="A212" s="245"/>
      <c r="B212" s="245"/>
      <c r="C212" s="245"/>
      <c r="D212" s="245"/>
      <c r="E212" s="245"/>
      <c r="F212" s="245"/>
      <c r="G212" s="247"/>
      <c r="H212" s="248"/>
      <c r="I212" s="249"/>
      <c r="J212" s="249"/>
    </row>
    <row r="213" spans="1:10">
      <c r="A213" s="245"/>
      <c r="B213" s="245"/>
      <c r="C213" s="245"/>
      <c r="D213" s="245"/>
      <c r="E213" s="245"/>
      <c r="F213" s="245"/>
      <c r="G213" s="247"/>
      <c r="H213" s="248"/>
      <c r="I213" s="249"/>
      <c r="J213" s="249"/>
    </row>
    <row r="214" spans="1:10">
      <c r="A214" s="245"/>
      <c r="B214" s="245"/>
      <c r="C214" s="245"/>
      <c r="D214" s="245"/>
      <c r="E214" s="245"/>
      <c r="F214" s="245"/>
      <c r="G214" s="247"/>
      <c r="H214" s="248"/>
      <c r="I214" s="249"/>
      <c r="J214" s="249"/>
    </row>
    <row r="215" spans="1:10">
      <c r="A215" s="245"/>
      <c r="B215" s="245"/>
      <c r="C215" s="245"/>
      <c r="D215" s="245"/>
      <c r="E215" s="245"/>
      <c r="F215" s="245"/>
      <c r="G215" s="247"/>
      <c r="H215" s="248"/>
      <c r="I215" s="249"/>
      <c r="J215" s="249"/>
    </row>
    <row r="216" spans="1:10">
      <c r="A216" s="245"/>
      <c r="B216" s="245"/>
      <c r="C216" s="245"/>
      <c r="D216" s="245"/>
      <c r="E216" s="245"/>
      <c r="F216" s="245"/>
      <c r="G216" s="247"/>
      <c r="H216" s="248"/>
      <c r="I216" s="249"/>
      <c r="J216" s="249"/>
    </row>
    <row r="217" spans="1:10">
      <c r="A217" s="245"/>
      <c r="B217" s="245"/>
      <c r="C217" s="245"/>
      <c r="D217" s="245"/>
      <c r="E217" s="245"/>
      <c r="F217" s="245"/>
      <c r="G217" s="247"/>
      <c r="H217" s="248"/>
      <c r="I217" s="249"/>
      <c r="J217" s="249"/>
    </row>
    <row r="218" spans="1:10">
      <c r="A218" s="245"/>
      <c r="B218" s="245"/>
      <c r="C218" s="245"/>
      <c r="D218" s="245"/>
      <c r="E218" s="245"/>
      <c r="F218" s="245"/>
      <c r="G218" s="247"/>
      <c r="H218" s="248"/>
      <c r="I218" s="249"/>
      <c r="J218" s="249"/>
    </row>
    <row r="219" spans="1:10">
      <c r="A219" s="245"/>
      <c r="B219" s="245"/>
      <c r="C219" s="245"/>
      <c r="D219" s="245"/>
      <c r="E219" s="245"/>
      <c r="F219" s="245"/>
      <c r="G219" s="247"/>
      <c r="H219" s="248"/>
      <c r="I219" s="249"/>
      <c r="J219" s="249"/>
    </row>
    <row r="220" spans="1:10">
      <c r="A220" s="245"/>
      <c r="B220" s="245"/>
      <c r="C220" s="245"/>
      <c r="D220" s="245"/>
      <c r="E220" s="245"/>
      <c r="F220" s="245"/>
      <c r="G220" s="247"/>
      <c r="H220" s="248"/>
      <c r="I220" s="249"/>
      <c r="J220" s="249"/>
    </row>
    <row r="221" spans="1:10">
      <c r="A221" s="245"/>
      <c r="B221" s="245"/>
      <c r="C221" s="245"/>
      <c r="D221" s="245"/>
      <c r="E221" s="245"/>
      <c r="F221" s="245"/>
      <c r="G221" s="247"/>
      <c r="H221" s="248"/>
      <c r="I221" s="249"/>
      <c r="J221" s="249"/>
    </row>
    <row r="222" spans="1:10">
      <c r="A222" s="245"/>
      <c r="B222" s="245"/>
      <c r="C222" s="245"/>
      <c r="D222" s="245"/>
      <c r="E222" s="245"/>
      <c r="F222" s="245"/>
      <c r="G222" s="247"/>
      <c r="H222" s="248"/>
      <c r="I222" s="249"/>
      <c r="J222" s="249"/>
    </row>
    <row r="223" spans="1:10">
      <c r="A223" s="245"/>
      <c r="B223" s="245"/>
      <c r="C223" s="245"/>
      <c r="D223" s="245"/>
      <c r="E223" s="245"/>
      <c r="F223" s="245"/>
      <c r="G223" s="247"/>
      <c r="H223" s="248"/>
      <c r="I223" s="249"/>
      <c r="J223" s="249"/>
    </row>
    <row r="224" spans="1:10">
      <c r="A224" s="245"/>
      <c r="B224" s="245"/>
      <c r="C224" s="245"/>
      <c r="D224" s="245"/>
      <c r="E224" s="245"/>
      <c r="F224" s="245"/>
      <c r="G224" s="247"/>
      <c r="H224" s="248"/>
      <c r="I224" s="249"/>
      <c r="J224" s="249"/>
    </row>
    <row r="225" spans="1:10">
      <c r="A225" s="245"/>
      <c r="B225" s="245"/>
      <c r="C225" s="245"/>
      <c r="D225" s="245"/>
      <c r="E225" s="245"/>
      <c r="F225" s="245"/>
      <c r="G225" s="247"/>
      <c r="H225" s="248"/>
      <c r="I225" s="249"/>
      <c r="J225" s="249"/>
    </row>
    <row r="226" spans="1:10">
      <c r="A226" s="245"/>
      <c r="B226" s="245"/>
      <c r="C226" s="245"/>
      <c r="D226" s="245"/>
      <c r="E226" s="245"/>
      <c r="F226" s="245"/>
      <c r="G226" s="247"/>
      <c r="H226" s="248"/>
      <c r="I226" s="249"/>
      <c r="J226" s="249"/>
    </row>
    <row r="227" spans="1:10">
      <c r="A227" s="245"/>
      <c r="B227" s="245"/>
      <c r="C227" s="245"/>
      <c r="D227" s="245"/>
      <c r="E227" s="245"/>
      <c r="F227" s="245"/>
      <c r="G227" s="247"/>
      <c r="H227" s="248"/>
      <c r="I227" s="249"/>
      <c r="J227" s="249"/>
    </row>
    <row r="228" spans="1:10">
      <c r="A228" s="245"/>
      <c r="B228" s="245"/>
      <c r="C228" s="245"/>
      <c r="D228" s="245"/>
      <c r="E228" s="245"/>
      <c r="F228" s="245"/>
      <c r="G228" s="247"/>
      <c r="H228" s="248"/>
      <c r="I228" s="249"/>
      <c r="J228" s="249"/>
    </row>
    <row r="229" spans="1:10">
      <c r="A229" s="245"/>
      <c r="B229" s="245"/>
      <c r="C229" s="245"/>
      <c r="D229" s="245"/>
      <c r="E229" s="245"/>
      <c r="F229" s="245"/>
      <c r="G229" s="247"/>
      <c r="H229" s="248"/>
      <c r="I229" s="249"/>
      <c r="J229" s="249"/>
    </row>
    <row r="230" spans="1:10">
      <c r="A230" s="245"/>
      <c r="B230" s="245"/>
      <c r="C230" s="245"/>
      <c r="D230" s="245"/>
      <c r="E230" s="245"/>
      <c r="F230" s="245"/>
      <c r="G230" s="247"/>
      <c r="H230" s="248"/>
      <c r="I230" s="249"/>
      <c r="J230" s="249"/>
    </row>
    <row r="231" spans="1:10">
      <c r="A231" s="245"/>
      <c r="B231" s="245"/>
      <c r="C231" s="245"/>
      <c r="D231" s="245"/>
      <c r="E231" s="245"/>
      <c r="F231" s="245"/>
      <c r="G231" s="247"/>
      <c r="H231" s="248"/>
      <c r="I231" s="249"/>
      <c r="J231" s="249"/>
    </row>
    <row r="232" spans="1:10">
      <c r="A232" s="245"/>
      <c r="B232" s="245"/>
      <c r="C232" s="245"/>
      <c r="D232" s="245"/>
      <c r="E232" s="245"/>
      <c r="F232" s="245"/>
      <c r="G232" s="247"/>
      <c r="H232" s="248"/>
      <c r="I232" s="249"/>
      <c r="J232" s="249"/>
    </row>
    <row r="233" spans="1:10">
      <c r="A233" s="245"/>
      <c r="B233" s="245"/>
      <c r="C233" s="245"/>
      <c r="D233" s="245"/>
      <c r="E233" s="245"/>
      <c r="F233" s="245"/>
      <c r="G233" s="247"/>
      <c r="H233" s="248"/>
      <c r="I233" s="249"/>
      <c r="J233" s="249"/>
    </row>
    <row r="234" spans="1:10">
      <c r="A234" s="245"/>
      <c r="B234" s="245"/>
      <c r="C234" s="245"/>
      <c r="D234" s="245"/>
      <c r="E234" s="245"/>
      <c r="F234" s="245"/>
      <c r="G234" s="247"/>
      <c r="H234" s="248"/>
      <c r="I234" s="249"/>
      <c r="J234" s="249"/>
    </row>
    <row r="235" spans="1:10">
      <c r="A235" s="245"/>
      <c r="B235" s="245"/>
      <c r="C235" s="245"/>
      <c r="D235" s="245"/>
      <c r="E235" s="245"/>
      <c r="F235" s="245"/>
      <c r="G235" s="247"/>
      <c r="H235" s="248"/>
      <c r="I235" s="249"/>
      <c r="J235" s="249"/>
    </row>
    <row r="236" spans="1:10">
      <c r="A236" s="245"/>
      <c r="B236" s="245"/>
      <c r="C236" s="245"/>
      <c r="D236" s="245"/>
      <c r="E236" s="245"/>
      <c r="F236" s="245"/>
      <c r="G236" s="247"/>
      <c r="H236" s="248"/>
      <c r="I236" s="249"/>
      <c r="J236" s="249"/>
    </row>
    <row r="237" spans="1:10">
      <c r="A237" s="245"/>
      <c r="B237" s="245"/>
      <c r="C237" s="245"/>
      <c r="D237" s="245"/>
      <c r="E237" s="245"/>
      <c r="F237" s="245"/>
      <c r="G237" s="247"/>
      <c r="H237" s="248"/>
      <c r="I237" s="249"/>
      <c r="J237" s="249"/>
    </row>
    <row r="238" spans="1:10">
      <c r="A238" s="245"/>
      <c r="B238" s="245"/>
      <c r="C238" s="245"/>
      <c r="D238" s="245"/>
      <c r="E238" s="245"/>
      <c r="F238" s="245"/>
      <c r="G238" s="247"/>
      <c r="H238" s="248"/>
      <c r="I238" s="249"/>
      <c r="J238" s="249"/>
    </row>
    <row r="239" spans="1:10">
      <c r="A239" s="245"/>
      <c r="B239" s="245"/>
      <c r="C239" s="245"/>
      <c r="D239" s="245"/>
      <c r="E239" s="245"/>
      <c r="F239" s="245"/>
      <c r="G239" s="247"/>
      <c r="H239" s="248"/>
      <c r="I239" s="249"/>
      <c r="J239" s="249"/>
    </row>
    <row r="240" spans="1:10">
      <c r="A240" s="245"/>
      <c r="B240" s="245"/>
      <c r="C240" s="245"/>
      <c r="D240" s="245"/>
      <c r="E240" s="245"/>
      <c r="F240" s="245"/>
      <c r="G240" s="247"/>
      <c r="H240" s="248"/>
      <c r="I240" s="249"/>
      <c r="J240" s="249"/>
    </row>
    <row r="241" spans="1:10">
      <c r="A241" s="245"/>
      <c r="B241" s="245"/>
      <c r="C241" s="245"/>
      <c r="D241" s="245"/>
      <c r="E241" s="245"/>
      <c r="F241" s="245"/>
      <c r="G241" s="247"/>
      <c r="H241" s="248"/>
      <c r="I241" s="249"/>
      <c r="J241" s="249"/>
    </row>
    <row r="242" spans="1:10">
      <c r="A242" s="245"/>
      <c r="B242" s="245"/>
      <c r="C242" s="245"/>
      <c r="D242" s="245"/>
      <c r="E242" s="245"/>
      <c r="F242" s="245"/>
      <c r="G242" s="247"/>
      <c r="H242" s="248"/>
      <c r="I242" s="249"/>
      <c r="J242" s="249"/>
    </row>
    <row r="243" spans="1:10">
      <c r="A243" s="245"/>
      <c r="B243" s="245"/>
      <c r="C243" s="245"/>
      <c r="D243" s="245"/>
      <c r="E243" s="245"/>
      <c r="F243" s="245"/>
      <c r="G243" s="247"/>
      <c r="H243" s="248"/>
      <c r="I243" s="249"/>
      <c r="J243" s="249"/>
    </row>
    <row r="244" spans="1:10">
      <c r="A244" s="245"/>
      <c r="B244" s="245"/>
      <c r="C244" s="245"/>
      <c r="D244" s="245"/>
      <c r="E244" s="245"/>
      <c r="F244" s="245"/>
      <c r="G244" s="247"/>
      <c r="H244" s="248"/>
      <c r="I244" s="249"/>
      <c r="J244" s="249"/>
    </row>
    <row r="245" spans="1:10">
      <c r="A245" s="245"/>
      <c r="B245" s="245"/>
      <c r="C245" s="245"/>
      <c r="D245" s="245"/>
      <c r="E245" s="245"/>
      <c r="F245" s="245"/>
      <c r="G245" s="247"/>
      <c r="H245" s="248"/>
      <c r="I245" s="249"/>
      <c r="J245" s="249"/>
    </row>
    <row r="246" spans="1:10">
      <c r="A246" s="245"/>
      <c r="B246" s="245"/>
      <c r="C246" s="245"/>
      <c r="D246" s="245"/>
      <c r="E246" s="245"/>
      <c r="F246" s="245"/>
      <c r="G246" s="247"/>
      <c r="H246" s="248"/>
      <c r="I246" s="249"/>
      <c r="J246" s="249"/>
    </row>
    <row r="247" spans="1:10">
      <c r="A247" s="245"/>
      <c r="B247" s="245"/>
      <c r="C247" s="245"/>
      <c r="D247" s="245"/>
      <c r="E247" s="245"/>
      <c r="F247" s="245"/>
      <c r="G247" s="247"/>
      <c r="H247" s="248"/>
      <c r="I247" s="249"/>
      <c r="J247" s="249"/>
    </row>
    <row r="248" spans="1:10">
      <c r="A248" s="245"/>
      <c r="B248" s="245"/>
      <c r="C248" s="245"/>
      <c r="D248" s="245"/>
      <c r="E248" s="245"/>
      <c r="F248" s="245"/>
      <c r="G248" s="247"/>
      <c r="H248" s="248"/>
      <c r="I248" s="249"/>
      <c r="J248" s="249"/>
    </row>
    <row r="249" spans="1:10" ht="12.75">
      <c r="A249" s="260"/>
      <c r="B249" s="260"/>
      <c r="C249" s="260"/>
      <c r="D249" s="260"/>
      <c r="E249" s="260"/>
      <c r="F249" s="260"/>
      <c r="G249" s="247"/>
      <c r="H249" s="248"/>
      <c r="I249" s="249"/>
      <c r="J249" s="249"/>
    </row>
    <row r="250" spans="1:10" ht="12.75">
      <c r="A250" s="260"/>
      <c r="B250" s="260"/>
      <c r="C250" s="260"/>
      <c r="D250" s="260"/>
      <c r="E250" s="260"/>
      <c r="F250" s="260"/>
      <c r="G250" s="247"/>
      <c r="H250" s="248"/>
      <c r="I250" s="249"/>
      <c r="J250" s="249"/>
    </row>
    <row r="251" spans="1:10" ht="12.75">
      <c r="A251" s="260"/>
      <c r="B251" s="260"/>
      <c r="C251" s="260"/>
      <c r="D251" s="260"/>
      <c r="E251" s="260"/>
      <c r="F251" s="260"/>
      <c r="G251" s="247"/>
      <c r="H251" s="248"/>
      <c r="I251" s="249"/>
      <c r="J251" s="249"/>
    </row>
    <row r="252" spans="1:10" ht="12.75">
      <c r="A252" s="260"/>
      <c r="B252" s="260"/>
      <c r="C252" s="260"/>
      <c r="D252" s="260"/>
      <c r="E252" s="260"/>
      <c r="F252" s="260"/>
      <c r="G252" s="247"/>
      <c r="H252" s="248"/>
      <c r="I252" s="249"/>
      <c r="J252" s="249"/>
    </row>
    <row r="253" spans="1:10" ht="12.75">
      <c r="A253" s="260"/>
      <c r="B253" s="260"/>
      <c r="C253" s="260"/>
      <c r="D253" s="260"/>
      <c r="E253" s="260"/>
      <c r="F253" s="260"/>
      <c r="G253" s="247"/>
      <c r="H253" s="248"/>
      <c r="I253" s="249"/>
      <c r="J253" s="249"/>
    </row>
    <row r="254" spans="1:10" ht="12.75">
      <c r="A254" s="260"/>
      <c r="B254" s="260"/>
      <c r="C254" s="260"/>
      <c r="D254" s="260"/>
      <c r="E254" s="260"/>
      <c r="F254" s="260"/>
      <c r="G254" s="247"/>
      <c r="H254" s="248"/>
      <c r="I254" s="249"/>
      <c r="J254" s="249"/>
    </row>
    <row r="255" spans="1:10" ht="12.75">
      <c r="A255" s="260"/>
      <c r="B255" s="260"/>
      <c r="C255" s="260"/>
      <c r="D255" s="260"/>
      <c r="E255" s="260"/>
      <c r="F255" s="260"/>
      <c r="G255" s="247"/>
      <c r="H255" s="248"/>
      <c r="I255" s="249"/>
      <c r="J255" s="249"/>
    </row>
    <row r="256" spans="1:10" ht="12.75">
      <c r="A256" s="260"/>
      <c r="B256" s="260"/>
      <c r="C256" s="260"/>
      <c r="D256" s="260"/>
      <c r="E256" s="260"/>
      <c r="F256" s="260"/>
      <c r="G256" s="247"/>
      <c r="H256" s="248"/>
      <c r="I256" s="249"/>
      <c r="J256" s="249"/>
    </row>
    <row r="257" spans="1:10" ht="12.75">
      <c r="A257" s="260"/>
      <c r="B257" s="260"/>
      <c r="C257" s="260"/>
      <c r="D257" s="260"/>
      <c r="E257" s="260"/>
      <c r="F257" s="260"/>
      <c r="G257" s="247"/>
      <c r="H257" s="248"/>
      <c r="I257" s="249"/>
      <c r="J257" s="249"/>
    </row>
    <row r="258" spans="1:10" ht="12.75">
      <c r="A258" s="260"/>
      <c r="B258" s="260"/>
      <c r="C258" s="260"/>
      <c r="D258" s="260"/>
      <c r="E258" s="260"/>
      <c r="F258" s="260"/>
      <c r="G258" s="247"/>
      <c r="H258" s="248"/>
      <c r="I258" s="249"/>
      <c r="J258" s="249"/>
    </row>
    <row r="259" spans="1:10" ht="12.75">
      <c r="A259" s="260"/>
      <c r="B259" s="260"/>
      <c r="C259" s="260"/>
      <c r="D259" s="260"/>
      <c r="E259" s="260"/>
      <c r="F259" s="260"/>
      <c r="G259" s="247"/>
      <c r="H259" s="248"/>
      <c r="I259" s="249"/>
      <c r="J259" s="249"/>
    </row>
    <row r="260" spans="1:10" ht="12.75">
      <c r="A260" s="260"/>
      <c r="B260" s="260"/>
      <c r="C260" s="260"/>
      <c r="D260" s="260"/>
      <c r="E260" s="260"/>
      <c r="F260" s="260"/>
      <c r="G260" s="247"/>
      <c r="H260" s="248"/>
      <c r="I260" s="249"/>
      <c r="J260" s="249"/>
    </row>
    <row r="261" spans="1:10" ht="12.75">
      <c r="A261" s="260"/>
      <c r="B261" s="260"/>
      <c r="C261" s="260"/>
      <c r="D261" s="260"/>
      <c r="E261" s="260"/>
      <c r="F261" s="260"/>
      <c r="G261" s="247"/>
      <c r="H261" s="248"/>
      <c r="I261" s="249"/>
      <c r="J261" s="249"/>
    </row>
    <row r="262" spans="1:10" ht="12.75">
      <c r="A262" s="260"/>
      <c r="B262" s="260"/>
      <c r="C262" s="260"/>
      <c r="D262" s="260"/>
      <c r="E262" s="260"/>
      <c r="F262" s="260"/>
      <c r="G262" s="247"/>
      <c r="H262" s="248"/>
      <c r="I262" s="249"/>
      <c r="J262" s="249"/>
    </row>
    <row r="263" spans="1:10" ht="12.75">
      <c r="A263" s="260"/>
      <c r="B263" s="260"/>
      <c r="C263" s="260"/>
      <c r="D263" s="260"/>
      <c r="E263" s="260"/>
      <c r="F263" s="260"/>
      <c r="G263" s="247"/>
      <c r="H263" s="248"/>
      <c r="I263" s="249"/>
      <c r="J263" s="249"/>
    </row>
    <row r="264" spans="1:10" ht="12.75">
      <c r="A264" s="260"/>
      <c r="B264" s="260"/>
      <c r="C264" s="260"/>
      <c r="D264" s="260"/>
      <c r="E264" s="260"/>
      <c r="F264" s="260"/>
      <c r="G264" s="247"/>
      <c r="H264" s="248"/>
      <c r="I264" s="249"/>
      <c r="J264" s="249"/>
    </row>
    <row r="265" spans="1:10" ht="12.75">
      <c r="A265" s="260"/>
      <c r="B265" s="260"/>
      <c r="C265" s="260"/>
      <c r="D265" s="260"/>
      <c r="E265" s="260"/>
      <c r="F265" s="260"/>
      <c r="G265" s="247"/>
      <c r="H265" s="248"/>
      <c r="I265" s="249"/>
      <c r="J265" s="249"/>
    </row>
    <row r="266" spans="1:10" ht="12.75">
      <c r="A266" s="260"/>
      <c r="B266" s="260"/>
      <c r="C266" s="260"/>
      <c r="D266" s="260"/>
      <c r="E266" s="260"/>
      <c r="F266" s="260"/>
      <c r="G266" s="247"/>
      <c r="H266" s="248"/>
      <c r="I266" s="249"/>
      <c r="J266" s="249"/>
    </row>
    <row r="267" spans="1:10" ht="12.75">
      <c r="A267" s="260"/>
      <c r="B267" s="260"/>
      <c r="C267" s="260"/>
      <c r="D267" s="260"/>
      <c r="E267" s="260"/>
      <c r="F267" s="260"/>
      <c r="G267" s="247"/>
      <c r="H267" s="248"/>
      <c r="I267" s="249"/>
      <c r="J267" s="249"/>
    </row>
    <row r="268" spans="1:10" ht="12.75">
      <c r="A268" s="260"/>
      <c r="B268" s="260"/>
      <c r="C268" s="260"/>
      <c r="D268" s="260"/>
      <c r="E268" s="260"/>
      <c r="F268" s="260"/>
      <c r="G268" s="247"/>
      <c r="H268" s="248"/>
      <c r="I268" s="249"/>
      <c r="J268" s="249"/>
    </row>
    <row r="269" spans="1:10" ht="12.75">
      <c r="A269" s="260"/>
      <c r="B269" s="260"/>
      <c r="C269" s="260"/>
      <c r="D269" s="260"/>
      <c r="E269" s="260"/>
      <c r="F269" s="260"/>
      <c r="G269" s="247"/>
      <c r="H269" s="248"/>
      <c r="I269" s="249"/>
      <c r="J269" s="249"/>
    </row>
    <row r="270" spans="1:10" ht="12.75">
      <c r="A270" s="260"/>
      <c r="B270" s="260"/>
      <c r="C270" s="260"/>
      <c r="D270" s="260"/>
      <c r="E270" s="260"/>
      <c r="F270" s="260"/>
      <c r="G270" s="247"/>
      <c r="H270" s="248"/>
      <c r="I270" s="249"/>
      <c r="J270" s="249"/>
    </row>
    <row r="271" spans="1:10" ht="12.75">
      <c r="A271" s="260"/>
      <c r="B271" s="260"/>
      <c r="C271" s="260"/>
      <c r="D271" s="260"/>
      <c r="E271" s="260"/>
      <c r="F271" s="260"/>
      <c r="G271" s="247"/>
      <c r="H271" s="248"/>
      <c r="I271" s="249"/>
      <c r="J271" s="249"/>
    </row>
    <row r="272" spans="1:10" ht="12.75">
      <c r="A272" s="260"/>
      <c r="B272" s="260"/>
      <c r="C272" s="260"/>
      <c r="D272" s="260"/>
      <c r="E272" s="260"/>
      <c r="F272" s="260"/>
      <c r="G272" s="247"/>
      <c r="H272" s="248"/>
      <c r="I272" s="249"/>
      <c r="J272" s="249"/>
    </row>
    <row r="273" spans="1:10" ht="12.75">
      <c r="A273" s="260"/>
      <c r="B273" s="260"/>
      <c r="C273" s="260"/>
      <c r="D273" s="260"/>
      <c r="E273" s="260"/>
      <c r="F273" s="260"/>
      <c r="G273" s="247"/>
      <c r="H273" s="248"/>
      <c r="I273" s="249"/>
      <c r="J273" s="249"/>
    </row>
    <row r="274" spans="1:10" ht="12.75">
      <c r="A274" s="260"/>
      <c r="B274" s="260"/>
      <c r="C274" s="260"/>
      <c r="D274" s="260"/>
      <c r="E274" s="260"/>
      <c r="F274" s="260"/>
      <c r="G274" s="247"/>
      <c r="H274" s="248"/>
      <c r="I274" s="249"/>
      <c r="J274" s="249"/>
    </row>
    <row r="275" spans="1:10" ht="12.75">
      <c r="A275" s="260"/>
      <c r="B275" s="260"/>
      <c r="C275" s="260"/>
      <c r="D275" s="260"/>
      <c r="E275" s="260"/>
      <c r="F275" s="260"/>
      <c r="G275" s="247"/>
      <c r="H275" s="248"/>
      <c r="I275" s="249"/>
      <c r="J275" s="249"/>
    </row>
    <row r="276" spans="1:10" ht="12.75">
      <c r="A276" s="260"/>
      <c r="B276" s="260"/>
      <c r="C276" s="260"/>
      <c r="D276" s="260"/>
      <c r="E276" s="260"/>
      <c r="F276" s="260"/>
      <c r="G276" s="247"/>
      <c r="H276" s="248"/>
      <c r="I276" s="249"/>
      <c r="J276" s="249"/>
    </row>
    <row r="277" spans="1:10" ht="12.75">
      <c r="A277" s="260"/>
      <c r="B277" s="260"/>
      <c r="C277" s="260"/>
      <c r="D277" s="260"/>
      <c r="E277" s="260"/>
      <c r="F277" s="260"/>
      <c r="G277" s="247"/>
      <c r="H277" s="248"/>
      <c r="I277" s="249"/>
      <c r="J277" s="249"/>
    </row>
    <row r="278" spans="1:10" ht="12.75">
      <c r="A278" s="260"/>
      <c r="B278" s="260"/>
      <c r="C278" s="260"/>
      <c r="D278" s="260"/>
      <c r="E278" s="260"/>
      <c r="F278" s="260"/>
      <c r="G278" s="247"/>
      <c r="H278" s="248"/>
      <c r="I278" s="249"/>
      <c r="J278" s="249"/>
    </row>
    <row r="279" spans="1:10" ht="12.75">
      <c r="A279" s="260"/>
      <c r="B279" s="260"/>
      <c r="C279" s="260"/>
      <c r="D279" s="260"/>
      <c r="E279" s="260"/>
      <c r="F279" s="260"/>
      <c r="G279" s="247"/>
      <c r="H279" s="248"/>
      <c r="I279" s="249"/>
      <c r="J279" s="249"/>
    </row>
    <row r="280" spans="1:10" ht="12.75">
      <c r="A280" s="260"/>
      <c r="B280" s="260"/>
      <c r="C280" s="260"/>
      <c r="D280" s="260"/>
      <c r="E280" s="260"/>
      <c r="F280" s="260"/>
      <c r="G280" s="247"/>
      <c r="H280" s="248"/>
      <c r="I280" s="249"/>
      <c r="J280" s="249"/>
    </row>
    <row r="281" spans="1:10" ht="12.75">
      <c r="A281" s="260"/>
      <c r="B281" s="260"/>
      <c r="C281" s="260"/>
      <c r="D281" s="260"/>
      <c r="E281" s="260"/>
      <c r="F281" s="260"/>
      <c r="G281" s="247"/>
      <c r="H281" s="248"/>
      <c r="I281" s="249"/>
      <c r="J281" s="249"/>
    </row>
    <row r="282" spans="1:10" ht="12.75">
      <c r="A282" s="260"/>
      <c r="B282" s="260"/>
      <c r="C282" s="260"/>
      <c r="D282" s="260"/>
      <c r="E282" s="260"/>
      <c r="F282" s="260"/>
      <c r="G282" s="247"/>
      <c r="H282" s="248"/>
      <c r="I282" s="249"/>
      <c r="J282" s="249"/>
    </row>
    <row r="283" spans="1:10" ht="12.75">
      <c r="A283" s="260"/>
      <c r="B283" s="260"/>
      <c r="C283" s="260"/>
      <c r="D283" s="260"/>
      <c r="E283" s="260"/>
      <c r="F283" s="260"/>
      <c r="G283" s="247"/>
      <c r="H283" s="248"/>
      <c r="I283" s="249"/>
      <c r="J283" s="249"/>
    </row>
    <row r="284" spans="1:10" ht="12.75">
      <c r="A284" s="260"/>
      <c r="B284" s="260"/>
      <c r="C284" s="260"/>
      <c r="D284" s="260"/>
      <c r="E284" s="260"/>
      <c r="F284" s="260"/>
      <c r="G284" s="247"/>
      <c r="H284" s="248"/>
      <c r="I284" s="249"/>
      <c r="J284" s="249"/>
    </row>
    <row r="285" spans="1:10" ht="12.75">
      <c r="A285" s="260"/>
      <c r="B285" s="260"/>
      <c r="C285" s="260"/>
      <c r="D285" s="260"/>
      <c r="E285" s="260"/>
      <c r="F285" s="260"/>
      <c r="G285" s="247"/>
      <c r="H285" s="248"/>
      <c r="I285" s="249"/>
      <c r="J285" s="249"/>
    </row>
    <row r="286" spans="1:10" ht="12.75">
      <c r="A286" s="260"/>
      <c r="B286" s="260"/>
      <c r="C286" s="260"/>
      <c r="D286" s="260"/>
      <c r="E286" s="260"/>
      <c r="F286" s="260"/>
      <c r="G286" s="247"/>
      <c r="H286" s="248"/>
      <c r="I286" s="249"/>
      <c r="J286" s="249"/>
    </row>
    <row r="287" spans="1:10" ht="12.75">
      <c r="A287" s="260"/>
      <c r="B287" s="260"/>
      <c r="C287" s="260"/>
      <c r="D287" s="260"/>
      <c r="E287" s="260"/>
      <c r="F287" s="260"/>
      <c r="G287" s="247"/>
      <c r="H287" s="248"/>
      <c r="I287" s="249"/>
      <c r="J287" s="249"/>
    </row>
    <row r="288" spans="1:10" ht="12.75">
      <c r="A288" s="260"/>
      <c r="B288" s="260"/>
      <c r="C288" s="260"/>
      <c r="D288" s="260"/>
      <c r="E288" s="260"/>
      <c r="F288" s="260"/>
      <c r="G288" s="247"/>
      <c r="H288" s="248"/>
      <c r="I288" s="249"/>
      <c r="J288" s="249"/>
    </row>
    <row r="289" spans="1:10" ht="12.75">
      <c r="A289" s="260"/>
      <c r="B289" s="260"/>
      <c r="C289" s="260"/>
      <c r="D289" s="260"/>
      <c r="E289" s="260"/>
      <c r="F289" s="260"/>
      <c r="G289" s="247"/>
      <c r="H289" s="248"/>
      <c r="I289" s="249"/>
      <c r="J289" s="249"/>
    </row>
    <row r="290" spans="1:10" ht="12.75">
      <c r="A290" s="260"/>
      <c r="B290" s="260"/>
      <c r="C290" s="260"/>
      <c r="D290" s="260"/>
      <c r="E290" s="260"/>
      <c r="F290" s="260"/>
      <c r="G290" s="247"/>
      <c r="H290" s="248"/>
      <c r="I290" s="249"/>
      <c r="J290" s="249"/>
    </row>
    <row r="291" spans="1:10" ht="12.75">
      <c r="A291" s="260"/>
      <c r="B291" s="260"/>
      <c r="C291" s="260"/>
      <c r="D291" s="260"/>
      <c r="E291" s="260"/>
      <c r="F291" s="260"/>
      <c r="G291" s="247"/>
      <c r="H291" s="248"/>
      <c r="I291" s="249"/>
      <c r="J291" s="249"/>
    </row>
    <row r="292" spans="1:10" ht="12.75">
      <c r="A292" s="260"/>
      <c r="B292" s="260"/>
      <c r="C292" s="260"/>
      <c r="D292" s="260"/>
      <c r="E292" s="260"/>
      <c r="F292" s="260"/>
      <c r="G292" s="247"/>
      <c r="H292" s="248"/>
      <c r="I292" s="249"/>
      <c r="J292" s="249"/>
    </row>
    <row r="293" spans="1:10" ht="12.75">
      <c r="A293" s="260"/>
      <c r="B293" s="260"/>
      <c r="C293" s="260"/>
      <c r="D293" s="260"/>
      <c r="E293" s="260"/>
      <c r="F293" s="260"/>
      <c r="G293" s="247"/>
      <c r="H293" s="248"/>
      <c r="I293" s="249"/>
      <c r="J293" s="249"/>
    </row>
    <row r="294" spans="1:10" ht="12.75">
      <c r="A294" s="260"/>
      <c r="B294" s="260"/>
      <c r="C294" s="260"/>
      <c r="D294" s="260"/>
      <c r="E294" s="260"/>
      <c r="F294" s="260"/>
      <c r="G294" s="247"/>
      <c r="H294" s="248"/>
      <c r="I294" s="249"/>
      <c r="J294" s="249"/>
    </row>
    <row r="295" spans="1:10" ht="12.75">
      <c r="A295" s="260"/>
      <c r="B295" s="260"/>
      <c r="C295" s="260"/>
      <c r="D295" s="260"/>
      <c r="E295" s="260"/>
      <c r="F295" s="260"/>
      <c r="G295" s="247"/>
      <c r="H295" s="248"/>
      <c r="I295" s="249"/>
      <c r="J295" s="249"/>
    </row>
    <row r="296" spans="1:10" ht="12.75">
      <c r="A296" s="260"/>
      <c r="B296" s="260"/>
      <c r="C296" s="260"/>
      <c r="D296" s="260"/>
      <c r="E296" s="260"/>
      <c r="F296" s="260"/>
      <c r="G296" s="247"/>
      <c r="H296" s="248"/>
      <c r="I296" s="249"/>
      <c r="J296" s="249"/>
    </row>
    <row r="297" spans="1:10" ht="12.75">
      <c r="A297" s="260"/>
      <c r="B297" s="260"/>
      <c r="C297" s="260"/>
      <c r="D297" s="260"/>
      <c r="E297" s="260"/>
      <c r="F297" s="260"/>
      <c r="G297" s="247"/>
      <c r="H297" s="248"/>
      <c r="I297" s="249"/>
      <c r="J297" s="249"/>
    </row>
    <row r="298" spans="1:10" ht="12.75">
      <c r="A298" s="260"/>
      <c r="B298" s="260"/>
      <c r="C298" s="260"/>
      <c r="D298" s="260"/>
      <c r="E298" s="260"/>
      <c r="F298" s="260"/>
      <c r="G298" s="247"/>
      <c r="H298" s="248"/>
      <c r="I298" s="249"/>
      <c r="J298" s="249"/>
    </row>
    <row r="299" spans="1:10" ht="12.75">
      <c r="A299" s="260"/>
      <c r="B299" s="260"/>
      <c r="C299" s="260"/>
      <c r="D299" s="260"/>
      <c r="E299" s="260"/>
      <c r="F299" s="260"/>
      <c r="G299" s="247"/>
      <c r="H299" s="248"/>
      <c r="I299" s="249"/>
      <c r="J299" s="249"/>
    </row>
    <row r="300" spans="1:10" ht="12.75">
      <c r="A300" s="260"/>
      <c r="B300" s="260"/>
      <c r="C300" s="260"/>
      <c r="D300" s="260"/>
      <c r="E300" s="260"/>
      <c r="F300" s="260"/>
      <c r="G300" s="247"/>
      <c r="H300" s="248"/>
      <c r="I300" s="249"/>
      <c r="J300" s="249"/>
    </row>
    <row r="301" spans="1:10" ht="12.75">
      <c r="A301" s="260"/>
      <c r="B301" s="260"/>
      <c r="C301" s="260"/>
      <c r="D301" s="260"/>
      <c r="E301" s="260"/>
      <c r="F301" s="260"/>
      <c r="G301" s="247"/>
      <c r="H301" s="248"/>
      <c r="I301" s="249"/>
      <c r="J301" s="249"/>
    </row>
    <row r="302" spans="1:10" ht="12.75">
      <c r="A302" s="260"/>
      <c r="B302" s="260"/>
      <c r="C302" s="260"/>
      <c r="D302" s="260"/>
      <c r="E302" s="260"/>
      <c r="F302" s="260"/>
      <c r="G302" s="247"/>
      <c r="H302" s="248"/>
      <c r="I302" s="249"/>
      <c r="J302" s="249"/>
    </row>
    <row r="303" spans="1:10" ht="12.75">
      <c r="A303" s="260"/>
      <c r="B303" s="260"/>
      <c r="C303" s="260"/>
      <c r="D303" s="260"/>
      <c r="E303" s="260"/>
      <c r="F303" s="260"/>
      <c r="G303" s="247"/>
      <c r="H303" s="248"/>
      <c r="I303" s="249"/>
      <c r="J303" s="249"/>
    </row>
    <row r="304" spans="1:10" ht="12.75">
      <c r="A304" s="260"/>
      <c r="B304" s="260"/>
      <c r="C304" s="260"/>
      <c r="D304" s="260"/>
      <c r="E304" s="260"/>
      <c r="F304" s="260"/>
      <c r="G304" s="247"/>
      <c r="H304" s="248"/>
      <c r="I304" s="249"/>
      <c r="J304" s="249"/>
    </row>
    <row r="305" spans="1:10" ht="12.75">
      <c r="A305" s="260"/>
      <c r="B305" s="260"/>
      <c r="C305" s="260"/>
      <c r="D305" s="260"/>
      <c r="E305" s="260"/>
      <c r="F305" s="260"/>
      <c r="G305" s="247"/>
      <c r="H305" s="248"/>
      <c r="I305" s="249"/>
      <c r="J305" s="249"/>
    </row>
    <row r="306" spans="1:10" ht="12.75">
      <c r="A306" s="260"/>
      <c r="B306" s="260"/>
      <c r="C306" s="260"/>
      <c r="D306" s="260"/>
      <c r="E306" s="260"/>
      <c r="F306" s="260"/>
      <c r="G306" s="247"/>
      <c r="H306" s="248"/>
      <c r="I306" s="249"/>
      <c r="J306" s="249"/>
    </row>
    <row r="307" spans="1:10" ht="12.75">
      <c r="A307" s="260"/>
      <c r="B307" s="260"/>
      <c r="C307" s="260"/>
      <c r="D307" s="260"/>
      <c r="E307" s="260"/>
      <c r="F307" s="260"/>
      <c r="G307" s="247"/>
      <c r="H307" s="248"/>
      <c r="I307" s="249"/>
      <c r="J307" s="249"/>
    </row>
    <row r="308" spans="1:10" ht="12.75">
      <c r="A308" s="260"/>
      <c r="B308" s="260"/>
      <c r="C308" s="260"/>
      <c r="D308" s="260"/>
      <c r="E308" s="260"/>
      <c r="F308" s="260"/>
      <c r="G308" s="247"/>
      <c r="H308" s="248"/>
      <c r="I308" s="249"/>
      <c r="J308" s="249"/>
    </row>
    <row r="309" spans="1:10" ht="12.75">
      <c r="A309" s="260"/>
      <c r="B309" s="260"/>
      <c r="C309" s="260"/>
      <c r="D309" s="260"/>
      <c r="E309" s="260"/>
      <c r="F309" s="260"/>
      <c r="G309" s="247"/>
      <c r="H309" s="248"/>
      <c r="I309" s="249"/>
      <c r="J309" s="249"/>
    </row>
    <row r="310" spans="1:10" ht="12.75">
      <c r="A310" s="260"/>
      <c r="B310" s="260"/>
      <c r="C310" s="260"/>
      <c r="D310" s="260"/>
      <c r="E310" s="260"/>
      <c r="F310" s="260"/>
      <c r="G310" s="247"/>
      <c r="H310" s="248"/>
      <c r="I310" s="249"/>
      <c r="J310" s="249"/>
    </row>
    <row r="311" spans="1:10" ht="12.75">
      <c r="A311" s="260"/>
      <c r="B311" s="260"/>
      <c r="C311" s="260"/>
      <c r="D311" s="260"/>
      <c r="E311" s="260"/>
      <c r="F311" s="260"/>
      <c r="G311" s="247"/>
      <c r="H311" s="248"/>
      <c r="I311" s="249"/>
      <c r="J311" s="249"/>
    </row>
    <row r="312" spans="1:10" ht="12.75">
      <c r="A312" s="260"/>
      <c r="B312" s="260"/>
      <c r="C312" s="260"/>
      <c r="D312" s="260"/>
      <c r="E312" s="260"/>
      <c r="F312" s="260"/>
      <c r="G312" s="247"/>
      <c r="H312" s="248"/>
      <c r="I312" s="249"/>
      <c r="J312" s="249"/>
    </row>
    <row r="313" spans="1:10" ht="12.75">
      <c r="A313" s="260"/>
      <c r="B313" s="260"/>
      <c r="C313" s="260"/>
      <c r="D313" s="260"/>
      <c r="E313" s="260"/>
      <c r="F313" s="260"/>
      <c r="G313" s="247"/>
      <c r="H313" s="248"/>
      <c r="I313" s="249"/>
      <c r="J313" s="249"/>
    </row>
    <row r="314" spans="1:10" ht="12.75">
      <c r="A314" s="260"/>
      <c r="B314" s="260"/>
      <c r="C314" s="260"/>
      <c r="D314" s="260"/>
      <c r="E314" s="260"/>
      <c r="F314" s="260"/>
      <c r="G314" s="247"/>
      <c r="H314" s="248"/>
      <c r="I314" s="249"/>
      <c r="J314" s="249"/>
    </row>
    <row r="315" spans="1:10" ht="12.75">
      <c r="A315" s="260"/>
      <c r="B315" s="260"/>
      <c r="C315" s="260"/>
      <c r="D315" s="260"/>
      <c r="E315" s="260"/>
      <c r="F315" s="260"/>
      <c r="G315" s="247"/>
      <c r="H315" s="248"/>
      <c r="I315" s="249"/>
      <c r="J315" s="249"/>
    </row>
    <row r="316" spans="1:10" ht="12.75">
      <c r="A316" s="260"/>
      <c r="B316" s="260"/>
      <c r="C316" s="260"/>
      <c r="D316" s="260"/>
      <c r="E316" s="260"/>
      <c r="F316" s="260"/>
      <c r="G316" s="247"/>
      <c r="H316" s="248"/>
      <c r="I316" s="249"/>
      <c r="J316" s="249"/>
    </row>
    <row r="317" spans="1:10" ht="12.75">
      <c r="A317" s="260"/>
      <c r="B317" s="260"/>
      <c r="C317" s="260"/>
      <c r="D317" s="260"/>
      <c r="E317" s="260"/>
      <c r="F317" s="260"/>
      <c r="G317" s="247"/>
      <c r="H317" s="248"/>
      <c r="I317" s="249"/>
      <c r="J317" s="249"/>
    </row>
    <row r="318" spans="1:10" ht="12.75">
      <c r="A318" s="260"/>
      <c r="B318" s="260"/>
      <c r="C318" s="260"/>
      <c r="D318" s="260"/>
      <c r="E318" s="260"/>
      <c r="F318" s="260"/>
      <c r="G318" s="247"/>
      <c r="H318" s="248"/>
      <c r="I318" s="249"/>
      <c r="J318" s="249"/>
    </row>
    <row r="319" spans="1:10" ht="12.75">
      <c r="A319" s="260"/>
      <c r="B319" s="260"/>
      <c r="C319" s="260"/>
      <c r="D319" s="260"/>
      <c r="E319" s="260"/>
      <c r="F319" s="260"/>
      <c r="G319" s="247"/>
      <c r="H319" s="248"/>
      <c r="I319" s="249"/>
      <c r="J319" s="249"/>
    </row>
    <row r="320" spans="1:10" ht="12.75">
      <c r="A320" s="260"/>
      <c r="B320" s="260"/>
      <c r="C320" s="260"/>
      <c r="D320" s="260"/>
      <c r="E320" s="260"/>
      <c r="F320" s="260"/>
      <c r="G320" s="247"/>
      <c r="H320" s="248"/>
      <c r="I320" s="249"/>
      <c r="J320" s="249"/>
    </row>
    <row r="321" spans="1:10" ht="12.75">
      <c r="A321" s="260"/>
      <c r="B321" s="260"/>
      <c r="C321" s="260"/>
      <c r="D321" s="260"/>
      <c r="E321" s="260"/>
      <c r="F321" s="260"/>
      <c r="G321" s="247"/>
      <c r="H321" s="248"/>
      <c r="I321" s="249"/>
      <c r="J321" s="249"/>
    </row>
    <row r="322" spans="1:10" ht="12.75">
      <c r="A322" s="260"/>
      <c r="B322" s="260"/>
      <c r="C322" s="260"/>
      <c r="D322" s="260"/>
      <c r="E322" s="260"/>
      <c r="F322" s="260"/>
      <c r="G322" s="247"/>
      <c r="H322" s="248"/>
      <c r="I322" s="249"/>
      <c r="J322" s="249"/>
    </row>
    <row r="323" spans="1:10" ht="12.75">
      <c r="A323" s="260"/>
      <c r="B323" s="260"/>
      <c r="C323" s="260"/>
      <c r="D323" s="260"/>
      <c r="E323" s="260"/>
      <c r="F323" s="260"/>
      <c r="G323" s="247"/>
      <c r="H323" s="248"/>
      <c r="I323" s="249"/>
      <c r="J323" s="249"/>
    </row>
    <row r="324" spans="1:10" ht="12.75">
      <c r="A324" s="260"/>
      <c r="B324" s="260"/>
      <c r="C324" s="260"/>
      <c r="D324" s="260"/>
      <c r="E324" s="260"/>
      <c r="F324" s="260"/>
      <c r="G324" s="247"/>
      <c r="H324" s="248"/>
      <c r="I324" s="249"/>
      <c r="J324" s="249"/>
    </row>
    <row r="325" spans="1:10" ht="12.75">
      <c r="A325" s="260"/>
      <c r="B325" s="260"/>
      <c r="C325" s="260"/>
      <c r="D325" s="260"/>
      <c r="E325" s="260"/>
      <c r="F325" s="260"/>
      <c r="G325" s="247"/>
      <c r="H325" s="248"/>
      <c r="I325" s="249"/>
      <c r="J325" s="249"/>
    </row>
    <row r="326" spans="1:10" ht="12.75">
      <c r="A326" s="260"/>
      <c r="B326" s="260"/>
      <c r="C326" s="260"/>
      <c r="D326" s="260"/>
      <c r="E326" s="260"/>
      <c r="F326" s="260"/>
      <c r="G326" s="247"/>
      <c r="H326" s="248"/>
      <c r="I326" s="249"/>
      <c r="J326" s="249"/>
    </row>
    <row r="327" spans="1:10" ht="12.75">
      <c r="A327" s="260"/>
      <c r="B327" s="260"/>
      <c r="C327" s="260"/>
      <c r="D327" s="260"/>
      <c r="E327" s="260"/>
      <c r="F327" s="260"/>
      <c r="G327" s="247"/>
      <c r="H327" s="248"/>
      <c r="I327" s="249"/>
      <c r="J327" s="249"/>
    </row>
    <row r="328" spans="1:10" ht="12.75">
      <c r="A328" s="260"/>
      <c r="B328" s="260"/>
      <c r="C328" s="260"/>
      <c r="D328" s="260"/>
      <c r="E328" s="260"/>
      <c r="F328" s="260"/>
      <c r="G328" s="247"/>
      <c r="H328" s="248"/>
      <c r="I328" s="249"/>
      <c r="J328" s="249"/>
    </row>
    <row r="329" spans="1:10" ht="12.75">
      <c r="A329" s="260"/>
      <c r="B329" s="260"/>
      <c r="C329" s="260"/>
      <c r="D329" s="260"/>
      <c r="E329" s="260"/>
      <c r="F329" s="260"/>
      <c r="G329" s="247"/>
      <c r="H329" s="248"/>
      <c r="I329" s="249"/>
      <c r="J329" s="249"/>
    </row>
    <row r="330" spans="1:10" ht="12.75">
      <c r="A330" s="260"/>
      <c r="B330" s="260"/>
      <c r="C330" s="260"/>
      <c r="D330" s="260"/>
      <c r="E330" s="260"/>
      <c r="F330" s="260"/>
      <c r="G330" s="247"/>
      <c r="H330" s="248"/>
      <c r="I330" s="249"/>
      <c r="J330" s="249"/>
    </row>
    <row r="331" spans="1:10" ht="12.75">
      <c r="A331" s="260"/>
      <c r="B331" s="260"/>
      <c r="C331" s="260"/>
      <c r="D331" s="260"/>
      <c r="E331" s="260"/>
      <c r="F331" s="260"/>
      <c r="G331" s="247"/>
      <c r="H331" s="248"/>
      <c r="I331" s="249"/>
      <c r="J331" s="249"/>
    </row>
    <row r="332" spans="1:10" ht="12.75">
      <c r="A332" s="260"/>
      <c r="B332" s="260"/>
      <c r="C332" s="260"/>
      <c r="D332" s="260"/>
      <c r="E332" s="260"/>
      <c r="F332" s="260"/>
      <c r="G332" s="247"/>
      <c r="H332" s="248"/>
      <c r="I332" s="249"/>
      <c r="J332" s="249"/>
    </row>
    <row r="333" spans="1:10" ht="12.75">
      <c r="A333" s="260"/>
      <c r="B333" s="260"/>
      <c r="C333" s="260"/>
      <c r="D333" s="260"/>
      <c r="E333" s="260"/>
      <c r="F333" s="260"/>
      <c r="G333" s="247"/>
      <c r="H333" s="248"/>
      <c r="I333" s="249"/>
      <c r="J333" s="249"/>
    </row>
    <row r="334" spans="1:10" ht="12.75">
      <c r="A334" s="260"/>
      <c r="B334" s="260"/>
      <c r="C334" s="260"/>
      <c r="D334" s="260"/>
      <c r="E334" s="260"/>
      <c r="F334" s="260"/>
      <c r="G334" s="247"/>
      <c r="H334" s="248"/>
      <c r="I334" s="249"/>
      <c r="J334" s="249"/>
    </row>
    <row r="335" spans="1:10" ht="12.75">
      <c r="A335" s="260"/>
      <c r="B335" s="260"/>
      <c r="C335" s="260"/>
      <c r="D335" s="260"/>
      <c r="E335" s="260"/>
      <c r="F335" s="260"/>
      <c r="G335" s="247"/>
      <c r="H335" s="248"/>
      <c r="I335" s="249"/>
      <c r="J335" s="249"/>
    </row>
    <row r="336" spans="1:10" ht="12.75">
      <c r="A336" s="260"/>
      <c r="B336" s="260"/>
      <c r="C336" s="260"/>
      <c r="D336" s="260"/>
      <c r="E336" s="260"/>
      <c r="F336" s="260"/>
      <c r="G336" s="247"/>
      <c r="H336" s="248"/>
      <c r="I336" s="249"/>
      <c r="J336" s="249"/>
    </row>
    <row r="337" spans="1:10" ht="12.75">
      <c r="A337" s="260"/>
      <c r="B337" s="260"/>
      <c r="C337" s="260"/>
      <c r="D337" s="260"/>
      <c r="E337" s="260"/>
      <c r="F337" s="260"/>
      <c r="G337" s="247"/>
      <c r="H337" s="248"/>
      <c r="I337" s="249"/>
      <c r="J337" s="249"/>
    </row>
    <row r="338" spans="1:10" ht="12.75">
      <c r="A338" s="260"/>
      <c r="B338" s="260"/>
      <c r="C338" s="260"/>
      <c r="D338" s="260"/>
      <c r="E338" s="260"/>
      <c r="F338" s="260"/>
      <c r="G338" s="247"/>
      <c r="H338" s="248"/>
      <c r="I338" s="249"/>
      <c r="J338" s="249"/>
    </row>
    <row r="339" spans="1:10" ht="12.75">
      <c r="A339" s="260"/>
      <c r="B339" s="260"/>
      <c r="C339" s="260"/>
      <c r="D339" s="260"/>
      <c r="E339" s="260"/>
      <c r="F339" s="260"/>
      <c r="G339" s="247"/>
      <c r="H339" s="248"/>
      <c r="I339" s="249"/>
      <c r="J339" s="249"/>
    </row>
    <row r="340" spans="1:10" ht="12.75">
      <c r="A340" s="260"/>
      <c r="B340" s="260"/>
      <c r="C340" s="260"/>
      <c r="D340" s="260"/>
      <c r="E340" s="260"/>
      <c r="F340" s="260"/>
      <c r="G340" s="247"/>
      <c r="H340" s="248"/>
      <c r="I340" s="249"/>
      <c r="J340" s="249"/>
    </row>
    <row r="341" spans="1:10" ht="12.75">
      <c r="A341" s="260"/>
      <c r="B341" s="260"/>
      <c r="C341" s="260"/>
      <c r="D341" s="260"/>
      <c r="E341" s="260"/>
      <c r="F341" s="260"/>
      <c r="G341" s="247"/>
      <c r="H341" s="248"/>
      <c r="I341" s="249"/>
      <c r="J341" s="249"/>
    </row>
    <row r="342" spans="1:10" ht="12.75">
      <c r="A342" s="260"/>
      <c r="B342" s="260"/>
      <c r="C342" s="260"/>
      <c r="D342" s="260"/>
      <c r="E342" s="260"/>
      <c r="F342" s="260"/>
      <c r="G342" s="247"/>
      <c r="H342" s="248"/>
      <c r="I342" s="249"/>
      <c r="J342" s="249"/>
    </row>
    <row r="343" spans="1:10" ht="12.75">
      <c r="A343" s="260"/>
      <c r="B343" s="260"/>
      <c r="C343" s="260"/>
      <c r="D343" s="260"/>
      <c r="E343" s="260"/>
      <c r="F343" s="260"/>
      <c r="G343" s="247"/>
      <c r="H343" s="248"/>
      <c r="I343" s="249"/>
      <c r="J343" s="249"/>
    </row>
    <row r="344" spans="1:10" ht="12.75">
      <c r="A344" s="260"/>
      <c r="B344" s="260"/>
      <c r="C344" s="260"/>
      <c r="D344" s="260"/>
      <c r="E344" s="260"/>
      <c r="F344" s="260"/>
      <c r="G344" s="247"/>
      <c r="H344" s="248"/>
      <c r="I344" s="249"/>
      <c r="J344" s="249"/>
    </row>
    <row r="345" spans="1:10" ht="12.75">
      <c r="A345" s="260"/>
      <c r="B345" s="260"/>
      <c r="C345" s="260"/>
      <c r="D345" s="260"/>
      <c r="E345" s="260"/>
      <c r="F345" s="260"/>
      <c r="G345" s="247"/>
      <c r="H345" s="248"/>
      <c r="I345" s="249"/>
      <c r="J345" s="249"/>
    </row>
    <row r="346" spans="1:10" ht="12.75">
      <c r="A346" s="260"/>
      <c r="B346" s="260"/>
      <c r="C346" s="260"/>
      <c r="D346" s="260"/>
      <c r="E346" s="260"/>
      <c r="F346" s="260"/>
      <c r="G346" s="247"/>
      <c r="H346" s="248"/>
      <c r="I346" s="249"/>
      <c r="J346" s="249"/>
    </row>
    <row r="347" spans="1:10" ht="12.75">
      <c r="A347" s="260"/>
      <c r="B347" s="260"/>
      <c r="C347" s="260"/>
      <c r="D347" s="260"/>
      <c r="E347" s="260"/>
      <c r="F347" s="260"/>
      <c r="G347" s="247"/>
      <c r="H347" s="248"/>
      <c r="I347" s="249"/>
      <c r="J347" s="249"/>
    </row>
    <row r="348" spans="1:10" ht="12.75">
      <c r="A348" s="260"/>
      <c r="B348" s="260"/>
      <c r="C348" s="260"/>
      <c r="D348" s="260"/>
      <c r="E348" s="260"/>
      <c r="F348" s="260"/>
      <c r="G348" s="247"/>
      <c r="H348" s="248"/>
      <c r="I348" s="249"/>
      <c r="J348" s="249"/>
    </row>
    <row r="349" spans="1:10" ht="12.75">
      <c r="A349" s="260"/>
      <c r="B349" s="260"/>
      <c r="C349" s="260"/>
      <c r="D349" s="260"/>
      <c r="E349" s="260"/>
      <c r="F349" s="260"/>
      <c r="G349" s="247"/>
      <c r="H349" s="248"/>
      <c r="I349" s="249"/>
      <c r="J349" s="249"/>
    </row>
    <row r="350" spans="1:10" ht="12.75">
      <c r="A350" s="260"/>
      <c r="B350" s="260"/>
      <c r="C350" s="260"/>
      <c r="D350" s="260"/>
      <c r="E350" s="260"/>
      <c r="F350" s="260"/>
      <c r="G350" s="247"/>
      <c r="H350" s="248"/>
      <c r="I350" s="249"/>
      <c r="J350" s="249"/>
    </row>
    <row r="351" spans="1:10" ht="12.75">
      <c r="A351" s="260"/>
      <c r="B351" s="260"/>
      <c r="C351" s="260"/>
      <c r="D351" s="260"/>
      <c r="E351" s="260"/>
      <c r="F351" s="260"/>
      <c r="G351" s="247"/>
      <c r="H351" s="248"/>
      <c r="I351" s="249"/>
      <c r="J351" s="249"/>
    </row>
    <row r="352" spans="1:10" ht="12.75">
      <c r="A352" s="260"/>
      <c r="B352" s="260"/>
      <c r="C352" s="260"/>
      <c r="D352" s="260"/>
      <c r="E352" s="260"/>
      <c r="F352" s="260"/>
      <c r="G352" s="247"/>
      <c r="H352" s="248"/>
      <c r="I352" s="249"/>
      <c r="J352" s="249"/>
    </row>
    <row r="353" spans="1:10" ht="12.75">
      <c r="A353" s="260"/>
      <c r="B353" s="260"/>
      <c r="C353" s="260"/>
      <c r="D353" s="260"/>
      <c r="E353" s="260"/>
      <c r="F353" s="260"/>
      <c r="G353" s="247"/>
      <c r="H353" s="248"/>
      <c r="I353" s="249"/>
      <c r="J353" s="249"/>
    </row>
    <row r="354" spans="1:10" ht="12.75">
      <c r="A354" s="260"/>
      <c r="B354" s="260"/>
      <c r="C354" s="260"/>
      <c r="D354" s="260"/>
      <c r="E354" s="260"/>
      <c r="F354" s="260"/>
      <c r="G354" s="247"/>
      <c r="H354" s="248"/>
      <c r="I354" s="249"/>
      <c r="J354" s="249"/>
    </row>
    <row r="355" spans="1:10" ht="12.75">
      <c r="A355" s="260"/>
      <c r="B355" s="260"/>
      <c r="C355" s="260"/>
      <c r="D355" s="260"/>
      <c r="E355" s="260"/>
      <c r="F355" s="260"/>
      <c r="G355" s="247"/>
      <c r="H355" s="248"/>
      <c r="I355" s="249"/>
      <c r="J355" s="249"/>
    </row>
    <row r="356" spans="1:10" ht="12.75">
      <c r="A356" s="260"/>
      <c r="B356" s="260"/>
      <c r="C356" s="260"/>
      <c r="D356" s="260"/>
      <c r="E356" s="260"/>
      <c r="F356" s="260"/>
      <c r="G356" s="247"/>
      <c r="H356" s="248"/>
      <c r="I356" s="249"/>
      <c r="J356" s="249"/>
    </row>
    <row r="357" spans="1:10" ht="12.75">
      <c r="A357" s="260"/>
      <c r="B357" s="260"/>
      <c r="C357" s="260"/>
      <c r="D357" s="260"/>
      <c r="E357" s="260"/>
      <c r="F357" s="260"/>
      <c r="G357" s="247"/>
      <c r="H357" s="248"/>
      <c r="I357" s="249"/>
      <c r="J357" s="249"/>
    </row>
    <row r="358" spans="1:10" ht="12.75">
      <c r="A358" s="260"/>
      <c r="B358" s="260"/>
      <c r="C358" s="260"/>
      <c r="D358" s="260"/>
      <c r="E358" s="260"/>
      <c r="F358" s="260"/>
      <c r="G358" s="247"/>
      <c r="H358" s="248"/>
      <c r="I358" s="249"/>
      <c r="J358" s="249"/>
    </row>
    <row r="359" spans="1:10" ht="12.75">
      <c r="A359" s="260"/>
      <c r="B359" s="260"/>
      <c r="C359" s="260"/>
      <c r="D359" s="260"/>
      <c r="E359" s="260"/>
      <c r="F359" s="260"/>
      <c r="G359" s="247"/>
      <c r="H359" s="248"/>
      <c r="I359" s="249"/>
      <c r="J359" s="249"/>
    </row>
    <row r="360" spans="1:10" ht="12.75">
      <c r="A360" s="260"/>
      <c r="B360" s="260"/>
      <c r="C360" s="260"/>
      <c r="D360" s="260"/>
      <c r="E360" s="260"/>
      <c r="F360" s="260"/>
      <c r="G360" s="247"/>
      <c r="H360" s="248"/>
      <c r="I360" s="249"/>
      <c r="J360" s="249"/>
    </row>
    <row r="361" spans="1:10" ht="12.75">
      <c r="A361" s="260"/>
      <c r="B361" s="260"/>
      <c r="C361" s="260"/>
      <c r="D361" s="260"/>
      <c r="E361" s="260"/>
      <c r="F361" s="260"/>
      <c r="G361" s="247"/>
      <c r="H361" s="248"/>
      <c r="I361" s="249"/>
      <c r="J361" s="249"/>
    </row>
    <row r="362" spans="1:10" ht="12.75">
      <c r="A362" s="260"/>
      <c r="B362" s="260"/>
      <c r="C362" s="260"/>
      <c r="D362" s="260"/>
      <c r="E362" s="260"/>
      <c r="F362" s="260"/>
      <c r="G362" s="247"/>
      <c r="H362" s="248"/>
      <c r="I362" s="249"/>
      <c r="J362" s="249"/>
    </row>
    <row r="363" spans="1:10" ht="12.75">
      <c r="A363" s="260"/>
      <c r="B363" s="260"/>
      <c r="C363" s="260"/>
      <c r="D363" s="260"/>
      <c r="E363" s="260"/>
      <c r="F363" s="260"/>
      <c r="G363" s="247"/>
      <c r="H363" s="248"/>
      <c r="I363" s="249"/>
      <c r="J363" s="249"/>
    </row>
    <row r="364" spans="1:10" ht="12.75">
      <c r="A364" s="260"/>
      <c r="B364" s="260"/>
      <c r="C364" s="260"/>
      <c r="D364" s="260"/>
      <c r="E364" s="260"/>
      <c r="F364" s="260"/>
      <c r="G364" s="247"/>
      <c r="H364" s="248"/>
      <c r="I364" s="249"/>
      <c r="J364" s="249"/>
    </row>
    <row r="365" spans="1:10" ht="12.75">
      <c r="A365" s="260"/>
      <c r="B365" s="260"/>
      <c r="C365" s="260"/>
      <c r="D365" s="260"/>
      <c r="E365" s="260"/>
      <c r="F365" s="260"/>
      <c r="G365" s="247"/>
      <c r="H365" s="248"/>
      <c r="I365" s="249"/>
      <c r="J365" s="249"/>
    </row>
    <row r="366" spans="1:10" ht="12.75">
      <c r="A366" s="260"/>
      <c r="B366" s="260"/>
      <c r="C366" s="260"/>
      <c r="D366" s="260"/>
      <c r="E366" s="260"/>
      <c r="F366" s="260"/>
      <c r="G366" s="247"/>
      <c r="H366" s="248"/>
      <c r="I366" s="249"/>
      <c r="J366" s="249"/>
    </row>
    <row r="367" spans="1:10" ht="12.75">
      <c r="A367" s="260"/>
      <c r="B367" s="260"/>
      <c r="C367" s="260"/>
      <c r="D367" s="260"/>
      <c r="E367" s="260"/>
      <c r="F367" s="260"/>
      <c r="G367" s="247"/>
      <c r="H367" s="248"/>
      <c r="I367" s="249"/>
      <c r="J367" s="249"/>
    </row>
    <row r="368" spans="1:10" ht="12.75">
      <c r="A368" s="260"/>
      <c r="B368" s="260"/>
      <c r="C368" s="260"/>
      <c r="D368" s="260"/>
      <c r="E368" s="260"/>
      <c r="F368" s="260"/>
      <c r="G368" s="247"/>
      <c r="H368" s="248"/>
      <c r="I368" s="249"/>
      <c r="J368" s="249"/>
    </row>
    <row r="369" spans="1:10" ht="12.75">
      <c r="A369" s="260"/>
      <c r="B369" s="260"/>
      <c r="C369" s="260"/>
      <c r="D369" s="260"/>
      <c r="E369" s="260"/>
      <c r="F369" s="260"/>
      <c r="G369" s="247"/>
      <c r="H369" s="248"/>
      <c r="I369" s="249"/>
      <c r="J369" s="249"/>
    </row>
    <row r="370" spans="1:10" ht="12.75">
      <c r="A370" s="260"/>
      <c r="B370" s="260"/>
      <c r="C370" s="260"/>
      <c r="D370" s="260"/>
      <c r="E370" s="260"/>
      <c r="F370" s="260"/>
      <c r="G370" s="247"/>
      <c r="H370" s="248"/>
      <c r="I370" s="249"/>
      <c r="J370" s="249"/>
    </row>
    <row r="371" spans="1:10" ht="12.75">
      <c r="A371" s="260"/>
      <c r="B371" s="260"/>
      <c r="C371" s="260"/>
      <c r="D371" s="260"/>
      <c r="E371" s="260"/>
      <c r="F371" s="260"/>
      <c r="G371" s="247"/>
      <c r="H371" s="248"/>
      <c r="I371" s="249"/>
      <c r="J371" s="249"/>
    </row>
    <row r="372" spans="1:10" ht="12.75">
      <c r="A372" s="260"/>
      <c r="B372" s="260"/>
      <c r="C372" s="260"/>
      <c r="D372" s="260"/>
      <c r="E372" s="260"/>
      <c r="F372" s="260"/>
      <c r="G372" s="247"/>
      <c r="H372" s="248"/>
      <c r="I372" s="249"/>
      <c r="J372" s="249"/>
    </row>
    <row r="373" spans="1:10" ht="12.75">
      <c r="A373" s="260"/>
      <c r="B373" s="260"/>
      <c r="C373" s="260"/>
      <c r="D373" s="260"/>
      <c r="E373" s="260"/>
      <c r="F373" s="260"/>
      <c r="G373" s="247"/>
      <c r="H373" s="248"/>
      <c r="I373" s="249"/>
      <c r="J373" s="249"/>
    </row>
    <row r="374" spans="1:10" ht="12.75">
      <c r="A374" s="260"/>
      <c r="B374" s="260"/>
      <c r="C374" s="260"/>
      <c r="D374" s="260"/>
      <c r="E374" s="260"/>
      <c r="F374" s="260"/>
      <c r="G374" s="247"/>
      <c r="H374" s="248"/>
      <c r="I374" s="249"/>
      <c r="J374" s="249"/>
    </row>
    <row r="375" spans="1:10" ht="12.75">
      <c r="A375" s="260"/>
      <c r="B375" s="260"/>
      <c r="C375" s="260"/>
      <c r="D375" s="260"/>
      <c r="E375" s="260"/>
      <c r="F375" s="260"/>
      <c r="G375" s="247"/>
      <c r="H375" s="248"/>
      <c r="I375" s="249"/>
      <c r="J375" s="249"/>
    </row>
    <row r="376" spans="1:10" ht="12.75">
      <c r="A376" s="260"/>
      <c r="B376" s="260"/>
      <c r="C376" s="260"/>
      <c r="D376" s="260"/>
      <c r="E376" s="260"/>
      <c r="F376" s="260"/>
      <c r="G376" s="247"/>
      <c r="H376" s="248"/>
      <c r="I376" s="249"/>
      <c r="J376" s="249"/>
    </row>
    <row r="377" spans="1:10" ht="12.75">
      <c r="A377" s="260"/>
      <c r="B377" s="260"/>
      <c r="C377" s="260"/>
      <c r="D377" s="260"/>
      <c r="E377" s="260"/>
      <c r="F377" s="260"/>
      <c r="G377" s="247"/>
      <c r="H377" s="248"/>
      <c r="I377" s="249"/>
      <c r="J377" s="249"/>
    </row>
    <row r="378" spans="1:10" ht="12.75">
      <c r="A378" s="260"/>
      <c r="B378" s="260"/>
      <c r="C378" s="260"/>
      <c r="D378" s="260"/>
      <c r="E378" s="260"/>
      <c r="F378" s="260"/>
      <c r="G378" s="247"/>
      <c r="H378" s="248"/>
      <c r="I378" s="249"/>
      <c r="J378" s="249"/>
    </row>
    <row r="379" spans="1:10" ht="12.75">
      <c r="A379" s="260"/>
      <c r="B379" s="260"/>
      <c r="C379" s="260"/>
      <c r="D379" s="260"/>
      <c r="E379" s="260"/>
      <c r="F379" s="260"/>
      <c r="G379" s="247"/>
      <c r="H379" s="248"/>
      <c r="I379" s="249"/>
      <c r="J379" s="249"/>
    </row>
    <row r="380" spans="1:10" ht="12.75">
      <c r="A380" s="260"/>
      <c r="B380" s="260"/>
      <c r="C380" s="260"/>
      <c r="D380" s="260"/>
      <c r="E380" s="260"/>
      <c r="F380" s="260"/>
      <c r="G380" s="247"/>
      <c r="H380" s="248"/>
      <c r="I380" s="249"/>
      <c r="J380" s="249"/>
    </row>
    <row r="381" spans="1:10" ht="12.75">
      <c r="A381" s="260"/>
      <c r="B381" s="260"/>
      <c r="C381" s="260"/>
      <c r="D381" s="260"/>
      <c r="E381" s="260"/>
      <c r="F381" s="260"/>
      <c r="G381" s="247"/>
      <c r="H381" s="248"/>
      <c r="I381" s="249"/>
      <c r="J381" s="249"/>
    </row>
    <row r="382" spans="1:10" ht="12.75">
      <c r="A382" s="260"/>
      <c r="B382" s="260"/>
      <c r="C382" s="260"/>
      <c r="D382" s="260"/>
      <c r="E382" s="260"/>
      <c r="F382" s="260"/>
      <c r="G382" s="247"/>
      <c r="H382" s="248"/>
      <c r="I382" s="249"/>
      <c r="J382" s="249"/>
    </row>
    <row r="383" spans="1:10" ht="12.75">
      <c r="A383" s="260"/>
      <c r="B383" s="260"/>
      <c r="C383" s="260"/>
      <c r="D383" s="260"/>
      <c r="E383" s="260"/>
      <c r="F383" s="260"/>
      <c r="G383" s="247"/>
      <c r="H383" s="248"/>
      <c r="I383" s="249"/>
      <c r="J383" s="249"/>
    </row>
    <row r="384" spans="1:10" ht="12.75">
      <c r="A384" s="260"/>
      <c r="B384" s="260"/>
      <c r="C384" s="260"/>
      <c r="D384" s="260"/>
      <c r="E384" s="260"/>
      <c r="F384" s="260"/>
      <c r="G384" s="247"/>
      <c r="H384" s="248"/>
      <c r="I384" s="249"/>
      <c r="J384" s="249"/>
    </row>
    <row r="385" spans="1:10" ht="12.75">
      <c r="A385" s="260"/>
      <c r="B385" s="260"/>
      <c r="C385" s="260"/>
      <c r="D385" s="260"/>
      <c r="E385" s="260"/>
      <c r="F385" s="260"/>
      <c r="G385" s="247"/>
      <c r="H385" s="248"/>
      <c r="I385" s="249"/>
      <c r="J385" s="249"/>
    </row>
    <row r="386" spans="1:10" ht="12.75">
      <c r="A386" s="260"/>
      <c r="B386" s="260"/>
      <c r="C386" s="260"/>
      <c r="D386" s="260"/>
      <c r="E386" s="260"/>
      <c r="F386" s="260"/>
      <c r="G386" s="247"/>
      <c r="H386" s="248"/>
      <c r="I386" s="249"/>
      <c r="J386" s="249"/>
    </row>
    <row r="387" spans="1:10" ht="12.75">
      <c r="A387" s="260"/>
      <c r="B387" s="260"/>
      <c r="C387" s="260"/>
      <c r="D387" s="260"/>
      <c r="E387" s="260"/>
      <c r="F387" s="260"/>
      <c r="G387" s="247"/>
      <c r="H387" s="248"/>
      <c r="I387" s="249"/>
      <c r="J387" s="249"/>
    </row>
    <row r="388" spans="1:10" ht="12.75">
      <c r="A388" s="260"/>
      <c r="B388" s="260"/>
      <c r="C388" s="260"/>
      <c r="D388" s="260"/>
      <c r="E388" s="260"/>
      <c r="F388" s="260"/>
      <c r="G388" s="247"/>
      <c r="H388" s="248"/>
      <c r="I388" s="249"/>
      <c r="J388" s="249"/>
    </row>
    <row r="389" spans="1:10" ht="12.75">
      <c r="A389" s="260"/>
      <c r="B389" s="260"/>
      <c r="C389" s="260"/>
      <c r="D389" s="260"/>
      <c r="E389" s="260"/>
      <c r="F389" s="260"/>
      <c r="G389" s="247"/>
      <c r="H389" s="248"/>
      <c r="I389" s="249"/>
      <c r="J389" s="249"/>
    </row>
    <row r="390" spans="1:10" ht="12.75">
      <c r="A390" s="260"/>
      <c r="B390" s="260"/>
      <c r="C390" s="260"/>
      <c r="D390" s="260"/>
      <c r="E390" s="260"/>
      <c r="F390" s="260"/>
      <c r="G390" s="247"/>
      <c r="H390" s="248"/>
      <c r="I390" s="249"/>
      <c r="J390" s="249"/>
    </row>
    <row r="391" spans="1:10" ht="12.75">
      <c r="A391" s="260"/>
      <c r="B391" s="260"/>
      <c r="C391" s="260"/>
      <c r="D391" s="260"/>
      <c r="E391" s="260"/>
      <c r="F391" s="260"/>
      <c r="G391" s="247"/>
      <c r="H391" s="248"/>
      <c r="I391" s="249"/>
      <c r="J391" s="249"/>
    </row>
    <row r="392" spans="1:10" ht="12.75">
      <c r="A392" s="260"/>
      <c r="B392" s="260"/>
      <c r="C392" s="260"/>
      <c r="D392" s="260"/>
      <c r="E392" s="260"/>
      <c r="F392" s="260"/>
      <c r="G392" s="247"/>
      <c r="H392" s="248"/>
      <c r="I392" s="249"/>
      <c r="J392" s="249"/>
    </row>
    <row r="393" spans="1:10" ht="12.75">
      <c r="A393" s="260"/>
      <c r="B393" s="260"/>
      <c r="C393" s="260"/>
      <c r="D393" s="260"/>
      <c r="E393" s="260"/>
      <c r="F393" s="260"/>
      <c r="G393" s="247"/>
      <c r="H393" s="248"/>
      <c r="I393" s="249"/>
      <c r="J393" s="249"/>
    </row>
    <row r="394" spans="1:10" ht="12.75">
      <c r="A394" s="260"/>
      <c r="B394" s="260"/>
      <c r="C394" s="260"/>
      <c r="D394" s="260"/>
      <c r="E394" s="260"/>
      <c r="F394" s="260"/>
      <c r="G394" s="247"/>
      <c r="H394" s="248"/>
      <c r="I394" s="249"/>
      <c r="J394" s="249"/>
    </row>
    <row r="395" spans="1:10" ht="12.75">
      <c r="A395" s="260"/>
      <c r="B395" s="260"/>
      <c r="C395" s="260"/>
      <c r="D395" s="260"/>
      <c r="E395" s="260"/>
      <c r="F395" s="260"/>
      <c r="G395" s="247"/>
      <c r="H395" s="248"/>
      <c r="I395" s="249"/>
      <c r="J395" s="249"/>
    </row>
    <row r="396" spans="1:10" ht="12.75">
      <c r="A396" s="260"/>
      <c r="B396" s="260"/>
      <c r="C396" s="260"/>
      <c r="D396" s="260"/>
      <c r="E396" s="260"/>
      <c r="F396" s="260"/>
      <c r="G396" s="247"/>
      <c r="H396" s="248"/>
      <c r="I396" s="249"/>
      <c r="J396" s="249"/>
    </row>
    <row r="397" spans="1:10" ht="12.75">
      <c r="A397" s="260"/>
      <c r="B397" s="260"/>
      <c r="C397" s="260"/>
      <c r="D397" s="260"/>
      <c r="E397" s="260"/>
      <c r="F397" s="260"/>
      <c r="G397" s="247"/>
      <c r="H397" s="248"/>
      <c r="I397" s="249"/>
      <c r="J397" s="249"/>
    </row>
    <row r="398" spans="1:10" ht="12.75">
      <c r="A398" s="260"/>
      <c r="B398" s="260"/>
      <c r="C398" s="260"/>
      <c r="D398" s="260"/>
      <c r="E398" s="260"/>
      <c r="F398" s="260"/>
      <c r="G398" s="247"/>
      <c r="H398" s="248"/>
      <c r="I398" s="249"/>
      <c r="J398" s="249"/>
    </row>
    <row r="399" spans="1:10" ht="12.75">
      <c r="A399" s="260"/>
      <c r="B399" s="260"/>
      <c r="C399" s="260"/>
      <c r="D399" s="260"/>
      <c r="E399" s="260"/>
      <c r="F399" s="260"/>
      <c r="G399" s="247"/>
      <c r="H399" s="248"/>
      <c r="I399" s="249"/>
      <c r="J399" s="249"/>
    </row>
    <row r="400" spans="1:10" ht="12.75">
      <c r="A400" s="260"/>
      <c r="B400" s="260"/>
      <c r="C400" s="260"/>
      <c r="D400" s="260"/>
      <c r="E400" s="260"/>
      <c r="F400" s="260"/>
      <c r="G400" s="247"/>
      <c r="H400" s="248"/>
      <c r="I400" s="249"/>
      <c r="J400" s="249"/>
    </row>
    <row r="401" spans="1:10" ht="12.75">
      <c r="A401" s="260"/>
      <c r="B401" s="260"/>
      <c r="C401" s="260"/>
      <c r="D401" s="260"/>
      <c r="E401" s="260"/>
      <c r="F401" s="260"/>
      <c r="G401" s="247"/>
      <c r="H401" s="248"/>
      <c r="I401" s="249"/>
      <c r="J401" s="249"/>
    </row>
    <row r="402" spans="1:10" ht="12.75">
      <c r="A402" s="260"/>
      <c r="B402" s="260"/>
      <c r="C402" s="260"/>
      <c r="D402" s="260"/>
      <c r="E402" s="260"/>
      <c r="F402" s="260"/>
      <c r="G402" s="247"/>
      <c r="H402" s="248"/>
      <c r="I402" s="249"/>
      <c r="J402" s="249"/>
    </row>
    <row r="403" spans="1:10" ht="12.75">
      <c r="A403" s="260"/>
      <c r="B403" s="260"/>
      <c r="C403" s="260"/>
      <c r="D403" s="260"/>
      <c r="E403" s="260"/>
      <c r="F403" s="260"/>
      <c r="G403" s="247"/>
      <c r="H403" s="248"/>
      <c r="I403" s="249"/>
      <c r="J403" s="249"/>
    </row>
    <row r="404" spans="1:10" ht="12.75">
      <c r="A404" s="260"/>
      <c r="B404" s="260"/>
      <c r="C404" s="260"/>
      <c r="D404" s="260"/>
      <c r="E404" s="260"/>
      <c r="F404" s="260"/>
      <c r="G404" s="247"/>
      <c r="H404" s="248"/>
      <c r="I404" s="249"/>
      <c r="J404" s="249"/>
    </row>
    <row r="405" spans="1:10" ht="12.75">
      <c r="A405" s="260"/>
      <c r="B405" s="260"/>
      <c r="C405" s="260"/>
      <c r="D405" s="260"/>
      <c r="E405" s="260"/>
      <c r="F405" s="260"/>
      <c r="G405" s="247"/>
      <c r="H405" s="248"/>
      <c r="I405" s="249"/>
      <c r="J405" s="249"/>
    </row>
    <row r="406" spans="1:10" ht="12.75">
      <c r="A406" s="260"/>
      <c r="B406" s="260"/>
      <c r="C406" s="260"/>
      <c r="D406" s="260"/>
      <c r="E406" s="260"/>
      <c r="F406" s="260"/>
      <c r="G406" s="247"/>
      <c r="H406" s="248"/>
      <c r="I406" s="249"/>
      <c r="J406" s="249"/>
    </row>
    <row r="407" spans="1:10" ht="12.75">
      <c r="A407" s="260"/>
      <c r="B407" s="260"/>
      <c r="C407" s="260"/>
      <c r="D407" s="260"/>
      <c r="E407" s="260"/>
      <c r="F407" s="260"/>
      <c r="G407" s="247"/>
      <c r="H407" s="248"/>
      <c r="I407" s="249"/>
      <c r="J407" s="249"/>
    </row>
    <row r="408" spans="1:10" ht="12.75">
      <c r="A408" s="260"/>
      <c r="B408" s="260"/>
      <c r="C408" s="260"/>
      <c r="D408" s="260"/>
      <c r="E408" s="260"/>
      <c r="F408" s="260"/>
      <c r="G408" s="247"/>
      <c r="H408" s="248"/>
      <c r="I408" s="249"/>
      <c r="J408" s="249"/>
    </row>
    <row r="409" spans="1:10" ht="12.75">
      <c r="A409" s="260"/>
      <c r="B409" s="260"/>
      <c r="C409" s="260"/>
      <c r="D409" s="260"/>
      <c r="E409" s="260"/>
      <c r="F409" s="260"/>
      <c r="G409" s="247"/>
      <c r="H409" s="248"/>
      <c r="I409" s="249"/>
      <c r="J409" s="249"/>
    </row>
    <row r="410" spans="1:10" ht="12.75">
      <c r="A410" s="260"/>
      <c r="B410" s="260"/>
      <c r="C410" s="260"/>
      <c r="D410" s="260"/>
      <c r="E410" s="260"/>
      <c r="F410" s="260"/>
      <c r="G410" s="247"/>
      <c r="H410" s="248"/>
      <c r="I410" s="249"/>
      <c r="J410" s="249"/>
    </row>
    <row r="411" spans="1:10" ht="12.75">
      <c r="A411" s="260"/>
      <c r="B411" s="260"/>
      <c r="C411" s="260"/>
      <c r="D411" s="260"/>
      <c r="E411" s="260"/>
      <c r="F411" s="260"/>
      <c r="G411" s="247"/>
      <c r="H411" s="248"/>
      <c r="I411" s="249"/>
      <c r="J411" s="249"/>
    </row>
    <row r="412" spans="1:10" ht="12.75">
      <c r="A412" s="260"/>
      <c r="B412" s="260"/>
      <c r="C412" s="260"/>
      <c r="D412" s="260"/>
      <c r="E412" s="260"/>
      <c r="F412" s="260"/>
      <c r="G412" s="247"/>
      <c r="H412" s="248"/>
      <c r="I412" s="249"/>
      <c r="J412" s="249"/>
    </row>
    <row r="413" spans="1:10" ht="12.75">
      <c r="A413" s="260"/>
      <c r="B413" s="260"/>
      <c r="C413" s="260"/>
      <c r="D413" s="260"/>
      <c r="E413" s="260"/>
      <c r="F413" s="260"/>
      <c r="G413" s="247"/>
      <c r="H413" s="248"/>
      <c r="I413" s="249"/>
      <c r="J413" s="249"/>
    </row>
    <row r="414" spans="1:10" ht="12.75">
      <c r="A414" s="260"/>
      <c r="B414" s="260"/>
      <c r="C414" s="260"/>
      <c r="D414" s="260"/>
      <c r="E414" s="260"/>
      <c r="F414" s="260"/>
      <c r="G414" s="247"/>
      <c r="H414" s="248"/>
      <c r="I414" s="249"/>
      <c r="J414" s="249"/>
    </row>
    <row r="415" spans="1:10" ht="12.75">
      <c r="A415" s="260"/>
      <c r="B415" s="260"/>
      <c r="C415" s="260"/>
      <c r="D415" s="260"/>
      <c r="E415" s="260"/>
      <c r="F415" s="260"/>
      <c r="G415" s="247"/>
      <c r="H415" s="248"/>
      <c r="I415" s="249"/>
      <c r="J415" s="249"/>
    </row>
    <row r="416" spans="1:10" ht="12.75">
      <c r="A416" s="260"/>
      <c r="B416" s="260"/>
      <c r="C416" s="260"/>
      <c r="D416" s="260"/>
      <c r="E416" s="260"/>
      <c r="F416" s="260"/>
      <c r="G416" s="247"/>
      <c r="H416" s="248"/>
      <c r="I416" s="249"/>
      <c r="J416" s="249"/>
    </row>
    <row r="417" spans="1:10" ht="12.75">
      <c r="A417" s="260"/>
      <c r="B417" s="260"/>
      <c r="C417" s="260"/>
      <c r="D417" s="260"/>
      <c r="E417" s="260"/>
      <c r="F417" s="260"/>
      <c r="G417" s="247"/>
      <c r="H417" s="248"/>
      <c r="I417" s="249"/>
      <c r="J417" s="249"/>
    </row>
    <row r="418" spans="1:10" ht="12.75">
      <c r="A418" s="260"/>
      <c r="B418" s="260"/>
      <c r="C418" s="260"/>
      <c r="D418" s="260"/>
      <c r="E418" s="260"/>
      <c r="F418" s="260"/>
      <c r="G418" s="247"/>
      <c r="H418" s="248"/>
      <c r="I418" s="249"/>
      <c r="J418" s="249"/>
    </row>
    <row r="419" spans="1:10" ht="12.75">
      <c r="A419" s="260"/>
      <c r="B419" s="260"/>
      <c r="C419" s="260"/>
      <c r="D419" s="260"/>
      <c r="E419" s="260"/>
      <c r="F419" s="260"/>
      <c r="G419" s="247"/>
      <c r="H419" s="248"/>
      <c r="I419" s="249"/>
      <c r="J419" s="249"/>
    </row>
    <row r="420" spans="1:10" ht="12.75">
      <c r="A420" s="260"/>
      <c r="B420" s="260"/>
      <c r="C420" s="260"/>
      <c r="D420" s="260"/>
      <c r="E420" s="260"/>
      <c r="F420" s="260"/>
      <c r="G420" s="247"/>
      <c r="H420" s="248"/>
      <c r="I420" s="249"/>
      <c r="J420" s="249"/>
    </row>
    <row r="421" spans="1:10" ht="12.75">
      <c r="A421" s="260"/>
      <c r="B421" s="260"/>
      <c r="C421" s="260"/>
      <c r="D421" s="260"/>
      <c r="E421" s="260"/>
      <c r="F421" s="260"/>
      <c r="G421" s="247"/>
      <c r="H421" s="248"/>
      <c r="I421" s="249"/>
      <c r="J421" s="249"/>
    </row>
    <row r="422" spans="1:10" ht="12.75">
      <c r="A422" s="260"/>
      <c r="B422" s="260"/>
      <c r="C422" s="260"/>
      <c r="D422" s="260"/>
      <c r="E422" s="260"/>
      <c r="F422" s="260"/>
      <c r="G422" s="247"/>
      <c r="H422" s="248"/>
      <c r="I422" s="249"/>
      <c r="J422" s="249"/>
    </row>
    <row r="423" spans="1:10" ht="12.75">
      <c r="A423" s="260"/>
      <c r="B423" s="260"/>
      <c r="C423" s="260"/>
      <c r="D423" s="260"/>
      <c r="E423" s="260"/>
      <c r="F423" s="260"/>
      <c r="G423" s="247"/>
      <c r="H423" s="248"/>
      <c r="I423" s="249"/>
      <c r="J423" s="249"/>
    </row>
    <row r="424" spans="1:10" ht="12.75">
      <c r="A424" s="260"/>
      <c r="B424" s="260"/>
      <c r="C424" s="260"/>
      <c r="D424" s="260"/>
      <c r="E424" s="260"/>
      <c r="F424" s="260"/>
      <c r="G424" s="247"/>
      <c r="H424" s="248"/>
      <c r="I424" s="249"/>
      <c r="J424" s="249"/>
    </row>
    <row r="425" spans="1:10" ht="12.75">
      <c r="A425" s="260"/>
      <c r="B425" s="260"/>
      <c r="C425" s="260"/>
      <c r="D425" s="260"/>
      <c r="E425" s="260"/>
      <c r="F425" s="260"/>
      <c r="G425" s="247"/>
      <c r="H425" s="248"/>
      <c r="I425" s="249"/>
      <c r="J425" s="249"/>
    </row>
    <row r="426" spans="1:10" ht="12.75">
      <c r="A426" s="260"/>
      <c r="B426" s="260"/>
      <c r="C426" s="260"/>
      <c r="D426" s="260"/>
      <c r="E426" s="260"/>
      <c r="F426" s="260"/>
      <c r="G426" s="247"/>
      <c r="H426" s="248"/>
      <c r="I426" s="249"/>
      <c r="J426" s="249"/>
    </row>
    <row r="427" spans="1:10" ht="12.75">
      <c r="A427" s="260"/>
      <c r="B427" s="260"/>
      <c r="C427" s="260"/>
      <c r="D427" s="260"/>
      <c r="E427" s="260"/>
      <c r="F427" s="260"/>
      <c r="G427" s="247"/>
      <c r="H427" s="248"/>
      <c r="I427" s="249"/>
      <c r="J427" s="249"/>
    </row>
    <row r="428" spans="1:10" ht="12.75">
      <c r="A428" s="260"/>
      <c r="B428" s="260"/>
      <c r="C428" s="260"/>
      <c r="D428" s="260"/>
      <c r="E428" s="260"/>
      <c r="F428" s="260"/>
      <c r="G428" s="247"/>
      <c r="H428" s="248"/>
      <c r="I428" s="249"/>
      <c r="J428" s="249"/>
    </row>
    <row r="429" spans="1:10" ht="12.75">
      <c r="A429" s="260"/>
      <c r="B429" s="260"/>
      <c r="C429" s="260"/>
      <c r="D429" s="260"/>
      <c r="E429" s="260"/>
      <c r="F429" s="260"/>
      <c r="G429" s="247"/>
      <c r="H429" s="248"/>
      <c r="I429" s="249"/>
      <c r="J429" s="249"/>
    </row>
    <row r="430" spans="1:10" ht="12.75">
      <c r="A430" s="260"/>
      <c r="B430" s="260"/>
      <c r="C430" s="260"/>
      <c r="D430" s="260"/>
      <c r="E430" s="260"/>
      <c r="F430" s="260"/>
      <c r="G430" s="247"/>
      <c r="H430" s="248"/>
      <c r="I430" s="249"/>
      <c r="J430" s="249"/>
    </row>
    <row r="431" spans="1:10" ht="12.75">
      <c r="A431" s="260"/>
      <c r="B431" s="260"/>
      <c r="C431" s="260"/>
      <c r="D431" s="260"/>
      <c r="E431" s="260"/>
      <c r="F431" s="260"/>
      <c r="G431" s="247"/>
      <c r="H431" s="248"/>
      <c r="I431" s="249"/>
      <c r="J431" s="249"/>
    </row>
    <row r="432" spans="1:10" ht="12.75">
      <c r="A432" s="260"/>
      <c r="B432" s="260"/>
      <c r="C432" s="260"/>
      <c r="D432" s="260"/>
      <c r="E432" s="260"/>
      <c r="F432" s="260"/>
      <c r="G432" s="247"/>
      <c r="H432" s="248"/>
      <c r="I432" s="249"/>
      <c r="J432" s="249"/>
    </row>
    <row r="433" spans="1:10" ht="12.75">
      <c r="A433" s="260"/>
      <c r="B433" s="260"/>
      <c r="C433" s="260"/>
      <c r="D433" s="260"/>
      <c r="E433" s="260"/>
      <c r="F433" s="260"/>
      <c r="G433" s="247"/>
      <c r="H433" s="248"/>
      <c r="I433" s="249"/>
      <c r="J433" s="249"/>
    </row>
    <row r="434" spans="1:10" ht="12.75">
      <c r="A434" s="260"/>
      <c r="B434" s="260"/>
      <c r="C434" s="260"/>
      <c r="D434" s="260"/>
      <c r="E434" s="260"/>
      <c r="F434" s="260"/>
      <c r="G434" s="247"/>
      <c r="H434" s="248"/>
      <c r="I434" s="249"/>
      <c r="J434" s="249"/>
    </row>
    <row r="435" spans="1:10" ht="12.75">
      <c r="A435" s="260"/>
      <c r="B435" s="260"/>
      <c r="C435" s="260"/>
      <c r="D435" s="260"/>
      <c r="E435" s="260"/>
      <c r="F435" s="260"/>
      <c r="G435" s="247"/>
      <c r="H435" s="248"/>
      <c r="I435" s="249"/>
      <c r="J435" s="249"/>
    </row>
    <row r="436" spans="1:10" ht="12.75">
      <c r="A436" s="260"/>
      <c r="B436" s="260"/>
      <c r="C436" s="260"/>
      <c r="D436" s="260"/>
      <c r="E436" s="260"/>
      <c r="F436" s="260"/>
      <c r="G436" s="247"/>
      <c r="H436" s="248"/>
      <c r="I436" s="249"/>
      <c r="J436" s="249"/>
    </row>
    <row r="437" spans="1:10" ht="12.75">
      <c r="A437" s="260"/>
      <c r="B437" s="260"/>
      <c r="C437" s="260"/>
      <c r="D437" s="260"/>
      <c r="E437" s="260"/>
      <c r="F437" s="260"/>
      <c r="G437" s="247"/>
      <c r="H437" s="248"/>
      <c r="I437" s="249"/>
      <c r="J437" s="249"/>
    </row>
    <row r="438" spans="1:10" ht="12.75">
      <c r="A438" s="260"/>
      <c r="B438" s="260"/>
      <c r="C438" s="260"/>
      <c r="D438" s="260"/>
      <c r="E438" s="260"/>
      <c r="F438" s="260"/>
      <c r="G438" s="247"/>
      <c r="H438" s="248"/>
      <c r="I438" s="249"/>
      <c r="J438" s="249"/>
    </row>
    <row r="439" spans="1:10" ht="12.75">
      <c r="A439" s="260"/>
      <c r="B439" s="260"/>
      <c r="C439" s="260"/>
      <c r="D439" s="260"/>
      <c r="E439" s="260"/>
      <c r="F439" s="260"/>
      <c r="G439" s="247"/>
      <c r="H439" s="248"/>
      <c r="I439" s="249"/>
      <c r="J439" s="249"/>
    </row>
    <row r="440" spans="1:10" ht="12.75">
      <c r="A440" s="260"/>
      <c r="B440" s="260"/>
      <c r="C440" s="260"/>
      <c r="D440" s="260"/>
      <c r="E440" s="260"/>
      <c r="F440" s="260"/>
      <c r="G440" s="247"/>
      <c r="H440" s="248"/>
      <c r="I440" s="249"/>
      <c r="J440" s="249"/>
    </row>
    <row r="441" spans="1:10" ht="12.75">
      <c r="A441" s="260"/>
      <c r="B441" s="260"/>
      <c r="C441" s="260"/>
      <c r="D441" s="260"/>
      <c r="E441" s="260"/>
      <c r="F441" s="260"/>
      <c r="G441" s="247"/>
      <c r="H441" s="248"/>
      <c r="I441" s="249"/>
      <c r="J441" s="249"/>
    </row>
    <row r="442" spans="1:10" ht="12.75">
      <c r="A442" s="260"/>
      <c r="B442" s="260"/>
      <c r="C442" s="260"/>
      <c r="D442" s="260"/>
      <c r="E442" s="260"/>
      <c r="F442" s="260"/>
      <c r="G442" s="247"/>
      <c r="H442" s="248"/>
      <c r="I442" s="249"/>
      <c r="J442" s="249"/>
    </row>
    <row r="443" spans="1:10" ht="12.75">
      <c r="A443" s="260"/>
      <c r="B443" s="260"/>
      <c r="C443" s="260"/>
      <c r="D443" s="260"/>
      <c r="E443" s="260"/>
      <c r="F443" s="260"/>
      <c r="G443" s="247"/>
      <c r="H443" s="248"/>
      <c r="I443" s="249"/>
      <c r="J443" s="249"/>
    </row>
    <row r="444" spans="1:10" ht="12.75">
      <c r="A444" s="260"/>
      <c r="B444" s="260"/>
      <c r="C444" s="260"/>
      <c r="D444" s="260"/>
      <c r="E444" s="260"/>
      <c r="F444" s="260"/>
      <c r="G444" s="247"/>
      <c r="H444" s="248"/>
      <c r="I444" s="249"/>
      <c r="J444" s="249"/>
    </row>
    <row r="445" spans="1:10" ht="12.75">
      <c r="A445" s="260"/>
      <c r="B445" s="260"/>
      <c r="C445" s="260"/>
      <c r="D445" s="260"/>
      <c r="E445" s="260"/>
      <c r="F445" s="260"/>
      <c r="G445" s="247"/>
      <c r="H445" s="248"/>
      <c r="I445" s="249"/>
      <c r="J445" s="249"/>
    </row>
    <row r="446" spans="1:10" ht="12.75">
      <c r="A446" s="260"/>
      <c r="B446" s="260"/>
      <c r="C446" s="260"/>
      <c r="D446" s="260"/>
      <c r="E446" s="260"/>
      <c r="F446" s="260"/>
      <c r="G446" s="247"/>
      <c r="H446" s="248"/>
      <c r="I446" s="249"/>
      <c r="J446" s="249"/>
    </row>
    <row r="447" spans="1:10" ht="12.75">
      <c r="A447" s="260"/>
      <c r="B447" s="260"/>
      <c r="C447" s="260"/>
      <c r="D447" s="260"/>
      <c r="E447" s="260"/>
      <c r="F447" s="260"/>
      <c r="G447" s="247"/>
      <c r="H447" s="248"/>
      <c r="I447" s="249"/>
      <c r="J447" s="249"/>
    </row>
    <row r="448" spans="1:10" ht="12.75">
      <c r="A448" s="260"/>
      <c r="B448" s="260"/>
      <c r="C448" s="260"/>
      <c r="D448" s="260"/>
      <c r="E448" s="260"/>
      <c r="F448" s="260"/>
      <c r="G448" s="247"/>
      <c r="H448" s="248"/>
      <c r="I448" s="249"/>
      <c r="J448" s="249"/>
    </row>
    <row r="449" spans="1:10" ht="12.75">
      <c r="A449" s="260"/>
      <c r="B449" s="260"/>
      <c r="C449" s="260"/>
      <c r="D449" s="260"/>
      <c r="E449" s="260"/>
      <c r="F449" s="260"/>
      <c r="G449" s="247"/>
      <c r="H449" s="248"/>
      <c r="I449" s="249"/>
      <c r="J449" s="249"/>
    </row>
    <row r="450" spans="1:10" ht="12.75">
      <c r="A450" s="260"/>
      <c r="B450" s="260"/>
      <c r="C450" s="260"/>
      <c r="D450" s="260"/>
      <c r="E450" s="260"/>
      <c r="F450" s="260"/>
      <c r="G450" s="247"/>
      <c r="H450" s="248"/>
      <c r="I450" s="249"/>
      <c r="J450" s="249"/>
    </row>
    <row r="451" spans="1:10" ht="12.75">
      <c r="A451" s="260"/>
      <c r="B451" s="260"/>
      <c r="C451" s="260"/>
      <c r="D451" s="260"/>
      <c r="E451" s="260"/>
      <c r="F451" s="260"/>
      <c r="G451" s="247"/>
      <c r="H451" s="248"/>
      <c r="I451" s="249"/>
      <c r="J451" s="249"/>
    </row>
    <row r="452" spans="1:10" ht="12.75">
      <c r="A452" s="260"/>
      <c r="B452" s="260"/>
      <c r="C452" s="260"/>
      <c r="D452" s="260"/>
      <c r="E452" s="260"/>
      <c r="F452" s="260"/>
      <c r="G452" s="247"/>
      <c r="H452" s="248"/>
      <c r="I452" s="249"/>
      <c r="J452" s="249"/>
    </row>
    <row r="453" spans="1:10" ht="12.75">
      <c r="A453" s="260"/>
      <c r="B453" s="260"/>
      <c r="C453" s="260"/>
      <c r="D453" s="260"/>
      <c r="E453" s="260"/>
      <c r="F453" s="260"/>
      <c r="G453" s="247"/>
      <c r="H453" s="248"/>
      <c r="I453" s="249"/>
      <c r="J453" s="249"/>
    </row>
    <row r="454" spans="1:10" ht="12.75">
      <c r="A454" s="260"/>
      <c r="B454" s="260"/>
      <c r="C454" s="260"/>
      <c r="D454" s="260"/>
      <c r="E454" s="260"/>
      <c r="F454" s="260"/>
      <c r="G454" s="247"/>
      <c r="H454" s="248"/>
      <c r="I454" s="249"/>
      <c r="J454" s="249"/>
    </row>
    <row r="455" spans="1:10" ht="12.75">
      <c r="A455" s="260"/>
      <c r="B455" s="260"/>
      <c r="C455" s="260"/>
      <c r="D455" s="260"/>
      <c r="E455" s="260"/>
      <c r="F455" s="260"/>
      <c r="G455" s="247"/>
      <c r="H455" s="248"/>
      <c r="I455" s="249"/>
      <c r="J455" s="249"/>
    </row>
    <row r="456" spans="1:10" ht="12.75">
      <c r="A456" s="260"/>
      <c r="B456" s="260"/>
      <c r="C456" s="260"/>
      <c r="D456" s="260"/>
      <c r="E456" s="260"/>
      <c r="F456" s="260"/>
      <c r="G456" s="247"/>
      <c r="H456" s="248"/>
      <c r="I456" s="249"/>
      <c r="J456" s="249"/>
    </row>
    <row r="457" spans="1:10" ht="12.75">
      <c r="A457" s="260"/>
      <c r="B457" s="260"/>
      <c r="C457" s="260"/>
      <c r="D457" s="260"/>
      <c r="E457" s="260"/>
      <c r="F457" s="260"/>
      <c r="G457" s="247"/>
      <c r="H457" s="248"/>
      <c r="I457" s="249"/>
      <c r="J457" s="249"/>
    </row>
    <row r="458" spans="1:10" ht="12.75">
      <c r="A458" s="260"/>
      <c r="B458" s="260"/>
      <c r="C458" s="260"/>
      <c r="D458" s="260"/>
      <c r="E458" s="260"/>
      <c r="F458" s="260"/>
      <c r="G458" s="247"/>
      <c r="H458" s="248"/>
      <c r="I458" s="249"/>
      <c r="J458" s="249"/>
    </row>
    <row r="459" spans="1:10" ht="12.75">
      <c r="A459" s="260"/>
      <c r="B459" s="260"/>
      <c r="C459" s="260"/>
      <c r="D459" s="260"/>
      <c r="E459" s="260"/>
      <c r="F459" s="260"/>
      <c r="G459" s="247"/>
      <c r="H459" s="248"/>
      <c r="I459" s="249"/>
      <c r="J459" s="249"/>
    </row>
    <row r="460" spans="1:10" ht="12.75">
      <c r="A460" s="260"/>
      <c r="B460" s="260"/>
      <c r="C460" s="260"/>
      <c r="D460" s="260"/>
      <c r="E460" s="260"/>
      <c r="F460" s="260"/>
      <c r="G460" s="247"/>
      <c r="H460" s="248"/>
      <c r="I460" s="249"/>
      <c r="J460" s="249"/>
    </row>
    <row r="461" spans="1:10" ht="12.75">
      <c r="A461" s="260"/>
      <c r="B461" s="260"/>
      <c r="C461" s="260"/>
      <c r="D461" s="260"/>
      <c r="E461" s="260"/>
      <c r="F461" s="260"/>
      <c r="G461" s="247"/>
      <c r="H461" s="248"/>
      <c r="I461" s="249"/>
      <c r="J461" s="249"/>
    </row>
    <row r="462" spans="1:10" ht="12.75">
      <c r="A462" s="260"/>
      <c r="B462" s="260"/>
      <c r="C462" s="260"/>
      <c r="D462" s="260"/>
      <c r="E462" s="260"/>
      <c r="F462" s="260"/>
      <c r="G462" s="247"/>
      <c r="H462" s="248"/>
      <c r="I462" s="249"/>
      <c r="J462" s="249"/>
    </row>
    <row r="463" spans="1:10" ht="12.75">
      <c r="A463" s="260"/>
      <c r="B463" s="260"/>
      <c r="C463" s="260"/>
      <c r="D463" s="260"/>
      <c r="E463" s="260"/>
      <c r="F463" s="260"/>
      <c r="G463" s="247"/>
      <c r="H463" s="248"/>
      <c r="I463" s="249"/>
      <c r="J463" s="249"/>
    </row>
    <row r="464" spans="1:10" ht="12.75">
      <c r="A464" s="260"/>
      <c r="B464" s="260"/>
      <c r="C464" s="260"/>
      <c r="D464" s="260"/>
      <c r="E464" s="260"/>
      <c r="F464" s="260"/>
      <c r="G464" s="247"/>
      <c r="H464" s="248"/>
      <c r="I464" s="249"/>
      <c r="J464" s="249"/>
    </row>
    <row r="465" spans="1:10" ht="12.75">
      <c r="A465" s="260"/>
      <c r="B465" s="260"/>
      <c r="C465" s="260"/>
      <c r="D465" s="260"/>
      <c r="E465" s="260"/>
      <c r="F465" s="260"/>
      <c r="G465" s="247"/>
      <c r="H465" s="248"/>
      <c r="I465" s="249"/>
      <c r="J465" s="249"/>
    </row>
    <row r="466" spans="1:10" ht="12.75">
      <c r="A466" s="260"/>
      <c r="B466" s="260"/>
      <c r="C466" s="260"/>
      <c r="D466" s="260"/>
      <c r="E466" s="260"/>
      <c r="F466" s="260"/>
      <c r="G466" s="247"/>
      <c r="H466" s="248"/>
      <c r="I466" s="249"/>
      <c r="J466" s="249"/>
    </row>
    <row r="467" spans="1:10" ht="12.75">
      <c r="A467" s="260"/>
      <c r="B467" s="260"/>
      <c r="C467" s="260"/>
      <c r="D467" s="260"/>
      <c r="E467" s="260"/>
      <c r="F467" s="260"/>
      <c r="G467" s="247"/>
      <c r="H467" s="248"/>
      <c r="I467" s="249"/>
      <c r="J467" s="249"/>
    </row>
    <row r="468" spans="1:10" ht="12.75">
      <c r="A468" s="260"/>
      <c r="B468" s="260"/>
      <c r="C468" s="260"/>
      <c r="D468" s="260"/>
      <c r="E468" s="260"/>
      <c r="F468" s="260"/>
      <c r="G468" s="247"/>
      <c r="H468" s="248"/>
      <c r="I468" s="249"/>
      <c r="J468" s="249"/>
    </row>
    <row r="469" spans="1:10" ht="12.75">
      <c r="A469" s="260"/>
      <c r="B469" s="260"/>
      <c r="C469" s="260"/>
      <c r="D469" s="260"/>
      <c r="E469" s="260"/>
      <c r="F469" s="260"/>
      <c r="G469" s="247"/>
      <c r="H469" s="248"/>
      <c r="I469" s="249"/>
      <c r="J469" s="249"/>
    </row>
    <row r="470" spans="1:10" ht="12.75">
      <c r="A470" s="260"/>
      <c r="B470" s="260"/>
      <c r="C470" s="260"/>
      <c r="D470" s="260"/>
      <c r="E470" s="260"/>
      <c r="F470" s="260"/>
      <c r="G470" s="247"/>
      <c r="H470" s="248"/>
      <c r="I470" s="249"/>
      <c r="J470" s="249"/>
    </row>
    <row r="471" spans="1:10" ht="12.75">
      <c r="A471" s="260"/>
      <c r="B471" s="260"/>
      <c r="C471" s="260"/>
      <c r="D471" s="260"/>
      <c r="E471" s="260"/>
      <c r="F471" s="260"/>
      <c r="G471" s="247"/>
      <c r="H471" s="248"/>
      <c r="I471" s="249"/>
      <c r="J471" s="249"/>
    </row>
    <row r="472" spans="1:10" ht="12.75">
      <c r="A472" s="260"/>
      <c r="B472" s="260"/>
      <c r="C472" s="260"/>
      <c r="D472" s="260"/>
      <c r="E472" s="260"/>
      <c r="F472" s="260"/>
      <c r="G472" s="247"/>
      <c r="H472" s="248"/>
      <c r="I472" s="249"/>
      <c r="J472" s="249"/>
    </row>
    <row r="473" spans="1:10" ht="12.75">
      <c r="A473" s="260"/>
      <c r="B473" s="260"/>
      <c r="C473" s="260"/>
      <c r="D473" s="260"/>
      <c r="E473" s="260"/>
      <c r="F473" s="260"/>
      <c r="G473" s="247"/>
      <c r="H473" s="248"/>
      <c r="I473" s="249"/>
      <c r="J473" s="249"/>
    </row>
    <row r="474" spans="1:10" ht="12.75">
      <c r="A474" s="260"/>
      <c r="B474" s="260"/>
      <c r="C474" s="260"/>
      <c r="D474" s="260"/>
      <c r="E474" s="260"/>
      <c r="F474" s="260"/>
      <c r="G474" s="247"/>
      <c r="H474" s="248"/>
      <c r="I474" s="249"/>
      <c r="J474" s="249"/>
    </row>
    <row r="475" spans="1:10" ht="12.75">
      <c r="A475" s="260"/>
      <c r="B475" s="260"/>
      <c r="C475" s="260"/>
      <c r="D475" s="260"/>
      <c r="E475" s="260"/>
      <c r="F475" s="260"/>
      <c r="G475" s="247"/>
      <c r="H475" s="248"/>
      <c r="I475" s="249"/>
      <c r="J475" s="249"/>
    </row>
    <row r="476" spans="1:10" ht="12.75">
      <c r="A476" s="260"/>
      <c r="B476" s="260"/>
      <c r="C476" s="260"/>
      <c r="D476" s="260"/>
      <c r="E476" s="260"/>
      <c r="F476" s="260"/>
      <c r="G476" s="247"/>
      <c r="H476" s="248"/>
      <c r="I476" s="249"/>
      <c r="J476" s="249"/>
    </row>
    <row r="477" spans="1:10" ht="12.75">
      <c r="A477" s="260"/>
      <c r="B477" s="260"/>
      <c r="C477" s="260"/>
      <c r="D477" s="260"/>
      <c r="E477" s="260"/>
      <c r="F477" s="260"/>
      <c r="G477" s="247"/>
      <c r="H477" s="248"/>
      <c r="I477" s="249"/>
      <c r="J477" s="249"/>
    </row>
    <row r="478" spans="1:10" ht="12.75">
      <c r="A478" s="260"/>
      <c r="B478" s="260"/>
      <c r="C478" s="260"/>
      <c r="D478" s="260"/>
      <c r="E478" s="260"/>
      <c r="F478" s="260"/>
      <c r="G478" s="247"/>
      <c r="H478" s="248"/>
      <c r="I478" s="249"/>
      <c r="J478" s="249"/>
    </row>
    <row r="479" spans="1:10" ht="12.75">
      <c r="A479" s="260"/>
      <c r="B479" s="260"/>
      <c r="C479" s="260"/>
      <c r="D479" s="260"/>
      <c r="E479" s="260"/>
      <c r="F479" s="260"/>
      <c r="G479" s="247"/>
      <c r="H479" s="248"/>
      <c r="I479" s="249"/>
      <c r="J479" s="249"/>
    </row>
    <row r="480" spans="1:10" ht="12.75">
      <c r="A480" s="260"/>
      <c r="B480" s="260"/>
      <c r="C480" s="260"/>
      <c r="D480" s="260"/>
      <c r="E480" s="260"/>
      <c r="F480" s="260"/>
      <c r="G480" s="247"/>
      <c r="H480" s="248"/>
      <c r="I480" s="249"/>
      <c r="J480" s="249"/>
    </row>
    <row r="481" spans="1:10" ht="12.75">
      <c r="A481" s="260"/>
      <c r="B481" s="260"/>
      <c r="C481" s="260"/>
      <c r="D481" s="260"/>
      <c r="E481" s="260"/>
      <c r="F481" s="260"/>
      <c r="G481" s="247"/>
      <c r="H481" s="248"/>
      <c r="I481" s="249"/>
      <c r="J481" s="249"/>
    </row>
    <row r="482" spans="1:10" ht="12.75">
      <c r="A482" s="260"/>
      <c r="B482" s="260"/>
      <c r="C482" s="260"/>
      <c r="D482" s="260"/>
      <c r="E482" s="260"/>
      <c r="F482" s="260"/>
      <c r="G482" s="247"/>
      <c r="H482" s="248"/>
      <c r="I482" s="249"/>
      <c r="J482" s="249"/>
    </row>
    <row r="483" spans="1:10" ht="12.75">
      <c r="A483" s="260"/>
      <c r="B483" s="260"/>
      <c r="C483" s="260"/>
      <c r="D483" s="260"/>
      <c r="E483" s="260"/>
      <c r="F483" s="260"/>
      <c r="G483" s="247"/>
      <c r="H483" s="248"/>
      <c r="I483" s="249"/>
      <c r="J483" s="249"/>
    </row>
    <row r="484" spans="1:10" ht="12.75">
      <c r="A484" s="260"/>
      <c r="B484" s="260"/>
      <c r="C484" s="260"/>
      <c r="D484" s="260"/>
      <c r="E484" s="260"/>
      <c r="F484" s="260"/>
      <c r="G484" s="247"/>
      <c r="H484" s="248"/>
      <c r="I484" s="249"/>
      <c r="J484" s="249"/>
    </row>
    <row r="485" spans="1:10" ht="12.75">
      <c r="A485" s="260"/>
      <c r="B485" s="260"/>
      <c r="C485" s="260"/>
      <c r="D485" s="260"/>
      <c r="E485" s="260"/>
      <c r="F485" s="260"/>
      <c r="G485" s="247"/>
      <c r="H485" s="248"/>
      <c r="I485" s="249"/>
      <c r="J485" s="249"/>
    </row>
    <row r="486" spans="1:10" ht="12.75">
      <c r="A486" s="260"/>
      <c r="B486" s="260"/>
      <c r="C486" s="260"/>
      <c r="D486" s="260"/>
      <c r="E486" s="260"/>
      <c r="F486" s="260"/>
      <c r="G486" s="247"/>
      <c r="H486" s="248"/>
      <c r="I486" s="249"/>
      <c r="J486" s="249"/>
    </row>
    <row r="487" spans="1:10" ht="12.75">
      <c r="A487" s="260"/>
      <c r="B487" s="260"/>
      <c r="C487" s="260"/>
      <c r="D487" s="260"/>
      <c r="E487" s="260"/>
      <c r="F487" s="260"/>
      <c r="G487" s="247"/>
      <c r="H487" s="248"/>
      <c r="I487" s="249"/>
      <c r="J487" s="249"/>
    </row>
    <row r="488" spans="1:10" ht="12.75">
      <c r="A488" s="260"/>
      <c r="B488" s="260"/>
      <c r="C488" s="260"/>
      <c r="D488" s="260"/>
      <c r="E488" s="260"/>
      <c r="F488" s="260"/>
      <c r="G488" s="247"/>
      <c r="H488" s="248"/>
      <c r="I488" s="249"/>
      <c r="J488" s="249"/>
    </row>
    <row r="489" spans="1:10" ht="12.75">
      <c r="A489" s="260"/>
      <c r="B489" s="260"/>
      <c r="C489" s="260"/>
      <c r="D489" s="260"/>
      <c r="E489" s="260"/>
      <c r="F489" s="260"/>
      <c r="G489" s="247"/>
      <c r="H489" s="248"/>
      <c r="I489" s="249"/>
      <c r="J489" s="249"/>
    </row>
    <row r="490" spans="1:10" ht="12.75">
      <c r="A490" s="260"/>
      <c r="B490" s="260"/>
      <c r="C490" s="260"/>
      <c r="D490" s="260"/>
      <c r="E490" s="260"/>
      <c r="F490" s="260"/>
      <c r="G490" s="247"/>
      <c r="H490" s="248"/>
      <c r="I490" s="249"/>
      <c r="J490" s="249"/>
    </row>
    <row r="491" spans="1:10" ht="12.75">
      <c r="A491" s="260"/>
      <c r="B491" s="260"/>
      <c r="C491" s="260"/>
      <c r="D491" s="260"/>
      <c r="E491" s="260"/>
      <c r="F491" s="260"/>
      <c r="G491" s="247"/>
      <c r="H491" s="248"/>
      <c r="I491" s="249"/>
      <c r="J491" s="249"/>
    </row>
    <row r="492" spans="1:10" ht="12.75">
      <c r="A492" s="260"/>
      <c r="B492" s="260"/>
      <c r="C492" s="260"/>
      <c r="D492" s="260"/>
      <c r="E492" s="260"/>
      <c r="F492" s="260"/>
      <c r="G492" s="247"/>
      <c r="H492" s="248"/>
      <c r="I492" s="249"/>
      <c r="J492" s="249"/>
    </row>
    <row r="493" spans="1:10" ht="12.75">
      <c r="A493" s="260"/>
      <c r="B493" s="260"/>
      <c r="C493" s="260"/>
      <c r="D493" s="260"/>
      <c r="E493" s="260"/>
      <c r="F493" s="260"/>
      <c r="G493" s="247"/>
      <c r="H493" s="248"/>
      <c r="I493" s="249"/>
      <c r="J493" s="249"/>
    </row>
    <row r="494" spans="1:10" ht="12.75">
      <c r="A494" s="260"/>
      <c r="B494" s="260"/>
      <c r="C494" s="260"/>
      <c r="D494" s="260"/>
      <c r="E494" s="260"/>
      <c r="F494" s="260"/>
      <c r="G494" s="247"/>
      <c r="H494" s="248"/>
      <c r="I494" s="249"/>
      <c r="J494" s="249"/>
    </row>
    <row r="495" spans="1:10" ht="12.75">
      <c r="A495" s="260"/>
      <c r="B495" s="260"/>
      <c r="C495" s="260"/>
      <c r="D495" s="260"/>
      <c r="E495" s="260"/>
      <c r="F495" s="260"/>
      <c r="G495" s="247"/>
      <c r="H495" s="248"/>
      <c r="I495" s="249"/>
      <c r="J495" s="249"/>
    </row>
    <row r="496" spans="1:10" ht="12.75">
      <c r="A496" s="260"/>
      <c r="B496" s="260"/>
      <c r="C496" s="260"/>
      <c r="D496" s="260"/>
      <c r="E496" s="260"/>
      <c r="F496" s="260"/>
      <c r="G496" s="247"/>
      <c r="H496" s="248"/>
      <c r="I496" s="249"/>
      <c r="J496" s="249"/>
    </row>
    <row r="497" spans="1:10" ht="12.75">
      <c r="A497" s="260"/>
      <c r="B497" s="260"/>
      <c r="C497" s="260"/>
      <c r="D497" s="260"/>
      <c r="E497" s="260"/>
      <c r="F497" s="260"/>
      <c r="G497" s="247"/>
      <c r="H497" s="248"/>
      <c r="I497" s="249"/>
      <c r="J497" s="249"/>
    </row>
    <row r="498" spans="1:10" ht="12.75">
      <c r="A498" s="260"/>
      <c r="B498" s="260"/>
      <c r="C498" s="260"/>
      <c r="D498" s="260"/>
      <c r="E498" s="260"/>
      <c r="F498" s="260"/>
      <c r="G498" s="247"/>
      <c r="H498" s="248"/>
      <c r="I498" s="249"/>
      <c r="J498" s="249"/>
    </row>
    <row r="499" spans="1:10" ht="12.75">
      <c r="A499" s="260"/>
      <c r="B499" s="260"/>
      <c r="C499" s="260"/>
      <c r="D499" s="260"/>
      <c r="E499" s="260"/>
      <c r="F499" s="260"/>
      <c r="G499" s="247"/>
      <c r="H499" s="248"/>
      <c r="I499" s="249"/>
      <c r="J499" s="249"/>
    </row>
    <row r="500" spans="1:10" ht="12.75">
      <c r="A500" s="260"/>
      <c r="B500" s="260"/>
      <c r="C500" s="260"/>
      <c r="D500" s="260"/>
      <c r="E500" s="260"/>
      <c r="F500" s="260"/>
      <c r="G500" s="247"/>
      <c r="H500" s="248"/>
      <c r="I500" s="249"/>
      <c r="J500" s="249"/>
    </row>
    <row r="501" spans="1:10" ht="12.75">
      <c r="A501" s="260"/>
      <c r="B501" s="260"/>
      <c r="C501" s="260"/>
      <c r="D501" s="260"/>
      <c r="E501" s="260"/>
      <c r="F501" s="260"/>
      <c r="G501" s="247"/>
      <c r="H501" s="248"/>
      <c r="I501" s="249"/>
      <c r="J501" s="249"/>
    </row>
    <row r="502" spans="1:10" ht="12.75">
      <c r="A502" s="260"/>
      <c r="B502" s="260"/>
      <c r="C502" s="260"/>
      <c r="D502" s="260"/>
      <c r="E502" s="260"/>
      <c r="F502" s="260"/>
      <c r="G502" s="247"/>
      <c r="H502" s="248"/>
      <c r="I502" s="249"/>
      <c r="J502" s="249"/>
    </row>
    <row r="503" spans="1:10" ht="12.75">
      <c r="A503" s="260"/>
      <c r="B503" s="260"/>
      <c r="C503" s="260"/>
      <c r="D503" s="260"/>
      <c r="E503" s="260"/>
      <c r="F503" s="260"/>
      <c r="G503" s="247"/>
      <c r="H503" s="248"/>
      <c r="I503" s="249"/>
      <c r="J503" s="249"/>
    </row>
    <row r="504" spans="1:10" ht="12.75">
      <c r="A504" s="260"/>
      <c r="B504" s="260"/>
      <c r="C504" s="260"/>
      <c r="D504" s="260"/>
      <c r="E504" s="260"/>
      <c r="F504" s="260"/>
      <c r="G504" s="247"/>
      <c r="H504" s="248"/>
      <c r="I504" s="249"/>
      <c r="J504" s="249"/>
    </row>
    <row r="505" spans="1:10" ht="12.75">
      <c r="A505" s="260"/>
      <c r="B505" s="260"/>
      <c r="C505" s="260"/>
      <c r="D505" s="260"/>
      <c r="E505" s="260"/>
      <c r="F505" s="260"/>
      <c r="G505" s="247"/>
      <c r="H505" s="248"/>
      <c r="I505" s="249"/>
      <c r="J505" s="249"/>
    </row>
    <row r="506" spans="1:10" ht="12.75">
      <c r="A506" s="260"/>
      <c r="B506" s="260"/>
      <c r="C506" s="260"/>
      <c r="D506" s="260"/>
      <c r="E506" s="260"/>
      <c r="F506" s="260"/>
      <c r="G506" s="247"/>
      <c r="H506" s="248"/>
      <c r="I506" s="249"/>
      <c r="J506" s="249"/>
    </row>
    <row r="507" spans="1:10" ht="12.75">
      <c r="A507" s="260"/>
      <c r="B507" s="260"/>
      <c r="C507" s="260"/>
      <c r="D507" s="260"/>
      <c r="E507" s="260"/>
      <c r="F507" s="260"/>
      <c r="G507" s="247"/>
      <c r="H507" s="248"/>
      <c r="I507" s="249"/>
      <c r="J507" s="249"/>
    </row>
    <row r="508" spans="1:10" ht="12.75">
      <c r="A508" s="260"/>
      <c r="B508" s="260"/>
      <c r="C508" s="260"/>
      <c r="D508" s="260"/>
      <c r="E508" s="260"/>
      <c r="F508" s="260"/>
      <c r="G508" s="247"/>
      <c r="H508" s="248"/>
      <c r="I508" s="249"/>
      <c r="J508" s="249"/>
    </row>
    <row r="509" spans="1:10" ht="12.75">
      <c r="A509" s="260"/>
      <c r="B509" s="260"/>
      <c r="C509" s="260"/>
      <c r="D509" s="260"/>
      <c r="E509" s="260"/>
      <c r="F509" s="260"/>
      <c r="G509" s="247"/>
      <c r="H509" s="248"/>
      <c r="I509" s="249"/>
      <c r="J509" s="249"/>
    </row>
    <row r="510" spans="1:10" ht="12.75">
      <c r="A510" s="260"/>
      <c r="B510" s="260"/>
      <c r="C510" s="260"/>
      <c r="D510" s="260"/>
      <c r="E510" s="260"/>
      <c r="F510" s="260"/>
      <c r="G510" s="247"/>
      <c r="H510" s="248"/>
      <c r="I510" s="249"/>
      <c r="J510" s="249"/>
    </row>
    <row r="511" spans="1:10" ht="12.75">
      <c r="A511" s="260"/>
      <c r="B511" s="260"/>
      <c r="C511" s="260"/>
      <c r="D511" s="260"/>
      <c r="E511" s="260"/>
      <c r="F511" s="260"/>
      <c r="G511" s="247"/>
      <c r="H511" s="248"/>
      <c r="I511" s="249"/>
      <c r="J511" s="249"/>
    </row>
    <row r="512" spans="1:10" ht="12.75">
      <c r="A512" s="260"/>
      <c r="B512" s="260"/>
      <c r="C512" s="260"/>
      <c r="D512" s="260"/>
      <c r="E512" s="260"/>
      <c r="F512" s="260"/>
      <c r="G512" s="247"/>
      <c r="H512" s="248"/>
      <c r="I512" s="249"/>
      <c r="J512" s="249"/>
    </row>
    <row r="513" spans="1:10" ht="12.75">
      <c r="A513" s="260"/>
      <c r="B513" s="260"/>
      <c r="C513" s="260"/>
      <c r="D513" s="260"/>
      <c r="E513" s="260"/>
      <c r="F513" s="260"/>
      <c r="G513" s="247"/>
      <c r="H513" s="248"/>
      <c r="I513" s="249"/>
      <c r="J513" s="249"/>
    </row>
    <row r="514" spans="1:10" ht="12.75">
      <c r="A514" s="260"/>
      <c r="B514" s="260"/>
      <c r="C514" s="260"/>
      <c r="D514" s="260"/>
      <c r="E514" s="260"/>
      <c r="F514" s="260"/>
      <c r="G514" s="247"/>
      <c r="H514" s="248"/>
      <c r="I514" s="249"/>
      <c r="J514" s="249"/>
    </row>
    <row r="515" spans="1:10" ht="12.75">
      <c r="A515" s="260"/>
      <c r="B515" s="260"/>
      <c r="C515" s="260"/>
      <c r="D515" s="260"/>
      <c r="E515" s="260"/>
      <c r="F515" s="260"/>
      <c r="G515" s="247"/>
      <c r="H515" s="248"/>
      <c r="I515" s="249"/>
      <c r="J515" s="249"/>
    </row>
    <row r="516" spans="1:10" ht="12.75">
      <c r="A516" s="260"/>
      <c r="B516" s="260"/>
      <c r="C516" s="260"/>
      <c r="D516" s="260"/>
      <c r="E516" s="260"/>
      <c r="F516" s="260"/>
      <c r="G516" s="247"/>
      <c r="H516" s="248"/>
      <c r="I516" s="249"/>
      <c r="J516" s="249"/>
    </row>
    <row r="517" spans="1:10" ht="12.75">
      <c r="A517" s="260"/>
      <c r="B517" s="260"/>
      <c r="C517" s="260"/>
      <c r="D517" s="260"/>
      <c r="E517" s="260"/>
      <c r="F517" s="260"/>
      <c r="G517" s="247"/>
      <c r="H517" s="248"/>
      <c r="I517" s="249"/>
      <c r="J517" s="249"/>
    </row>
    <row r="518" spans="1:10" ht="12.75">
      <c r="A518" s="260"/>
      <c r="B518" s="260"/>
      <c r="C518" s="260"/>
      <c r="D518" s="260"/>
      <c r="E518" s="260"/>
      <c r="F518" s="260"/>
      <c r="G518" s="247"/>
      <c r="H518" s="248"/>
      <c r="I518" s="249"/>
      <c r="J518" s="249"/>
    </row>
    <row r="519" spans="1:10" ht="12.75">
      <c r="A519" s="260"/>
      <c r="B519" s="260"/>
      <c r="C519" s="260"/>
      <c r="D519" s="260"/>
      <c r="E519" s="260"/>
      <c r="F519" s="260"/>
      <c r="G519" s="247"/>
      <c r="H519" s="248"/>
      <c r="I519" s="249"/>
      <c r="J519" s="249"/>
    </row>
    <row r="520" spans="1:10" ht="12.75">
      <c r="A520" s="260"/>
      <c r="B520" s="260"/>
      <c r="C520" s="260"/>
      <c r="D520" s="260"/>
      <c r="E520" s="260"/>
      <c r="F520" s="260"/>
      <c r="G520" s="247"/>
      <c r="H520" s="248"/>
      <c r="I520" s="249"/>
      <c r="J520" s="249"/>
    </row>
    <row r="521" spans="1:10" ht="12.75">
      <c r="A521" s="260"/>
      <c r="B521" s="260"/>
      <c r="C521" s="260"/>
      <c r="D521" s="260"/>
      <c r="E521" s="260"/>
      <c r="F521" s="260"/>
      <c r="G521" s="247"/>
      <c r="H521" s="248"/>
      <c r="I521" s="249"/>
      <c r="J521" s="249"/>
    </row>
    <row r="522" spans="1:10" ht="12.75">
      <c r="A522" s="260"/>
      <c r="B522" s="260"/>
      <c r="C522" s="260"/>
      <c r="D522" s="260"/>
      <c r="E522" s="260"/>
      <c r="F522" s="260"/>
      <c r="G522" s="247"/>
      <c r="H522" s="248"/>
      <c r="I522" s="249"/>
      <c r="J522" s="249"/>
    </row>
    <row r="523" spans="1:10" ht="12.75">
      <c r="A523" s="260"/>
      <c r="B523" s="260"/>
      <c r="C523" s="260"/>
      <c r="D523" s="260"/>
      <c r="E523" s="260"/>
      <c r="F523" s="260"/>
      <c r="G523" s="247"/>
      <c r="H523" s="248"/>
      <c r="I523" s="249"/>
      <c r="J523" s="249"/>
    </row>
    <row r="524" spans="1:10" ht="12.75">
      <c r="A524" s="260"/>
      <c r="B524" s="260"/>
      <c r="C524" s="260"/>
      <c r="D524" s="260"/>
      <c r="E524" s="260"/>
      <c r="F524" s="260"/>
      <c r="G524" s="247"/>
      <c r="H524" s="248"/>
      <c r="I524" s="249"/>
      <c r="J524" s="249"/>
    </row>
    <row r="525" spans="1:10" ht="12.75">
      <c r="A525" s="260"/>
      <c r="B525" s="260"/>
      <c r="C525" s="260"/>
      <c r="D525" s="260"/>
      <c r="E525" s="260"/>
      <c r="F525" s="260"/>
      <c r="G525" s="247"/>
      <c r="H525" s="248"/>
      <c r="I525" s="249"/>
      <c r="J525" s="249"/>
    </row>
    <row r="526" spans="1:10" ht="12.75">
      <c r="A526" s="260"/>
      <c r="B526" s="260"/>
      <c r="C526" s="260"/>
      <c r="D526" s="260"/>
      <c r="E526" s="260"/>
      <c r="F526" s="260"/>
      <c r="G526" s="247"/>
      <c r="H526" s="248"/>
      <c r="I526" s="249"/>
      <c r="J526" s="249"/>
    </row>
    <row r="527" spans="1:10" ht="12.75">
      <c r="A527" s="260"/>
      <c r="B527" s="260"/>
      <c r="C527" s="260"/>
      <c r="D527" s="260"/>
      <c r="E527" s="260"/>
      <c r="F527" s="260"/>
      <c r="G527" s="247"/>
      <c r="H527" s="248"/>
      <c r="I527" s="249"/>
      <c r="J527" s="249"/>
    </row>
    <row r="528" spans="1:10" ht="12.75">
      <c r="A528" s="260"/>
      <c r="B528" s="260"/>
      <c r="C528" s="260"/>
      <c r="D528" s="260"/>
      <c r="E528" s="260"/>
      <c r="F528" s="260"/>
      <c r="G528" s="247"/>
      <c r="H528" s="248"/>
      <c r="I528" s="249"/>
      <c r="J528" s="249"/>
    </row>
    <row r="529" spans="1:10" ht="12.75">
      <c r="A529" s="260"/>
      <c r="B529" s="260"/>
      <c r="C529" s="260"/>
      <c r="D529" s="260"/>
      <c r="E529" s="260"/>
      <c r="F529" s="260"/>
      <c r="G529" s="247"/>
      <c r="H529" s="248"/>
      <c r="I529" s="249"/>
      <c r="J529" s="249"/>
    </row>
    <row r="530" spans="1:10" ht="12.75">
      <c r="A530" s="260"/>
      <c r="B530" s="260"/>
      <c r="C530" s="260"/>
      <c r="D530" s="260"/>
      <c r="E530" s="260"/>
      <c r="F530" s="260"/>
      <c r="G530" s="247"/>
      <c r="H530" s="248"/>
      <c r="I530" s="249"/>
      <c r="J530" s="249"/>
    </row>
    <row r="531" spans="1:10" ht="12.75">
      <c r="A531" s="260"/>
      <c r="B531" s="260"/>
      <c r="C531" s="260"/>
      <c r="D531" s="260"/>
      <c r="E531" s="260"/>
      <c r="F531" s="260"/>
      <c r="G531" s="247"/>
      <c r="H531" s="248"/>
      <c r="I531" s="249"/>
      <c r="J531" s="249"/>
    </row>
    <row r="532" spans="1:10" ht="12.75">
      <c r="A532" s="260"/>
      <c r="B532" s="260"/>
      <c r="C532" s="260"/>
      <c r="D532" s="260"/>
      <c r="E532" s="260"/>
      <c r="F532" s="260"/>
      <c r="G532" s="247"/>
      <c r="H532" s="248"/>
      <c r="I532" s="249"/>
      <c r="J532" s="249"/>
    </row>
    <row r="533" spans="1:10" ht="12.75">
      <c r="A533" s="260"/>
      <c r="B533" s="260"/>
      <c r="C533" s="260"/>
      <c r="D533" s="260"/>
      <c r="E533" s="260"/>
      <c r="F533" s="260"/>
      <c r="G533" s="247"/>
      <c r="H533" s="248"/>
      <c r="I533" s="249"/>
      <c r="J533" s="249"/>
    </row>
    <row r="534" spans="1:10" ht="12.75">
      <c r="A534" s="260"/>
      <c r="B534" s="260"/>
      <c r="C534" s="260"/>
      <c r="D534" s="260"/>
      <c r="E534" s="260"/>
      <c r="F534" s="260"/>
      <c r="G534" s="247"/>
      <c r="H534" s="248"/>
      <c r="I534" s="249"/>
      <c r="J534" s="249"/>
    </row>
    <row r="535" spans="1:10" ht="12.75">
      <c r="A535" s="260"/>
      <c r="B535" s="260"/>
      <c r="C535" s="260"/>
      <c r="D535" s="260"/>
      <c r="E535" s="260"/>
      <c r="F535" s="260"/>
      <c r="G535" s="247"/>
      <c r="H535" s="248"/>
      <c r="I535" s="249"/>
      <c r="J535" s="249"/>
    </row>
    <row r="536" spans="1:10" ht="12.75">
      <c r="A536" s="260"/>
      <c r="B536" s="260"/>
      <c r="C536" s="260"/>
      <c r="D536" s="260"/>
      <c r="E536" s="260"/>
      <c r="F536" s="260"/>
      <c r="G536" s="247"/>
      <c r="H536" s="248"/>
      <c r="I536" s="249"/>
      <c r="J536" s="249"/>
    </row>
    <row r="537" spans="1:10" ht="12.75">
      <c r="A537" s="260"/>
      <c r="B537" s="260"/>
      <c r="C537" s="260"/>
      <c r="D537" s="260"/>
      <c r="E537" s="260"/>
      <c r="F537" s="260"/>
      <c r="G537" s="247"/>
      <c r="H537" s="248"/>
      <c r="I537" s="249"/>
      <c r="J537" s="249"/>
    </row>
    <row r="538" spans="1:10" ht="12.75">
      <c r="A538" s="260"/>
      <c r="B538" s="260"/>
      <c r="C538" s="260"/>
      <c r="D538" s="260"/>
      <c r="E538" s="260"/>
      <c r="F538" s="260"/>
      <c r="G538" s="247"/>
      <c r="H538" s="248"/>
      <c r="I538" s="249"/>
      <c r="J538" s="249"/>
    </row>
    <row r="539" spans="1:10" ht="12.75">
      <c r="A539" s="260"/>
      <c r="B539" s="260"/>
      <c r="C539" s="260"/>
      <c r="D539" s="260"/>
      <c r="E539" s="260"/>
      <c r="F539" s="260"/>
      <c r="G539" s="247"/>
      <c r="H539" s="248"/>
      <c r="I539" s="249"/>
      <c r="J539" s="249"/>
    </row>
    <row r="540" spans="1:10" ht="12.75">
      <c r="A540" s="260"/>
      <c r="B540" s="260"/>
      <c r="C540" s="260"/>
      <c r="D540" s="260"/>
      <c r="E540" s="260"/>
      <c r="F540" s="260"/>
      <c r="G540" s="247"/>
      <c r="H540" s="248"/>
      <c r="I540" s="249"/>
      <c r="J540" s="249"/>
    </row>
    <row r="541" spans="1:10" ht="12.75">
      <c r="A541" s="260"/>
      <c r="B541" s="260"/>
      <c r="C541" s="260"/>
      <c r="D541" s="260"/>
      <c r="E541" s="260"/>
      <c r="F541" s="260"/>
      <c r="G541" s="247"/>
      <c r="H541" s="248"/>
      <c r="I541" s="249"/>
      <c r="J541" s="249"/>
    </row>
    <row r="542" spans="1:10" ht="12.75">
      <c r="A542" s="260"/>
      <c r="B542" s="260"/>
      <c r="C542" s="260"/>
      <c r="D542" s="260"/>
      <c r="E542" s="260"/>
      <c r="F542" s="260"/>
      <c r="G542" s="247"/>
      <c r="H542" s="248"/>
      <c r="I542" s="249"/>
      <c r="J542" s="249"/>
    </row>
    <row r="543" spans="1:10" ht="12.75">
      <c r="A543" s="260"/>
      <c r="B543" s="260"/>
      <c r="C543" s="260"/>
      <c r="D543" s="260"/>
      <c r="E543" s="260"/>
      <c r="F543" s="260"/>
      <c r="G543" s="247"/>
      <c r="H543" s="248"/>
      <c r="I543" s="249"/>
      <c r="J543" s="249"/>
    </row>
    <row r="544" spans="1:10" ht="12.75">
      <c r="A544" s="260"/>
      <c r="B544" s="260"/>
      <c r="C544" s="260"/>
      <c r="D544" s="260"/>
      <c r="E544" s="260"/>
      <c r="F544" s="260"/>
      <c r="G544" s="247"/>
      <c r="H544" s="248"/>
      <c r="I544" s="249"/>
      <c r="J544" s="249"/>
    </row>
    <row r="545" spans="1:10" ht="12.75">
      <c r="A545" s="260"/>
      <c r="B545" s="260"/>
      <c r="C545" s="260"/>
      <c r="D545" s="260"/>
      <c r="E545" s="260"/>
      <c r="F545" s="260"/>
      <c r="G545" s="247"/>
      <c r="H545" s="248"/>
      <c r="I545" s="249"/>
      <c r="J545" s="249"/>
    </row>
    <row r="546" spans="1:10" ht="12.75">
      <c r="A546" s="260"/>
      <c r="B546" s="260"/>
      <c r="C546" s="260"/>
      <c r="D546" s="260"/>
      <c r="E546" s="260"/>
      <c r="F546" s="260"/>
      <c r="G546" s="247"/>
      <c r="H546" s="248"/>
      <c r="I546" s="249"/>
      <c r="J546" s="249"/>
    </row>
    <row r="547" spans="1:10" ht="12.75">
      <c r="A547" s="260"/>
      <c r="B547" s="260"/>
      <c r="C547" s="260"/>
      <c r="D547" s="260"/>
      <c r="E547" s="260"/>
      <c r="F547" s="260"/>
      <c r="G547" s="247"/>
      <c r="H547" s="248"/>
      <c r="I547" s="249"/>
      <c r="J547" s="249"/>
    </row>
    <row r="548" spans="1:10" ht="12.75">
      <c r="A548" s="260"/>
      <c r="B548" s="260"/>
      <c r="C548" s="260"/>
      <c r="D548" s="260"/>
      <c r="E548" s="260"/>
      <c r="F548" s="260"/>
      <c r="G548" s="247"/>
      <c r="H548" s="248"/>
      <c r="I548" s="249"/>
      <c r="J548" s="249"/>
    </row>
    <row r="549" spans="1:10" ht="12.75">
      <c r="A549" s="260"/>
      <c r="B549" s="260"/>
      <c r="C549" s="260"/>
      <c r="D549" s="260"/>
      <c r="E549" s="260"/>
      <c r="F549" s="260"/>
      <c r="G549" s="247"/>
      <c r="H549" s="248"/>
      <c r="I549" s="249"/>
      <c r="J549" s="249"/>
    </row>
    <row r="550" spans="1:10" ht="12.75">
      <c r="A550" s="260"/>
      <c r="B550" s="260"/>
      <c r="C550" s="260"/>
      <c r="D550" s="260"/>
      <c r="E550" s="260"/>
      <c r="F550" s="260"/>
      <c r="G550" s="247"/>
      <c r="H550" s="248"/>
      <c r="I550" s="249"/>
      <c r="J550" s="249"/>
    </row>
    <row r="551" spans="1:10" ht="12.75">
      <c r="A551" s="260"/>
      <c r="B551" s="260"/>
      <c r="C551" s="260"/>
      <c r="D551" s="260"/>
      <c r="E551" s="260"/>
      <c r="F551" s="260"/>
      <c r="G551" s="247"/>
      <c r="H551" s="248"/>
      <c r="I551" s="249"/>
      <c r="J551" s="249"/>
    </row>
    <row r="552" spans="1:10" ht="12.75">
      <c r="A552" s="260"/>
      <c r="B552" s="260"/>
      <c r="C552" s="260"/>
      <c r="D552" s="260"/>
      <c r="E552" s="260"/>
      <c r="F552" s="260"/>
      <c r="G552" s="247"/>
      <c r="H552" s="248"/>
      <c r="I552" s="249"/>
      <c r="J552" s="249"/>
    </row>
    <row r="553" spans="1:10" ht="12.75">
      <c r="A553" s="260"/>
      <c r="B553" s="260"/>
      <c r="C553" s="260"/>
      <c r="D553" s="260"/>
      <c r="E553" s="260"/>
      <c r="F553" s="260"/>
      <c r="G553" s="247"/>
      <c r="H553" s="248"/>
      <c r="I553" s="249"/>
      <c r="J553" s="249"/>
    </row>
    <row r="554" spans="1:10" ht="12.75">
      <c r="A554" s="260"/>
      <c r="B554" s="260"/>
      <c r="C554" s="260"/>
      <c r="D554" s="260"/>
      <c r="E554" s="260"/>
      <c r="F554" s="260"/>
      <c r="G554" s="247"/>
      <c r="H554" s="248"/>
      <c r="I554" s="249"/>
      <c r="J554" s="249"/>
    </row>
    <row r="555" spans="1:10" ht="12.75">
      <c r="A555" s="260"/>
      <c r="B555" s="260"/>
      <c r="C555" s="260"/>
      <c r="D555" s="260"/>
      <c r="E555" s="260"/>
      <c r="F555" s="260"/>
      <c r="G555" s="247"/>
      <c r="H555" s="248"/>
      <c r="I555" s="249"/>
      <c r="J555" s="249"/>
    </row>
    <row r="556" spans="1:10" ht="12.75">
      <c r="A556" s="260"/>
      <c r="B556" s="260"/>
      <c r="C556" s="260"/>
      <c r="D556" s="260"/>
      <c r="E556" s="260"/>
      <c r="F556" s="260"/>
      <c r="G556" s="247"/>
      <c r="H556" s="248"/>
      <c r="I556" s="249"/>
      <c r="J556" s="249"/>
    </row>
    <row r="557" spans="1:10" ht="12.75">
      <c r="A557" s="260"/>
      <c r="B557" s="260"/>
      <c r="C557" s="260"/>
      <c r="D557" s="260"/>
      <c r="E557" s="260"/>
      <c r="F557" s="260"/>
      <c r="G557" s="247"/>
      <c r="H557" s="248"/>
      <c r="I557" s="249"/>
      <c r="J557" s="249"/>
    </row>
    <row r="558" spans="1:10" ht="12.75">
      <c r="A558" s="260"/>
      <c r="B558" s="260"/>
      <c r="C558" s="260"/>
      <c r="D558" s="260"/>
      <c r="E558" s="260"/>
      <c r="F558" s="260"/>
      <c r="G558" s="247"/>
      <c r="H558" s="248"/>
      <c r="I558" s="249"/>
      <c r="J558" s="249"/>
    </row>
    <row r="559" spans="1:10" ht="12.75">
      <c r="A559" s="260"/>
      <c r="B559" s="260"/>
      <c r="C559" s="260"/>
      <c r="D559" s="260"/>
      <c r="E559" s="260"/>
      <c r="F559" s="260"/>
      <c r="G559" s="247"/>
      <c r="H559" s="248"/>
      <c r="I559" s="249"/>
      <c r="J559" s="249"/>
    </row>
    <row r="560" spans="1:10" ht="12.75">
      <c r="A560" s="260"/>
      <c r="B560" s="260"/>
      <c r="C560" s="260"/>
      <c r="D560" s="260"/>
      <c r="E560" s="260"/>
      <c r="F560" s="260"/>
      <c r="G560" s="247"/>
      <c r="H560" s="248"/>
      <c r="I560" s="249"/>
      <c r="J560" s="249"/>
    </row>
    <row r="561" spans="1:10" ht="12.75">
      <c r="A561" s="260"/>
      <c r="B561" s="260"/>
      <c r="C561" s="260"/>
      <c r="D561" s="260"/>
      <c r="E561" s="260"/>
      <c r="F561" s="260"/>
      <c r="G561" s="247"/>
      <c r="H561" s="248"/>
      <c r="I561" s="249"/>
      <c r="J561" s="249"/>
    </row>
    <row r="562" spans="1:10" ht="12.75">
      <c r="A562" s="260"/>
      <c r="B562" s="260"/>
      <c r="C562" s="260"/>
      <c r="D562" s="260"/>
      <c r="E562" s="260"/>
      <c r="F562" s="260"/>
      <c r="G562" s="247"/>
      <c r="H562" s="248"/>
      <c r="I562" s="249"/>
      <c r="J562" s="249"/>
    </row>
    <row r="563" spans="1:10" ht="12.75">
      <c r="A563" s="260"/>
      <c r="B563" s="260"/>
      <c r="C563" s="260"/>
      <c r="D563" s="260"/>
      <c r="E563" s="260"/>
      <c r="F563" s="260"/>
      <c r="G563" s="247"/>
      <c r="H563" s="248"/>
      <c r="I563" s="249"/>
      <c r="J563" s="249"/>
    </row>
    <row r="564" spans="1:10" ht="12.75">
      <c r="A564" s="260"/>
      <c r="B564" s="260"/>
      <c r="C564" s="260"/>
      <c r="D564" s="260"/>
      <c r="E564" s="260"/>
      <c r="F564" s="260"/>
      <c r="G564" s="247"/>
      <c r="H564" s="248"/>
      <c r="I564" s="249"/>
      <c r="J564" s="249"/>
    </row>
    <row r="565" spans="1:10" ht="12.75">
      <c r="A565" s="260"/>
      <c r="B565" s="260"/>
      <c r="C565" s="260"/>
      <c r="D565" s="260"/>
      <c r="E565" s="260"/>
      <c r="F565" s="260"/>
      <c r="G565" s="247"/>
      <c r="H565" s="248"/>
      <c r="I565" s="249"/>
      <c r="J565" s="249"/>
    </row>
    <row r="566" spans="1:10" ht="12.75">
      <c r="A566" s="260"/>
      <c r="B566" s="260"/>
      <c r="C566" s="260"/>
      <c r="D566" s="260"/>
      <c r="E566" s="260"/>
      <c r="F566" s="260"/>
      <c r="G566" s="247"/>
      <c r="H566" s="248"/>
      <c r="I566" s="249"/>
      <c r="J566" s="249"/>
    </row>
    <row r="567" spans="1:10" ht="12.75">
      <c r="A567" s="260"/>
      <c r="B567" s="260"/>
      <c r="C567" s="260"/>
      <c r="D567" s="260"/>
      <c r="E567" s="260"/>
      <c r="F567" s="260"/>
      <c r="G567" s="247"/>
      <c r="H567" s="248"/>
      <c r="I567" s="249"/>
      <c r="J567" s="249"/>
    </row>
    <row r="568" spans="1:10" ht="12.75">
      <c r="A568" s="260"/>
      <c r="B568" s="260"/>
      <c r="C568" s="260"/>
      <c r="D568" s="260"/>
      <c r="E568" s="260"/>
      <c r="F568" s="260"/>
      <c r="G568" s="247"/>
      <c r="H568" s="248"/>
      <c r="I568" s="249"/>
      <c r="J568" s="249"/>
    </row>
    <row r="569" spans="1:10" ht="12.75">
      <c r="A569" s="260"/>
      <c r="B569" s="260"/>
      <c r="C569" s="260"/>
      <c r="D569" s="260"/>
      <c r="E569" s="260"/>
      <c r="F569" s="260"/>
      <c r="G569" s="247"/>
      <c r="H569" s="248"/>
      <c r="I569" s="249"/>
      <c r="J569" s="249"/>
    </row>
    <row r="570" spans="1:10" ht="12.75">
      <c r="A570" s="260"/>
      <c r="B570" s="260"/>
      <c r="C570" s="260"/>
      <c r="D570" s="260"/>
      <c r="E570" s="260"/>
      <c r="F570" s="260"/>
      <c r="G570" s="247"/>
      <c r="H570" s="248"/>
      <c r="I570" s="249"/>
      <c r="J570" s="249"/>
    </row>
    <row r="571" spans="1:10" ht="12.75">
      <c r="A571" s="260"/>
      <c r="B571" s="260"/>
      <c r="C571" s="260"/>
      <c r="D571" s="260"/>
      <c r="E571" s="260"/>
      <c r="F571" s="260"/>
      <c r="G571" s="247"/>
      <c r="H571" s="248"/>
      <c r="I571" s="249"/>
      <c r="J571" s="249"/>
    </row>
    <row r="572" spans="1:10" ht="12.75">
      <c r="A572" s="260"/>
      <c r="B572" s="260"/>
      <c r="C572" s="260"/>
      <c r="D572" s="260"/>
      <c r="E572" s="260"/>
      <c r="F572" s="260"/>
      <c r="G572" s="247"/>
      <c r="H572" s="248"/>
      <c r="I572" s="249"/>
      <c r="J572" s="249"/>
    </row>
    <row r="573" spans="1:10" ht="12.75">
      <c r="A573" s="260"/>
      <c r="B573" s="260"/>
      <c r="C573" s="260"/>
      <c r="D573" s="260"/>
      <c r="E573" s="260"/>
      <c r="F573" s="260"/>
      <c r="G573" s="247"/>
      <c r="H573" s="248"/>
      <c r="I573" s="249"/>
      <c r="J573" s="249"/>
    </row>
    <row r="574" spans="1:10" ht="12.75">
      <c r="A574" s="260"/>
      <c r="B574" s="260"/>
      <c r="C574" s="260"/>
      <c r="D574" s="260"/>
      <c r="E574" s="260"/>
      <c r="F574" s="260"/>
      <c r="G574" s="247"/>
      <c r="H574" s="248"/>
      <c r="I574" s="249"/>
      <c r="J574" s="249"/>
    </row>
    <row r="575" spans="1:10" ht="12.75">
      <c r="A575" s="260"/>
      <c r="B575" s="260"/>
      <c r="C575" s="260"/>
      <c r="D575" s="260"/>
      <c r="E575" s="260"/>
      <c r="F575" s="260"/>
      <c r="G575" s="247"/>
      <c r="H575" s="248"/>
      <c r="I575" s="249"/>
      <c r="J575" s="249"/>
    </row>
    <row r="576" spans="1:10" ht="12.75">
      <c r="A576" s="260"/>
      <c r="B576" s="260"/>
      <c r="C576" s="260"/>
      <c r="D576" s="260"/>
      <c r="E576" s="260"/>
      <c r="F576" s="260"/>
      <c r="G576" s="247"/>
      <c r="H576" s="248"/>
      <c r="I576" s="249"/>
      <c r="J576" s="249"/>
    </row>
    <row r="577" spans="1:10" ht="12.75">
      <c r="A577" s="260"/>
      <c r="B577" s="260"/>
      <c r="C577" s="260"/>
      <c r="D577" s="260"/>
      <c r="E577" s="260"/>
      <c r="F577" s="260"/>
      <c r="G577" s="247"/>
      <c r="H577" s="248"/>
      <c r="I577" s="249"/>
      <c r="J577" s="249"/>
    </row>
    <row r="578" spans="1:10" ht="12.75">
      <c r="A578" s="260"/>
      <c r="B578" s="260"/>
      <c r="C578" s="260"/>
      <c r="D578" s="260"/>
      <c r="E578" s="260"/>
      <c r="F578" s="260"/>
      <c r="G578" s="247"/>
      <c r="H578" s="248"/>
      <c r="I578" s="249"/>
      <c r="J578" s="249"/>
    </row>
    <row r="579" spans="1:10" ht="12.75">
      <c r="A579" s="260"/>
      <c r="B579" s="260"/>
      <c r="C579" s="260"/>
      <c r="D579" s="260"/>
      <c r="E579" s="260"/>
      <c r="F579" s="260"/>
      <c r="G579" s="247"/>
      <c r="H579" s="248"/>
      <c r="I579" s="249"/>
      <c r="J579" s="249"/>
    </row>
    <row r="580" spans="1:10" ht="12.75">
      <c r="A580" s="260"/>
      <c r="B580" s="260"/>
      <c r="C580" s="260"/>
      <c r="D580" s="260"/>
      <c r="E580" s="260"/>
      <c r="F580" s="260"/>
      <c r="G580" s="247"/>
      <c r="H580" s="248"/>
      <c r="I580" s="249"/>
      <c r="J580" s="249"/>
    </row>
    <row r="581" spans="1:10" ht="12.75">
      <c r="A581" s="260"/>
      <c r="B581" s="260"/>
      <c r="C581" s="260"/>
      <c r="D581" s="260"/>
      <c r="E581" s="260"/>
      <c r="F581" s="260"/>
      <c r="G581" s="247"/>
      <c r="H581" s="248"/>
      <c r="I581" s="249"/>
      <c r="J581" s="249"/>
    </row>
    <row r="582" spans="1:10" ht="12.75">
      <c r="A582" s="260"/>
      <c r="B582" s="260"/>
      <c r="C582" s="260"/>
      <c r="D582" s="260"/>
      <c r="E582" s="260"/>
      <c r="F582" s="260"/>
      <c r="G582" s="247"/>
      <c r="H582" s="248"/>
      <c r="I582" s="249"/>
      <c r="J582" s="249"/>
    </row>
    <row r="583" spans="1:10" ht="12.75">
      <c r="A583" s="260"/>
      <c r="B583" s="260"/>
      <c r="C583" s="260"/>
      <c r="D583" s="260"/>
      <c r="E583" s="260"/>
      <c r="F583" s="260"/>
      <c r="G583" s="247"/>
      <c r="H583" s="248"/>
      <c r="I583" s="249"/>
      <c r="J583" s="249"/>
    </row>
    <row r="584" spans="1:10" ht="12.75">
      <c r="A584" s="260"/>
      <c r="B584" s="260"/>
      <c r="C584" s="260"/>
      <c r="D584" s="260"/>
      <c r="E584" s="260"/>
      <c r="F584" s="260"/>
      <c r="G584" s="247"/>
      <c r="H584" s="248"/>
      <c r="I584" s="249"/>
      <c r="J584" s="249"/>
    </row>
    <row r="585" spans="1:10" ht="12.75">
      <c r="A585" s="260"/>
      <c r="B585" s="260"/>
      <c r="C585" s="260"/>
      <c r="D585" s="260"/>
      <c r="E585" s="260"/>
      <c r="F585" s="260"/>
      <c r="G585" s="247"/>
      <c r="H585" s="248"/>
      <c r="I585" s="249"/>
      <c r="J585" s="249"/>
    </row>
    <row r="586" spans="1:10" ht="12.75">
      <c r="A586" s="260"/>
      <c r="B586" s="260"/>
      <c r="C586" s="260"/>
      <c r="D586" s="260"/>
      <c r="E586" s="260"/>
      <c r="F586" s="260"/>
      <c r="G586" s="247"/>
      <c r="H586" s="248"/>
      <c r="I586" s="249"/>
      <c r="J586" s="249"/>
    </row>
    <row r="587" spans="1:10" ht="12.75">
      <c r="A587" s="260"/>
      <c r="B587" s="260"/>
      <c r="C587" s="260"/>
      <c r="D587" s="260"/>
      <c r="E587" s="260"/>
      <c r="F587" s="260"/>
      <c r="G587" s="247"/>
      <c r="H587" s="248"/>
      <c r="I587" s="249"/>
      <c r="J587" s="249"/>
    </row>
    <row r="588" spans="1:10" ht="12.75">
      <c r="A588" s="260"/>
      <c r="B588" s="260"/>
      <c r="C588" s="260"/>
      <c r="D588" s="260"/>
      <c r="E588" s="260"/>
      <c r="F588" s="260"/>
      <c r="G588" s="247"/>
      <c r="H588" s="248"/>
      <c r="I588" s="249"/>
      <c r="J588" s="249"/>
    </row>
    <row r="589" spans="1:10" ht="12.75">
      <c r="A589" s="260"/>
      <c r="B589" s="260"/>
      <c r="C589" s="260"/>
      <c r="D589" s="260"/>
      <c r="E589" s="260"/>
      <c r="F589" s="260"/>
      <c r="G589" s="247"/>
      <c r="H589" s="248"/>
      <c r="I589" s="249"/>
      <c r="J589" s="249"/>
    </row>
    <row r="590" spans="1:10" ht="12.75">
      <c r="A590" s="260"/>
      <c r="B590" s="260"/>
      <c r="C590" s="260"/>
      <c r="D590" s="260"/>
      <c r="E590" s="260"/>
      <c r="F590" s="260"/>
      <c r="G590" s="247"/>
      <c r="H590" s="248"/>
      <c r="I590" s="249"/>
      <c r="J590" s="249"/>
    </row>
    <row r="591" spans="1:10" ht="12.75">
      <c r="A591" s="260"/>
      <c r="B591" s="260"/>
      <c r="C591" s="260"/>
      <c r="D591" s="260"/>
      <c r="E591" s="260"/>
      <c r="F591" s="260"/>
      <c r="G591" s="247"/>
      <c r="H591" s="248"/>
      <c r="I591" s="249"/>
      <c r="J591" s="249"/>
    </row>
    <row r="592" spans="1:10" ht="12.75">
      <c r="A592" s="260"/>
      <c r="B592" s="260"/>
      <c r="C592" s="260"/>
      <c r="D592" s="260"/>
      <c r="E592" s="260"/>
      <c r="F592" s="260"/>
      <c r="G592" s="247"/>
      <c r="H592" s="248"/>
      <c r="I592" s="249"/>
      <c r="J592" s="249"/>
    </row>
    <row r="593" spans="1:10" ht="12.75">
      <c r="A593" s="260"/>
      <c r="B593" s="260"/>
      <c r="C593" s="260"/>
      <c r="D593" s="260"/>
      <c r="E593" s="260"/>
      <c r="F593" s="260"/>
      <c r="G593" s="247"/>
      <c r="H593" s="248"/>
      <c r="I593" s="249"/>
      <c r="J593" s="249"/>
    </row>
    <row r="594" spans="1:10" ht="12.75">
      <c r="A594" s="260"/>
      <c r="B594" s="260"/>
      <c r="C594" s="260"/>
      <c r="D594" s="260"/>
      <c r="E594" s="260"/>
      <c r="F594" s="260"/>
      <c r="G594" s="247"/>
      <c r="H594" s="248"/>
      <c r="I594" s="249"/>
      <c r="J594" s="249"/>
    </row>
    <row r="595" spans="1:10" ht="12.75">
      <c r="A595" s="260"/>
      <c r="B595" s="260"/>
      <c r="C595" s="260"/>
      <c r="D595" s="260"/>
      <c r="E595" s="260"/>
      <c r="F595" s="260"/>
      <c r="G595" s="247"/>
      <c r="H595" s="248"/>
      <c r="I595" s="249"/>
      <c r="J595" s="249"/>
    </row>
    <row r="596" spans="1:10" ht="12.75">
      <c r="A596" s="260"/>
      <c r="B596" s="260"/>
      <c r="C596" s="260"/>
      <c r="D596" s="260"/>
      <c r="E596" s="260"/>
      <c r="F596" s="260"/>
      <c r="G596" s="247"/>
      <c r="H596" s="248"/>
      <c r="I596" s="249"/>
      <c r="J596" s="249"/>
    </row>
    <row r="597" spans="1:10" ht="12.75">
      <c r="A597" s="260"/>
      <c r="B597" s="260"/>
      <c r="C597" s="260"/>
      <c r="D597" s="260"/>
      <c r="E597" s="260"/>
      <c r="F597" s="260"/>
      <c r="G597" s="247"/>
      <c r="H597" s="248"/>
      <c r="I597" s="249"/>
      <c r="J597" s="249"/>
    </row>
    <row r="598" spans="1:10" ht="12.75">
      <c r="A598" s="260"/>
      <c r="B598" s="260"/>
      <c r="C598" s="260"/>
      <c r="D598" s="260"/>
      <c r="E598" s="260"/>
      <c r="F598" s="260"/>
      <c r="G598" s="247"/>
      <c r="H598" s="248"/>
      <c r="I598" s="249"/>
      <c r="J598" s="249"/>
    </row>
    <row r="599" spans="1:10" ht="12.75">
      <c r="A599" s="260"/>
      <c r="B599" s="260"/>
      <c r="C599" s="260"/>
      <c r="D599" s="260"/>
      <c r="E599" s="260"/>
      <c r="F599" s="260"/>
      <c r="G599" s="247"/>
      <c r="H599" s="248"/>
      <c r="I599" s="249"/>
      <c r="J599" s="249"/>
    </row>
    <row r="600" spans="1:10" ht="12.75">
      <c r="A600" s="260"/>
      <c r="B600" s="260"/>
      <c r="C600" s="260"/>
      <c r="D600" s="260"/>
      <c r="E600" s="260"/>
      <c r="F600" s="260"/>
      <c r="G600" s="247"/>
      <c r="H600" s="248"/>
      <c r="I600" s="249"/>
      <c r="J600" s="249"/>
    </row>
    <row r="601" spans="1:10" ht="12.75">
      <c r="A601" s="260"/>
      <c r="B601" s="260"/>
      <c r="C601" s="260"/>
      <c r="D601" s="260"/>
      <c r="E601" s="260"/>
      <c r="F601" s="260"/>
      <c r="G601" s="247"/>
      <c r="H601" s="248"/>
      <c r="I601" s="249"/>
      <c r="J601" s="249"/>
    </row>
    <row r="602" spans="1:10" ht="12.75">
      <c r="A602" s="260"/>
      <c r="B602" s="260"/>
      <c r="C602" s="260"/>
      <c r="D602" s="260"/>
      <c r="E602" s="260"/>
      <c r="F602" s="260"/>
      <c r="G602" s="247"/>
      <c r="H602" s="248"/>
      <c r="I602" s="249"/>
      <c r="J602" s="249"/>
    </row>
    <row r="603" spans="1:10" ht="12.75">
      <c r="A603" s="260"/>
      <c r="B603" s="260"/>
      <c r="C603" s="260"/>
      <c r="D603" s="260"/>
      <c r="E603" s="260"/>
      <c r="F603" s="260"/>
      <c r="G603" s="247"/>
      <c r="H603" s="248"/>
      <c r="I603" s="249"/>
      <c r="J603" s="249"/>
    </row>
    <row r="604" spans="1:10" ht="12.75">
      <c r="A604" s="260"/>
      <c r="B604" s="260"/>
      <c r="C604" s="260"/>
      <c r="D604" s="260"/>
      <c r="E604" s="260"/>
      <c r="F604" s="260"/>
      <c r="G604" s="247"/>
      <c r="H604" s="248"/>
      <c r="I604" s="249"/>
      <c r="J604" s="249"/>
    </row>
    <row r="605" spans="1:10" ht="12.75">
      <c r="A605" s="260"/>
      <c r="B605" s="260"/>
      <c r="C605" s="260"/>
      <c r="D605" s="260"/>
      <c r="E605" s="260"/>
      <c r="F605" s="260"/>
      <c r="G605" s="247"/>
      <c r="H605" s="248"/>
      <c r="I605" s="249"/>
      <c r="J605" s="249"/>
    </row>
    <row r="606" spans="1:10" ht="12.75">
      <c r="A606" s="260"/>
      <c r="B606" s="260"/>
      <c r="C606" s="260"/>
      <c r="D606" s="260"/>
      <c r="E606" s="260"/>
      <c r="F606" s="260"/>
      <c r="G606" s="247"/>
      <c r="H606" s="248"/>
      <c r="I606" s="249"/>
      <c r="J606" s="249"/>
    </row>
    <row r="607" spans="1:10" ht="12.75">
      <c r="A607" s="260"/>
      <c r="B607" s="260"/>
      <c r="C607" s="260"/>
      <c r="D607" s="260"/>
      <c r="E607" s="260"/>
      <c r="F607" s="260"/>
      <c r="G607" s="247"/>
      <c r="H607" s="248"/>
      <c r="I607" s="249"/>
      <c r="J607" s="249"/>
    </row>
    <row r="608" spans="1:10" ht="12.75">
      <c r="A608" s="260"/>
      <c r="B608" s="260"/>
      <c r="C608" s="260"/>
      <c r="D608" s="260"/>
      <c r="E608" s="260"/>
      <c r="F608" s="260"/>
      <c r="G608" s="247"/>
      <c r="H608" s="248"/>
      <c r="I608" s="249"/>
      <c r="J608" s="249"/>
    </row>
    <row r="609" spans="1:10" ht="12.75">
      <c r="A609" s="260"/>
      <c r="B609" s="260"/>
      <c r="C609" s="260"/>
      <c r="D609" s="260"/>
      <c r="E609" s="260"/>
      <c r="F609" s="260"/>
      <c r="G609" s="247"/>
      <c r="H609" s="248"/>
      <c r="I609" s="249"/>
      <c r="J609" s="249"/>
    </row>
    <row r="610" spans="1:10" ht="12.75">
      <c r="A610" s="260"/>
      <c r="B610" s="260"/>
      <c r="C610" s="260"/>
      <c r="D610" s="260"/>
      <c r="E610" s="260"/>
      <c r="F610" s="260"/>
      <c r="G610" s="247"/>
      <c r="H610" s="248"/>
      <c r="I610" s="249"/>
      <c r="J610" s="249"/>
    </row>
    <row r="611" spans="1:10" ht="12.75">
      <c r="A611" s="260"/>
      <c r="B611" s="260"/>
      <c r="C611" s="260"/>
      <c r="D611" s="260"/>
      <c r="E611" s="260"/>
      <c r="F611" s="260"/>
      <c r="G611" s="247"/>
      <c r="H611" s="248"/>
      <c r="I611" s="249"/>
      <c r="J611" s="249"/>
    </row>
    <row r="612" spans="1:10" ht="12.75">
      <c r="A612" s="260"/>
      <c r="B612" s="260"/>
      <c r="C612" s="260"/>
      <c r="D612" s="260"/>
      <c r="E612" s="260"/>
      <c r="F612" s="260"/>
      <c r="G612" s="247"/>
      <c r="H612" s="248"/>
      <c r="I612" s="249"/>
      <c r="J612" s="249"/>
    </row>
    <row r="613" spans="1:10" ht="12.75">
      <c r="A613" s="260"/>
      <c r="B613" s="260"/>
      <c r="C613" s="260"/>
      <c r="D613" s="260"/>
      <c r="E613" s="260"/>
      <c r="F613" s="260"/>
      <c r="G613" s="247"/>
      <c r="H613" s="248"/>
      <c r="I613" s="249"/>
      <c r="J613" s="249"/>
    </row>
    <row r="614" spans="1:10" ht="12.75">
      <c r="A614" s="260"/>
      <c r="B614" s="260"/>
      <c r="C614" s="260"/>
      <c r="D614" s="260"/>
      <c r="E614" s="260"/>
      <c r="F614" s="260"/>
      <c r="G614" s="247"/>
      <c r="H614" s="248"/>
      <c r="I614" s="249"/>
      <c r="J614" s="249"/>
    </row>
    <row r="615" spans="1:10" ht="12.75">
      <c r="A615" s="260"/>
      <c r="B615" s="260"/>
      <c r="C615" s="260"/>
      <c r="D615" s="260"/>
      <c r="E615" s="260"/>
      <c r="F615" s="260"/>
      <c r="G615" s="247"/>
      <c r="H615" s="248"/>
      <c r="I615" s="249"/>
      <c r="J615" s="249"/>
    </row>
    <row r="616" spans="1:10" ht="12.75">
      <c r="A616" s="260"/>
      <c r="B616" s="260"/>
      <c r="C616" s="260"/>
      <c r="D616" s="260"/>
      <c r="E616" s="260"/>
      <c r="F616" s="260"/>
      <c r="G616" s="247"/>
      <c r="H616" s="248"/>
      <c r="I616" s="249"/>
      <c r="J616" s="249"/>
    </row>
    <row r="617" spans="1:10" ht="12.75">
      <c r="A617" s="260"/>
      <c r="B617" s="260"/>
      <c r="C617" s="260"/>
      <c r="D617" s="260"/>
      <c r="E617" s="260"/>
      <c r="F617" s="260"/>
      <c r="G617" s="247"/>
      <c r="H617" s="248"/>
      <c r="I617" s="249"/>
      <c r="J617" s="249"/>
    </row>
    <row r="618" spans="1:10" ht="12.75">
      <c r="A618" s="260"/>
      <c r="B618" s="260"/>
      <c r="C618" s="260"/>
      <c r="D618" s="260"/>
      <c r="E618" s="260"/>
      <c r="F618" s="260"/>
      <c r="G618" s="247"/>
      <c r="H618" s="248"/>
      <c r="I618" s="249"/>
      <c r="J618" s="249"/>
    </row>
    <row r="619" spans="1:10" ht="12.75">
      <c r="A619" s="260"/>
      <c r="B619" s="260"/>
      <c r="C619" s="260"/>
      <c r="D619" s="260"/>
      <c r="E619" s="260"/>
      <c r="F619" s="260"/>
      <c r="G619" s="247"/>
      <c r="H619" s="248"/>
      <c r="I619" s="249"/>
      <c r="J619" s="249"/>
    </row>
    <row r="620" spans="1:10" ht="12.75">
      <c r="A620" s="260"/>
      <c r="B620" s="260"/>
      <c r="C620" s="260"/>
      <c r="D620" s="260"/>
      <c r="E620" s="260"/>
      <c r="F620" s="260"/>
      <c r="G620" s="247"/>
      <c r="H620" s="248"/>
      <c r="I620" s="249"/>
      <c r="J620" s="249"/>
    </row>
    <row r="621" spans="1:10" ht="12.75">
      <c r="A621" s="260"/>
      <c r="B621" s="260"/>
      <c r="C621" s="260"/>
      <c r="D621" s="260"/>
      <c r="E621" s="260"/>
      <c r="F621" s="260"/>
      <c r="G621" s="247"/>
      <c r="H621" s="248"/>
      <c r="I621" s="249"/>
      <c r="J621" s="249"/>
    </row>
    <row r="622" spans="1:10" ht="12.75">
      <c r="A622" s="260"/>
      <c r="B622" s="260"/>
      <c r="C622" s="260"/>
      <c r="D622" s="260"/>
      <c r="E622" s="260"/>
      <c r="F622" s="260"/>
      <c r="G622" s="247"/>
      <c r="H622" s="248"/>
      <c r="I622" s="249"/>
      <c r="J622" s="249"/>
    </row>
    <row r="623" spans="1:10" ht="12.75">
      <c r="A623" s="260"/>
      <c r="B623" s="260"/>
      <c r="C623" s="260"/>
      <c r="D623" s="260"/>
      <c r="E623" s="260"/>
      <c r="F623" s="260"/>
      <c r="G623" s="247"/>
      <c r="H623" s="248"/>
      <c r="I623" s="249"/>
      <c r="J623" s="249"/>
    </row>
    <row r="624" spans="1:10" ht="12.75">
      <c r="A624" s="260"/>
      <c r="B624" s="260"/>
      <c r="C624" s="260"/>
      <c r="D624" s="260"/>
      <c r="E624" s="260"/>
      <c r="F624" s="260"/>
      <c r="G624" s="247"/>
      <c r="H624" s="248"/>
      <c r="I624" s="249"/>
      <c r="J624" s="249"/>
    </row>
    <row r="625" spans="1:10" ht="12.75">
      <c r="A625" s="260"/>
      <c r="B625" s="260"/>
      <c r="C625" s="260"/>
      <c r="D625" s="260"/>
      <c r="E625" s="260"/>
      <c r="F625" s="260"/>
      <c r="G625" s="247"/>
      <c r="H625" s="248"/>
      <c r="I625" s="249"/>
      <c r="J625" s="249"/>
    </row>
    <row r="626" spans="1:10" ht="12.75">
      <c r="A626" s="260"/>
      <c r="B626" s="260"/>
      <c r="C626" s="260"/>
      <c r="D626" s="260"/>
      <c r="E626" s="260"/>
      <c r="F626" s="260"/>
      <c r="G626" s="247"/>
      <c r="H626" s="248"/>
      <c r="I626" s="249"/>
      <c r="J626" s="249"/>
    </row>
    <row r="627" spans="1:10" ht="12.75">
      <c r="A627" s="260"/>
      <c r="B627" s="260"/>
      <c r="C627" s="260"/>
      <c r="D627" s="260"/>
      <c r="E627" s="260"/>
      <c r="F627" s="260"/>
      <c r="G627" s="247"/>
      <c r="H627" s="248"/>
      <c r="I627" s="249"/>
      <c r="J627" s="249"/>
    </row>
    <row r="628" spans="1:10" ht="12.75">
      <c r="A628" s="260"/>
      <c r="B628" s="260"/>
      <c r="C628" s="260"/>
      <c r="D628" s="260"/>
      <c r="E628" s="260"/>
      <c r="F628" s="260"/>
      <c r="G628" s="247"/>
      <c r="H628" s="248"/>
      <c r="I628" s="249"/>
      <c r="J628" s="249"/>
    </row>
    <row r="629" spans="1:10" ht="12.75">
      <c r="A629" s="260"/>
      <c r="B629" s="260"/>
      <c r="C629" s="260"/>
      <c r="D629" s="260"/>
      <c r="E629" s="260"/>
      <c r="F629" s="260"/>
      <c r="G629" s="247"/>
      <c r="H629" s="248"/>
      <c r="I629" s="249"/>
      <c r="J629" s="249"/>
    </row>
    <row r="630" spans="1:10" ht="12.75">
      <c r="A630" s="260"/>
      <c r="B630" s="260"/>
      <c r="C630" s="260"/>
      <c r="D630" s="260"/>
      <c r="E630" s="260"/>
      <c r="F630" s="260"/>
      <c r="G630" s="247"/>
      <c r="H630" s="248"/>
      <c r="I630" s="249"/>
      <c r="J630" s="249"/>
    </row>
    <row r="631" spans="1:10" ht="12.75">
      <c r="A631" s="260"/>
      <c r="B631" s="260"/>
      <c r="C631" s="260"/>
      <c r="D631" s="260"/>
      <c r="E631" s="260"/>
      <c r="F631" s="260"/>
      <c r="G631" s="247"/>
      <c r="H631" s="248"/>
      <c r="I631" s="249"/>
      <c r="J631" s="249"/>
    </row>
    <row r="632" spans="1:10" ht="12.75">
      <c r="A632" s="260"/>
      <c r="B632" s="260"/>
      <c r="C632" s="260"/>
      <c r="D632" s="260"/>
      <c r="E632" s="260"/>
      <c r="F632" s="260"/>
      <c r="G632" s="247"/>
      <c r="H632" s="248"/>
      <c r="I632" s="249"/>
      <c r="J632" s="249"/>
    </row>
    <row r="633" spans="1:10" ht="12.75">
      <c r="A633" s="260"/>
      <c r="B633" s="260"/>
      <c r="C633" s="260"/>
      <c r="D633" s="260"/>
      <c r="E633" s="260"/>
      <c r="F633" s="260"/>
      <c r="G633" s="247"/>
      <c r="H633" s="248"/>
      <c r="I633" s="249"/>
      <c r="J633" s="249"/>
    </row>
    <row r="634" spans="1:10" ht="12.75">
      <c r="A634" s="260"/>
      <c r="B634" s="260"/>
      <c r="C634" s="260"/>
      <c r="D634" s="260"/>
      <c r="E634" s="260"/>
      <c r="F634" s="260"/>
      <c r="G634" s="247"/>
      <c r="H634" s="248"/>
      <c r="I634" s="249"/>
      <c r="J634" s="249"/>
    </row>
    <row r="635" spans="1:10" ht="12.75">
      <c r="A635" s="260"/>
      <c r="B635" s="260"/>
      <c r="C635" s="260"/>
      <c r="D635" s="260"/>
      <c r="E635" s="260"/>
      <c r="F635" s="260"/>
      <c r="G635" s="247"/>
      <c r="H635" s="248"/>
      <c r="I635" s="249"/>
      <c r="J635" s="249"/>
    </row>
    <row r="636" spans="1:10" ht="12.75">
      <c r="A636" s="260"/>
      <c r="B636" s="260"/>
      <c r="C636" s="260"/>
      <c r="D636" s="260"/>
      <c r="E636" s="260"/>
      <c r="F636" s="260"/>
      <c r="G636" s="247"/>
      <c r="H636" s="248"/>
      <c r="I636" s="249"/>
      <c r="J636" s="249"/>
    </row>
    <row r="637" spans="1:10" ht="12.75">
      <c r="A637" s="260"/>
      <c r="B637" s="260"/>
      <c r="C637" s="260"/>
      <c r="D637" s="260"/>
      <c r="E637" s="260"/>
      <c r="F637" s="260"/>
      <c r="G637" s="247"/>
      <c r="H637" s="248"/>
      <c r="I637" s="249"/>
      <c r="J637" s="249"/>
    </row>
    <row r="638" spans="1:10" ht="12.75">
      <c r="A638" s="260"/>
      <c r="B638" s="260"/>
      <c r="C638" s="260"/>
      <c r="D638" s="260"/>
      <c r="E638" s="260"/>
      <c r="F638" s="260"/>
      <c r="G638" s="247"/>
      <c r="H638" s="248"/>
      <c r="I638" s="249"/>
      <c r="J638" s="249"/>
    </row>
    <row r="639" spans="1:10" ht="12.75">
      <c r="A639" s="260"/>
      <c r="B639" s="260"/>
      <c r="C639" s="260"/>
      <c r="D639" s="260"/>
      <c r="E639" s="260"/>
      <c r="F639" s="260"/>
      <c r="G639" s="247"/>
      <c r="H639" s="248"/>
      <c r="I639" s="249"/>
      <c r="J639" s="249"/>
    </row>
    <row r="640" spans="1:10" ht="12.75">
      <c r="A640" s="260"/>
      <c r="B640" s="260"/>
      <c r="C640" s="260"/>
      <c r="D640" s="260"/>
      <c r="E640" s="260"/>
      <c r="F640" s="260"/>
      <c r="G640" s="247"/>
      <c r="H640" s="248"/>
      <c r="I640" s="249"/>
      <c r="J640" s="249"/>
    </row>
    <row r="641" spans="1:10" ht="12.75">
      <c r="A641" s="260"/>
      <c r="B641" s="260"/>
      <c r="C641" s="260"/>
      <c r="D641" s="260"/>
      <c r="E641" s="260"/>
      <c r="F641" s="260"/>
      <c r="G641" s="247"/>
      <c r="H641" s="248"/>
      <c r="I641" s="249"/>
      <c r="J641" s="249"/>
    </row>
    <row r="642" spans="1:10" ht="12.75">
      <c r="A642" s="260"/>
      <c r="B642" s="260"/>
      <c r="C642" s="260"/>
      <c r="D642" s="260"/>
      <c r="E642" s="260"/>
      <c r="F642" s="260"/>
      <c r="G642" s="247"/>
      <c r="H642" s="248"/>
      <c r="I642" s="249"/>
      <c r="J642" s="249"/>
    </row>
    <row r="643" spans="1:10" ht="12.75">
      <c r="A643" s="260"/>
      <c r="B643" s="260"/>
      <c r="C643" s="260"/>
      <c r="D643" s="260"/>
      <c r="E643" s="260"/>
      <c r="F643" s="260"/>
      <c r="G643" s="247"/>
      <c r="H643" s="248"/>
      <c r="I643" s="249"/>
      <c r="J643" s="249"/>
    </row>
    <row r="644" spans="1:10" ht="12.75">
      <c r="A644" s="260"/>
      <c r="B644" s="260"/>
      <c r="C644" s="260"/>
      <c r="D644" s="260"/>
      <c r="E644" s="260"/>
      <c r="F644" s="260"/>
      <c r="G644" s="247"/>
      <c r="H644" s="248"/>
      <c r="I644" s="249"/>
      <c r="J644" s="249"/>
    </row>
    <row r="645" spans="1:10" ht="12.75">
      <c r="A645" s="260"/>
      <c r="B645" s="260"/>
      <c r="C645" s="260"/>
      <c r="D645" s="260"/>
      <c r="E645" s="260"/>
      <c r="F645" s="260"/>
      <c r="G645" s="247"/>
      <c r="H645" s="248"/>
      <c r="I645" s="249"/>
      <c r="J645" s="249"/>
    </row>
    <row r="646" spans="1:10" ht="12.75">
      <c r="A646" s="260"/>
      <c r="B646" s="260"/>
      <c r="C646" s="260"/>
      <c r="D646" s="260"/>
      <c r="E646" s="260"/>
      <c r="F646" s="260"/>
      <c r="G646" s="247"/>
      <c r="H646" s="248"/>
      <c r="I646" s="249"/>
      <c r="J646" s="249"/>
    </row>
    <row r="647" spans="1:10" ht="12.75">
      <c r="A647" s="260"/>
      <c r="B647" s="260"/>
      <c r="C647" s="260"/>
      <c r="D647" s="260"/>
      <c r="E647" s="260"/>
      <c r="F647" s="260"/>
      <c r="G647" s="247"/>
      <c r="H647" s="248"/>
      <c r="I647" s="249"/>
      <c r="J647" s="249"/>
    </row>
    <row r="648" spans="1:10" ht="12.75">
      <c r="A648" s="260"/>
      <c r="B648" s="260"/>
      <c r="C648" s="260"/>
      <c r="D648" s="260"/>
      <c r="E648" s="260"/>
      <c r="F648" s="260"/>
      <c r="G648" s="247"/>
      <c r="H648" s="248"/>
      <c r="I648" s="249"/>
      <c r="J648" s="249"/>
    </row>
    <row r="649" spans="1:10" ht="12.75">
      <c r="A649" s="260"/>
      <c r="B649" s="260"/>
      <c r="C649" s="260"/>
      <c r="D649" s="260"/>
      <c r="E649" s="260"/>
      <c r="F649" s="260"/>
      <c r="G649" s="247"/>
      <c r="H649" s="248"/>
      <c r="I649" s="249"/>
      <c r="J649" s="249"/>
    </row>
    <row r="650" spans="1:10" ht="12.75">
      <c r="A650" s="260"/>
      <c r="B650" s="260"/>
      <c r="C650" s="260"/>
      <c r="D650" s="260"/>
      <c r="E650" s="260"/>
      <c r="F650" s="260"/>
      <c r="G650" s="247"/>
      <c r="H650" s="248"/>
      <c r="I650" s="249"/>
      <c r="J650" s="249"/>
    </row>
    <row r="651" spans="1:10" ht="12.75">
      <c r="A651" s="260"/>
      <c r="B651" s="260"/>
      <c r="C651" s="260"/>
      <c r="D651" s="260"/>
      <c r="E651" s="260"/>
      <c r="F651" s="260"/>
      <c r="G651" s="247"/>
      <c r="H651" s="248"/>
      <c r="I651" s="249"/>
      <c r="J651" s="249"/>
    </row>
    <row r="652" spans="1:10" ht="12.75">
      <c r="A652" s="260"/>
      <c r="B652" s="260"/>
      <c r="C652" s="260"/>
      <c r="D652" s="260"/>
      <c r="E652" s="260"/>
      <c r="F652" s="260"/>
      <c r="G652" s="247"/>
      <c r="H652" s="248"/>
      <c r="I652" s="249"/>
      <c r="J652" s="249"/>
    </row>
    <row r="653" spans="1:10" ht="12.75">
      <c r="A653" s="260"/>
      <c r="B653" s="260"/>
      <c r="C653" s="260"/>
      <c r="D653" s="260"/>
      <c r="E653" s="260"/>
      <c r="F653" s="260"/>
      <c r="G653" s="247"/>
      <c r="H653" s="248"/>
      <c r="I653" s="249"/>
      <c r="J653" s="249"/>
    </row>
    <row r="654" spans="1:10" ht="12.75">
      <c r="A654" s="260"/>
      <c r="B654" s="260"/>
      <c r="C654" s="260"/>
      <c r="D654" s="260"/>
      <c r="E654" s="260"/>
      <c r="F654" s="260"/>
      <c r="G654" s="247"/>
      <c r="H654" s="248"/>
      <c r="I654" s="249"/>
      <c r="J654" s="249"/>
    </row>
    <row r="655" spans="1:10" ht="12.75">
      <c r="A655" s="260"/>
      <c r="B655" s="260"/>
      <c r="C655" s="260"/>
      <c r="D655" s="260"/>
      <c r="E655" s="260"/>
      <c r="F655" s="260"/>
      <c r="G655" s="247"/>
      <c r="H655" s="248"/>
      <c r="I655" s="249"/>
      <c r="J655" s="249"/>
    </row>
    <row r="656" spans="1:10" ht="12.75">
      <c r="A656" s="260"/>
      <c r="B656" s="260"/>
      <c r="C656" s="260"/>
      <c r="D656" s="260"/>
      <c r="E656" s="260"/>
      <c r="F656" s="260"/>
      <c r="G656" s="247"/>
      <c r="H656" s="248"/>
      <c r="I656" s="249"/>
      <c r="J656" s="249"/>
    </row>
    <row r="657" spans="1:10" ht="12.75">
      <c r="A657" s="260"/>
      <c r="B657" s="260"/>
      <c r="C657" s="260"/>
      <c r="D657" s="260"/>
      <c r="E657" s="260"/>
      <c r="F657" s="260"/>
      <c r="G657" s="247"/>
      <c r="H657" s="248"/>
      <c r="I657" s="249"/>
      <c r="J657" s="249"/>
    </row>
    <row r="658" spans="1:10" ht="12.75">
      <c r="A658" s="260"/>
      <c r="B658" s="260"/>
      <c r="C658" s="260"/>
      <c r="D658" s="260"/>
      <c r="E658" s="260"/>
      <c r="F658" s="260"/>
      <c r="G658" s="247"/>
      <c r="H658" s="248"/>
      <c r="I658" s="249"/>
      <c r="J658" s="249"/>
    </row>
    <row r="659" spans="1:10" ht="12.75">
      <c r="A659" s="260"/>
      <c r="B659" s="260"/>
      <c r="C659" s="260"/>
      <c r="D659" s="260"/>
      <c r="E659" s="260"/>
      <c r="F659" s="260"/>
      <c r="G659" s="247"/>
      <c r="H659" s="248"/>
      <c r="I659" s="249"/>
      <c r="J659" s="249"/>
    </row>
    <row r="660" spans="1:10" ht="12.75">
      <c r="A660" s="260"/>
      <c r="B660" s="260"/>
      <c r="C660" s="260"/>
      <c r="D660" s="260"/>
      <c r="E660" s="260"/>
      <c r="F660" s="260"/>
      <c r="G660" s="247"/>
      <c r="H660" s="248"/>
      <c r="I660" s="249"/>
      <c r="J660" s="249"/>
    </row>
    <row r="661" spans="1:10" ht="12.75">
      <c r="A661" s="260"/>
      <c r="B661" s="260"/>
      <c r="C661" s="260"/>
      <c r="D661" s="260"/>
      <c r="E661" s="260"/>
      <c r="F661" s="260"/>
      <c r="G661" s="247"/>
      <c r="H661" s="248"/>
      <c r="I661" s="249"/>
      <c r="J661" s="249"/>
    </row>
    <row r="662" spans="1:10" ht="12.75">
      <c r="A662" s="260"/>
      <c r="B662" s="260"/>
      <c r="C662" s="260"/>
      <c r="D662" s="260"/>
      <c r="E662" s="260"/>
      <c r="F662" s="260"/>
      <c r="G662" s="247"/>
      <c r="H662" s="248"/>
      <c r="I662" s="249"/>
      <c r="J662" s="249"/>
    </row>
    <row r="663" spans="1:10" ht="12.75">
      <c r="A663" s="260"/>
      <c r="B663" s="260"/>
      <c r="C663" s="260"/>
      <c r="D663" s="260"/>
      <c r="E663" s="260"/>
      <c r="F663" s="260"/>
      <c r="G663" s="247"/>
      <c r="H663" s="248"/>
      <c r="I663" s="249"/>
      <c r="J663" s="249"/>
    </row>
    <row r="664" spans="1:10" ht="12.75">
      <c r="A664" s="260"/>
      <c r="B664" s="260"/>
      <c r="C664" s="260"/>
      <c r="D664" s="260"/>
      <c r="E664" s="260"/>
      <c r="F664" s="260"/>
      <c r="G664" s="247"/>
      <c r="H664" s="248"/>
      <c r="I664" s="249"/>
      <c r="J664" s="249"/>
    </row>
    <row r="665" spans="1:10" ht="12.75">
      <c r="A665" s="260"/>
      <c r="B665" s="260"/>
      <c r="C665" s="260"/>
      <c r="D665" s="260"/>
      <c r="E665" s="260"/>
      <c r="F665" s="260"/>
      <c r="G665" s="247"/>
      <c r="H665" s="248"/>
      <c r="I665" s="249"/>
      <c r="J665" s="249"/>
    </row>
    <row r="666" spans="1:10" ht="12.75">
      <c r="A666" s="260"/>
      <c r="B666" s="260"/>
      <c r="C666" s="260"/>
      <c r="D666" s="260"/>
      <c r="E666" s="260"/>
      <c r="F666" s="260"/>
      <c r="G666" s="247"/>
      <c r="H666" s="248"/>
      <c r="I666" s="249"/>
      <c r="J666" s="249"/>
    </row>
    <row r="667" spans="1:10" ht="12.75">
      <c r="A667" s="260"/>
      <c r="B667" s="260"/>
      <c r="C667" s="260"/>
      <c r="D667" s="260"/>
      <c r="E667" s="260"/>
      <c r="F667" s="260"/>
      <c r="G667" s="247"/>
      <c r="H667" s="248"/>
      <c r="I667" s="249"/>
      <c r="J667" s="249"/>
    </row>
    <row r="668" spans="1:10" ht="12.75">
      <c r="A668" s="260"/>
      <c r="B668" s="260"/>
      <c r="C668" s="260"/>
      <c r="D668" s="260"/>
      <c r="E668" s="260"/>
      <c r="F668" s="260"/>
      <c r="G668" s="247"/>
      <c r="H668" s="248"/>
      <c r="I668" s="249"/>
      <c r="J668" s="249"/>
    </row>
    <row r="669" spans="1:10" ht="12.75">
      <c r="A669" s="260"/>
      <c r="B669" s="260"/>
      <c r="C669" s="260"/>
      <c r="D669" s="260"/>
      <c r="E669" s="260"/>
      <c r="F669" s="260"/>
      <c r="G669" s="247"/>
      <c r="H669" s="248"/>
      <c r="I669" s="249"/>
      <c r="J669" s="249"/>
    </row>
    <row r="670" spans="1:10" ht="12.75">
      <c r="A670" s="260"/>
      <c r="B670" s="260"/>
      <c r="C670" s="260"/>
      <c r="D670" s="260"/>
      <c r="E670" s="260"/>
      <c r="F670" s="260"/>
      <c r="G670" s="247"/>
      <c r="H670" s="248"/>
      <c r="I670" s="249"/>
      <c r="J670" s="249"/>
    </row>
    <row r="671" spans="1:10" ht="12.75">
      <c r="A671" s="260"/>
      <c r="B671" s="260"/>
      <c r="C671" s="260"/>
      <c r="D671" s="260"/>
      <c r="E671" s="260"/>
      <c r="F671" s="260"/>
      <c r="G671" s="247"/>
      <c r="H671" s="248"/>
      <c r="I671" s="249"/>
      <c r="J671" s="249"/>
    </row>
    <row r="672" spans="1:10" ht="12.75">
      <c r="A672" s="260"/>
      <c r="B672" s="260"/>
      <c r="C672" s="260"/>
      <c r="D672" s="260"/>
      <c r="E672" s="260"/>
      <c r="F672" s="260"/>
      <c r="G672" s="247"/>
      <c r="H672" s="248"/>
      <c r="I672" s="249"/>
      <c r="J672" s="249"/>
    </row>
    <row r="673" spans="1:10" ht="12.75">
      <c r="A673" s="260"/>
      <c r="B673" s="260"/>
      <c r="C673" s="260"/>
      <c r="D673" s="260"/>
      <c r="E673" s="260"/>
      <c r="F673" s="260"/>
      <c r="G673" s="247"/>
      <c r="H673" s="248"/>
      <c r="I673" s="249"/>
      <c r="J673" s="249"/>
    </row>
    <row r="674" spans="1:10" ht="12.75">
      <c r="A674" s="260"/>
      <c r="B674" s="260"/>
      <c r="C674" s="260"/>
      <c r="D674" s="260"/>
      <c r="E674" s="260"/>
      <c r="F674" s="260"/>
      <c r="G674" s="247"/>
      <c r="H674" s="248"/>
      <c r="I674" s="249"/>
      <c r="J674" s="249"/>
    </row>
    <row r="675" spans="1:10" ht="12.75">
      <c r="A675" s="260"/>
      <c r="B675" s="260"/>
      <c r="C675" s="260"/>
      <c r="D675" s="260"/>
      <c r="E675" s="260"/>
      <c r="F675" s="260"/>
      <c r="G675" s="247"/>
      <c r="H675" s="248"/>
      <c r="I675" s="249"/>
      <c r="J675" s="249"/>
    </row>
    <row r="676" spans="1:10" ht="12.75">
      <c r="A676" s="260"/>
      <c r="B676" s="260"/>
      <c r="C676" s="260"/>
      <c r="D676" s="260"/>
      <c r="E676" s="260"/>
      <c r="F676" s="260"/>
      <c r="G676" s="247"/>
      <c r="H676" s="248"/>
      <c r="I676" s="249"/>
      <c r="J676" s="249"/>
    </row>
    <row r="677" spans="1:10" ht="12.75">
      <c r="A677" s="260"/>
      <c r="B677" s="260"/>
      <c r="C677" s="260"/>
      <c r="D677" s="260"/>
      <c r="E677" s="260"/>
      <c r="F677" s="260"/>
      <c r="G677" s="247"/>
      <c r="H677" s="248"/>
      <c r="I677" s="249"/>
      <c r="J677" s="249"/>
    </row>
    <row r="678" spans="1:10" ht="12.75">
      <c r="A678" s="260"/>
      <c r="B678" s="260"/>
      <c r="C678" s="260"/>
      <c r="D678" s="260"/>
      <c r="E678" s="260"/>
      <c r="F678" s="260"/>
      <c r="G678" s="247"/>
      <c r="H678" s="248"/>
      <c r="I678" s="249"/>
      <c r="J678" s="249"/>
    </row>
    <row r="679" spans="1:10" ht="12.75">
      <c r="A679" s="260"/>
      <c r="B679" s="260"/>
      <c r="C679" s="260"/>
      <c r="D679" s="260"/>
      <c r="E679" s="260"/>
      <c r="F679" s="260"/>
      <c r="G679" s="247"/>
      <c r="H679" s="248"/>
      <c r="I679" s="249"/>
      <c r="J679" s="249"/>
    </row>
    <row r="680" spans="1:10" ht="12.75">
      <c r="A680" s="260"/>
      <c r="B680" s="260"/>
      <c r="C680" s="260"/>
      <c r="D680" s="260"/>
      <c r="E680" s="260"/>
      <c r="F680" s="260"/>
      <c r="G680" s="247"/>
      <c r="H680" s="248"/>
      <c r="I680" s="249"/>
      <c r="J680" s="249"/>
    </row>
    <row r="681" spans="1:10" ht="12.75">
      <c r="A681" s="260"/>
      <c r="B681" s="260"/>
      <c r="C681" s="260"/>
      <c r="D681" s="260"/>
      <c r="E681" s="260"/>
      <c r="F681" s="260"/>
      <c r="G681" s="247"/>
      <c r="H681" s="248"/>
      <c r="I681" s="249"/>
      <c r="J681" s="249"/>
    </row>
    <row r="682" spans="1:10" ht="12.75">
      <c r="A682" s="260"/>
      <c r="B682" s="260"/>
      <c r="C682" s="260"/>
      <c r="D682" s="260"/>
      <c r="E682" s="260"/>
      <c r="F682" s="260"/>
      <c r="G682" s="247"/>
      <c r="H682" s="248"/>
      <c r="I682" s="249"/>
      <c r="J682" s="249"/>
    </row>
    <row r="683" spans="1:10" ht="12.75">
      <c r="A683" s="260"/>
      <c r="B683" s="260"/>
      <c r="C683" s="260"/>
      <c r="D683" s="260"/>
      <c r="E683" s="260"/>
      <c r="F683" s="260"/>
      <c r="G683" s="247"/>
      <c r="H683" s="248"/>
      <c r="I683" s="249"/>
      <c r="J683" s="249"/>
    </row>
    <row r="684" spans="1:10" ht="12.75">
      <c r="A684" s="260"/>
      <c r="B684" s="260"/>
      <c r="C684" s="260"/>
      <c r="D684" s="260"/>
      <c r="E684" s="260"/>
      <c r="F684" s="260"/>
      <c r="G684" s="247"/>
      <c r="H684" s="248"/>
      <c r="I684" s="249"/>
      <c r="J684" s="249"/>
    </row>
    <row r="685" spans="1:10" ht="12.75">
      <c r="A685" s="260"/>
      <c r="B685" s="260"/>
      <c r="C685" s="260"/>
      <c r="D685" s="260"/>
      <c r="E685" s="260"/>
      <c r="F685" s="260"/>
      <c r="G685" s="247"/>
      <c r="H685" s="248"/>
      <c r="I685" s="249"/>
      <c r="J685" s="249"/>
    </row>
    <row r="686" spans="1:10" ht="12.75">
      <c r="A686" s="260"/>
      <c r="B686" s="260"/>
      <c r="C686" s="260"/>
      <c r="D686" s="260"/>
      <c r="E686" s="260"/>
      <c r="F686" s="260"/>
      <c r="G686" s="247"/>
      <c r="H686" s="248"/>
      <c r="I686" s="249"/>
      <c r="J686" s="249"/>
    </row>
    <row r="687" spans="1:10" ht="12.75">
      <c r="A687" s="260"/>
      <c r="B687" s="260"/>
      <c r="C687" s="260"/>
      <c r="D687" s="260"/>
      <c r="E687" s="260"/>
      <c r="F687" s="260"/>
      <c r="G687" s="247"/>
      <c r="H687" s="248"/>
      <c r="I687" s="249"/>
      <c r="J687" s="249"/>
    </row>
    <row r="688" spans="1:10" ht="12.75">
      <c r="A688" s="260"/>
      <c r="B688" s="260"/>
      <c r="C688" s="260"/>
      <c r="D688" s="260"/>
      <c r="E688" s="260"/>
      <c r="F688" s="260"/>
      <c r="G688" s="247"/>
      <c r="H688" s="248"/>
      <c r="I688" s="249"/>
      <c r="J688" s="249"/>
    </row>
    <row r="689" spans="1:10" ht="12.75">
      <c r="A689" s="260"/>
      <c r="B689" s="260"/>
      <c r="C689" s="260"/>
      <c r="D689" s="260"/>
      <c r="E689" s="260"/>
      <c r="F689" s="260"/>
      <c r="G689" s="247"/>
      <c r="H689" s="248"/>
      <c r="I689" s="249"/>
      <c r="J689" s="249"/>
    </row>
    <row r="690" spans="1:10" ht="12.75">
      <c r="A690" s="260"/>
      <c r="B690" s="260"/>
      <c r="C690" s="260"/>
      <c r="D690" s="260"/>
      <c r="E690" s="260"/>
      <c r="F690" s="260"/>
      <c r="G690" s="247"/>
      <c r="H690" s="248"/>
      <c r="I690" s="249"/>
      <c r="J690" s="249"/>
    </row>
    <row r="691" spans="1:10" ht="12.75">
      <c r="A691" s="260"/>
      <c r="B691" s="260"/>
      <c r="C691" s="260"/>
      <c r="D691" s="260"/>
      <c r="E691" s="260"/>
      <c r="F691" s="260"/>
      <c r="G691" s="247"/>
      <c r="H691" s="248"/>
      <c r="I691" s="249"/>
      <c r="J691" s="249"/>
    </row>
    <row r="692" spans="1:10" ht="12.75">
      <c r="A692" s="260"/>
      <c r="B692" s="260"/>
      <c r="C692" s="260"/>
      <c r="D692" s="260"/>
      <c r="E692" s="260"/>
      <c r="F692" s="260"/>
      <c r="G692" s="247"/>
      <c r="H692" s="248"/>
      <c r="I692" s="249"/>
      <c r="J692" s="249"/>
    </row>
    <row r="693" spans="1:10" ht="12.75">
      <c r="A693" s="260"/>
      <c r="B693" s="260"/>
      <c r="C693" s="260"/>
      <c r="D693" s="260"/>
      <c r="E693" s="260"/>
      <c r="F693" s="260"/>
      <c r="G693" s="247"/>
      <c r="H693" s="248"/>
      <c r="I693" s="249"/>
      <c r="J693" s="249"/>
    </row>
    <row r="694" spans="1:10" ht="12.75">
      <c r="A694" s="260"/>
      <c r="B694" s="260"/>
      <c r="C694" s="260"/>
      <c r="D694" s="260"/>
      <c r="E694" s="260"/>
      <c r="F694" s="260"/>
      <c r="G694" s="247"/>
      <c r="H694" s="248"/>
      <c r="I694" s="249"/>
      <c r="J694" s="249"/>
    </row>
    <row r="695" spans="1:10" ht="12.75">
      <c r="A695" s="260"/>
      <c r="B695" s="260"/>
      <c r="C695" s="260"/>
      <c r="D695" s="260"/>
      <c r="E695" s="260"/>
      <c r="F695" s="260"/>
      <c r="G695" s="247"/>
      <c r="H695" s="248"/>
      <c r="I695" s="249"/>
      <c r="J695" s="249"/>
    </row>
    <row r="696" spans="1:10" ht="12.75">
      <c r="A696" s="260"/>
      <c r="B696" s="260"/>
      <c r="C696" s="260"/>
      <c r="D696" s="260"/>
      <c r="E696" s="260"/>
      <c r="F696" s="260"/>
      <c r="G696" s="247"/>
      <c r="H696" s="248"/>
      <c r="I696" s="249"/>
      <c r="J696" s="249"/>
    </row>
    <row r="697" spans="1:10" ht="12.75">
      <c r="A697" s="260"/>
      <c r="B697" s="260"/>
      <c r="C697" s="260"/>
      <c r="D697" s="260"/>
      <c r="E697" s="260"/>
      <c r="F697" s="260"/>
      <c r="G697" s="247"/>
      <c r="H697" s="248"/>
      <c r="I697" s="249"/>
      <c r="J697" s="249"/>
    </row>
    <row r="698" spans="1:10" ht="12.75">
      <c r="A698" s="260"/>
      <c r="B698" s="260"/>
      <c r="C698" s="260"/>
      <c r="D698" s="260"/>
      <c r="E698" s="260"/>
      <c r="F698" s="260"/>
      <c r="G698" s="247"/>
      <c r="H698" s="248"/>
      <c r="I698" s="249"/>
      <c r="J698" s="249"/>
    </row>
    <row r="699" spans="1:10" ht="12.75">
      <c r="A699" s="260"/>
      <c r="B699" s="260"/>
      <c r="C699" s="260"/>
      <c r="D699" s="260"/>
      <c r="E699" s="260"/>
      <c r="F699" s="260"/>
      <c r="G699" s="247"/>
      <c r="H699" s="248"/>
      <c r="I699" s="249"/>
      <c r="J699" s="249"/>
    </row>
    <row r="700" spans="1:10" ht="12.75">
      <c r="A700" s="260"/>
      <c r="B700" s="260"/>
      <c r="C700" s="260"/>
      <c r="D700" s="260"/>
      <c r="E700" s="260"/>
      <c r="F700" s="260"/>
      <c r="G700" s="247"/>
      <c r="H700" s="248"/>
      <c r="I700" s="249"/>
      <c r="J700" s="249"/>
    </row>
    <row r="701" spans="1:10" ht="12.75">
      <c r="A701" s="260"/>
      <c r="B701" s="260"/>
      <c r="C701" s="260"/>
      <c r="D701" s="260"/>
      <c r="E701" s="260"/>
      <c r="F701" s="260"/>
      <c r="G701" s="247"/>
      <c r="H701" s="248"/>
      <c r="I701" s="249"/>
      <c r="J701" s="249"/>
    </row>
    <row r="702" spans="1:10" ht="12.75">
      <c r="A702" s="260"/>
      <c r="B702" s="260"/>
      <c r="C702" s="260"/>
      <c r="D702" s="260"/>
      <c r="E702" s="260"/>
      <c r="F702" s="260"/>
      <c r="G702" s="247"/>
      <c r="H702" s="248"/>
      <c r="I702" s="249"/>
      <c r="J702" s="249"/>
    </row>
    <row r="703" spans="1:10" ht="12.75">
      <c r="A703" s="260"/>
      <c r="B703" s="260"/>
      <c r="C703" s="260"/>
      <c r="D703" s="260"/>
      <c r="E703" s="260"/>
      <c r="F703" s="260"/>
      <c r="G703" s="247"/>
      <c r="H703" s="248"/>
      <c r="I703" s="249"/>
      <c r="J703" s="249"/>
    </row>
    <row r="704" spans="1:10" ht="12.75">
      <c r="A704" s="260"/>
      <c r="B704" s="260"/>
      <c r="C704" s="260"/>
      <c r="D704" s="260"/>
      <c r="E704" s="260"/>
      <c r="F704" s="260"/>
      <c r="G704" s="247"/>
      <c r="H704" s="248"/>
      <c r="I704" s="249"/>
      <c r="J704" s="249"/>
    </row>
    <row r="705" spans="1:10" ht="12.75">
      <c r="A705" s="260"/>
      <c r="B705" s="260"/>
      <c r="C705" s="260"/>
      <c r="D705" s="260"/>
      <c r="E705" s="260"/>
      <c r="F705" s="260"/>
      <c r="G705" s="247"/>
      <c r="H705" s="248"/>
      <c r="I705" s="249"/>
      <c r="J705" s="249"/>
    </row>
    <row r="706" spans="1:10" ht="12.75">
      <c r="A706" s="260"/>
      <c r="B706" s="260"/>
      <c r="C706" s="260"/>
      <c r="D706" s="260"/>
      <c r="E706" s="260"/>
      <c r="F706" s="260"/>
      <c r="G706" s="247"/>
      <c r="H706" s="248"/>
      <c r="I706" s="249"/>
      <c r="J706" s="249"/>
    </row>
    <row r="707" spans="1:10" ht="12.75">
      <c r="A707" s="260"/>
      <c r="B707" s="260"/>
      <c r="C707" s="260"/>
      <c r="D707" s="260"/>
      <c r="E707" s="260"/>
      <c r="F707" s="260"/>
      <c r="G707" s="247"/>
      <c r="H707" s="248"/>
      <c r="I707" s="249"/>
      <c r="J707" s="249"/>
    </row>
    <row r="708" spans="1:10" ht="12.75">
      <c r="A708" s="260"/>
      <c r="B708" s="260"/>
      <c r="C708" s="260"/>
      <c r="D708" s="260"/>
      <c r="E708" s="260"/>
      <c r="F708" s="260"/>
      <c r="G708" s="247"/>
      <c r="H708" s="248"/>
      <c r="I708" s="249"/>
      <c r="J708" s="249"/>
    </row>
    <row r="709" spans="1:10" ht="12.75">
      <c r="A709" s="260"/>
      <c r="B709" s="260"/>
      <c r="C709" s="260"/>
      <c r="D709" s="260"/>
      <c r="E709" s="260"/>
      <c r="F709" s="260"/>
      <c r="G709" s="247"/>
      <c r="H709" s="248"/>
      <c r="I709" s="249"/>
      <c r="J709" s="249"/>
    </row>
    <row r="710" spans="1:10" ht="12.75">
      <c r="A710" s="260"/>
      <c r="B710" s="260"/>
      <c r="C710" s="260"/>
      <c r="D710" s="260"/>
      <c r="E710" s="260"/>
      <c r="F710" s="260"/>
      <c r="G710" s="247"/>
      <c r="H710" s="248"/>
      <c r="I710" s="249"/>
      <c r="J710" s="249"/>
    </row>
    <row r="711" spans="1:10" ht="12.75">
      <c r="A711" s="260"/>
      <c r="B711" s="260"/>
      <c r="C711" s="260"/>
      <c r="D711" s="260"/>
      <c r="E711" s="260"/>
      <c r="F711" s="260"/>
      <c r="G711" s="247"/>
      <c r="H711" s="248"/>
      <c r="I711" s="249"/>
      <c r="J711" s="249"/>
    </row>
    <row r="712" spans="1:10" ht="12.75">
      <c r="A712" s="260"/>
      <c r="B712" s="260"/>
      <c r="C712" s="260"/>
      <c r="D712" s="260"/>
      <c r="E712" s="260"/>
      <c r="F712" s="260"/>
      <c r="G712" s="247"/>
      <c r="H712" s="248"/>
      <c r="I712" s="249"/>
      <c r="J712" s="249"/>
    </row>
    <row r="713" spans="1:10" ht="12.75">
      <c r="A713" s="260"/>
      <c r="B713" s="260"/>
      <c r="C713" s="260"/>
      <c r="D713" s="260"/>
      <c r="E713" s="260"/>
      <c r="F713" s="260"/>
      <c r="G713" s="247"/>
      <c r="H713" s="248"/>
      <c r="I713" s="249"/>
      <c r="J713" s="249"/>
    </row>
    <row r="714" spans="1:10" ht="12.75">
      <c r="A714" s="260"/>
      <c r="B714" s="260"/>
      <c r="C714" s="260"/>
      <c r="D714" s="260"/>
      <c r="E714" s="260"/>
      <c r="F714" s="260"/>
      <c r="G714" s="247"/>
      <c r="H714" s="248"/>
      <c r="I714" s="249"/>
      <c r="J714" s="249"/>
    </row>
    <row r="715" spans="1:10" ht="12.75">
      <c r="A715" s="260"/>
      <c r="B715" s="260"/>
      <c r="C715" s="260"/>
      <c r="D715" s="260"/>
      <c r="E715" s="260"/>
      <c r="F715" s="260"/>
      <c r="G715" s="247"/>
      <c r="H715" s="248"/>
      <c r="I715" s="249"/>
      <c r="J715" s="249"/>
    </row>
    <row r="716" spans="1:10" ht="12.75">
      <c r="A716" s="260"/>
      <c r="B716" s="260"/>
      <c r="C716" s="260"/>
      <c r="D716" s="260"/>
      <c r="E716" s="260"/>
      <c r="F716" s="260"/>
      <c r="G716" s="247"/>
      <c r="H716" s="248"/>
      <c r="I716" s="249"/>
      <c r="J716" s="249"/>
    </row>
    <row r="717" spans="1:10" ht="12.75">
      <c r="A717" s="260"/>
      <c r="B717" s="260"/>
      <c r="C717" s="260"/>
      <c r="D717" s="260"/>
      <c r="E717" s="260"/>
      <c r="F717" s="260"/>
      <c r="G717" s="247"/>
      <c r="H717" s="248"/>
      <c r="I717" s="249"/>
      <c r="J717" s="249"/>
    </row>
    <row r="718" spans="1:10" ht="12.75">
      <c r="A718" s="260"/>
      <c r="B718" s="260"/>
      <c r="C718" s="260"/>
      <c r="D718" s="260"/>
      <c r="E718" s="260"/>
      <c r="F718" s="260"/>
      <c r="G718" s="247"/>
      <c r="H718" s="248"/>
      <c r="I718" s="249"/>
      <c r="J718" s="249"/>
    </row>
    <row r="719" spans="1:10" ht="12.75">
      <c r="A719" s="260"/>
      <c r="B719" s="260"/>
      <c r="C719" s="260"/>
      <c r="D719" s="260"/>
      <c r="E719" s="260"/>
      <c r="F719" s="260"/>
      <c r="G719" s="247"/>
      <c r="H719" s="248"/>
      <c r="I719" s="249"/>
      <c r="J719" s="249"/>
    </row>
    <row r="720" spans="1:10" ht="12.75">
      <c r="A720" s="260"/>
      <c r="B720" s="260"/>
      <c r="C720" s="260"/>
      <c r="D720" s="260"/>
      <c r="E720" s="260"/>
      <c r="F720" s="260"/>
      <c r="G720" s="247"/>
      <c r="H720" s="248"/>
      <c r="I720" s="249"/>
      <c r="J720" s="249"/>
    </row>
    <row r="721" spans="1:10" ht="12.75">
      <c r="A721" s="260"/>
      <c r="B721" s="260"/>
      <c r="C721" s="260"/>
      <c r="D721" s="260"/>
      <c r="E721" s="260"/>
      <c r="F721" s="260"/>
      <c r="G721" s="247"/>
      <c r="H721" s="248"/>
      <c r="I721" s="249"/>
      <c r="J721" s="249"/>
    </row>
    <row r="722" spans="1:10" ht="12.75">
      <c r="A722" s="260"/>
      <c r="B722" s="260"/>
      <c r="C722" s="260"/>
      <c r="D722" s="260"/>
      <c r="E722" s="260"/>
      <c r="F722" s="260"/>
      <c r="G722" s="247"/>
      <c r="H722" s="248"/>
      <c r="I722" s="249"/>
      <c r="J722" s="249"/>
    </row>
    <row r="723" spans="1:10" ht="12.75">
      <c r="A723" s="260"/>
      <c r="B723" s="260"/>
      <c r="C723" s="260"/>
      <c r="D723" s="260"/>
      <c r="E723" s="260"/>
      <c r="F723" s="260"/>
      <c r="G723" s="247"/>
      <c r="H723" s="248"/>
      <c r="I723" s="249"/>
      <c r="J723" s="249"/>
    </row>
    <row r="724" spans="1:10" ht="12.75">
      <c r="A724" s="260"/>
      <c r="B724" s="260"/>
      <c r="C724" s="260"/>
      <c r="D724" s="260"/>
      <c r="E724" s="260"/>
      <c r="F724" s="260"/>
      <c r="G724" s="247"/>
      <c r="H724" s="248"/>
      <c r="I724" s="249"/>
      <c r="J724" s="249"/>
    </row>
    <row r="725" spans="1:10" ht="12.75">
      <c r="A725" s="260"/>
      <c r="B725" s="260"/>
      <c r="C725" s="260"/>
      <c r="D725" s="260"/>
      <c r="E725" s="260"/>
      <c r="F725" s="260"/>
      <c r="G725" s="247"/>
      <c r="H725" s="248"/>
      <c r="I725" s="249"/>
      <c r="J725" s="249"/>
    </row>
    <row r="726" spans="1:10" ht="12.75">
      <c r="A726" s="260"/>
      <c r="B726" s="260"/>
      <c r="C726" s="260"/>
      <c r="D726" s="260"/>
      <c r="E726" s="260"/>
      <c r="F726" s="260"/>
      <c r="G726" s="247"/>
      <c r="H726" s="248"/>
      <c r="I726" s="249"/>
      <c r="J726" s="249"/>
    </row>
    <row r="727" spans="1:10" ht="12.75">
      <c r="A727" s="260"/>
      <c r="B727" s="260"/>
      <c r="C727" s="260"/>
      <c r="D727" s="260"/>
      <c r="E727" s="260"/>
      <c r="F727" s="260"/>
      <c r="G727" s="247"/>
      <c r="H727" s="248"/>
      <c r="I727" s="249"/>
      <c r="J727" s="249"/>
    </row>
    <row r="728" spans="1:10" ht="12.75">
      <c r="A728" s="260"/>
      <c r="B728" s="260"/>
      <c r="C728" s="260"/>
      <c r="D728" s="260"/>
      <c r="E728" s="260"/>
      <c r="F728" s="260"/>
      <c r="G728" s="247"/>
      <c r="H728" s="248"/>
      <c r="I728" s="249"/>
      <c r="J728" s="249"/>
    </row>
    <row r="729" spans="1:10" ht="12.75">
      <c r="A729" s="260"/>
      <c r="B729" s="260"/>
      <c r="C729" s="260"/>
      <c r="D729" s="260"/>
      <c r="E729" s="260"/>
      <c r="F729" s="260"/>
      <c r="G729" s="247"/>
      <c r="H729" s="248"/>
      <c r="I729" s="249"/>
      <c r="J729" s="249"/>
    </row>
    <row r="730" spans="1:10" ht="12.75">
      <c r="A730" s="260"/>
      <c r="B730" s="260"/>
      <c r="C730" s="260"/>
      <c r="D730" s="260"/>
      <c r="E730" s="260"/>
      <c r="F730" s="260"/>
      <c r="G730" s="247"/>
      <c r="H730" s="248"/>
      <c r="I730" s="249"/>
      <c r="J730" s="249"/>
    </row>
    <row r="731" spans="1:10" ht="12.75">
      <c r="A731" s="260"/>
      <c r="B731" s="260"/>
      <c r="C731" s="260"/>
      <c r="D731" s="260"/>
      <c r="E731" s="260"/>
      <c r="F731" s="260"/>
      <c r="G731" s="247"/>
      <c r="H731" s="248"/>
      <c r="I731" s="249"/>
      <c r="J731" s="249"/>
    </row>
    <row r="732" spans="1:10" ht="12.75">
      <c r="A732" s="260"/>
      <c r="B732" s="260"/>
      <c r="C732" s="260"/>
      <c r="D732" s="260"/>
      <c r="E732" s="260"/>
      <c r="F732" s="260"/>
      <c r="G732" s="247"/>
      <c r="H732" s="248"/>
      <c r="I732" s="249"/>
      <c r="J732" s="249"/>
    </row>
    <row r="733" spans="1:10" ht="12.75">
      <c r="A733" s="260"/>
      <c r="B733" s="260"/>
      <c r="C733" s="260"/>
      <c r="D733" s="260"/>
      <c r="E733" s="260"/>
      <c r="F733" s="260"/>
      <c r="G733" s="247"/>
      <c r="H733" s="248"/>
      <c r="I733" s="249"/>
      <c r="J733" s="249"/>
    </row>
    <row r="734" spans="1:10" ht="12.75">
      <c r="A734" s="260"/>
      <c r="B734" s="260"/>
      <c r="C734" s="260"/>
      <c r="D734" s="260"/>
      <c r="E734" s="260"/>
      <c r="F734" s="260"/>
      <c r="G734" s="247"/>
      <c r="H734" s="248"/>
      <c r="I734" s="249"/>
      <c r="J734" s="249"/>
    </row>
    <row r="735" spans="1:10" ht="12.75">
      <c r="A735" s="260"/>
      <c r="B735" s="260"/>
      <c r="C735" s="260"/>
      <c r="D735" s="260"/>
      <c r="E735" s="260"/>
      <c r="F735" s="260"/>
      <c r="G735" s="247"/>
      <c r="H735" s="248"/>
      <c r="I735" s="249"/>
      <c r="J735" s="249"/>
    </row>
    <row r="736" spans="1:10" ht="12.75">
      <c r="A736" s="260"/>
      <c r="B736" s="260"/>
      <c r="C736" s="260"/>
      <c r="D736" s="260"/>
      <c r="E736" s="260"/>
      <c r="F736" s="260"/>
      <c r="G736" s="247"/>
      <c r="H736" s="248"/>
      <c r="I736" s="249"/>
      <c r="J736" s="249"/>
    </row>
    <row r="737" spans="1:10" ht="12.75">
      <c r="A737" s="260"/>
      <c r="B737" s="260"/>
      <c r="C737" s="260"/>
      <c r="D737" s="260"/>
      <c r="E737" s="260"/>
      <c r="F737" s="260"/>
      <c r="G737" s="247"/>
      <c r="H737" s="248"/>
      <c r="I737" s="249"/>
      <c r="J737" s="249"/>
    </row>
    <row r="738" spans="1:10" ht="12.75">
      <c r="A738" s="260"/>
      <c r="B738" s="260"/>
      <c r="C738" s="260"/>
      <c r="D738" s="260"/>
      <c r="E738" s="260"/>
      <c r="F738" s="260"/>
      <c r="G738" s="247"/>
      <c r="H738" s="248"/>
      <c r="I738" s="249"/>
      <c r="J738" s="249"/>
    </row>
    <row r="739" spans="1:10" ht="12.75">
      <c r="A739" s="260"/>
      <c r="B739" s="260"/>
      <c r="C739" s="260"/>
      <c r="D739" s="260"/>
      <c r="E739" s="260"/>
      <c r="F739" s="260"/>
      <c r="G739" s="247"/>
      <c r="H739" s="248"/>
      <c r="I739" s="249"/>
      <c r="J739" s="249"/>
    </row>
    <row r="740" spans="1:10" ht="12.75">
      <c r="A740" s="260"/>
      <c r="B740" s="260"/>
      <c r="C740" s="260"/>
      <c r="D740" s="260"/>
      <c r="E740" s="260"/>
      <c r="F740" s="260"/>
      <c r="G740" s="247"/>
      <c r="H740" s="248"/>
      <c r="I740" s="249"/>
      <c r="J740" s="249"/>
    </row>
    <row r="741" spans="1:10" ht="12.75">
      <c r="A741" s="260"/>
      <c r="B741" s="260"/>
      <c r="C741" s="260"/>
      <c r="D741" s="260"/>
      <c r="E741" s="260"/>
      <c r="F741" s="260"/>
      <c r="G741" s="247"/>
      <c r="H741" s="248"/>
      <c r="I741" s="249"/>
      <c r="J741" s="249"/>
    </row>
    <row r="742" spans="1:10" ht="12.75">
      <c r="A742" s="260"/>
      <c r="B742" s="260"/>
      <c r="C742" s="260"/>
      <c r="D742" s="260"/>
      <c r="E742" s="260"/>
      <c r="F742" s="260"/>
      <c r="G742" s="247"/>
      <c r="H742" s="248"/>
      <c r="I742" s="249"/>
      <c r="J742" s="249"/>
    </row>
    <row r="743" spans="1:10" ht="12.75">
      <c r="A743" s="260"/>
      <c r="B743" s="260"/>
      <c r="C743" s="260"/>
      <c r="D743" s="260"/>
      <c r="E743" s="260"/>
      <c r="F743" s="260"/>
      <c r="G743" s="247"/>
      <c r="H743" s="248"/>
      <c r="I743" s="249"/>
      <c r="J743" s="249"/>
    </row>
    <row r="744" spans="1:10" ht="12.75">
      <c r="A744" s="260"/>
      <c r="B744" s="260"/>
      <c r="C744" s="260"/>
      <c r="D744" s="260"/>
      <c r="E744" s="260"/>
      <c r="F744" s="260"/>
      <c r="G744" s="247"/>
      <c r="H744" s="248"/>
      <c r="I744" s="249"/>
      <c r="J744" s="249"/>
    </row>
    <row r="745" spans="1:10" ht="12.75">
      <c r="A745" s="260"/>
      <c r="B745" s="260"/>
      <c r="C745" s="260"/>
      <c r="D745" s="260"/>
      <c r="E745" s="260"/>
      <c r="F745" s="260"/>
      <c r="G745" s="247"/>
      <c r="H745" s="248"/>
      <c r="I745" s="249"/>
      <c r="J745" s="249"/>
    </row>
    <row r="746" spans="1:10" ht="12.75">
      <c r="A746" s="260"/>
      <c r="B746" s="260"/>
      <c r="C746" s="260"/>
      <c r="D746" s="260"/>
      <c r="E746" s="260"/>
      <c r="F746" s="260"/>
      <c r="G746" s="247"/>
      <c r="H746" s="248"/>
      <c r="I746" s="249"/>
      <c r="J746" s="249"/>
    </row>
    <row r="747" spans="1:10" ht="12.75">
      <c r="A747" s="260"/>
      <c r="B747" s="260"/>
      <c r="C747" s="260"/>
      <c r="D747" s="260"/>
      <c r="E747" s="260"/>
      <c r="F747" s="260"/>
      <c r="G747" s="247"/>
      <c r="H747" s="248"/>
      <c r="I747" s="249"/>
      <c r="J747" s="249"/>
    </row>
    <row r="748" spans="1:10" ht="12.75">
      <c r="A748" s="260"/>
      <c r="B748" s="260"/>
      <c r="C748" s="260"/>
      <c r="D748" s="260"/>
      <c r="E748" s="260"/>
      <c r="F748" s="260"/>
      <c r="G748" s="247"/>
      <c r="H748" s="248"/>
      <c r="I748" s="249"/>
      <c r="J748" s="249"/>
    </row>
    <row r="749" spans="1:10" ht="12.75">
      <c r="A749" s="260"/>
      <c r="B749" s="260"/>
      <c r="C749" s="260"/>
      <c r="D749" s="260"/>
      <c r="E749" s="260"/>
      <c r="F749" s="260"/>
      <c r="G749" s="247"/>
      <c r="H749" s="248"/>
      <c r="I749" s="249"/>
      <c r="J749" s="249"/>
    </row>
    <row r="750" spans="1:10" ht="12.75">
      <c r="A750" s="260"/>
      <c r="B750" s="260"/>
      <c r="C750" s="260"/>
      <c r="D750" s="260"/>
      <c r="E750" s="260"/>
      <c r="F750" s="260"/>
      <c r="G750" s="247"/>
      <c r="H750" s="248"/>
      <c r="I750" s="249"/>
      <c r="J750" s="249"/>
    </row>
    <row r="751" spans="1:10" ht="12.75">
      <c r="A751" s="260"/>
      <c r="B751" s="260"/>
      <c r="C751" s="260"/>
      <c r="D751" s="260"/>
      <c r="E751" s="260"/>
      <c r="F751" s="260"/>
      <c r="G751" s="247"/>
      <c r="H751" s="248"/>
      <c r="I751" s="249"/>
      <c r="J751" s="249"/>
    </row>
    <row r="752" spans="1:10" ht="12.75">
      <c r="A752" s="260"/>
      <c r="B752" s="260"/>
      <c r="C752" s="260"/>
      <c r="D752" s="260"/>
      <c r="E752" s="260"/>
      <c r="F752" s="260"/>
      <c r="G752" s="247"/>
      <c r="H752" s="248"/>
      <c r="I752" s="249"/>
      <c r="J752" s="249"/>
    </row>
    <row r="753" spans="1:10" ht="12.75">
      <c r="A753" s="260"/>
      <c r="B753" s="260"/>
      <c r="C753" s="260"/>
      <c r="D753" s="260"/>
      <c r="E753" s="260"/>
      <c r="F753" s="260"/>
      <c r="G753" s="247"/>
      <c r="H753" s="248"/>
      <c r="I753" s="249"/>
      <c r="J753" s="249"/>
    </row>
    <row r="754" spans="1:10" ht="12.75">
      <c r="A754" s="260"/>
      <c r="B754" s="260"/>
      <c r="C754" s="260"/>
      <c r="D754" s="260"/>
      <c r="E754" s="260"/>
      <c r="F754" s="260"/>
      <c r="G754" s="247"/>
      <c r="H754" s="248"/>
      <c r="I754" s="249"/>
      <c r="J754" s="249"/>
    </row>
    <row r="755" spans="1:10" ht="12.75">
      <c r="A755" s="260"/>
      <c r="B755" s="260"/>
      <c r="C755" s="260"/>
      <c r="D755" s="260"/>
      <c r="E755" s="260"/>
      <c r="F755" s="260"/>
      <c r="G755" s="247"/>
      <c r="H755" s="248"/>
      <c r="I755" s="249"/>
      <c r="J755" s="249"/>
    </row>
    <row r="756" spans="1:10" ht="12.75">
      <c r="A756" s="260"/>
      <c r="B756" s="260"/>
      <c r="C756" s="260"/>
      <c r="D756" s="260"/>
      <c r="E756" s="260"/>
      <c r="F756" s="260"/>
      <c r="G756" s="247"/>
      <c r="H756" s="248"/>
      <c r="I756" s="249"/>
      <c r="J756" s="249"/>
    </row>
    <row r="757" spans="1:10" ht="12.75">
      <c r="A757" s="260"/>
      <c r="B757" s="260"/>
      <c r="C757" s="260"/>
      <c r="D757" s="260"/>
      <c r="E757" s="260"/>
      <c r="F757" s="260"/>
      <c r="G757" s="247"/>
      <c r="H757" s="248"/>
      <c r="I757" s="249"/>
      <c r="J757" s="249"/>
    </row>
    <row r="758" spans="1:10" ht="12.75">
      <c r="A758" s="260"/>
      <c r="B758" s="260"/>
      <c r="C758" s="260"/>
      <c r="D758" s="260"/>
      <c r="E758" s="260"/>
      <c r="F758" s="260"/>
      <c r="G758" s="247"/>
      <c r="H758" s="248"/>
      <c r="I758" s="249"/>
      <c r="J758" s="249"/>
    </row>
    <row r="759" spans="1:10" ht="12.75">
      <c r="A759" s="260"/>
      <c r="B759" s="260"/>
      <c r="C759" s="260"/>
      <c r="D759" s="260"/>
      <c r="E759" s="260"/>
      <c r="F759" s="260"/>
      <c r="G759" s="247"/>
      <c r="H759" s="248"/>
      <c r="I759" s="249"/>
      <c r="J759" s="249"/>
    </row>
    <row r="760" spans="1:10" ht="12.75">
      <c r="A760" s="260"/>
      <c r="B760" s="260"/>
      <c r="C760" s="260"/>
      <c r="D760" s="260"/>
      <c r="E760" s="260"/>
      <c r="F760" s="260"/>
      <c r="G760" s="247"/>
      <c r="H760" s="248"/>
      <c r="I760" s="249"/>
      <c r="J760" s="249"/>
    </row>
    <row r="761" spans="1:10" ht="12.75">
      <c r="A761" s="260"/>
      <c r="B761" s="260"/>
      <c r="C761" s="260"/>
      <c r="D761" s="260"/>
      <c r="E761" s="260"/>
      <c r="F761" s="260"/>
      <c r="G761" s="247"/>
      <c r="H761" s="248"/>
      <c r="I761" s="249"/>
      <c r="J761" s="249"/>
    </row>
    <row r="762" spans="1:10" ht="12.75">
      <c r="A762" s="260"/>
      <c r="B762" s="260"/>
      <c r="C762" s="260"/>
      <c r="D762" s="260"/>
      <c r="E762" s="260"/>
      <c r="F762" s="260"/>
      <c r="G762" s="247"/>
      <c r="H762" s="248"/>
      <c r="I762" s="249"/>
      <c r="J762" s="249"/>
    </row>
    <row r="763" spans="1:10" ht="12.75">
      <c r="A763" s="260"/>
      <c r="B763" s="260"/>
      <c r="C763" s="260"/>
      <c r="D763" s="260"/>
      <c r="E763" s="260"/>
      <c r="F763" s="260"/>
      <c r="G763" s="247"/>
      <c r="H763" s="248"/>
      <c r="I763" s="249"/>
      <c r="J763" s="249"/>
    </row>
    <row r="764" spans="1:10" ht="12.75">
      <c r="A764" s="260"/>
      <c r="B764" s="260"/>
      <c r="C764" s="260"/>
      <c r="D764" s="260"/>
      <c r="E764" s="260"/>
      <c r="F764" s="260"/>
      <c r="G764" s="247"/>
      <c r="H764" s="248"/>
      <c r="I764" s="249"/>
      <c r="J764" s="249"/>
    </row>
    <row r="765" spans="1:10" ht="12.75">
      <c r="A765" s="260"/>
      <c r="B765" s="260"/>
      <c r="C765" s="260"/>
      <c r="D765" s="260"/>
      <c r="E765" s="260"/>
      <c r="F765" s="260"/>
      <c r="G765" s="247"/>
      <c r="H765" s="248"/>
      <c r="I765" s="249"/>
      <c r="J765" s="249"/>
    </row>
    <row r="766" spans="1:10" ht="12.75">
      <c r="A766" s="260"/>
      <c r="B766" s="260"/>
      <c r="C766" s="260"/>
      <c r="D766" s="260"/>
      <c r="E766" s="260"/>
      <c r="F766" s="260"/>
      <c r="G766" s="247"/>
      <c r="H766" s="248"/>
      <c r="I766" s="249"/>
      <c r="J766" s="249"/>
    </row>
    <row r="767" spans="1:10" ht="12.75">
      <c r="A767" s="260"/>
      <c r="B767" s="260"/>
      <c r="C767" s="260"/>
      <c r="D767" s="260"/>
      <c r="E767" s="260"/>
      <c r="F767" s="260"/>
      <c r="G767" s="247"/>
      <c r="H767" s="248"/>
      <c r="I767" s="249"/>
      <c r="J767" s="249"/>
    </row>
    <row r="768" spans="1:10" ht="12.75">
      <c r="A768" s="260"/>
      <c r="B768" s="260"/>
      <c r="C768" s="260"/>
      <c r="D768" s="260"/>
      <c r="E768" s="260"/>
      <c r="F768" s="260"/>
      <c r="G768" s="247"/>
      <c r="H768" s="248"/>
      <c r="I768" s="249"/>
      <c r="J768" s="249"/>
    </row>
    <row r="769" spans="1:10" ht="12.75">
      <c r="A769" s="260"/>
      <c r="B769" s="260"/>
      <c r="C769" s="260"/>
      <c r="D769" s="260"/>
      <c r="E769" s="260"/>
      <c r="F769" s="260"/>
      <c r="G769" s="247"/>
      <c r="H769" s="248"/>
      <c r="I769" s="249"/>
      <c r="J769" s="249"/>
    </row>
    <row r="770" spans="1:10" ht="12.75">
      <c r="A770" s="260"/>
      <c r="B770" s="260"/>
      <c r="C770" s="260"/>
      <c r="D770" s="260"/>
      <c r="E770" s="260"/>
      <c r="F770" s="260"/>
      <c r="G770" s="247"/>
      <c r="H770" s="248"/>
      <c r="I770" s="249"/>
      <c r="J770" s="249"/>
    </row>
    <row r="771" spans="1:10" ht="12.75">
      <c r="A771" s="260"/>
      <c r="B771" s="260"/>
      <c r="C771" s="260"/>
      <c r="D771" s="260"/>
      <c r="E771" s="260"/>
      <c r="F771" s="260"/>
      <c r="G771" s="247"/>
      <c r="H771" s="248"/>
      <c r="I771" s="249"/>
      <c r="J771" s="249"/>
    </row>
    <row r="772" spans="1:10" ht="12.75">
      <c r="A772" s="260"/>
      <c r="B772" s="260"/>
      <c r="C772" s="260"/>
      <c r="D772" s="260"/>
      <c r="E772" s="260"/>
      <c r="F772" s="260"/>
      <c r="G772" s="247"/>
      <c r="H772" s="248"/>
      <c r="I772" s="249"/>
      <c r="J772" s="249"/>
    </row>
    <row r="773" spans="1:10" ht="12.75">
      <c r="A773" s="260"/>
      <c r="B773" s="260"/>
      <c r="C773" s="260"/>
      <c r="D773" s="260"/>
      <c r="E773" s="260"/>
      <c r="F773" s="260"/>
      <c r="G773" s="247"/>
      <c r="H773" s="248"/>
      <c r="I773" s="249"/>
      <c r="J773" s="249"/>
    </row>
    <row r="774" spans="1:10" ht="12.75">
      <c r="A774" s="260"/>
      <c r="B774" s="260"/>
      <c r="C774" s="260"/>
      <c r="D774" s="260"/>
      <c r="E774" s="260"/>
      <c r="F774" s="260"/>
      <c r="G774" s="247"/>
      <c r="H774" s="248"/>
      <c r="I774" s="249"/>
      <c r="J774" s="249"/>
    </row>
    <row r="775" spans="1:10" ht="12.75">
      <c r="A775" s="260"/>
      <c r="B775" s="260"/>
      <c r="C775" s="260"/>
      <c r="D775" s="260"/>
      <c r="E775" s="260"/>
      <c r="F775" s="260"/>
      <c r="G775" s="247"/>
      <c r="H775" s="248"/>
      <c r="I775" s="249"/>
      <c r="J775" s="249"/>
    </row>
    <row r="776" spans="1:10" ht="12.75">
      <c r="A776" s="260"/>
      <c r="B776" s="260"/>
      <c r="C776" s="260"/>
      <c r="D776" s="260"/>
      <c r="E776" s="260"/>
      <c r="F776" s="260"/>
      <c r="G776" s="247"/>
      <c r="H776" s="248"/>
      <c r="I776" s="249"/>
      <c r="J776" s="249"/>
    </row>
    <row r="777" spans="1:10" ht="12.75">
      <c r="A777" s="260"/>
      <c r="B777" s="260"/>
      <c r="C777" s="260"/>
      <c r="D777" s="260"/>
      <c r="E777" s="260"/>
      <c r="F777" s="260"/>
      <c r="G777" s="247"/>
      <c r="H777" s="248"/>
      <c r="I777" s="249"/>
      <c r="J777" s="249"/>
    </row>
    <row r="778" spans="1:10" ht="12.75">
      <c r="A778" s="260"/>
      <c r="B778" s="260"/>
      <c r="C778" s="260"/>
      <c r="D778" s="260"/>
      <c r="E778" s="260"/>
      <c r="F778" s="260"/>
      <c r="G778" s="247"/>
      <c r="H778" s="248"/>
      <c r="I778" s="249"/>
      <c r="J778" s="249"/>
    </row>
    <row r="779" spans="1:10" ht="12.75">
      <c r="A779" s="260"/>
      <c r="B779" s="260"/>
      <c r="C779" s="260"/>
      <c r="D779" s="260"/>
      <c r="E779" s="260"/>
      <c r="F779" s="260"/>
      <c r="G779" s="247"/>
      <c r="H779" s="248"/>
      <c r="I779" s="249"/>
      <c r="J779" s="249"/>
    </row>
    <row r="780" spans="1:10" ht="12.75">
      <c r="A780" s="260"/>
      <c r="B780" s="260"/>
      <c r="C780" s="260"/>
      <c r="D780" s="260"/>
      <c r="E780" s="260"/>
      <c r="F780" s="260"/>
      <c r="G780" s="247"/>
      <c r="H780" s="248"/>
      <c r="I780" s="249"/>
      <c r="J780" s="249"/>
    </row>
    <row r="781" spans="1:10" ht="12.75">
      <c r="A781" s="260"/>
      <c r="B781" s="260"/>
      <c r="C781" s="260"/>
      <c r="D781" s="260"/>
      <c r="E781" s="260"/>
      <c r="F781" s="260"/>
      <c r="G781" s="247"/>
      <c r="H781" s="248"/>
      <c r="I781" s="249"/>
      <c r="J781" s="249"/>
    </row>
    <row r="782" spans="1:10" ht="12.75">
      <c r="A782" s="260"/>
      <c r="B782" s="260"/>
      <c r="C782" s="260"/>
      <c r="D782" s="260"/>
      <c r="E782" s="260"/>
      <c r="F782" s="260"/>
      <c r="G782" s="247"/>
      <c r="H782" s="248"/>
      <c r="I782" s="249"/>
      <c r="J782" s="249"/>
    </row>
    <row r="783" spans="1:10" ht="12.75">
      <c r="A783" s="260"/>
      <c r="B783" s="260"/>
      <c r="C783" s="260"/>
      <c r="D783" s="260"/>
      <c r="E783" s="260"/>
      <c r="F783" s="260"/>
      <c r="G783" s="247"/>
      <c r="H783" s="248"/>
      <c r="I783" s="249"/>
      <c r="J783" s="249"/>
    </row>
    <row r="784" spans="1:10" ht="12.75">
      <c r="A784" s="260"/>
      <c r="B784" s="260"/>
      <c r="C784" s="260"/>
      <c r="D784" s="260"/>
      <c r="E784" s="260"/>
      <c r="F784" s="260"/>
      <c r="G784" s="247"/>
      <c r="H784" s="248"/>
      <c r="I784" s="249"/>
      <c r="J784" s="249"/>
    </row>
    <row r="785" spans="1:10" ht="12.75">
      <c r="A785" s="260"/>
      <c r="B785" s="260"/>
      <c r="C785" s="260"/>
      <c r="D785" s="260"/>
      <c r="E785" s="260"/>
      <c r="F785" s="260"/>
      <c r="G785" s="247"/>
      <c r="H785" s="248"/>
      <c r="I785" s="249"/>
      <c r="J785" s="249"/>
    </row>
    <row r="786" spans="1:10" ht="12.75">
      <c r="A786" s="260"/>
      <c r="B786" s="260"/>
      <c r="C786" s="260"/>
      <c r="D786" s="260"/>
      <c r="E786" s="260"/>
      <c r="F786" s="260"/>
      <c r="G786" s="247"/>
      <c r="H786" s="248"/>
      <c r="I786" s="249"/>
      <c r="J786" s="249"/>
    </row>
    <row r="787" spans="1:10" ht="12.75">
      <c r="A787" s="260"/>
      <c r="B787" s="260"/>
      <c r="C787" s="260"/>
      <c r="D787" s="260"/>
      <c r="E787" s="260"/>
      <c r="F787" s="260"/>
      <c r="G787" s="247"/>
      <c r="H787" s="248"/>
      <c r="I787" s="249"/>
      <c r="J787" s="249"/>
    </row>
    <row r="788" spans="1:10" ht="12.75">
      <c r="A788" s="260"/>
      <c r="B788" s="260"/>
      <c r="C788" s="260"/>
      <c r="D788" s="260"/>
      <c r="E788" s="260"/>
      <c r="F788" s="260"/>
      <c r="G788" s="247"/>
      <c r="H788" s="248"/>
      <c r="I788" s="249"/>
      <c r="J788" s="249"/>
    </row>
    <row r="789" spans="1:10" ht="12.75">
      <c r="A789" s="260"/>
      <c r="B789" s="260"/>
      <c r="C789" s="260"/>
      <c r="D789" s="260"/>
      <c r="E789" s="260"/>
      <c r="F789" s="260"/>
      <c r="G789" s="247"/>
      <c r="H789" s="248"/>
      <c r="I789" s="249"/>
      <c r="J789" s="249"/>
    </row>
    <row r="790" spans="1:10" ht="12.75">
      <c r="A790" s="260"/>
      <c r="B790" s="260"/>
      <c r="C790" s="260"/>
      <c r="D790" s="260"/>
      <c r="E790" s="260"/>
      <c r="F790" s="260"/>
      <c r="G790" s="247"/>
      <c r="H790" s="248"/>
      <c r="I790" s="249"/>
      <c r="J790" s="249"/>
    </row>
    <row r="791" spans="1:10" ht="12.75">
      <c r="A791" s="260"/>
      <c r="B791" s="260"/>
      <c r="C791" s="260"/>
      <c r="D791" s="260"/>
      <c r="E791" s="260"/>
      <c r="F791" s="260"/>
      <c r="G791" s="247"/>
      <c r="H791" s="248"/>
      <c r="I791" s="249"/>
      <c r="J791" s="249"/>
    </row>
    <row r="792" spans="1:10" ht="12.75">
      <c r="A792" s="260"/>
      <c r="B792" s="260"/>
      <c r="C792" s="260"/>
      <c r="D792" s="260"/>
      <c r="E792" s="260"/>
      <c r="F792" s="260"/>
      <c r="G792" s="247"/>
      <c r="H792" s="248"/>
      <c r="I792" s="249"/>
      <c r="J792" s="249"/>
    </row>
    <row r="793" spans="1:10" ht="12.75">
      <c r="A793" s="260"/>
      <c r="B793" s="260"/>
      <c r="C793" s="260"/>
      <c r="D793" s="260"/>
      <c r="E793" s="260"/>
      <c r="F793" s="260"/>
      <c r="G793" s="247"/>
      <c r="H793" s="248"/>
      <c r="I793" s="249"/>
      <c r="J793" s="249"/>
    </row>
    <row r="794" spans="1:10" ht="12.75">
      <c r="A794" s="260"/>
      <c r="B794" s="260"/>
      <c r="C794" s="260"/>
      <c r="D794" s="260"/>
      <c r="E794" s="260"/>
      <c r="F794" s="260"/>
      <c r="G794" s="247"/>
      <c r="H794" s="248"/>
      <c r="I794" s="249"/>
      <c r="J794" s="249"/>
    </row>
    <row r="795" spans="1:10" ht="12.75">
      <c r="A795" s="260"/>
      <c r="B795" s="260"/>
      <c r="C795" s="260"/>
      <c r="D795" s="260"/>
      <c r="E795" s="260"/>
      <c r="F795" s="260"/>
      <c r="G795" s="247"/>
      <c r="H795" s="248"/>
      <c r="I795" s="249"/>
      <c r="J795" s="249"/>
    </row>
    <row r="796" spans="1:10" ht="12.75">
      <c r="A796" s="260"/>
      <c r="B796" s="260"/>
      <c r="C796" s="260"/>
      <c r="D796" s="260"/>
      <c r="E796" s="260"/>
      <c r="F796" s="260"/>
      <c r="G796" s="247"/>
      <c r="H796" s="248"/>
      <c r="I796" s="249"/>
      <c r="J796" s="249"/>
    </row>
    <row r="797" spans="1:10" ht="12.75">
      <c r="A797" s="260"/>
      <c r="B797" s="260"/>
      <c r="C797" s="260"/>
      <c r="D797" s="260"/>
      <c r="E797" s="260"/>
      <c r="F797" s="260"/>
      <c r="G797" s="247"/>
      <c r="H797" s="248"/>
      <c r="I797" s="249"/>
      <c r="J797" s="249"/>
    </row>
    <row r="798" spans="1:10" ht="12.75">
      <c r="A798" s="260"/>
      <c r="B798" s="260"/>
      <c r="C798" s="260"/>
      <c r="D798" s="260"/>
      <c r="E798" s="260"/>
      <c r="F798" s="260"/>
      <c r="G798" s="247"/>
      <c r="H798" s="248"/>
      <c r="I798" s="249"/>
      <c r="J798" s="249"/>
    </row>
    <row r="799" spans="1:10" ht="12.75">
      <c r="A799" s="260"/>
      <c r="B799" s="260"/>
      <c r="C799" s="260"/>
      <c r="D799" s="260"/>
      <c r="E799" s="260"/>
      <c r="F799" s="260"/>
      <c r="G799" s="247"/>
      <c r="H799" s="248"/>
      <c r="I799" s="249"/>
      <c r="J799" s="249"/>
    </row>
    <row r="800" spans="1:10" ht="12.75">
      <c r="A800" s="260"/>
      <c r="B800" s="260"/>
      <c r="C800" s="260"/>
      <c r="D800" s="260"/>
      <c r="E800" s="260"/>
      <c r="F800" s="260"/>
      <c r="G800" s="247"/>
      <c r="H800" s="248"/>
      <c r="I800" s="249"/>
      <c r="J800" s="249"/>
    </row>
    <row r="801" spans="1:10" ht="12.75">
      <c r="A801" s="260"/>
      <c r="B801" s="260"/>
      <c r="C801" s="260"/>
      <c r="D801" s="260"/>
      <c r="E801" s="260"/>
      <c r="F801" s="260"/>
      <c r="G801" s="247"/>
      <c r="H801" s="248"/>
      <c r="I801" s="249"/>
      <c r="J801" s="249"/>
    </row>
    <row r="802" spans="1:10" ht="12.75">
      <c r="A802" s="260"/>
      <c r="B802" s="260"/>
      <c r="C802" s="260"/>
      <c r="D802" s="260"/>
      <c r="E802" s="260"/>
      <c r="F802" s="260"/>
      <c r="G802" s="247"/>
      <c r="H802" s="248"/>
      <c r="I802" s="249"/>
      <c r="J802" s="249"/>
    </row>
    <row r="803" spans="1:10" ht="12.75">
      <c r="A803" s="260"/>
      <c r="B803" s="260"/>
      <c r="C803" s="260"/>
      <c r="D803" s="260"/>
      <c r="E803" s="260"/>
      <c r="F803" s="260"/>
      <c r="G803" s="247"/>
      <c r="H803" s="248"/>
      <c r="I803" s="249"/>
      <c r="J803" s="249"/>
    </row>
    <row r="804" spans="1:10" ht="12.75">
      <c r="A804" s="260"/>
      <c r="B804" s="260"/>
      <c r="C804" s="260"/>
      <c r="D804" s="260"/>
      <c r="E804" s="260"/>
      <c r="F804" s="260"/>
      <c r="G804" s="247"/>
      <c r="H804" s="248"/>
      <c r="I804" s="249"/>
      <c r="J804" s="249"/>
    </row>
    <row r="805" spans="1:10" ht="12.75">
      <c r="A805" s="260"/>
      <c r="B805" s="260"/>
      <c r="C805" s="260"/>
      <c r="D805" s="260"/>
      <c r="E805" s="260"/>
      <c r="F805" s="260"/>
      <c r="G805" s="247"/>
      <c r="H805" s="248"/>
      <c r="I805" s="249"/>
      <c r="J805" s="249"/>
    </row>
    <row r="806" spans="1:10" ht="12.75">
      <c r="A806" s="260"/>
      <c r="B806" s="260"/>
      <c r="C806" s="260"/>
      <c r="D806" s="260"/>
      <c r="E806" s="260"/>
      <c r="F806" s="260"/>
      <c r="G806" s="247"/>
      <c r="H806" s="248"/>
      <c r="I806" s="249"/>
      <c r="J806" s="249"/>
    </row>
    <row r="807" spans="1:10" ht="12.75">
      <c r="A807" s="260"/>
      <c r="B807" s="260"/>
      <c r="C807" s="260"/>
      <c r="D807" s="260"/>
      <c r="E807" s="260"/>
      <c r="F807" s="260"/>
      <c r="G807" s="247"/>
      <c r="H807" s="248"/>
      <c r="I807" s="249"/>
      <c r="J807" s="249"/>
    </row>
    <row r="808" spans="1:10" ht="12.75">
      <c r="A808" s="260"/>
      <c r="B808" s="260"/>
      <c r="C808" s="260"/>
      <c r="D808" s="260"/>
      <c r="E808" s="260"/>
      <c r="F808" s="260"/>
      <c r="G808" s="247"/>
      <c r="H808" s="248"/>
      <c r="I808" s="249"/>
      <c r="J808" s="249"/>
    </row>
    <row r="809" spans="1:10" ht="12.75">
      <c r="A809" s="260"/>
      <c r="B809" s="260"/>
      <c r="C809" s="260"/>
      <c r="D809" s="260"/>
      <c r="E809" s="260"/>
      <c r="F809" s="260"/>
      <c r="G809" s="247"/>
      <c r="H809" s="248"/>
      <c r="I809" s="249"/>
      <c r="J809" s="249"/>
    </row>
    <row r="810" spans="1:10" ht="12.75">
      <c r="A810" s="260"/>
      <c r="B810" s="260"/>
      <c r="C810" s="260"/>
      <c r="D810" s="260"/>
      <c r="E810" s="260"/>
      <c r="F810" s="260"/>
      <c r="G810" s="247"/>
      <c r="H810" s="248"/>
      <c r="I810" s="249"/>
      <c r="J810" s="249"/>
    </row>
    <row r="811" spans="1:10" ht="12.75">
      <c r="A811" s="260"/>
      <c r="B811" s="260"/>
      <c r="C811" s="260"/>
      <c r="D811" s="260"/>
      <c r="E811" s="260"/>
      <c r="F811" s="260"/>
      <c r="G811" s="247"/>
      <c r="H811" s="248"/>
      <c r="I811" s="249"/>
      <c r="J811" s="249"/>
    </row>
    <row r="812" spans="1:10" ht="12.75">
      <c r="A812" s="260"/>
      <c r="B812" s="260"/>
      <c r="C812" s="260"/>
      <c r="D812" s="260"/>
      <c r="E812" s="260"/>
      <c r="F812" s="260"/>
      <c r="G812" s="247"/>
      <c r="H812" s="248"/>
      <c r="I812" s="249"/>
      <c r="J812" s="249"/>
    </row>
    <row r="813" spans="1:10" ht="12.75">
      <c r="A813" s="260"/>
      <c r="B813" s="260"/>
      <c r="C813" s="260"/>
      <c r="D813" s="260"/>
      <c r="E813" s="260"/>
      <c r="F813" s="260"/>
      <c r="G813" s="247"/>
      <c r="H813" s="248"/>
      <c r="I813" s="249"/>
      <c r="J813" s="249"/>
    </row>
    <row r="814" spans="1:10" ht="12.75">
      <c r="A814" s="260"/>
      <c r="B814" s="260"/>
      <c r="C814" s="260"/>
      <c r="D814" s="260"/>
      <c r="E814" s="260"/>
      <c r="F814" s="260"/>
      <c r="G814" s="247"/>
      <c r="H814" s="248"/>
      <c r="I814" s="249"/>
      <c r="J814" s="249"/>
    </row>
    <row r="815" spans="1:10" ht="12.75">
      <c r="A815" s="260"/>
      <c r="B815" s="260"/>
      <c r="C815" s="260"/>
      <c r="D815" s="260"/>
      <c r="E815" s="260"/>
      <c r="F815" s="260"/>
      <c r="G815" s="247"/>
      <c r="H815" s="248"/>
      <c r="I815" s="249"/>
      <c r="J815" s="249"/>
    </row>
    <row r="816" spans="1:10" ht="12.75">
      <c r="A816" s="260"/>
      <c r="B816" s="260"/>
      <c r="C816" s="260"/>
      <c r="D816" s="260"/>
      <c r="E816" s="260"/>
      <c r="F816" s="260"/>
      <c r="G816" s="247"/>
      <c r="H816" s="248"/>
      <c r="I816" s="249"/>
      <c r="J816" s="249"/>
    </row>
    <row r="817" spans="1:10" ht="12.75">
      <c r="A817" s="260"/>
      <c r="B817" s="260"/>
      <c r="C817" s="260"/>
      <c r="D817" s="260"/>
      <c r="E817" s="260"/>
      <c r="F817" s="260"/>
      <c r="G817" s="247"/>
      <c r="H817" s="248"/>
      <c r="I817" s="249"/>
      <c r="J817" s="249"/>
    </row>
    <row r="818" spans="1:10" ht="12.75">
      <c r="A818" s="260"/>
      <c r="B818" s="260"/>
      <c r="C818" s="260"/>
      <c r="D818" s="260"/>
      <c r="E818" s="260"/>
      <c r="F818" s="260"/>
      <c r="G818" s="247"/>
      <c r="H818" s="248"/>
      <c r="I818" s="249"/>
      <c r="J818" s="249"/>
    </row>
    <row r="819" spans="1:10" ht="12.75">
      <c r="A819" s="260"/>
      <c r="B819" s="260"/>
      <c r="C819" s="260"/>
      <c r="D819" s="260"/>
      <c r="E819" s="260"/>
      <c r="F819" s="260"/>
      <c r="G819" s="247"/>
      <c r="H819" s="248"/>
      <c r="I819" s="249"/>
      <c r="J819" s="249"/>
    </row>
    <row r="820" spans="1:10" ht="12.75">
      <c r="A820" s="260"/>
      <c r="B820" s="260"/>
      <c r="C820" s="260"/>
      <c r="D820" s="260"/>
      <c r="E820" s="260"/>
      <c r="F820" s="260"/>
      <c r="G820" s="247"/>
      <c r="H820" s="248"/>
      <c r="I820" s="249"/>
      <c r="J820" s="249"/>
    </row>
    <row r="821" spans="1:10" ht="12.75">
      <c r="A821" s="260"/>
      <c r="B821" s="260"/>
      <c r="C821" s="260"/>
      <c r="D821" s="260"/>
      <c r="E821" s="260"/>
      <c r="F821" s="260"/>
      <c r="G821" s="247"/>
      <c r="H821" s="248"/>
      <c r="I821" s="249"/>
      <c r="J821" s="249"/>
    </row>
    <row r="822" spans="1:10" ht="12.75">
      <c r="A822" s="260"/>
      <c r="B822" s="260"/>
      <c r="C822" s="260"/>
      <c r="D822" s="260"/>
      <c r="E822" s="260"/>
      <c r="F822" s="260"/>
      <c r="G822" s="247"/>
      <c r="H822" s="248"/>
      <c r="I822" s="249"/>
      <c r="J822" s="249"/>
    </row>
    <row r="823" spans="1:10" ht="12.75">
      <c r="A823" s="260"/>
      <c r="B823" s="260"/>
      <c r="C823" s="260"/>
      <c r="D823" s="260"/>
      <c r="E823" s="260"/>
      <c r="F823" s="260"/>
      <c r="G823" s="247"/>
      <c r="H823" s="248"/>
      <c r="I823" s="249"/>
      <c r="J823" s="249"/>
    </row>
    <row r="824" spans="1:10" ht="12.75">
      <c r="A824" s="260"/>
      <c r="B824" s="260"/>
      <c r="C824" s="260"/>
      <c r="D824" s="260"/>
      <c r="E824" s="260"/>
      <c r="F824" s="260"/>
      <c r="G824" s="247"/>
      <c r="H824" s="248"/>
      <c r="I824" s="249"/>
      <c r="J824" s="249"/>
    </row>
    <row r="825" spans="1:10" ht="12.75">
      <c r="A825" s="260"/>
      <c r="B825" s="260"/>
      <c r="C825" s="260"/>
      <c r="D825" s="260"/>
      <c r="E825" s="260"/>
      <c r="F825" s="260"/>
      <c r="G825" s="247"/>
      <c r="H825" s="248"/>
      <c r="I825" s="249"/>
      <c r="J825" s="249"/>
    </row>
    <row r="826" spans="1:10" ht="12.75">
      <c r="A826" s="260"/>
      <c r="B826" s="260"/>
      <c r="C826" s="260"/>
      <c r="D826" s="260"/>
      <c r="E826" s="260"/>
      <c r="F826" s="260"/>
      <c r="G826" s="247"/>
      <c r="H826" s="248"/>
      <c r="I826" s="249"/>
      <c r="J826" s="249"/>
    </row>
    <row r="827" spans="1:10" ht="12.75">
      <c r="A827" s="260"/>
      <c r="B827" s="260"/>
      <c r="C827" s="260"/>
      <c r="D827" s="260"/>
      <c r="E827" s="260"/>
      <c r="F827" s="260"/>
      <c r="G827" s="247"/>
      <c r="H827" s="248"/>
      <c r="I827" s="249"/>
      <c r="J827" s="249"/>
    </row>
    <row r="828" spans="1:10" ht="12.75">
      <c r="A828" s="260"/>
      <c r="B828" s="260"/>
      <c r="C828" s="260"/>
      <c r="D828" s="260"/>
      <c r="E828" s="260"/>
      <c r="F828" s="260"/>
      <c r="G828" s="247"/>
      <c r="H828" s="248"/>
      <c r="I828" s="249"/>
      <c r="J828" s="249"/>
    </row>
    <row r="829" spans="1:10" ht="12.75">
      <c r="A829" s="260"/>
      <c r="B829" s="260"/>
      <c r="C829" s="260"/>
      <c r="D829" s="260"/>
      <c r="E829" s="260"/>
      <c r="F829" s="260"/>
      <c r="G829" s="247"/>
      <c r="H829" s="248"/>
      <c r="I829" s="249"/>
      <c r="J829" s="249"/>
    </row>
    <row r="830" spans="1:10" ht="12.75">
      <c r="A830" s="260"/>
      <c r="B830" s="260"/>
      <c r="C830" s="260"/>
      <c r="D830" s="260"/>
      <c r="E830" s="260"/>
      <c r="F830" s="260"/>
      <c r="G830" s="247"/>
      <c r="H830" s="248"/>
      <c r="I830" s="249"/>
      <c r="J830" s="249"/>
    </row>
    <row r="831" spans="1:10" ht="12.75">
      <c r="A831" s="260"/>
      <c r="B831" s="260"/>
      <c r="C831" s="260"/>
      <c r="D831" s="260"/>
      <c r="E831" s="260"/>
      <c r="F831" s="260"/>
      <c r="G831" s="247"/>
      <c r="H831" s="248"/>
      <c r="I831" s="249"/>
      <c r="J831" s="249"/>
    </row>
    <row r="832" spans="1:10" ht="12.75">
      <c r="A832" s="260"/>
      <c r="B832" s="260"/>
      <c r="C832" s="260"/>
      <c r="D832" s="260"/>
      <c r="E832" s="260"/>
      <c r="F832" s="260"/>
      <c r="G832" s="247"/>
      <c r="H832" s="248"/>
      <c r="I832" s="249"/>
      <c r="J832" s="249"/>
    </row>
    <row r="833" spans="1:10" ht="12.75">
      <c r="A833" s="260"/>
      <c r="B833" s="260"/>
      <c r="C833" s="260"/>
      <c r="D833" s="260"/>
      <c r="E833" s="260"/>
      <c r="F833" s="260"/>
      <c r="G833" s="247"/>
      <c r="H833" s="248"/>
      <c r="I833" s="249"/>
      <c r="J833" s="249"/>
    </row>
    <row r="834" spans="1:10" ht="12.75">
      <c r="A834" s="260"/>
      <c r="B834" s="260"/>
      <c r="C834" s="260"/>
      <c r="D834" s="260"/>
      <c r="E834" s="260"/>
      <c r="F834" s="260"/>
      <c r="G834" s="247"/>
      <c r="H834" s="248"/>
      <c r="I834" s="249"/>
      <c r="J834" s="249"/>
    </row>
    <row r="835" spans="1:10" ht="12.75">
      <c r="A835" s="260"/>
      <c r="B835" s="260"/>
      <c r="C835" s="260"/>
      <c r="D835" s="260"/>
      <c r="E835" s="260"/>
      <c r="F835" s="260"/>
      <c r="G835" s="247"/>
      <c r="H835" s="248"/>
      <c r="I835" s="249"/>
      <c r="J835" s="249"/>
    </row>
    <row r="836" spans="1:10" ht="12.75">
      <c r="A836" s="260"/>
      <c r="B836" s="260"/>
      <c r="C836" s="260"/>
      <c r="D836" s="260"/>
      <c r="E836" s="260"/>
      <c r="F836" s="260"/>
      <c r="G836" s="247"/>
      <c r="H836" s="248"/>
      <c r="I836" s="249"/>
      <c r="J836" s="249"/>
    </row>
    <row r="837" spans="1:10" ht="12.75">
      <c r="A837" s="260"/>
      <c r="B837" s="260"/>
      <c r="C837" s="260"/>
      <c r="D837" s="260"/>
      <c r="E837" s="260"/>
      <c r="F837" s="260"/>
      <c r="G837" s="247"/>
      <c r="H837" s="248"/>
      <c r="I837" s="249"/>
      <c r="J837" s="249"/>
    </row>
    <row r="838" spans="1:10" ht="12.75">
      <c r="A838" s="260"/>
      <c r="B838" s="260"/>
      <c r="C838" s="260"/>
      <c r="D838" s="260"/>
      <c r="E838" s="260"/>
      <c r="F838" s="260"/>
      <c r="G838" s="247"/>
      <c r="H838" s="248"/>
      <c r="I838" s="249"/>
      <c r="J838" s="249"/>
    </row>
    <row r="839" spans="1:10" ht="12.75">
      <c r="A839" s="260"/>
      <c r="B839" s="260"/>
      <c r="C839" s="260"/>
      <c r="D839" s="260"/>
      <c r="E839" s="260"/>
      <c r="F839" s="260"/>
      <c r="G839" s="247"/>
      <c r="H839" s="248"/>
      <c r="I839" s="249"/>
      <c r="J839" s="249"/>
    </row>
    <row r="840" spans="1:10" ht="12.75">
      <c r="A840" s="260"/>
      <c r="B840" s="260"/>
      <c r="C840" s="260"/>
      <c r="D840" s="260"/>
      <c r="E840" s="260"/>
      <c r="F840" s="260"/>
      <c r="G840" s="247"/>
      <c r="H840" s="248"/>
      <c r="I840" s="249"/>
      <c r="J840" s="249"/>
    </row>
    <row r="841" spans="1:10" ht="12.75">
      <c r="A841" s="260"/>
      <c r="B841" s="260"/>
      <c r="C841" s="260"/>
      <c r="D841" s="260"/>
      <c r="E841" s="260"/>
      <c r="F841" s="260"/>
      <c r="G841" s="247"/>
      <c r="H841" s="248"/>
      <c r="I841" s="249"/>
      <c r="J841" s="249"/>
    </row>
    <row r="842" spans="1:10" ht="12.75">
      <c r="A842" s="260"/>
      <c r="B842" s="260"/>
      <c r="C842" s="260"/>
      <c r="D842" s="260"/>
      <c r="E842" s="260"/>
      <c r="F842" s="260"/>
      <c r="G842" s="247"/>
      <c r="H842" s="248"/>
      <c r="I842" s="249"/>
      <c r="J842" s="249"/>
    </row>
    <row r="843" spans="1:10" ht="12.75">
      <c r="A843" s="260"/>
      <c r="B843" s="260"/>
      <c r="C843" s="260"/>
      <c r="D843" s="260"/>
      <c r="E843" s="260"/>
      <c r="F843" s="260"/>
      <c r="G843" s="247"/>
      <c r="H843" s="248"/>
      <c r="I843" s="249"/>
      <c r="J843" s="249"/>
    </row>
    <row r="844" spans="1:10" ht="12.75">
      <c r="A844" s="260"/>
      <c r="B844" s="260"/>
      <c r="C844" s="260"/>
      <c r="D844" s="260"/>
      <c r="E844" s="260"/>
      <c r="F844" s="260"/>
      <c r="G844" s="247"/>
      <c r="H844" s="248"/>
      <c r="I844" s="249"/>
      <c r="J844" s="249"/>
    </row>
    <row r="845" spans="1:10" ht="12.75">
      <c r="A845" s="260"/>
      <c r="B845" s="260"/>
      <c r="C845" s="260"/>
      <c r="D845" s="260"/>
      <c r="E845" s="260"/>
      <c r="F845" s="260"/>
      <c r="G845" s="247"/>
      <c r="H845" s="248"/>
      <c r="I845" s="249"/>
      <c r="J845" s="249"/>
    </row>
    <row r="846" spans="1:10" ht="12.75">
      <c r="A846" s="260"/>
      <c r="B846" s="260"/>
      <c r="C846" s="260"/>
      <c r="D846" s="260"/>
      <c r="E846" s="260"/>
      <c r="F846" s="260"/>
      <c r="G846" s="247"/>
      <c r="H846" s="248"/>
      <c r="I846" s="249"/>
      <c r="J846" s="249"/>
    </row>
    <row r="847" spans="1:10" ht="12.75">
      <c r="A847" s="260"/>
      <c r="B847" s="260"/>
      <c r="C847" s="260"/>
      <c r="D847" s="260"/>
      <c r="E847" s="260"/>
      <c r="F847" s="260"/>
      <c r="G847" s="247"/>
      <c r="H847" s="248"/>
      <c r="I847" s="249"/>
      <c r="J847" s="249"/>
    </row>
    <row r="848" spans="1:10" ht="12.75">
      <c r="A848" s="260"/>
      <c r="B848" s="260"/>
      <c r="C848" s="260"/>
      <c r="D848" s="260"/>
      <c r="E848" s="260"/>
      <c r="F848" s="260"/>
      <c r="G848" s="247"/>
      <c r="H848" s="248"/>
      <c r="I848" s="249"/>
      <c r="J848" s="249"/>
    </row>
    <row r="849" spans="1:10" ht="12.75">
      <c r="A849" s="260"/>
      <c r="B849" s="260"/>
      <c r="C849" s="260"/>
      <c r="D849" s="260"/>
      <c r="E849" s="260"/>
      <c r="F849" s="260"/>
      <c r="G849" s="247"/>
      <c r="H849" s="248"/>
      <c r="I849" s="249"/>
      <c r="J849" s="249"/>
    </row>
    <row r="850" spans="1:10" ht="12.75">
      <c r="A850" s="260"/>
      <c r="B850" s="260"/>
      <c r="C850" s="260"/>
      <c r="D850" s="260"/>
      <c r="E850" s="260"/>
      <c r="F850" s="260"/>
      <c r="G850" s="247"/>
      <c r="H850" s="248"/>
      <c r="I850" s="249"/>
      <c r="J850" s="249"/>
    </row>
    <row r="851" spans="1:10" ht="12.75">
      <c r="A851" s="260"/>
      <c r="B851" s="260"/>
      <c r="C851" s="260"/>
      <c r="D851" s="260"/>
      <c r="E851" s="260"/>
      <c r="F851" s="260"/>
      <c r="G851" s="247"/>
      <c r="H851" s="248"/>
      <c r="I851" s="249"/>
      <c r="J851" s="249"/>
    </row>
    <row r="852" spans="1:10" ht="12.75">
      <c r="A852" s="260"/>
      <c r="B852" s="260"/>
      <c r="C852" s="260"/>
      <c r="D852" s="260"/>
      <c r="E852" s="260"/>
      <c r="F852" s="260"/>
      <c r="G852" s="247"/>
      <c r="H852" s="248"/>
      <c r="I852" s="249"/>
      <c r="J852" s="249"/>
    </row>
    <row r="853" spans="1:10" ht="12.75">
      <c r="A853" s="260"/>
      <c r="B853" s="260"/>
      <c r="C853" s="260"/>
      <c r="D853" s="260"/>
      <c r="E853" s="260"/>
      <c r="F853" s="260"/>
      <c r="G853" s="247"/>
      <c r="H853" s="248"/>
      <c r="I853" s="249"/>
      <c r="J853" s="249"/>
    </row>
    <row r="854" spans="1:10" ht="12.75">
      <c r="A854" s="260"/>
      <c r="B854" s="260"/>
      <c r="C854" s="260"/>
      <c r="D854" s="260"/>
      <c r="E854" s="260"/>
      <c r="F854" s="260"/>
      <c r="G854" s="247"/>
      <c r="H854" s="248"/>
      <c r="I854" s="249"/>
      <c r="J854" s="249"/>
    </row>
    <row r="855" spans="1:10" ht="12.75">
      <c r="A855" s="260"/>
      <c r="B855" s="260"/>
      <c r="C855" s="260"/>
      <c r="D855" s="260"/>
      <c r="E855" s="260"/>
      <c r="F855" s="260"/>
      <c r="G855" s="247"/>
      <c r="H855" s="248"/>
      <c r="I855" s="249"/>
      <c r="J855" s="249"/>
    </row>
    <row r="856" spans="1:10" ht="12.75">
      <c r="A856" s="260"/>
      <c r="B856" s="260"/>
      <c r="C856" s="260"/>
      <c r="D856" s="260"/>
      <c r="E856" s="260"/>
      <c r="F856" s="260"/>
      <c r="G856" s="247"/>
      <c r="H856" s="248"/>
      <c r="I856" s="249"/>
      <c r="J856" s="249"/>
    </row>
    <row r="857" spans="1:10" ht="12.75">
      <c r="A857" s="261"/>
      <c r="B857" s="261"/>
      <c r="C857" s="261"/>
      <c r="D857" s="261"/>
      <c r="E857" s="261"/>
      <c r="F857" s="261"/>
      <c r="G857" s="247"/>
      <c r="H857" s="248"/>
      <c r="I857" s="249"/>
      <c r="J857" s="249"/>
    </row>
    <row r="858" spans="1:10" ht="12.75">
      <c r="A858" s="261"/>
      <c r="B858" s="261"/>
      <c r="C858" s="261"/>
      <c r="D858" s="261"/>
      <c r="E858" s="261"/>
      <c r="F858" s="261"/>
      <c r="G858" s="247"/>
      <c r="H858" s="248"/>
      <c r="I858" s="249"/>
      <c r="J858" s="249"/>
    </row>
    <row r="859" spans="1:10" ht="12.75">
      <c r="A859" s="261"/>
      <c r="B859" s="261"/>
      <c r="C859" s="261"/>
      <c r="D859" s="261"/>
      <c r="E859" s="261"/>
      <c r="F859" s="261"/>
      <c r="G859" s="247"/>
      <c r="H859" s="248"/>
      <c r="I859" s="249"/>
      <c r="J859" s="249"/>
    </row>
    <row r="860" spans="1:10" ht="12.75">
      <c r="A860" s="261"/>
      <c r="B860" s="261"/>
      <c r="C860" s="261"/>
      <c r="D860" s="261"/>
      <c r="E860" s="261"/>
      <c r="F860" s="261"/>
      <c r="G860" s="247"/>
      <c r="H860" s="248"/>
      <c r="I860" s="249"/>
      <c r="J860" s="249"/>
    </row>
    <row r="861" spans="1:10" ht="12.75">
      <c r="A861" s="261"/>
      <c r="B861" s="261"/>
      <c r="C861" s="261"/>
      <c r="D861" s="261"/>
      <c r="E861" s="261"/>
      <c r="F861" s="261"/>
      <c r="G861" s="247"/>
      <c r="H861" s="262"/>
      <c r="I861" s="249"/>
      <c r="J861" s="249"/>
    </row>
    <row r="862" spans="1:10" ht="12.75">
      <c r="A862" s="261"/>
      <c r="B862" s="261"/>
      <c r="C862" s="261"/>
      <c r="D862" s="261"/>
      <c r="E862" s="261"/>
      <c r="F862" s="261"/>
      <c r="G862" s="247"/>
      <c r="H862" s="262"/>
      <c r="I862" s="249"/>
      <c r="J862" s="249"/>
    </row>
    <row r="863" spans="1:10" ht="12.75">
      <c r="A863" s="261"/>
      <c r="B863" s="261"/>
      <c r="C863" s="261"/>
      <c r="D863" s="261"/>
      <c r="E863" s="261"/>
      <c r="F863" s="261"/>
      <c r="G863" s="247"/>
      <c r="H863" s="262"/>
      <c r="I863" s="249"/>
      <c r="J863" s="249"/>
    </row>
    <row r="864" spans="1:10" ht="12.75">
      <c r="A864" s="261"/>
      <c r="B864" s="261"/>
      <c r="C864" s="261"/>
      <c r="D864" s="261"/>
      <c r="E864" s="261"/>
      <c r="F864" s="261"/>
      <c r="G864" s="247"/>
      <c r="H864" s="262"/>
      <c r="I864" s="249"/>
      <c r="J864" s="249"/>
    </row>
    <row r="865" spans="1:10" ht="12.75">
      <c r="A865" s="261"/>
      <c r="B865" s="261"/>
      <c r="C865" s="261"/>
      <c r="D865" s="261"/>
      <c r="E865" s="261"/>
      <c r="F865" s="261"/>
      <c r="G865" s="247"/>
      <c r="H865" s="262"/>
      <c r="I865" s="249"/>
      <c r="J865" s="249"/>
    </row>
    <row r="866" spans="1:10" ht="12.75">
      <c r="A866" s="261"/>
      <c r="B866" s="261"/>
      <c r="C866" s="261"/>
      <c r="D866" s="261"/>
      <c r="E866" s="261"/>
      <c r="F866" s="261"/>
      <c r="G866" s="247"/>
      <c r="H866" s="262"/>
      <c r="I866" s="249"/>
      <c r="J866" s="249"/>
    </row>
  </sheetData>
  <customSheetViews>
    <customSheetView guid="{6C5D2A13-D8C6-4F99-A516-0218FCE230C4}" filter="1" showAutoFilter="1">
      <pageMargins left="0.7" right="0.7" top="0.75" bottom="0.75" header="0.3" footer="0.3"/>
      <autoFilter ref="D1:D856" xr:uid="{3C665313-456D-4359-9C06-74116F7A7B42}"/>
      <extLst>
        <ext uri="GoogleSheetsCustomDataVersion1">
          <go:sheetsCustomData xmlns:go="http://customooxmlschemas.google.com/" filterViewId="174678292"/>
        </ext>
      </extLst>
    </customSheetView>
  </customSheetView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outlinePr summaryBelow="0" summaryRight="0"/>
  </sheetPr>
  <dimension ref="A1:R960"/>
  <sheetViews>
    <sheetView workbookViewId="0">
      <pane ySplit="1" topLeftCell="A2" activePane="bottomLeft" state="frozen"/>
      <selection pane="bottomLeft" activeCell="B3" sqref="B3"/>
    </sheetView>
  </sheetViews>
  <sheetFormatPr defaultColWidth="12.5703125" defaultRowHeight="15" customHeight="1"/>
  <cols>
    <col min="1" max="1" width="20.42578125" customWidth="1"/>
    <col min="2" max="2" width="17.28515625" customWidth="1"/>
    <col min="4" max="4" width="11.7109375" customWidth="1"/>
    <col min="6" max="6" width="14" customWidth="1"/>
    <col min="9" max="9" width="18.7109375" hidden="1" customWidth="1"/>
    <col min="10" max="10" width="16.42578125" hidden="1" customWidth="1"/>
    <col min="11" max="11" width="23.42578125" hidden="1" customWidth="1"/>
    <col min="12" max="12" width="21.140625" hidden="1" customWidth="1"/>
    <col min="13" max="13" width="17.85546875" hidden="1" customWidth="1"/>
    <col min="14" max="14" width="18.42578125" hidden="1" customWidth="1"/>
    <col min="15" max="15" width="23.42578125" hidden="1" customWidth="1"/>
    <col min="16" max="18" width="24.28515625" customWidth="1"/>
  </cols>
  <sheetData>
    <row r="1" spans="1:18" ht="78" customHeight="1">
      <c r="A1" s="263" t="s">
        <v>1642</v>
      </c>
      <c r="B1" s="264" t="s">
        <v>1621</v>
      </c>
      <c r="C1" s="264" t="s">
        <v>34</v>
      </c>
      <c r="D1" s="264" t="s">
        <v>1622</v>
      </c>
      <c r="E1" s="264" t="s">
        <v>36</v>
      </c>
      <c r="F1" s="264" t="s">
        <v>1623</v>
      </c>
      <c r="G1" s="264" t="s">
        <v>40</v>
      </c>
      <c r="H1" s="264" t="s">
        <v>41</v>
      </c>
      <c r="I1" s="265" t="s">
        <v>13</v>
      </c>
      <c r="J1" s="265" t="s">
        <v>14</v>
      </c>
      <c r="K1" s="266" t="s">
        <v>16</v>
      </c>
      <c r="L1" s="266" t="s">
        <v>29</v>
      </c>
      <c r="M1" s="266" t="s">
        <v>17</v>
      </c>
      <c r="N1" s="267" t="s">
        <v>15</v>
      </c>
      <c r="O1" s="266" t="s">
        <v>67</v>
      </c>
      <c r="P1" s="268" t="s">
        <v>1643</v>
      </c>
      <c r="Q1" s="269" t="s">
        <v>1644</v>
      </c>
      <c r="R1" s="269" t="s">
        <v>1645</v>
      </c>
    </row>
    <row r="2" spans="1:18" ht="105">
      <c r="A2" s="270" t="s">
        <v>69</v>
      </c>
      <c r="B2" s="271" t="s">
        <v>70</v>
      </c>
      <c r="C2" s="272" t="s">
        <v>71</v>
      </c>
      <c r="D2" s="272"/>
      <c r="E2" s="272" t="s">
        <v>72</v>
      </c>
      <c r="F2" s="272" t="s">
        <v>1627</v>
      </c>
      <c r="G2" s="273">
        <v>1871126748</v>
      </c>
      <c r="H2" s="274"/>
      <c r="I2" s="275"/>
      <c r="J2" s="275"/>
      <c r="K2" s="275"/>
      <c r="L2" s="275"/>
      <c r="M2" s="275"/>
      <c r="N2" s="275"/>
      <c r="O2" s="276"/>
      <c r="P2" s="277" t="s">
        <v>1646</v>
      </c>
      <c r="Q2" s="278" t="s">
        <v>1647</v>
      </c>
      <c r="R2" s="278" t="s">
        <v>1648</v>
      </c>
    </row>
    <row r="3" spans="1:18" ht="123" customHeight="1">
      <c r="A3" s="270" t="s">
        <v>69</v>
      </c>
      <c r="B3" s="279" t="s">
        <v>940</v>
      </c>
      <c r="C3" s="272" t="s">
        <v>948</v>
      </c>
      <c r="D3" s="272"/>
      <c r="E3" s="272" t="s">
        <v>949</v>
      </c>
      <c r="F3" s="272" t="s">
        <v>121</v>
      </c>
      <c r="G3" s="272">
        <v>1740894849</v>
      </c>
      <c r="H3" s="280">
        <v>15654442</v>
      </c>
      <c r="I3" s="281" t="s">
        <v>1649</v>
      </c>
      <c r="J3" s="275"/>
      <c r="K3" s="275"/>
      <c r="L3" s="275"/>
      <c r="M3" s="275"/>
      <c r="N3" s="275"/>
      <c r="O3" s="276" t="s">
        <v>1650</v>
      </c>
      <c r="P3" s="278" t="s">
        <v>1651</v>
      </c>
      <c r="Q3" s="278" t="s">
        <v>1652</v>
      </c>
      <c r="R3" s="278" t="s">
        <v>1653</v>
      </c>
    </row>
    <row r="4" spans="1:18" ht="127.5">
      <c r="A4" s="270" t="s">
        <v>69</v>
      </c>
      <c r="B4" s="279" t="s">
        <v>126</v>
      </c>
      <c r="C4" s="272" t="s">
        <v>127</v>
      </c>
      <c r="D4" s="272"/>
      <c r="E4" s="272" t="s">
        <v>128</v>
      </c>
      <c r="F4" s="272" t="s">
        <v>129</v>
      </c>
      <c r="G4" s="272">
        <v>1083616429</v>
      </c>
      <c r="H4" s="280">
        <v>11270530</v>
      </c>
      <c r="I4" s="281" t="s">
        <v>1649</v>
      </c>
      <c r="J4" s="282"/>
      <c r="K4" s="275"/>
      <c r="L4" s="275"/>
      <c r="M4" s="275"/>
      <c r="N4" s="275"/>
      <c r="O4" s="276"/>
      <c r="P4" s="278" t="s">
        <v>1654</v>
      </c>
      <c r="Q4" s="283" t="s">
        <v>1655</v>
      </c>
      <c r="R4" s="278" t="s">
        <v>1656</v>
      </c>
    </row>
    <row r="5" spans="1:18" ht="210">
      <c r="A5" s="270" t="s">
        <v>69</v>
      </c>
      <c r="B5" s="279" t="s">
        <v>940</v>
      </c>
      <c r="C5" s="272" t="s">
        <v>957</v>
      </c>
      <c r="D5" s="272"/>
      <c r="E5" s="272" t="s">
        <v>958</v>
      </c>
      <c r="F5" s="272" t="s">
        <v>259</v>
      </c>
      <c r="G5" s="272">
        <v>1114468352</v>
      </c>
      <c r="H5" s="280"/>
      <c r="I5" s="275"/>
      <c r="J5" s="275"/>
      <c r="K5" s="275"/>
      <c r="L5" s="275"/>
      <c r="M5" s="275"/>
      <c r="N5" s="275" t="s">
        <v>1657</v>
      </c>
      <c r="O5" s="276"/>
      <c r="P5" s="278" t="s">
        <v>1658</v>
      </c>
      <c r="Q5" s="278" t="s">
        <v>1652</v>
      </c>
      <c r="R5" s="278" t="s">
        <v>1653</v>
      </c>
    </row>
    <row r="6" spans="1:18" ht="213.75" customHeight="1">
      <c r="A6" s="270" t="s">
        <v>69</v>
      </c>
      <c r="B6" s="279" t="s">
        <v>24</v>
      </c>
      <c r="C6" s="272" t="s">
        <v>1390</v>
      </c>
      <c r="D6" s="272"/>
      <c r="E6" s="272" t="s">
        <v>1391</v>
      </c>
      <c r="F6" s="284" t="s">
        <v>84</v>
      </c>
      <c r="G6" s="284">
        <v>1003548074</v>
      </c>
      <c r="H6" s="274">
        <v>15655687</v>
      </c>
      <c r="I6" s="275"/>
      <c r="J6" s="281" t="s">
        <v>1659</v>
      </c>
      <c r="K6" s="275"/>
      <c r="L6" s="275"/>
      <c r="M6" s="275"/>
      <c r="N6" s="275"/>
      <c r="O6" s="276"/>
      <c r="P6" s="278"/>
      <c r="Q6" s="285" t="s">
        <v>1660</v>
      </c>
      <c r="R6" s="285" t="s">
        <v>1661</v>
      </c>
    </row>
    <row r="7" spans="1:18" ht="195">
      <c r="A7" s="270" t="s">
        <v>69</v>
      </c>
      <c r="B7" s="271" t="s">
        <v>1630</v>
      </c>
      <c r="C7" s="272" t="s">
        <v>1560</v>
      </c>
      <c r="D7" s="272"/>
      <c r="E7" s="272" t="s">
        <v>1561</v>
      </c>
      <c r="F7" s="272" t="s">
        <v>129</v>
      </c>
      <c r="G7" s="272">
        <v>1073720900</v>
      </c>
      <c r="H7" s="280">
        <v>12330050</v>
      </c>
      <c r="I7" s="281" t="s">
        <v>1649</v>
      </c>
      <c r="J7" s="282" t="s">
        <v>90</v>
      </c>
      <c r="K7" s="275"/>
      <c r="L7" s="275"/>
      <c r="M7" s="275"/>
      <c r="N7" s="275"/>
      <c r="O7" s="276"/>
      <c r="P7" s="278" t="s">
        <v>1662</v>
      </c>
      <c r="Q7" s="278" t="s">
        <v>1663</v>
      </c>
      <c r="R7" s="283" t="s">
        <v>1664</v>
      </c>
    </row>
    <row r="8" spans="1:18" ht="132" customHeight="1">
      <c r="A8" s="270" t="s">
        <v>69</v>
      </c>
      <c r="B8" s="279" t="s">
        <v>751</v>
      </c>
      <c r="C8" s="272" t="s">
        <v>503</v>
      </c>
      <c r="D8" s="272" t="s">
        <v>1029</v>
      </c>
      <c r="E8" s="272" t="s">
        <v>1485</v>
      </c>
      <c r="F8" s="272" t="s">
        <v>121</v>
      </c>
      <c r="G8" s="272">
        <v>1447688221</v>
      </c>
      <c r="H8" s="280">
        <v>14312367</v>
      </c>
      <c r="I8" s="281" t="s">
        <v>1649</v>
      </c>
      <c r="J8" s="282" t="s">
        <v>90</v>
      </c>
      <c r="K8" s="275"/>
      <c r="L8" s="275"/>
      <c r="M8" s="275"/>
      <c r="N8" s="275"/>
      <c r="O8" s="286" t="s">
        <v>1665</v>
      </c>
      <c r="P8" s="278" t="s">
        <v>1662</v>
      </c>
      <c r="Q8" s="287" t="s">
        <v>1666</v>
      </c>
      <c r="R8" s="285" t="s">
        <v>1667</v>
      </c>
    </row>
    <row r="9" spans="1:18" ht="150">
      <c r="A9" s="270" t="s">
        <v>69</v>
      </c>
      <c r="B9" s="279" t="s">
        <v>24</v>
      </c>
      <c r="C9" s="284" t="s">
        <v>1401</v>
      </c>
      <c r="D9" s="284"/>
      <c r="E9" s="284" t="s">
        <v>1402</v>
      </c>
      <c r="F9" s="284" t="s">
        <v>1668</v>
      </c>
      <c r="G9" s="284">
        <v>1568813871</v>
      </c>
      <c r="H9" s="274">
        <v>15076966</v>
      </c>
      <c r="I9" s="281" t="s">
        <v>1649</v>
      </c>
      <c r="J9" s="275"/>
      <c r="K9" s="275"/>
      <c r="L9" s="275"/>
      <c r="M9" s="275"/>
      <c r="N9" s="275"/>
      <c r="O9" s="276"/>
      <c r="P9" s="278" t="s">
        <v>1669</v>
      </c>
      <c r="Q9" s="285" t="s">
        <v>1660</v>
      </c>
      <c r="R9" s="285" t="s">
        <v>1670</v>
      </c>
    </row>
    <row r="10" spans="1:18" ht="109.5" customHeight="1">
      <c r="A10" s="270" t="s">
        <v>69</v>
      </c>
      <c r="B10" s="279" t="s">
        <v>940</v>
      </c>
      <c r="C10" s="272" t="s">
        <v>1539</v>
      </c>
      <c r="D10" s="272"/>
      <c r="E10" s="272" t="s">
        <v>1540</v>
      </c>
      <c r="F10" s="272" t="s">
        <v>121</v>
      </c>
      <c r="G10" s="272">
        <v>1619492071</v>
      </c>
      <c r="H10" s="280">
        <v>15051811</v>
      </c>
      <c r="I10" s="281" t="s">
        <v>1649</v>
      </c>
      <c r="J10" s="275"/>
      <c r="K10" s="275"/>
      <c r="L10" s="275"/>
      <c r="M10" s="275"/>
      <c r="N10" s="275"/>
      <c r="O10" s="276" t="s">
        <v>1671</v>
      </c>
      <c r="P10" s="278" t="s">
        <v>1669</v>
      </c>
      <c r="Q10" s="288" t="s">
        <v>1672</v>
      </c>
      <c r="R10" s="278" t="s">
        <v>1673</v>
      </c>
    </row>
    <row r="11" spans="1:18" ht="330">
      <c r="A11" s="270" t="s">
        <v>69</v>
      </c>
      <c r="B11" s="279" t="s">
        <v>940</v>
      </c>
      <c r="C11" s="272" t="s">
        <v>417</v>
      </c>
      <c r="D11" s="272"/>
      <c r="E11" s="272" t="s">
        <v>962</v>
      </c>
      <c r="F11" s="272" t="s">
        <v>963</v>
      </c>
      <c r="G11" s="272">
        <v>1598428856</v>
      </c>
      <c r="H11" s="280">
        <v>15448355</v>
      </c>
      <c r="I11" s="281" t="s">
        <v>1649</v>
      </c>
      <c r="J11" s="275"/>
      <c r="K11" s="275"/>
      <c r="L11" s="275"/>
      <c r="M11" s="275"/>
      <c r="N11" s="275"/>
      <c r="O11" s="286" t="s">
        <v>1674</v>
      </c>
      <c r="P11" s="278" t="s">
        <v>1675</v>
      </c>
      <c r="Q11" s="278" t="s">
        <v>1676</v>
      </c>
      <c r="R11" s="278" t="s">
        <v>1677</v>
      </c>
    </row>
    <row r="12" spans="1:18" ht="175.5" customHeight="1">
      <c r="A12" s="270" t="s">
        <v>69</v>
      </c>
      <c r="B12" s="279" t="s">
        <v>940</v>
      </c>
      <c r="C12" s="272" t="s">
        <v>971</v>
      </c>
      <c r="D12" s="272"/>
      <c r="E12" s="272" t="s">
        <v>972</v>
      </c>
      <c r="F12" s="272" t="s">
        <v>259</v>
      </c>
      <c r="G12" s="272">
        <v>1578078374</v>
      </c>
      <c r="H12" s="280"/>
      <c r="I12" s="275"/>
      <c r="J12" s="275"/>
      <c r="K12" s="275"/>
      <c r="L12" s="275"/>
      <c r="M12" s="275"/>
      <c r="N12" s="275"/>
      <c r="O12" s="276"/>
      <c r="P12" s="278" t="s">
        <v>1678</v>
      </c>
      <c r="Q12" s="278" t="s">
        <v>1652</v>
      </c>
      <c r="R12" s="278" t="s">
        <v>1679</v>
      </c>
    </row>
    <row r="13" spans="1:18" ht="99.75" customHeight="1">
      <c r="A13" s="270" t="s">
        <v>69</v>
      </c>
      <c r="B13" s="271" t="s">
        <v>940</v>
      </c>
      <c r="C13" s="284" t="s">
        <v>976</v>
      </c>
      <c r="D13" s="284"/>
      <c r="E13" s="284" t="s">
        <v>977</v>
      </c>
      <c r="F13" s="284" t="s">
        <v>840</v>
      </c>
      <c r="G13" s="284">
        <v>1811432586</v>
      </c>
      <c r="H13" s="274">
        <v>14459458</v>
      </c>
      <c r="I13" s="281" t="s">
        <v>1649</v>
      </c>
      <c r="J13" s="275"/>
      <c r="K13" s="275"/>
      <c r="L13" s="275"/>
      <c r="M13" s="275"/>
      <c r="N13" s="275"/>
      <c r="O13" s="276"/>
      <c r="P13" s="278" t="s">
        <v>1669</v>
      </c>
      <c r="Q13" s="278" t="s">
        <v>1680</v>
      </c>
      <c r="R13" s="278" t="s">
        <v>1681</v>
      </c>
    </row>
    <row r="14" spans="1:18" ht="78.75" customHeight="1">
      <c r="A14" s="270" t="s">
        <v>69</v>
      </c>
      <c r="B14" s="279" t="s">
        <v>751</v>
      </c>
      <c r="C14" s="272" t="s">
        <v>752</v>
      </c>
      <c r="D14" s="272" t="s">
        <v>82</v>
      </c>
      <c r="E14" s="272" t="s">
        <v>753</v>
      </c>
      <c r="F14" s="272" t="s">
        <v>94</v>
      </c>
      <c r="G14" s="272">
        <v>1528266913</v>
      </c>
      <c r="H14" s="280">
        <v>15704357</v>
      </c>
      <c r="I14" s="275"/>
      <c r="J14" s="275"/>
      <c r="K14" s="275"/>
      <c r="L14" s="275"/>
      <c r="M14" s="275"/>
      <c r="N14" s="275"/>
      <c r="O14" s="289" t="s">
        <v>1682</v>
      </c>
      <c r="P14" s="278" t="s">
        <v>1683</v>
      </c>
      <c r="Q14" s="285" t="s">
        <v>1684</v>
      </c>
      <c r="R14" s="285" t="s">
        <v>1685</v>
      </c>
    </row>
    <row r="15" spans="1:18" ht="300">
      <c r="A15" s="270" t="s">
        <v>69</v>
      </c>
      <c r="B15" s="271" t="s">
        <v>1630</v>
      </c>
      <c r="C15" s="272" t="s">
        <v>399</v>
      </c>
      <c r="D15" s="272" t="s">
        <v>873</v>
      </c>
      <c r="E15" s="272" t="s">
        <v>1566</v>
      </c>
      <c r="F15" s="272" t="s">
        <v>237</v>
      </c>
      <c r="G15" s="272">
        <v>1558788133</v>
      </c>
      <c r="H15" s="280"/>
      <c r="I15" s="281" t="s">
        <v>1649</v>
      </c>
      <c r="J15" s="282" t="s">
        <v>90</v>
      </c>
      <c r="K15" s="275"/>
      <c r="L15" s="275"/>
      <c r="M15" s="275"/>
      <c r="N15" s="275"/>
      <c r="O15" s="286" t="s">
        <v>1686</v>
      </c>
      <c r="P15" s="278" t="s">
        <v>1687</v>
      </c>
      <c r="Q15" s="278" t="s">
        <v>1688</v>
      </c>
      <c r="R15" s="283" t="s">
        <v>1689</v>
      </c>
    </row>
    <row r="16" spans="1:18" ht="195">
      <c r="A16" s="270" t="s">
        <v>69</v>
      </c>
      <c r="B16" s="279" t="s">
        <v>126</v>
      </c>
      <c r="C16" s="272" t="s">
        <v>144</v>
      </c>
      <c r="D16" s="272"/>
      <c r="E16" s="272" t="s">
        <v>146</v>
      </c>
      <c r="F16" s="272" t="s">
        <v>84</v>
      </c>
      <c r="G16" s="272">
        <v>1023748506</v>
      </c>
      <c r="H16" s="280"/>
      <c r="I16" s="275"/>
      <c r="J16" s="275"/>
      <c r="K16" s="275"/>
      <c r="L16" s="275"/>
      <c r="M16" s="275"/>
      <c r="N16" s="275"/>
      <c r="O16" s="276"/>
      <c r="P16" s="278" t="s">
        <v>1690</v>
      </c>
      <c r="Q16" s="283" t="s">
        <v>1691</v>
      </c>
      <c r="R16" s="278" t="s">
        <v>1656</v>
      </c>
    </row>
    <row r="17" spans="1:18" ht="135">
      <c r="A17" s="270" t="s">
        <v>69</v>
      </c>
      <c r="B17" s="279" t="s">
        <v>1635</v>
      </c>
      <c r="C17" s="272" t="s">
        <v>351</v>
      </c>
      <c r="D17" s="272" t="s">
        <v>352</v>
      </c>
      <c r="E17" s="272" t="s">
        <v>353</v>
      </c>
      <c r="F17" s="272" t="s">
        <v>94</v>
      </c>
      <c r="G17" s="272">
        <v>1487079893</v>
      </c>
      <c r="H17" s="280">
        <v>14338349</v>
      </c>
      <c r="I17" s="275"/>
      <c r="J17" s="282" t="s">
        <v>90</v>
      </c>
      <c r="K17" s="275"/>
      <c r="L17" s="275"/>
      <c r="M17" s="275"/>
      <c r="N17" s="275"/>
      <c r="O17" s="289" t="s">
        <v>1683</v>
      </c>
      <c r="P17" s="278" t="s">
        <v>1692</v>
      </c>
      <c r="Q17" s="278" t="s">
        <v>1693</v>
      </c>
      <c r="R17" s="278" t="s">
        <v>1694</v>
      </c>
    </row>
    <row r="18" spans="1:18" ht="135">
      <c r="A18" s="270" t="s">
        <v>69</v>
      </c>
      <c r="B18" s="271" t="s">
        <v>1640</v>
      </c>
      <c r="C18" s="284" t="s">
        <v>556</v>
      </c>
      <c r="D18" s="284"/>
      <c r="E18" s="284" t="s">
        <v>557</v>
      </c>
      <c r="F18" s="284" t="s">
        <v>103</v>
      </c>
      <c r="G18" s="284">
        <v>1023474277</v>
      </c>
      <c r="H18" s="274">
        <v>15836406</v>
      </c>
      <c r="I18" s="275"/>
      <c r="J18" s="275"/>
      <c r="K18" s="275"/>
      <c r="L18" s="275"/>
      <c r="M18" s="275"/>
      <c r="N18" s="275"/>
      <c r="O18" s="276" t="s">
        <v>1695</v>
      </c>
      <c r="P18" s="278" t="s">
        <v>1692</v>
      </c>
      <c r="Q18" s="285" t="s">
        <v>1696</v>
      </c>
      <c r="R18" s="285" t="s">
        <v>1697</v>
      </c>
    </row>
    <row r="19" spans="1:18" ht="165">
      <c r="A19" s="270" t="s">
        <v>69</v>
      </c>
      <c r="B19" s="279" t="s">
        <v>1285</v>
      </c>
      <c r="C19" s="272" t="s">
        <v>1286</v>
      </c>
      <c r="D19" s="272" t="s">
        <v>392</v>
      </c>
      <c r="E19" s="272" t="s">
        <v>1287</v>
      </c>
      <c r="F19" s="272" t="s">
        <v>1288</v>
      </c>
      <c r="G19" s="290">
        <v>1376824359</v>
      </c>
      <c r="H19" s="291">
        <v>14589640</v>
      </c>
      <c r="I19" s="275"/>
      <c r="J19" s="275"/>
      <c r="K19" s="275"/>
      <c r="L19" s="275"/>
      <c r="M19" s="275"/>
      <c r="N19" s="275"/>
      <c r="O19" s="276" t="s">
        <v>1698</v>
      </c>
      <c r="P19" s="278"/>
      <c r="Q19" s="285" t="s">
        <v>1699</v>
      </c>
      <c r="R19" s="285" t="s">
        <v>1700</v>
      </c>
    </row>
    <row r="20" spans="1:18" ht="135">
      <c r="A20" s="270" t="s">
        <v>69</v>
      </c>
      <c r="B20" s="279" t="s">
        <v>1701</v>
      </c>
      <c r="C20" s="272" t="s">
        <v>907</v>
      </c>
      <c r="D20" s="272" t="s">
        <v>908</v>
      </c>
      <c r="E20" s="272" t="s">
        <v>909</v>
      </c>
      <c r="F20" s="272" t="s">
        <v>910</v>
      </c>
      <c r="G20" s="272">
        <v>1558734624</v>
      </c>
      <c r="H20" s="280"/>
      <c r="I20" s="281" t="s">
        <v>1649</v>
      </c>
      <c r="J20" s="282"/>
      <c r="K20" s="275"/>
      <c r="L20" s="275"/>
      <c r="M20" s="275"/>
      <c r="N20" s="275"/>
      <c r="O20" s="276"/>
      <c r="P20" s="278" t="s">
        <v>1651</v>
      </c>
      <c r="Q20" s="285" t="s">
        <v>1702</v>
      </c>
      <c r="R20" s="283" t="s">
        <v>1703</v>
      </c>
    </row>
    <row r="21" spans="1:18" ht="135">
      <c r="A21" s="270" t="s">
        <v>69</v>
      </c>
      <c r="B21" s="279" t="s">
        <v>940</v>
      </c>
      <c r="C21" s="272" t="s">
        <v>163</v>
      </c>
      <c r="D21" s="272"/>
      <c r="E21" s="272" t="s">
        <v>983</v>
      </c>
      <c r="F21" s="272" t="s">
        <v>121</v>
      </c>
      <c r="G21" s="272">
        <v>1942724463</v>
      </c>
      <c r="H21" s="280">
        <v>14075416</v>
      </c>
      <c r="I21" s="281" t="s">
        <v>1649</v>
      </c>
      <c r="J21" s="275"/>
      <c r="K21" s="275"/>
      <c r="L21" s="275"/>
      <c r="M21" s="275"/>
      <c r="N21" s="275"/>
      <c r="O21" s="276" t="s">
        <v>1704</v>
      </c>
      <c r="P21" s="278" t="s">
        <v>1651</v>
      </c>
      <c r="Q21" s="278" t="s">
        <v>1705</v>
      </c>
      <c r="R21" s="278" t="s">
        <v>1706</v>
      </c>
    </row>
    <row r="22" spans="1:18" ht="135">
      <c r="A22" s="270" t="s">
        <v>69</v>
      </c>
      <c r="B22" s="279" t="s">
        <v>1701</v>
      </c>
      <c r="C22" s="272" t="s">
        <v>1511</v>
      </c>
      <c r="D22" s="272"/>
      <c r="E22" s="272" t="s">
        <v>1346</v>
      </c>
      <c r="F22" s="272" t="s">
        <v>1707</v>
      </c>
      <c r="G22" s="272">
        <v>1134832090</v>
      </c>
      <c r="H22" s="280"/>
      <c r="I22" s="275"/>
      <c r="J22" s="282" t="s">
        <v>90</v>
      </c>
      <c r="K22" s="275"/>
      <c r="L22" s="275"/>
      <c r="M22" s="275"/>
      <c r="N22" s="275"/>
      <c r="O22" s="276"/>
      <c r="P22" s="278" t="s">
        <v>1692</v>
      </c>
      <c r="Q22" s="278"/>
      <c r="R22" s="285" t="s">
        <v>1708</v>
      </c>
    </row>
    <row r="23" spans="1:18" ht="240">
      <c r="A23" s="270" t="s">
        <v>69</v>
      </c>
      <c r="B23" s="271" t="s">
        <v>1630</v>
      </c>
      <c r="C23" s="272" t="s">
        <v>1569</v>
      </c>
      <c r="D23" s="272" t="s">
        <v>1570</v>
      </c>
      <c r="E23" s="272" t="s">
        <v>1571</v>
      </c>
      <c r="F23" s="272" t="s">
        <v>129</v>
      </c>
      <c r="G23" s="272">
        <v>1679119838</v>
      </c>
      <c r="H23" s="280"/>
      <c r="I23" s="281" t="s">
        <v>1649</v>
      </c>
      <c r="J23" s="282" t="s">
        <v>90</v>
      </c>
      <c r="K23" s="275"/>
      <c r="L23" s="275"/>
      <c r="M23" s="275"/>
      <c r="N23" s="275"/>
      <c r="O23" s="276" t="s">
        <v>1709</v>
      </c>
      <c r="P23" s="278" t="s">
        <v>1710</v>
      </c>
      <c r="Q23" s="278" t="s">
        <v>1711</v>
      </c>
      <c r="R23" s="283" t="s">
        <v>1712</v>
      </c>
    </row>
    <row r="24" spans="1:18" ht="315">
      <c r="A24" s="270" t="s">
        <v>69</v>
      </c>
      <c r="B24" s="279" t="s">
        <v>1633</v>
      </c>
      <c r="C24" s="272" t="s">
        <v>265</v>
      </c>
      <c r="D24" s="272"/>
      <c r="E24" s="272" t="s">
        <v>266</v>
      </c>
      <c r="F24" s="272" t="s">
        <v>237</v>
      </c>
      <c r="G24" s="292">
        <v>1780090951</v>
      </c>
      <c r="H24" s="274"/>
      <c r="I24" s="281" t="s">
        <v>1649</v>
      </c>
      <c r="J24" s="282" t="s">
        <v>264</v>
      </c>
      <c r="K24" s="275"/>
      <c r="L24" s="275"/>
      <c r="M24" s="275"/>
      <c r="N24" s="275"/>
      <c r="O24" s="276" t="s">
        <v>1713</v>
      </c>
      <c r="P24" s="278" t="s">
        <v>1714</v>
      </c>
      <c r="Q24" s="293" t="s">
        <v>1715</v>
      </c>
      <c r="R24" s="283" t="s">
        <v>1716</v>
      </c>
    </row>
    <row r="25" spans="1:18" ht="195">
      <c r="A25" s="270" t="s">
        <v>69</v>
      </c>
      <c r="B25" s="271" t="s">
        <v>940</v>
      </c>
      <c r="C25" s="284" t="s">
        <v>989</v>
      </c>
      <c r="D25" s="284"/>
      <c r="E25" s="284" t="s">
        <v>990</v>
      </c>
      <c r="F25" s="284" t="s">
        <v>840</v>
      </c>
      <c r="G25" s="284">
        <v>1043623283</v>
      </c>
      <c r="H25" s="274">
        <v>12766149</v>
      </c>
      <c r="I25" s="281" t="s">
        <v>1649</v>
      </c>
      <c r="J25" s="282" t="s">
        <v>90</v>
      </c>
      <c r="K25" s="275"/>
      <c r="L25" s="275"/>
      <c r="M25" s="275"/>
      <c r="N25" s="275"/>
      <c r="O25" s="276"/>
      <c r="P25" s="278" t="s">
        <v>1662</v>
      </c>
      <c r="Q25" s="278" t="s">
        <v>1717</v>
      </c>
      <c r="R25" s="278" t="s">
        <v>1706</v>
      </c>
    </row>
    <row r="26" spans="1:18" ht="150">
      <c r="A26" s="270" t="s">
        <v>69</v>
      </c>
      <c r="B26" s="279" t="s">
        <v>940</v>
      </c>
      <c r="C26" s="272" t="s">
        <v>772</v>
      </c>
      <c r="D26" s="272"/>
      <c r="E26" s="272" t="s">
        <v>997</v>
      </c>
      <c r="F26" s="272" t="s">
        <v>121</v>
      </c>
      <c r="G26" s="272">
        <v>1902287527</v>
      </c>
      <c r="H26" s="280">
        <v>14175342</v>
      </c>
      <c r="I26" s="281" t="s">
        <v>1649</v>
      </c>
      <c r="J26" s="275"/>
      <c r="K26" s="275"/>
      <c r="L26" s="275"/>
      <c r="M26" s="275"/>
      <c r="N26" s="275"/>
      <c r="O26" s="289" t="s">
        <v>1718</v>
      </c>
      <c r="P26" s="278" t="s">
        <v>1669</v>
      </c>
      <c r="Q26" s="278" t="s">
        <v>1719</v>
      </c>
      <c r="R26" s="278" t="s">
        <v>1720</v>
      </c>
    </row>
    <row r="27" spans="1:18" ht="105">
      <c r="A27" s="270" t="s">
        <v>69</v>
      </c>
      <c r="B27" s="279" t="s">
        <v>940</v>
      </c>
      <c r="C27" s="272" t="s">
        <v>1003</v>
      </c>
      <c r="D27" s="272"/>
      <c r="E27" s="272" t="s">
        <v>1004</v>
      </c>
      <c r="F27" s="272" t="s">
        <v>94</v>
      </c>
      <c r="G27" s="272">
        <v>1457872822</v>
      </c>
      <c r="H27" s="280">
        <v>14049831</v>
      </c>
      <c r="I27" s="275"/>
      <c r="J27" s="275"/>
      <c r="K27" s="275"/>
      <c r="L27" s="275"/>
      <c r="M27" s="275"/>
      <c r="N27" s="275"/>
      <c r="O27" s="289" t="s">
        <v>1718</v>
      </c>
      <c r="P27" s="278" t="s">
        <v>1683</v>
      </c>
      <c r="Q27" s="278" t="s">
        <v>1721</v>
      </c>
      <c r="R27" s="278" t="s">
        <v>1722</v>
      </c>
    </row>
    <row r="28" spans="1:18" ht="240">
      <c r="A28" s="270" t="s">
        <v>69</v>
      </c>
      <c r="B28" s="279" t="s">
        <v>1635</v>
      </c>
      <c r="C28" s="272" t="s">
        <v>360</v>
      </c>
      <c r="D28" s="272" t="s">
        <v>361</v>
      </c>
      <c r="E28" s="272" t="s">
        <v>362</v>
      </c>
      <c r="F28" s="272" t="s">
        <v>259</v>
      </c>
      <c r="G28" s="272">
        <v>1043682347</v>
      </c>
      <c r="H28" s="280">
        <v>14302508</v>
      </c>
      <c r="I28" s="275"/>
      <c r="J28" s="282" t="s">
        <v>90</v>
      </c>
      <c r="K28" s="275"/>
      <c r="L28" s="275"/>
      <c r="M28" s="275"/>
      <c r="N28" s="275"/>
      <c r="O28" s="276"/>
      <c r="P28" s="278" t="s">
        <v>1723</v>
      </c>
      <c r="Q28" s="278" t="s">
        <v>1693</v>
      </c>
      <c r="R28" s="294" t="s">
        <v>1724</v>
      </c>
    </row>
    <row r="29" spans="1:18" ht="315">
      <c r="A29" s="270" t="s">
        <v>69</v>
      </c>
      <c r="B29" s="271" t="s">
        <v>1635</v>
      </c>
      <c r="C29" s="284" t="s">
        <v>515</v>
      </c>
      <c r="D29" s="284"/>
      <c r="E29" s="284" t="s">
        <v>516</v>
      </c>
      <c r="F29" s="284" t="s">
        <v>237</v>
      </c>
      <c r="G29" s="292">
        <v>1962500397</v>
      </c>
      <c r="H29" s="274"/>
      <c r="I29" s="281" t="s">
        <v>1649</v>
      </c>
      <c r="J29" s="282" t="s">
        <v>90</v>
      </c>
      <c r="K29" s="275"/>
      <c r="L29" s="275"/>
      <c r="M29" s="275"/>
      <c r="N29" s="275"/>
      <c r="O29" s="276"/>
      <c r="P29" s="278" t="s">
        <v>1714</v>
      </c>
      <c r="Q29" s="278" t="s">
        <v>1693</v>
      </c>
      <c r="R29" s="294" t="s">
        <v>1725</v>
      </c>
    </row>
    <row r="30" spans="1:18" ht="240">
      <c r="A30" s="270" t="s">
        <v>69</v>
      </c>
      <c r="B30" s="279" t="s">
        <v>1701</v>
      </c>
      <c r="C30" s="272" t="s">
        <v>1402</v>
      </c>
      <c r="D30" s="272" t="s">
        <v>82</v>
      </c>
      <c r="E30" s="272" t="s">
        <v>1514</v>
      </c>
      <c r="F30" s="272" t="s">
        <v>937</v>
      </c>
      <c r="G30" s="272">
        <v>1699347633</v>
      </c>
      <c r="H30" s="280">
        <v>15187619</v>
      </c>
      <c r="I30" s="275"/>
      <c r="J30" s="282" t="s">
        <v>90</v>
      </c>
      <c r="K30" s="275"/>
      <c r="L30" s="275"/>
      <c r="M30" s="275"/>
      <c r="N30" s="275"/>
      <c r="O30" s="276"/>
      <c r="P30" s="278" t="s">
        <v>1723</v>
      </c>
      <c r="Q30" s="285" t="s">
        <v>1726</v>
      </c>
      <c r="R30" s="285" t="s">
        <v>1703</v>
      </c>
    </row>
    <row r="31" spans="1:18" ht="165">
      <c r="A31" s="270" t="s">
        <v>69</v>
      </c>
      <c r="B31" s="279" t="s">
        <v>1701</v>
      </c>
      <c r="C31" s="272" t="s">
        <v>837</v>
      </c>
      <c r="D31" s="272" t="s">
        <v>838</v>
      </c>
      <c r="E31" s="272" t="s">
        <v>839</v>
      </c>
      <c r="F31" s="272" t="s">
        <v>1727</v>
      </c>
      <c r="G31" s="272">
        <v>1447274097</v>
      </c>
      <c r="H31" s="280">
        <v>11627585</v>
      </c>
      <c r="I31" s="281" t="s">
        <v>1649</v>
      </c>
      <c r="J31" s="282"/>
      <c r="K31" s="275"/>
      <c r="L31" s="275"/>
      <c r="M31" s="275"/>
      <c r="N31" s="275"/>
      <c r="O31" s="276" t="s">
        <v>1728</v>
      </c>
      <c r="P31" s="278" t="s">
        <v>1729</v>
      </c>
      <c r="Q31" s="285" t="s">
        <v>1730</v>
      </c>
      <c r="R31" s="285" t="s">
        <v>1731</v>
      </c>
    </row>
    <row r="32" spans="1:18" ht="315">
      <c r="A32" s="270" t="s">
        <v>69</v>
      </c>
      <c r="B32" s="271" t="s">
        <v>1635</v>
      </c>
      <c r="C32" s="284" t="s">
        <v>367</v>
      </c>
      <c r="D32" s="284"/>
      <c r="E32" s="292" t="s">
        <v>369</v>
      </c>
      <c r="F32" s="284" t="s">
        <v>237</v>
      </c>
      <c r="G32" s="292">
        <v>1740431998</v>
      </c>
      <c r="H32" s="274"/>
      <c r="I32" s="281" t="s">
        <v>1649</v>
      </c>
      <c r="J32" s="282" t="s">
        <v>90</v>
      </c>
      <c r="K32" s="275"/>
      <c r="L32" s="275"/>
      <c r="M32" s="275"/>
      <c r="N32" s="275"/>
      <c r="O32" s="276"/>
      <c r="P32" s="278" t="s">
        <v>1714</v>
      </c>
      <c r="Q32" s="278" t="s">
        <v>1693</v>
      </c>
      <c r="R32" s="294" t="s">
        <v>1732</v>
      </c>
    </row>
    <row r="33" spans="1:18" ht="135">
      <c r="A33" s="270" t="s">
        <v>69</v>
      </c>
      <c r="B33" s="271" t="s">
        <v>1635</v>
      </c>
      <c r="C33" s="284" t="s">
        <v>526</v>
      </c>
      <c r="D33" s="284"/>
      <c r="E33" s="284" t="s">
        <v>527</v>
      </c>
      <c r="F33" s="284" t="s">
        <v>121</v>
      </c>
      <c r="G33" s="284">
        <v>1619325792</v>
      </c>
      <c r="H33" s="274"/>
      <c r="I33" s="281"/>
      <c r="J33" s="282" t="s">
        <v>90</v>
      </c>
      <c r="K33" s="282"/>
      <c r="L33" s="282"/>
      <c r="M33" s="295"/>
      <c r="N33" s="282"/>
      <c r="O33" s="286"/>
      <c r="P33" s="278" t="s">
        <v>1692</v>
      </c>
      <c r="Q33" s="278" t="s">
        <v>1693</v>
      </c>
      <c r="R33" s="278" t="s">
        <v>1694</v>
      </c>
    </row>
    <row r="34" spans="1:18" ht="140.25">
      <c r="A34" s="270" t="s">
        <v>69</v>
      </c>
      <c r="B34" s="279" t="s">
        <v>126</v>
      </c>
      <c r="C34" s="272" t="s">
        <v>251</v>
      </c>
      <c r="D34" s="272"/>
      <c r="E34" s="272" t="s">
        <v>252</v>
      </c>
      <c r="F34" s="272" t="s">
        <v>94</v>
      </c>
      <c r="G34" s="272">
        <v>1104240175</v>
      </c>
      <c r="H34" s="280">
        <v>14136874</v>
      </c>
      <c r="I34" s="275"/>
      <c r="J34" s="282"/>
      <c r="K34" s="275"/>
      <c r="L34" s="275"/>
      <c r="M34" s="275"/>
      <c r="N34" s="275"/>
      <c r="O34" s="276" t="s">
        <v>1733</v>
      </c>
      <c r="P34" s="278"/>
      <c r="Q34" s="283" t="s">
        <v>1734</v>
      </c>
      <c r="R34" s="278" t="s">
        <v>1656</v>
      </c>
    </row>
    <row r="35" spans="1:18" ht="165.75">
      <c r="A35" s="270" t="s">
        <v>69</v>
      </c>
      <c r="B35" s="279" t="s">
        <v>126</v>
      </c>
      <c r="C35" s="272" t="s">
        <v>154</v>
      </c>
      <c r="D35" s="272"/>
      <c r="E35" s="272" t="s">
        <v>155</v>
      </c>
      <c r="F35" s="272" t="s">
        <v>113</v>
      </c>
      <c r="G35" s="272">
        <v>1306204847</v>
      </c>
      <c r="H35" s="280">
        <v>14570288</v>
      </c>
      <c r="I35" s="275"/>
      <c r="J35" s="282"/>
      <c r="K35" s="275"/>
      <c r="L35" s="275"/>
      <c r="M35" s="275"/>
      <c r="N35" s="275"/>
      <c r="O35" s="276" t="s">
        <v>1735</v>
      </c>
      <c r="P35" s="278" t="s">
        <v>1736</v>
      </c>
      <c r="Q35" s="283" t="s">
        <v>1737</v>
      </c>
      <c r="R35" s="278" t="s">
        <v>1656</v>
      </c>
    </row>
    <row r="36" spans="1:18" ht="135">
      <c r="A36" s="270" t="s">
        <v>69</v>
      </c>
      <c r="B36" s="279" t="s">
        <v>940</v>
      </c>
      <c r="C36" s="272" t="s">
        <v>1545</v>
      </c>
      <c r="D36" s="272"/>
      <c r="E36" s="272" t="s">
        <v>1546</v>
      </c>
      <c r="F36" s="272" t="s">
        <v>121</v>
      </c>
      <c r="G36" s="272">
        <v>1124662622</v>
      </c>
      <c r="H36" s="280"/>
      <c r="I36" s="281" t="s">
        <v>1649</v>
      </c>
      <c r="J36" s="275"/>
      <c r="K36" s="275"/>
      <c r="L36" s="275"/>
      <c r="M36" s="275"/>
      <c r="N36" s="275"/>
      <c r="O36" s="276"/>
      <c r="P36" s="278" t="s">
        <v>1651</v>
      </c>
      <c r="Q36" s="278" t="s">
        <v>1652</v>
      </c>
      <c r="R36" s="278" t="s">
        <v>1653</v>
      </c>
    </row>
    <row r="37" spans="1:18" ht="195">
      <c r="A37" s="270" t="s">
        <v>69</v>
      </c>
      <c r="B37" s="279" t="s">
        <v>1635</v>
      </c>
      <c r="C37" s="272" t="s">
        <v>375</v>
      </c>
      <c r="D37" s="272" t="s">
        <v>376</v>
      </c>
      <c r="E37" s="272" t="s">
        <v>377</v>
      </c>
      <c r="F37" s="272" t="s">
        <v>121</v>
      </c>
      <c r="G37" s="272">
        <v>1033710058</v>
      </c>
      <c r="H37" s="280">
        <v>14999560</v>
      </c>
      <c r="I37" s="281" t="s">
        <v>1649</v>
      </c>
      <c r="J37" s="282" t="s">
        <v>90</v>
      </c>
      <c r="K37" s="275"/>
      <c r="L37" s="275"/>
      <c r="M37" s="275"/>
      <c r="N37" s="275"/>
      <c r="O37" s="276"/>
      <c r="P37" s="278" t="s">
        <v>1662</v>
      </c>
      <c r="Q37" s="278" t="s">
        <v>1693</v>
      </c>
      <c r="R37" s="278" t="s">
        <v>1694</v>
      </c>
    </row>
    <row r="38" spans="1:18" ht="375">
      <c r="A38" s="270" t="s">
        <v>69</v>
      </c>
      <c r="B38" s="271" t="s">
        <v>1635</v>
      </c>
      <c r="C38" s="284" t="s">
        <v>556</v>
      </c>
      <c r="D38" s="284"/>
      <c r="E38" s="284" t="s">
        <v>1479</v>
      </c>
      <c r="F38" s="284" t="s">
        <v>237</v>
      </c>
      <c r="G38" s="284">
        <v>1326477084</v>
      </c>
      <c r="H38" s="274"/>
      <c r="I38" s="281" t="s">
        <v>1649</v>
      </c>
      <c r="J38" s="282" t="s">
        <v>90</v>
      </c>
      <c r="K38" s="275"/>
      <c r="L38" s="275"/>
      <c r="M38" s="275"/>
      <c r="N38" s="275"/>
      <c r="O38" s="276"/>
      <c r="P38" s="278" t="s">
        <v>1738</v>
      </c>
      <c r="Q38" s="278" t="s">
        <v>1693</v>
      </c>
      <c r="R38" s="278" t="s">
        <v>1694</v>
      </c>
    </row>
    <row r="39" spans="1:18" ht="195">
      <c r="A39" s="270" t="s">
        <v>69</v>
      </c>
      <c r="B39" s="271" t="s">
        <v>1630</v>
      </c>
      <c r="C39" s="272" t="s">
        <v>798</v>
      </c>
      <c r="D39" s="272" t="s">
        <v>1320</v>
      </c>
      <c r="E39" s="270" t="s">
        <v>1321</v>
      </c>
      <c r="F39" s="272" t="s">
        <v>121</v>
      </c>
      <c r="G39" s="272">
        <v>1174914808</v>
      </c>
      <c r="H39" s="280">
        <v>15014230</v>
      </c>
      <c r="I39" s="281" t="s">
        <v>1649</v>
      </c>
      <c r="J39" s="282" t="s">
        <v>90</v>
      </c>
      <c r="K39" s="282"/>
      <c r="L39" s="282"/>
      <c r="M39" s="282"/>
      <c r="N39" s="282"/>
      <c r="O39" s="276" t="s">
        <v>1739</v>
      </c>
      <c r="P39" s="278" t="s">
        <v>1662</v>
      </c>
      <c r="Q39" s="278" t="s">
        <v>1740</v>
      </c>
      <c r="R39" s="283" t="s">
        <v>1741</v>
      </c>
    </row>
    <row r="40" spans="1:18" ht="150">
      <c r="A40" s="270" t="s">
        <v>69</v>
      </c>
      <c r="B40" s="279" t="s">
        <v>940</v>
      </c>
      <c r="C40" s="272" t="s">
        <v>632</v>
      </c>
      <c r="D40" s="272"/>
      <c r="E40" s="272" t="s">
        <v>1010</v>
      </c>
      <c r="F40" s="272" t="s">
        <v>121</v>
      </c>
      <c r="G40" s="296">
        <v>1891128427</v>
      </c>
      <c r="H40" s="280">
        <v>13659245</v>
      </c>
      <c r="I40" s="281" t="s">
        <v>1649</v>
      </c>
      <c r="J40" s="275"/>
      <c r="K40" s="275"/>
      <c r="L40" s="275"/>
      <c r="M40" s="275"/>
      <c r="N40" s="275"/>
      <c r="O40" s="276" t="s">
        <v>1742</v>
      </c>
      <c r="P40" s="278" t="s">
        <v>1669</v>
      </c>
      <c r="Q40" s="278" t="s">
        <v>1743</v>
      </c>
      <c r="R40" s="278" t="s">
        <v>1653</v>
      </c>
    </row>
    <row r="41" spans="1:18" ht="195">
      <c r="A41" s="270" t="s">
        <v>69</v>
      </c>
      <c r="B41" s="279" t="s">
        <v>1635</v>
      </c>
      <c r="C41" s="272" t="s">
        <v>383</v>
      </c>
      <c r="D41" s="272" t="s">
        <v>384</v>
      </c>
      <c r="E41" s="272" t="s">
        <v>385</v>
      </c>
      <c r="F41" s="272" t="s">
        <v>121</v>
      </c>
      <c r="G41" s="272">
        <v>1699941112</v>
      </c>
      <c r="H41" s="280">
        <v>13973729</v>
      </c>
      <c r="I41" s="281" t="s">
        <v>1649</v>
      </c>
      <c r="J41" s="282" t="s">
        <v>90</v>
      </c>
      <c r="K41" s="275"/>
      <c r="L41" s="275"/>
      <c r="M41" s="275"/>
      <c r="N41" s="275"/>
      <c r="O41" s="276" t="s">
        <v>1683</v>
      </c>
      <c r="P41" s="278" t="s">
        <v>1662</v>
      </c>
      <c r="Q41" s="278" t="s">
        <v>1693</v>
      </c>
      <c r="R41" s="285" t="s">
        <v>1744</v>
      </c>
    </row>
    <row r="42" spans="1:18" ht="195">
      <c r="A42" s="270" t="s">
        <v>69</v>
      </c>
      <c r="B42" s="279" t="s">
        <v>1635</v>
      </c>
      <c r="C42" s="272" t="s">
        <v>391</v>
      </c>
      <c r="D42" s="272" t="s">
        <v>392</v>
      </c>
      <c r="E42" s="272" t="s">
        <v>393</v>
      </c>
      <c r="F42" s="272" t="s">
        <v>259</v>
      </c>
      <c r="G42" s="272">
        <v>1689305468</v>
      </c>
      <c r="H42" s="280">
        <v>15649680</v>
      </c>
      <c r="I42" s="275"/>
      <c r="J42" s="275"/>
      <c r="K42" s="275"/>
      <c r="L42" s="275"/>
      <c r="M42" s="275"/>
      <c r="N42" s="275"/>
      <c r="O42" s="276" t="s">
        <v>1683</v>
      </c>
      <c r="P42" s="278" t="s">
        <v>1690</v>
      </c>
      <c r="Q42" s="285" t="s">
        <v>1745</v>
      </c>
      <c r="R42" s="294" t="s">
        <v>1746</v>
      </c>
    </row>
    <row r="43" spans="1:18" ht="150">
      <c r="A43" s="270" t="s">
        <v>69</v>
      </c>
      <c r="B43" s="279" t="s">
        <v>24</v>
      </c>
      <c r="C43" s="272" t="s">
        <v>605</v>
      </c>
      <c r="D43" s="272"/>
      <c r="E43" s="272" t="s">
        <v>607</v>
      </c>
      <c r="F43" s="272" t="s">
        <v>129</v>
      </c>
      <c r="G43" s="272">
        <v>1942382502</v>
      </c>
      <c r="H43" s="280">
        <v>11838061</v>
      </c>
      <c r="I43" s="281" t="s">
        <v>1649</v>
      </c>
      <c r="J43" s="275"/>
      <c r="K43" s="275"/>
      <c r="L43" s="275"/>
      <c r="M43" s="275"/>
      <c r="N43" s="275"/>
      <c r="O43" s="276"/>
      <c r="P43" s="278" t="s">
        <v>1669</v>
      </c>
      <c r="Q43" s="285" t="s">
        <v>1747</v>
      </c>
      <c r="R43" s="285" t="s">
        <v>1748</v>
      </c>
    </row>
    <row r="44" spans="1:18" ht="195">
      <c r="A44" s="270" t="s">
        <v>69</v>
      </c>
      <c r="B44" s="279" t="s">
        <v>940</v>
      </c>
      <c r="C44" s="272" t="s">
        <v>1554</v>
      </c>
      <c r="D44" s="272"/>
      <c r="E44" s="272" t="s">
        <v>1555</v>
      </c>
      <c r="F44" s="272" t="s">
        <v>113</v>
      </c>
      <c r="G44" s="272">
        <v>1750394235</v>
      </c>
      <c r="H44" s="280">
        <v>12326757</v>
      </c>
      <c r="I44" s="275"/>
      <c r="J44" s="275"/>
      <c r="K44" s="275"/>
      <c r="L44" s="275"/>
      <c r="M44" s="275"/>
      <c r="N44" s="275"/>
      <c r="O44" s="276" t="s">
        <v>1749</v>
      </c>
      <c r="P44" s="278" t="s">
        <v>1690</v>
      </c>
      <c r="Q44" s="278" t="s">
        <v>1750</v>
      </c>
      <c r="R44" s="278" t="s">
        <v>1751</v>
      </c>
    </row>
    <row r="45" spans="1:18" ht="135">
      <c r="A45" s="270" t="s">
        <v>69</v>
      </c>
      <c r="B45" s="279" t="s">
        <v>751</v>
      </c>
      <c r="C45" s="272" t="s">
        <v>466</v>
      </c>
      <c r="D45" s="272" t="s">
        <v>82</v>
      </c>
      <c r="E45" s="272" t="s">
        <v>765</v>
      </c>
      <c r="F45" s="272" t="s">
        <v>94</v>
      </c>
      <c r="G45" s="272">
        <v>1407154404</v>
      </c>
      <c r="H45" s="280">
        <v>13903069</v>
      </c>
      <c r="I45" s="275"/>
      <c r="J45" s="282" t="s">
        <v>90</v>
      </c>
      <c r="K45" s="275"/>
      <c r="L45" s="275"/>
      <c r="M45" s="275"/>
      <c r="N45" s="275"/>
      <c r="O45" s="276"/>
      <c r="P45" s="278" t="s">
        <v>1692</v>
      </c>
      <c r="Q45" s="285" t="s">
        <v>1752</v>
      </c>
      <c r="R45" s="285" t="s">
        <v>1753</v>
      </c>
    </row>
    <row r="46" spans="1:18" ht="195">
      <c r="A46" s="270" t="s">
        <v>69</v>
      </c>
      <c r="B46" s="279" t="s">
        <v>1635</v>
      </c>
      <c r="C46" s="272" t="s">
        <v>399</v>
      </c>
      <c r="D46" s="272" t="s">
        <v>400</v>
      </c>
      <c r="E46" s="272" t="s">
        <v>401</v>
      </c>
      <c r="F46" s="272" t="s">
        <v>121</v>
      </c>
      <c r="G46" s="272">
        <v>1447525712</v>
      </c>
      <c r="H46" s="280">
        <v>13848373</v>
      </c>
      <c r="I46" s="281" t="s">
        <v>1649</v>
      </c>
      <c r="J46" s="282" t="s">
        <v>90</v>
      </c>
      <c r="K46" s="275"/>
      <c r="L46" s="275"/>
      <c r="M46" s="275"/>
      <c r="N46" s="275"/>
      <c r="O46" s="276" t="s">
        <v>1683</v>
      </c>
      <c r="P46" s="278" t="s">
        <v>1662</v>
      </c>
      <c r="Q46" s="278" t="s">
        <v>1693</v>
      </c>
      <c r="R46" s="278" t="s">
        <v>1694</v>
      </c>
    </row>
    <row r="47" spans="1:18" ht="156.75">
      <c r="A47" s="270" t="s">
        <v>69</v>
      </c>
      <c r="B47" s="279" t="s">
        <v>126</v>
      </c>
      <c r="C47" s="272" t="s">
        <v>163</v>
      </c>
      <c r="D47" s="272"/>
      <c r="E47" s="272" t="s">
        <v>165</v>
      </c>
      <c r="F47" s="272" t="s">
        <v>113</v>
      </c>
      <c r="G47" s="272">
        <v>1215255369</v>
      </c>
      <c r="H47" s="280">
        <v>12596108</v>
      </c>
      <c r="I47" s="275"/>
      <c r="J47" s="282"/>
      <c r="K47" s="275"/>
      <c r="L47" s="275"/>
      <c r="M47" s="275"/>
      <c r="N47" s="275"/>
      <c r="O47" s="276"/>
      <c r="P47" s="278" t="s">
        <v>1754</v>
      </c>
      <c r="Q47" s="283" t="s">
        <v>1755</v>
      </c>
      <c r="R47" s="294" t="s">
        <v>1756</v>
      </c>
    </row>
    <row r="48" spans="1:18" ht="240">
      <c r="A48" s="270" t="s">
        <v>69</v>
      </c>
      <c r="B48" s="279" t="s">
        <v>751</v>
      </c>
      <c r="C48" s="272" t="s">
        <v>771</v>
      </c>
      <c r="D48" s="272" t="s">
        <v>772</v>
      </c>
      <c r="E48" s="272" t="s">
        <v>773</v>
      </c>
      <c r="F48" s="272" t="s">
        <v>113</v>
      </c>
      <c r="G48" s="272">
        <v>1346503372</v>
      </c>
      <c r="H48" s="280">
        <v>15394170</v>
      </c>
      <c r="I48" s="275"/>
      <c r="J48" s="282" t="s">
        <v>90</v>
      </c>
      <c r="K48" s="275"/>
      <c r="L48" s="275"/>
      <c r="M48" s="275"/>
      <c r="N48" s="275"/>
      <c r="O48" s="276" t="s">
        <v>1683</v>
      </c>
      <c r="P48" s="278" t="s">
        <v>1723</v>
      </c>
      <c r="Q48" s="285" t="s">
        <v>1757</v>
      </c>
      <c r="R48" s="285" t="s">
        <v>1758</v>
      </c>
    </row>
    <row r="49" spans="1:18" ht="165">
      <c r="A49" s="270" t="s">
        <v>69</v>
      </c>
      <c r="B49" s="279" t="s">
        <v>1759</v>
      </c>
      <c r="C49" s="272" t="s">
        <v>686</v>
      </c>
      <c r="D49" s="272"/>
      <c r="E49" s="272" t="s">
        <v>687</v>
      </c>
      <c r="F49" s="272" t="s">
        <v>688</v>
      </c>
      <c r="G49" s="272">
        <v>1922048099</v>
      </c>
      <c r="H49" s="280">
        <v>11747216</v>
      </c>
      <c r="I49" s="275"/>
      <c r="J49" s="275"/>
      <c r="K49" s="275"/>
      <c r="L49" s="275"/>
      <c r="M49" s="275"/>
      <c r="N49" s="275"/>
      <c r="O49" s="276"/>
      <c r="P49" s="275"/>
      <c r="Q49" s="285" t="s">
        <v>1760</v>
      </c>
      <c r="R49" s="285" t="s">
        <v>1761</v>
      </c>
    </row>
    <row r="50" spans="1:18" ht="180">
      <c r="A50" s="270" t="s">
        <v>69</v>
      </c>
      <c r="B50" s="279" t="s">
        <v>751</v>
      </c>
      <c r="C50" s="272" t="s">
        <v>632</v>
      </c>
      <c r="D50" s="272" t="s">
        <v>82</v>
      </c>
      <c r="E50" s="272" t="s">
        <v>1762</v>
      </c>
      <c r="F50" s="272" t="s">
        <v>121</v>
      </c>
      <c r="G50" s="272">
        <v>1912333808</v>
      </c>
      <c r="H50" s="280">
        <v>15712339</v>
      </c>
      <c r="I50" s="281" t="s">
        <v>1649</v>
      </c>
      <c r="J50" s="282" t="s">
        <v>90</v>
      </c>
      <c r="K50" s="275"/>
      <c r="L50" s="275"/>
      <c r="M50" s="275"/>
      <c r="N50" s="275"/>
      <c r="O50" s="276"/>
      <c r="P50" s="278" t="s">
        <v>1687</v>
      </c>
      <c r="Q50" s="285" t="s">
        <v>1763</v>
      </c>
      <c r="R50" s="285" t="s">
        <v>1685</v>
      </c>
    </row>
    <row r="51" spans="1:18" ht="195">
      <c r="A51" s="270" t="s">
        <v>69</v>
      </c>
      <c r="B51" s="279" t="s">
        <v>1701</v>
      </c>
      <c r="C51" s="272" t="s">
        <v>822</v>
      </c>
      <c r="D51" s="272"/>
      <c r="E51" s="272" t="s">
        <v>847</v>
      </c>
      <c r="F51" s="272" t="s">
        <v>1764</v>
      </c>
      <c r="G51" s="272">
        <v>1043350895</v>
      </c>
      <c r="H51" s="280">
        <v>11278145</v>
      </c>
      <c r="I51" s="281" t="s">
        <v>1649</v>
      </c>
      <c r="J51" s="282" t="s">
        <v>90</v>
      </c>
      <c r="K51" s="275"/>
      <c r="L51" s="275"/>
      <c r="M51" s="275"/>
      <c r="N51" s="275"/>
      <c r="O51" s="276"/>
      <c r="P51" s="278" t="s">
        <v>1687</v>
      </c>
      <c r="Q51" s="285" t="s">
        <v>1765</v>
      </c>
      <c r="R51" s="285" t="s">
        <v>1766</v>
      </c>
    </row>
    <row r="52" spans="1:18" ht="240">
      <c r="A52" s="270" t="s">
        <v>69</v>
      </c>
      <c r="B52" s="279" t="s">
        <v>24</v>
      </c>
      <c r="C52" s="284" t="s">
        <v>657</v>
      </c>
      <c r="D52" s="284"/>
      <c r="E52" s="284" t="s">
        <v>658</v>
      </c>
      <c r="F52" s="284" t="s">
        <v>84</v>
      </c>
      <c r="G52" s="292">
        <v>1780336149</v>
      </c>
      <c r="H52" s="274">
        <v>15662710</v>
      </c>
      <c r="I52" s="275"/>
      <c r="J52" s="282" t="s">
        <v>90</v>
      </c>
      <c r="K52" s="275"/>
      <c r="L52" s="275"/>
      <c r="M52" s="275"/>
      <c r="N52" s="275"/>
      <c r="O52" s="276"/>
      <c r="P52" s="278" t="s">
        <v>1723</v>
      </c>
      <c r="Q52" s="285"/>
      <c r="R52" s="297" t="s">
        <v>1767</v>
      </c>
    </row>
    <row r="53" spans="1:18" ht="180">
      <c r="A53" s="270" t="s">
        <v>69</v>
      </c>
      <c r="B53" s="271" t="s">
        <v>1630</v>
      </c>
      <c r="C53" s="272" t="s">
        <v>1326</v>
      </c>
      <c r="D53" s="272" t="s">
        <v>814</v>
      </c>
      <c r="E53" s="272" t="s">
        <v>1327</v>
      </c>
      <c r="F53" s="272" t="s">
        <v>121</v>
      </c>
      <c r="G53" s="272">
        <v>1487036059</v>
      </c>
      <c r="H53" s="280">
        <v>15157990</v>
      </c>
      <c r="I53" s="281" t="s">
        <v>1649</v>
      </c>
      <c r="J53" s="282" t="s">
        <v>90</v>
      </c>
      <c r="K53" s="275"/>
      <c r="L53" s="275"/>
      <c r="M53" s="275"/>
      <c r="N53" s="275"/>
      <c r="O53" s="289" t="s">
        <v>1768</v>
      </c>
      <c r="P53" s="278" t="s">
        <v>1687</v>
      </c>
      <c r="Q53" s="278" t="s">
        <v>1769</v>
      </c>
      <c r="R53" s="283" t="s">
        <v>1770</v>
      </c>
    </row>
    <row r="54" spans="1:18" ht="240">
      <c r="A54" s="270" t="s">
        <v>69</v>
      </c>
      <c r="B54" s="279" t="s">
        <v>1285</v>
      </c>
      <c r="C54" s="272" t="s">
        <v>1293</v>
      </c>
      <c r="D54" s="272" t="s">
        <v>1294</v>
      </c>
      <c r="E54" s="272" t="s">
        <v>1295</v>
      </c>
      <c r="F54" s="272" t="s">
        <v>1296</v>
      </c>
      <c r="G54" s="296">
        <v>1881932804</v>
      </c>
      <c r="H54" s="280">
        <v>12509278</v>
      </c>
      <c r="I54" s="281" t="s">
        <v>1649</v>
      </c>
      <c r="J54" s="275"/>
      <c r="K54" s="275"/>
      <c r="L54" s="275"/>
      <c r="M54" s="275"/>
      <c r="N54" s="275"/>
      <c r="O54" s="276" t="s">
        <v>1771</v>
      </c>
      <c r="P54" s="278" t="s">
        <v>1772</v>
      </c>
      <c r="Q54" s="285" t="s">
        <v>1699</v>
      </c>
      <c r="R54" s="285" t="s">
        <v>1773</v>
      </c>
    </row>
    <row r="55" spans="1:18" ht="240">
      <c r="A55" s="270" t="s">
        <v>69</v>
      </c>
      <c r="B55" s="271" t="s">
        <v>940</v>
      </c>
      <c r="C55" s="284" t="s">
        <v>1017</v>
      </c>
      <c r="D55" s="284"/>
      <c r="E55" s="284" t="s">
        <v>1018</v>
      </c>
      <c r="F55" s="284" t="s">
        <v>84</v>
      </c>
      <c r="G55" s="298">
        <v>1841687654</v>
      </c>
      <c r="H55" s="274">
        <v>15481683</v>
      </c>
      <c r="I55" s="275"/>
      <c r="J55" s="282" t="s">
        <v>90</v>
      </c>
      <c r="K55" s="275"/>
      <c r="L55" s="275"/>
      <c r="M55" s="275"/>
      <c r="N55" s="275"/>
      <c r="O55" s="276" t="s">
        <v>1774</v>
      </c>
      <c r="P55" s="278" t="s">
        <v>1723</v>
      </c>
      <c r="Q55" s="278" t="s">
        <v>1775</v>
      </c>
      <c r="R55" s="278" t="s">
        <v>1706</v>
      </c>
    </row>
    <row r="56" spans="1:18" ht="165">
      <c r="A56" s="270" t="s">
        <v>69</v>
      </c>
      <c r="B56" s="279" t="s">
        <v>24</v>
      </c>
      <c r="C56" s="272" t="s">
        <v>616</v>
      </c>
      <c r="D56" s="272" t="s">
        <v>617</v>
      </c>
      <c r="E56" s="272" t="s">
        <v>618</v>
      </c>
      <c r="F56" s="272" t="s">
        <v>121</v>
      </c>
      <c r="G56" s="292">
        <v>1912032772</v>
      </c>
      <c r="H56" s="299">
        <v>11458220</v>
      </c>
      <c r="I56" s="281" t="s">
        <v>1649</v>
      </c>
      <c r="J56" s="275"/>
      <c r="K56" s="275"/>
      <c r="L56" s="275"/>
      <c r="M56" s="275"/>
      <c r="N56" s="275"/>
      <c r="O56" s="276"/>
      <c r="P56" s="278" t="s">
        <v>1776</v>
      </c>
      <c r="Q56" s="285" t="s">
        <v>1777</v>
      </c>
      <c r="R56" s="285" t="s">
        <v>1778</v>
      </c>
    </row>
    <row r="57" spans="1:18" ht="195">
      <c r="A57" s="270" t="s">
        <v>69</v>
      </c>
      <c r="B57" s="279" t="s">
        <v>940</v>
      </c>
      <c r="C57" s="272" t="s">
        <v>1023</v>
      </c>
      <c r="D57" s="272"/>
      <c r="E57" s="272" t="s">
        <v>1025</v>
      </c>
      <c r="F57" s="272" t="s">
        <v>84</v>
      </c>
      <c r="G57" s="272">
        <v>1306107404</v>
      </c>
      <c r="H57" s="280"/>
      <c r="I57" s="275"/>
      <c r="J57" s="275"/>
      <c r="K57" s="275"/>
      <c r="L57" s="275"/>
      <c r="M57" s="275"/>
      <c r="N57" s="275"/>
      <c r="O57" s="276"/>
      <c r="P57" s="278" t="s">
        <v>1690</v>
      </c>
      <c r="Q57" s="278" t="s">
        <v>1652</v>
      </c>
      <c r="R57" s="278" t="s">
        <v>1720</v>
      </c>
    </row>
    <row r="58" spans="1:18" ht="180">
      <c r="A58" s="270" t="s">
        <v>69</v>
      </c>
      <c r="B58" s="279" t="s">
        <v>126</v>
      </c>
      <c r="C58" s="272" t="s">
        <v>177</v>
      </c>
      <c r="D58" s="272" t="s">
        <v>178</v>
      </c>
      <c r="E58" s="272" t="s">
        <v>179</v>
      </c>
      <c r="F58" s="272" t="s">
        <v>121</v>
      </c>
      <c r="G58" s="272">
        <v>1437429404</v>
      </c>
      <c r="H58" s="280">
        <v>13968119</v>
      </c>
      <c r="I58" s="281" t="s">
        <v>1649</v>
      </c>
      <c r="J58" s="282" t="s">
        <v>90</v>
      </c>
      <c r="K58" s="275"/>
      <c r="L58" s="275"/>
      <c r="M58" s="275"/>
      <c r="N58" s="275"/>
      <c r="O58" s="276" t="s">
        <v>1779</v>
      </c>
      <c r="P58" s="278" t="s">
        <v>1687</v>
      </c>
      <c r="Q58" s="283" t="s">
        <v>1780</v>
      </c>
      <c r="R58" s="294" t="s">
        <v>1781</v>
      </c>
    </row>
    <row r="59" spans="1:18" ht="150">
      <c r="A59" s="270" t="s">
        <v>69</v>
      </c>
      <c r="B59" s="279" t="s">
        <v>1701</v>
      </c>
      <c r="C59" s="272" t="s">
        <v>855</v>
      </c>
      <c r="D59" s="272" t="s">
        <v>856</v>
      </c>
      <c r="E59" s="272" t="s">
        <v>857</v>
      </c>
      <c r="F59" s="272" t="s">
        <v>858</v>
      </c>
      <c r="G59" s="272">
        <v>1235639717</v>
      </c>
      <c r="H59" s="280">
        <v>15563378</v>
      </c>
      <c r="I59" s="275"/>
      <c r="J59" s="275"/>
      <c r="K59" s="275"/>
      <c r="L59" s="275"/>
      <c r="M59" s="275"/>
      <c r="N59" s="275"/>
      <c r="O59" s="276"/>
      <c r="P59" s="278" t="s">
        <v>1736</v>
      </c>
      <c r="Q59" s="285" t="s">
        <v>1782</v>
      </c>
      <c r="R59" s="285" t="s">
        <v>1783</v>
      </c>
    </row>
    <row r="60" spans="1:18" ht="240">
      <c r="A60" s="270" t="s">
        <v>69</v>
      </c>
      <c r="B60" s="279" t="s">
        <v>1701</v>
      </c>
      <c r="C60" s="272" t="s">
        <v>1517</v>
      </c>
      <c r="D60" s="272" t="s">
        <v>1029</v>
      </c>
      <c r="E60" s="272" t="s">
        <v>1518</v>
      </c>
      <c r="F60" s="272" t="s">
        <v>937</v>
      </c>
      <c r="G60" s="272">
        <v>1043956386</v>
      </c>
      <c r="H60" s="280">
        <v>15574204</v>
      </c>
      <c r="I60" s="275"/>
      <c r="J60" s="282" t="s">
        <v>90</v>
      </c>
      <c r="K60" s="275"/>
      <c r="L60" s="275"/>
      <c r="M60" s="275"/>
      <c r="N60" s="275"/>
      <c r="O60" s="276"/>
      <c r="P60" s="278" t="s">
        <v>1723</v>
      </c>
      <c r="Q60" s="285" t="s">
        <v>1784</v>
      </c>
      <c r="R60" s="285" t="s">
        <v>1785</v>
      </c>
    </row>
    <row r="61" spans="1:18" ht="180">
      <c r="A61" s="270" t="s">
        <v>69</v>
      </c>
      <c r="B61" s="279" t="s">
        <v>1635</v>
      </c>
      <c r="C61" s="272" t="s">
        <v>410</v>
      </c>
      <c r="D61" s="272"/>
      <c r="E61" s="272" t="s">
        <v>411</v>
      </c>
      <c r="F61" s="272" t="s">
        <v>121</v>
      </c>
      <c r="G61" s="272">
        <v>1134464688</v>
      </c>
      <c r="H61" s="280">
        <v>14171982</v>
      </c>
      <c r="I61" s="281" t="s">
        <v>1649</v>
      </c>
      <c r="J61" s="282" t="s">
        <v>90</v>
      </c>
      <c r="K61" s="275"/>
      <c r="L61" s="275"/>
      <c r="M61" s="275"/>
      <c r="N61" s="275"/>
      <c r="O61" s="289" t="s">
        <v>1683</v>
      </c>
      <c r="P61" s="278" t="s">
        <v>1687</v>
      </c>
      <c r="Q61" s="278" t="s">
        <v>1693</v>
      </c>
      <c r="R61" s="278" t="s">
        <v>1694</v>
      </c>
    </row>
    <row r="62" spans="1:18" ht="165">
      <c r="A62" s="270" t="s">
        <v>69</v>
      </c>
      <c r="B62" s="279" t="s">
        <v>24</v>
      </c>
      <c r="C62" s="272" t="s">
        <v>624</v>
      </c>
      <c r="D62" s="272" t="s">
        <v>625</v>
      </c>
      <c r="E62" s="272" t="s">
        <v>626</v>
      </c>
      <c r="F62" s="272" t="s">
        <v>259</v>
      </c>
      <c r="G62" s="272">
        <v>1649798943</v>
      </c>
      <c r="H62" s="280">
        <v>14356354</v>
      </c>
      <c r="I62" s="275"/>
      <c r="J62" s="282"/>
      <c r="K62" s="275"/>
      <c r="L62" s="275"/>
      <c r="M62" s="275"/>
      <c r="N62" s="275"/>
      <c r="O62" s="276" t="s">
        <v>1683</v>
      </c>
      <c r="P62" s="278"/>
      <c r="Q62" s="285" t="s">
        <v>1786</v>
      </c>
      <c r="R62" s="285" t="s">
        <v>1787</v>
      </c>
    </row>
    <row r="63" spans="1:18" ht="135">
      <c r="A63" s="270" t="s">
        <v>69</v>
      </c>
      <c r="B63" s="279" t="s">
        <v>940</v>
      </c>
      <c r="C63" s="272" t="s">
        <v>28</v>
      </c>
      <c r="D63" s="272"/>
      <c r="E63" s="272" t="s">
        <v>1030</v>
      </c>
      <c r="F63" s="272" t="s">
        <v>121</v>
      </c>
      <c r="G63" s="272">
        <v>1033613435</v>
      </c>
      <c r="H63" s="280">
        <v>14230769</v>
      </c>
      <c r="I63" s="281" t="s">
        <v>1649</v>
      </c>
      <c r="J63" s="282"/>
      <c r="K63" s="282"/>
      <c r="L63" s="282"/>
      <c r="M63" s="282"/>
      <c r="N63" s="282"/>
      <c r="O63" s="276" t="s">
        <v>1788</v>
      </c>
      <c r="P63" s="278" t="s">
        <v>1651</v>
      </c>
      <c r="Q63" s="278" t="s">
        <v>1789</v>
      </c>
      <c r="R63" s="278" t="s">
        <v>1653</v>
      </c>
    </row>
    <row r="64" spans="1:18" ht="180">
      <c r="A64" s="270" t="s">
        <v>69</v>
      </c>
      <c r="B64" s="279" t="s">
        <v>1635</v>
      </c>
      <c r="C64" s="272" t="s">
        <v>417</v>
      </c>
      <c r="D64" s="272" t="s">
        <v>418</v>
      </c>
      <c r="E64" s="272" t="s">
        <v>419</v>
      </c>
      <c r="F64" s="272" t="s">
        <v>121</v>
      </c>
      <c r="G64" s="272">
        <v>1649610940</v>
      </c>
      <c r="H64" s="280">
        <v>14009120</v>
      </c>
      <c r="I64" s="281" t="s">
        <v>1649</v>
      </c>
      <c r="J64" s="282" t="s">
        <v>90</v>
      </c>
      <c r="K64" s="275"/>
      <c r="L64" s="275"/>
      <c r="M64" s="275"/>
      <c r="N64" s="275"/>
      <c r="O64" s="276" t="s">
        <v>1683</v>
      </c>
      <c r="P64" s="278" t="s">
        <v>1687</v>
      </c>
      <c r="Q64" s="278" t="s">
        <v>1693</v>
      </c>
      <c r="R64" s="278" t="s">
        <v>1694</v>
      </c>
    </row>
    <row r="65" spans="1:18" ht="105">
      <c r="A65" s="270" t="s">
        <v>69</v>
      </c>
      <c r="B65" s="271" t="s">
        <v>940</v>
      </c>
      <c r="C65" s="284" t="s">
        <v>1790</v>
      </c>
      <c r="D65" s="284"/>
      <c r="E65" s="284" t="s">
        <v>941</v>
      </c>
      <c r="F65" s="284" t="s">
        <v>94</v>
      </c>
      <c r="G65" s="298">
        <v>1831635457</v>
      </c>
      <c r="H65" s="274">
        <v>14651052</v>
      </c>
      <c r="I65" s="275"/>
      <c r="J65" s="275"/>
      <c r="K65" s="275"/>
      <c r="L65" s="275"/>
      <c r="M65" s="275"/>
      <c r="N65" s="275"/>
      <c r="O65" s="276" t="s">
        <v>1791</v>
      </c>
      <c r="P65" s="278" t="s">
        <v>1683</v>
      </c>
      <c r="Q65" s="278" t="s">
        <v>1792</v>
      </c>
      <c r="R65" s="278" t="s">
        <v>1653</v>
      </c>
    </row>
    <row r="66" spans="1:18" ht="180">
      <c r="A66" s="270" t="s">
        <v>69</v>
      </c>
      <c r="B66" s="271" t="s">
        <v>940</v>
      </c>
      <c r="C66" s="284" t="s">
        <v>1037</v>
      </c>
      <c r="D66" s="284"/>
      <c r="E66" s="284" t="s">
        <v>1039</v>
      </c>
      <c r="F66" s="284" t="s">
        <v>805</v>
      </c>
      <c r="G66" s="284">
        <v>1629279351</v>
      </c>
      <c r="H66" s="274">
        <v>11932121</v>
      </c>
      <c r="I66" s="281" t="s">
        <v>1649</v>
      </c>
      <c r="J66" s="282" t="s">
        <v>90</v>
      </c>
      <c r="K66" s="275"/>
      <c r="L66" s="275"/>
      <c r="M66" s="275"/>
      <c r="N66" s="275"/>
      <c r="O66" s="276" t="s">
        <v>1774</v>
      </c>
      <c r="P66" s="278" t="s">
        <v>1687</v>
      </c>
      <c r="Q66" s="278" t="s">
        <v>1793</v>
      </c>
      <c r="R66" s="278" t="s">
        <v>1653</v>
      </c>
    </row>
    <row r="67" spans="1:18" ht="120">
      <c r="A67" s="270" t="s">
        <v>69</v>
      </c>
      <c r="B67" s="279" t="s">
        <v>1285</v>
      </c>
      <c r="C67" s="272" t="s">
        <v>1304</v>
      </c>
      <c r="D67" s="272" t="s">
        <v>1305</v>
      </c>
      <c r="E67" s="272" t="s">
        <v>1306</v>
      </c>
      <c r="F67" s="272" t="s">
        <v>1288</v>
      </c>
      <c r="G67" s="272">
        <v>1518346832</v>
      </c>
      <c r="H67" s="280">
        <v>13559916</v>
      </c>
      <c r="I67" s="275"/>
      <c r="J67" s="275"/>
      <c r="K67" s="275"/>
      <c r="L67" s="275"/>
      <c r="M67" s="275"/>
      <c r="N67" s="275"/>
      <c r="O67" s="289" t="s">
        <v>1794</v>
      </c>
      <c r="P67" s="278"/>
      <c r="Q67" s="285" t="s">
        <v>1795</v>
      </c>
      <c r="R67" s="300" t="s">
        <v>1796</v>
      </c>
    </row>
    <row r="68" spans="1:18" ht="120">
      <c r="A68" s="270" t="s">
        <v>69</v>
      </c>
      <c r="B68" s="279" t="s">
        <v>1635</v>
      </c>
      <c r="C68" s="272" t="s">
        <v>426</v>
      </c>
      <c r="D68" s="272"/>
      <c r="E68" s="272" t="s">
        <v>427</v>
      </c>
      <c r="F68" s="272" t="s">
        <v>121</v>
      </c>
      <c r="G68" s="272">
        <v>1104135607</v>
      </c>
      <c r="H68" s="280">
        <v>12597056</v>
      </c>
      <c r="I68" s="281"/>
      <c r="J68" s="282" t="s">
        <v>90</v>
      </c>
      <c r="K68" s="275"/>
      <c r="L68" s="275"/>
      <c r="M68" s="275"/>
      <c r="N68" s="275"/>
      <c r="O68" s="276"/>
      <c r="P68" s="278" t="s">
        <v>1797</v>
      </c>
      <c r="Q68" s="278" t="s">
        <v>1693</v>
      </c>
      <c r="R68" s="278" t="s">
        <v>1694</v>
      </c>
    </row>
    <row r="69" spans="1:18" ht="120">
      <c r="A69" s="270" t="s">
        <v>69</v>
      </c>
      <c r="B69" s="279" t="s">
        <v>751</v>
      </c>
      <c r="C69" s="272" t="s">
        <v>515</v>
      </c>
      <c r="D69" s="272" t="s">
        <v>81</v>
      </c>
      <c r="E69" s="272" t="s">
        <v>786</v>
      </c>
      <c r="F69" s="272" t="s">
        <v>94</v>
      </c>
      <c r="G69" s="272">
        <v>1376969972</v>
      </c>
      <c r="H69" s="280">
        <v>15712070</v>
      </c>
      <c r="I69" s="275"/>
      <c r="J69" s="282" t="s">
        <v>90</v>
      </c>
      <c r="K69" s="275"/>
      <c r="L69" s="275"/>
      <c r="M69" s="275"/>
      <c r="N69" s="275"/>
      <c r="O69" s="276" t="s">
        <v>1798</v>
      </c>
      <c r="P69" s="278" t="s">
        <v>1797</v>
      </c>
      <c r="Q69" s="285" t="s">
        <v>1799</v>
      </c>
      <c r="R69" s="285" t="s">
        <v>1758</v>
      </c>
    </row>
    <row r="70" spans="1:18" ht="109.5" customHeight="1">
      <c r="A70" s="270" t="s">
        <v>69</v>
      </c>
      <c r="B70" s="279" t="s">
        <v>940</v>
      </c>
      <c r="C70" s="272" t="s">
        <v>1029</v>
      </c>
      <c r="D70" s="272"/>
      <c r="E70" s="272" t="s">
        <v>1048</v>
      </c>
      <c r="F70" s="272" t="s">
        <v>94</v>
      </c>
      <c r="G70" s="296">
        <v>1881042984</v>
      </c>
      <c r="H70" s="280">
        <v>13862165</v>
      </c>
      <c r="I70" s="275"/>
      <c r="J70" s="275"/>
      <c r="K70" s="275"/>
      <c r="L70" s="275"/>
      <c r="M70" s="275"/>
      <c r="N70" s="275"/>
      <c r="O70" s="276" t="s">
        <v>1800</v>
      </c>
      <c r="P70" s="278" t="s">
        <v>1683</v>
      </c>
      <c r="Q70" s="278" t="s">
        <v>1801</v>
      </c>
      <c r="R70" s="278" t="s">
        <v>1802</v>
      </c>
    </row>
    <row r="71" spans="1:18" ht="180">
      <c r="A71" s="270" t="s">
        <v>69</v>
      </c>
      <c r="B71" s="279" t="s">
        <v>1633</v>
      </c>
      <c r="C71" s="272" t="s">
        <v>1634</v>
      </c>
      <c r="D71" s="272"/>
      <c r="E71" s="272" t="s">
        <v>280</v>
      </c>
      <c r="F71" s="272" t="s">
        <v>121</v>
      </c>
      <c r="G71" s="272">
        <v>1689926479</v>
      </c>
      <c r="H71" s="280"/>
      <c r="I71" s="281" t="s">
        <v>1649</v>
      </c>
      <c r="J71" s="282" t="s">
        <v>90</v>
      </c>
      <c r="K71" s="275"/>
      <c r="L71" s="275"/>
      <c r="M71" s="275"/>
      <c r="N71" s="275"/>
      <c r="O71" s="276"/>
      <c r="P71" s="278" t="s">
        <v>1687</v>
      </c>
      <c r="Q71" s="278"/>
      <c r="R71" s="285" t="s">
        <v>1803</v>
      </c>
    </row>
    <row r="72" spans="1:18" ht="180">
      <c r="A72" s="270" t="s">
        <v>69</v>
      </c>
      <c r="B72" s="279" t="s">
        <v>1701</v>
      </c>
      <c r="C72" s="272" t="s">
        <v>1522</v>
      </c>
      <c r="D72" s="272" t="s">
        <v>1523</v>
      </c>
      <c r="E72" s="272" t="s">
        <v>1524</v>
      </c>
      <c r="F72" s="272" t="s">
        <v>121</v>
      </c>
      <c r="G72" s="272">
        <v>1578893343</v>
      </c>
      <c r="H72" s="280">
        <v>12205982</v>
      </c>
      <c r="I72" s="281" t="s">
        <v>1649</v>
      </c>
      <c r="J72" s="282" t="s">
        <v>90</v>
      </c>
      <c r="K72" s="275"/>
      <c r="L72" s="275"/>
      <c r="M72" s="275"/>
      <c r="N72" s="275"/>
      <c r="O72" s="276" t="s">
        <v>1804</v>
      </c>
      <c r="P72" s="278" t="s">
        <v>1687</v>
      </c>
      <c r="Q72" s="285" t="s">
        <v>1805</v>
      </c>
      <c r="R72" s="285" t="s">
        <v>1806</v>
      </c>
    </row>
    <row r="73" spans="1:18" ht="180">
      <c r="A73" s="270" t="s">
        <v>69</v>
      </c>
      <c r="B73" s="279" t="s">
        <v>1635</v>
      </c>
      <c r="C73" s="272" t="s">
        <v>432</v>
      </c>
      <c r="D73" s="272"/>
      <c r="E73" s="272" t="s">
        <v>433</v>
      </c>
      <c r="F73" s="272" t="s">
        <v>121</v>
      </c>
      <c r="G73" s="272">
        <v>1124543400</v>
      </c>
      <c r="H73" s="280">
        <v>15577957</v>
      </c>
      <c r="I73" s="281" t="s">
        <v>1649</v>
      </c>
      <c r="J73" s="282" t="s">
        <v>90</v>
      </c>
      <c r="K73" s="275"/>
      <c r="L73" s="275"/>
      <c r="M73" s="275"/>
      <c r="N73" s="275"/>
      <c r="O73" s="289" t="s">
        <v>1683</v>
      </c>
      <c r="P73" s="278" t="s">
        <v>1687</v>
      </c>
      <c r="Q73" s="278" t="s">
        <v>1693</v>
      </c>
      <c r="R73" s="294" t="s">
        <v>1807</v>
      </c>
    </row>
    <row r="74" spans="1:18" ht="135">
      <c r="A74" s="270" t="s">
        <v>69</v>
      </c>
      <c r="B74" s="279" t="s">
        <v>940</v>
      </c>
      <c r="C74" s="272" t="s">
        <v>1054</v>
      </c>
      <c r="D74" s="272"/>
      <c r="E74" s="272" t="s">
        <v>1055</v>
      </c>
      <c r="F74" s="272" t="s">
        <v>121</v>
      </c>
      <c r="G74" s="272">
        <v>1992258362</v>
      </c>
      <c r="H74" s="280">
        <v>13642448</v>
      </c>
      <c r="I74" s="281" t="s">
        <v>1649</v>
      </c>
      <c r="J74" s="275"/>
      <c r="K74" s="275"/>
      <c r="L74" s="275"/>
      <c r="M74" s="275"/>
      <c r="N74" s="275"/>
      <c r="O74" s="276" t="s">
        <v>1800</v>
      </c>
      <c r="P74" s="278" t="s">
        <v>1651</v>
      </c>
      <c r="Q74" s="278" t="s">
        <v>1808</v>
      </c>
      <c r="R74" s="278" t="s">
        <v>1809</v>
      </c>
    </row>
    <row r="75" spans="1:18" ht="240">
      <c r="A75" s="270" t="s">
        <v>69</v>
      </c>
      <c r="B75" s="271" t="s">
        <v>1635</v>
      </c>
      <c r="C75" s="284" t="s">
        <v>439</v>
      </c>
      <c r="D75" s="284"/>
      <c r="E75" s="284" t="s">
        <v>440</v>
      </c>
      <c r="F75" s="284" t="s">
        <v>84</v>
      </c>
      <c r="G75" s="284">
        <v>1164030136</v>
      </c>
      <c r="H75" s="274"/>
      <c r="I75" s="275"/>
      <c r="J75" s="282" t="s">
        <v>90</v>
      </c>
      <c r="K75" s="275"/>
      <c r="L75" s="275"/>
      <c r="M75" s="275"/>
      <c r="N75" s="275"/>
      <c r="O75" s="276"/>
      <c r="P75" s="278" t="s">
        <v>1723</v>
      </c>
      <c r="Q75" s="278" t="s">
        <v>1693</v>
      </c>
      <c r="R75" s="294" t="s">
        <v>1810</v>
      </c>
    </row>
    <row r="76" spans="1:18" ht="135">
      <c r="A76" s="270" t="s">
        <v>69</v>
      </c>
      <c r="B76" s="279" t="s">
        <v>940</v>
      </c>
      <c r="C76" s="272" t="s">
        <v>278</v>
      </c>
      <c r="D76" s="272"/>
      <c r="E76" s="272" t="s">
        <v>1061</v>
      </c>
      <c r="F76" s="272" t="s">
        <v>121</v>
      </c>
      <c r="G76" s="272">
        <v>1174078000</v>
      </c>
      <c r="H76" s="280">
        <v>14621560</v>
      </c>
      <c r="I76" s="281" t="s">
        <v>1649</v>
      </c>
      <c r="J76" s="275"/>
      <c r="K76" s="275"/>
      <c r="L76" s="275"/>
      <c r="M76" s="275"/>
      <c r="N76" s="275"/>
      <c r="O76" s="289" t="s">
        <v>1800</v>
      </c>
      <c r="P76" s="278" t="s">
        <v>1651</v>
      </c>
      <c r="Q76" s="278" t="s">
        <v>1811</v>
      </c>
      <c r="R76" s="278" t="s">
        <v>1812</v>
      </c>
    </row>
    <row r="77" spans="1:18" ht="165">
      <c r="A77" s="270" t="s">
        <v>69</v>
      </c>
      <c r="B77" s="279" t="s">
        <v>24</v>
      </c>
      <c r="C77" s="272" t="s">
        <v>632</v>
      </c>
      <c r="D77" s="272" t="s">
        <v>633</v>
      </c>
      <c r="E77" s="272" t="s">
        <v>634</v>
      </c>
      <c r="F77" s="272" t="s">
        <v>121</v>
      </c>
      <c r="G77" s="272">
        <v>1619465499</v>
      </c>
      <c r="H77" s="280">
        <v>15415186</v>
      </c>
      <c r="I77" s="281" t="s">
        <v>1649</v>
      </c>
      <c r="J77" s="275"/>
      <c r="K77" s="275"/>
      <c r="L77" s="275"/>
      <c r="M77" s="275"/>
      <c r="N77" s="275"/>
      <c r="O77" s="276" t="s">
        <v>1683</v>
      </c>
      <c r="P77" s="278" t="s">
        <v>1813</v>
      </c>
      <c r="Q77" s="285" t="s">
        <v>1814</v>
      </c>
      <c r="R77" s="285" t="s">
        <v>1815</v>
      </c>
    </row>
    <row r="78" spans="1:18" ht="74.25" customHeight="1">
      <c r="A78" s="270" t="s">
        <v>69</v>
      </c>
      <c r="B78" s="279" t="s">
        <v>1635</v>
      </c>
      <c r="C78" s="272" t="s">
        <v>443</v>
      </c>
      <c r="D78" s="272"/>
      <c r="E78" s="272" t="s">
        <v>444</v>
      </c>
      <c r="F78" s="272" t="s">
        <v>121</v>
      </c>
      <c r="G78" s="272">
        <v>1104569508</v>
      </c>
      <c r="H78" s="280">
        <v>15557024</v>
      </c>
      <c r="I78" s="281"/>
      <c r="J78" s="275"/>
      <c r="K78" s="275"/>
      <c r="L78" s="275"/>
      <c r="M78" s="275"/>
      <c r="N78" s="275"/>
      <c r="O78" s="276" t="s">
        <v>1657</v>
      </c>
      <c r="P78" s="278" t="s">
        <v>1683</v>
      </c>
      <c r="Q78" s="278" t="s">
        <v>1693</v>
      </c>
      <c r="R78" s="294" t="s">
        <v>1816</v>
      </c>
    </row>
    <row r="79" spans="1:18" ht="72.75" customHeight="1">
      <c r="A79" s="270" t="s">
        <v>69</v>
      </c>
      <c r="B79" s="279" t="s">
        <v>1285</v>
      </c>
      <c r="C79" s="272" t="s">
        <v>829</v>
      </c>
      <c r="D79" s="272" t="s">
        <v>1294</v>
      </c>
      <c r="E79" s="272" t="s">
        <v>1309</v>
      </c>
      <c r="F79" s="272" t="s">
        <v>1310</v>
      </c>
      <c r="G79" s="272">
        <v>1437880630</v>
      </c>
      <c r="H79" s="280">
        <v>15644833</v>
      </c>
      <c r="I79" s="275"/>
      <c r="J79" s="275"/>
      <c r="K79" s="275"/>
      <c r="L79" s="275"/>
      <c r="M79" s="275"/>
      <c r="N79" s="275"/>
      <c r="O79" s="276"/>
      <c r="P79" s="278" t="s">
        <v>1736</v>
      </c>
      <c r="Q79" s="285" t="s">
        <v>1817</v>
      </c>
      <c r="R79" s="285" t="s">
        <v>1796</v>
      </c>
    </row>
    <row r="80" spans="1:18" ht="160.5" customHeight="1">
      <c r="A80" s="270" t="s">
        <v>69</v>
      </c>
      <c r="B80" s="279" t="s">
        <v>1633</v>
      </c>
      <c r="C80" s="272" t="s">
        <v>1417</v>
      </c>
      <c r="D80" s="272"/>
      <c r="E80" s="272" t="s">
        <v>1418</v>
      </c>
      <c r="F80" s="272" t="s">
        <v>237</v>
      </c>
      <c r="G80" s="272">
        <v>1609393735</v>
      </c>
      <c r="H80" s="280"/>
      <c r="I80" s="281" t="s">
        <v>1649</v>
      </c>
      <c r="J80" s="282" t="s">
        <v>90</v>
      </c>
      <c r="K80" s="275"/>
      <c r="L80" s="275"/>
      <c r="M80" s="301" t="s">
        <v>1818</v>
      </c>
      <c r="N80" s="275"/>
      <c r="O80" s="276" t="s">
        <v>1819</v>
      </c>
      <c r="P80" s="278" t="s">
        <v>1738</v>
      </c>
      <c r="Q80" s="285" t="s">
        <v>1820</v>
      </c>
      <c r="R80" s="285" t="s">
        <v>1821</v>
      </c>
    </row>
    <row r="81" spans="1:18" ht="78" customHeight="1">
      <c r="A81" s="270" t="s">
        <v>69</v>
      </c>
      <c r="B81" s="302" t="s">
        <v>1628</v>
      </c>
      <c r="C81" s="272" t="s">
        <v>81</v>
      </c>
      <c r="D81" s="272"/>
      <c r="E81" s="272" t="s">
        <v>83</v>
      </c>
      <c r="F81" s="272" t="s">
        <v>1629</v>
      </c>
      <c r="G81" s="284">
        <v>1235377482</v>
      </c>
      <c r="H81" s="274"/>
      <c r="I81" s="275"/>
      <c r="J81" s="275"/>
      <c r="K81" s="275"/>
      <c r="L81" s="275"/>
      <c r="M81" s="275"/>
      <c r="N81" s="275"/>
      <c r="O81" s="276"/>
      <c r="P81" s="277" t="s">
        <v>1646</v>
      </c>
      <c r="Q81" s="278" t="s">
        <v>1647</v>
      </c>
      <c r="R81" s="278" t="s">
        <v>1822</v>
      </c>
    </row>
    <row r="82" spans="1:18" ht="95.25" customHeight="1">
      <c r="A82" s="270" t="s">
        <v>69</v>
      </c>
      <c r="B82" s="279" t="s">
        <v>940</v>
      </c>
      <c r="C82" s="272" t="s">
        <v>1067</v>
      </c>
      <c r="D82" s="272"/>
      <c r="E82" s="272" t="s">
        <v>1068</v>
      </c>
      <c r="F82" s="272" t="s">
        <v>129</v>
      </c>
      <c r="G82" s="272">
        <v>1982632824</v>
      </c>
      <c r="H82" s="280">
        <v>10891170</v>
      </c>
      <c r="I82" s="281" t="s">
        <v>1649</v>
      </c>
      <c r="J82" s="275"/>
      <c r="K82" s="275"/>
      <c r="L82" s="275"/>
      <c r="M82" s="275"/>
      <c r="N82" s="275"/>
      <c r="O82" s="276"/>
      <c r="P82" s="278" t="s">
        <v>1651</v>
      </c>
      <c r="Q82" s="278" t="s">
        <v>1652</v>
      </c>
      <c r="R82" s="278" t="s">
        <v>1706</v>
      </c>
    </row>
    <row r="83" spans="1:18" ht="94.5" customHeight="1">
      <c r="A83" s="270" t="s">
        <v>69</v>
      </c>
      <c r="B83" s="279" t="s">
        <v>1701</v>
      </c>
      <c r="C83" s="272" t="s">
        <v>865</v>
      </c>
      <c r="D83" s="272" t="s">
        <v>866</v>
      </c>
      <c r="E83" s="272" t="s">
        <v>715</v>
      </c>
      <c r="F83" s="272" t="s">
        <v>867</v>
      </c>
      <c r="G83" s="272">
        <v>1699114207</v>
      </c>
      <c r="H83" s="280">
        <v>14989585</v>
      </c>
      <c r="I83" s="275"/>
      <c r="J83" s="282" t="s">
        <v>90</v>
      </c>
      <c r="K83" s="275"/>
      <c r="L83" s="275"/>
      <c r="M83" s="275"/>
      <c r="N83" s="275"/>
      <c r="O83" s="276"/>
      <c r="P83" s="278" t="s">
        <v>90</v>
      </c>
      <c r="Q83" s="285" t="s">
        <v>1823</v>
      </c>
      <c r="R83" s="285" t="s">
        <v>1783</v>
      </c>
    </row>
    <row r="84" spans="1:18" ht="90" customHeight="1">
      <c r="A84" s="270" t="s">
        <v>69</v>
      </c>
      <c r="B84" s="279" t="s">
        <v>940</v>
      </c>
      <c r="C84" s="272" t="s">
        <v>1076</v>
      </c>
      <c r="D84" s="272" t="s">
        <v>1077</v>
      </c>
      <c r="E84" s="272" t="s">
        <v>715</v>
      </c>
      <c r="F84" s="272" t="s">
        <v>84</v>
      </c>
      <c r="G84" s="272">
        <v>1407343379</v>
      </c>
      <c r="H84" s="280"/>
      <c r="I84" s="275"/>
      <c r="J84" s="282" t="s">
        <v>90</v>
      </c>
      <c r="K84" s="275"/>
      <c r="L84" s="275"/>
      <c r="M84" s="275"/>
      <c r="N84" s="275"/>
      <c r="O84" s="276"/>
      <c r="P84" s="278" t="s">
        <v>1824</v>
      </c>
      <c r="Q84" s="278" t="s">
        <v>1652</v>
      </c>
      <c r="R84" s="278" t="s">
        <v>1706</v>
      </c>
    </row>
    <row r="85" spans="1:18" ht="124.5" customHeight="1">
      <c r="A85" s="270" t="s">
        <v>69</v>
      </c>
      <c r="B85" s="279" t="s">
        <v>1825</v>
      </c>
      <c r="C85" s="272" t="s">
        <v>936</v>
      </c>
      <c r="D85" s="272" t="s">
        <v>721</v>
      </c>
      <c r="E85" s="272" t="s">
        <v>715</v>
      </c>
      <c r="F85" s="272" t="s">
        <v>937</v>
      </c>
      <c r="G85" s="272">
        <v>1609442771</v>
      </c>
      <c r="H85" s="280">
        <v>15158364</v>
      </c>
      <c r="I85" s="275"/>
      <c r="J85" s="282" t="s">
        <v>90</v>
      </c>
      <c r="K85" s="275"/>
      <c r="L85" s="275"/>
      <c r="M85" s="275"/>
      <c r="N85" s="275"/>
      <c r="O85" s="276"/>
      <c r="P85" s="278" t="s">
        <v>1723</v>
      </c>
      <c r="Q85" s="285" t="s">
        <v>1826</v>
      </c>
      <c r="R85" s="285" t="s">
        <v>1783</v>
      </c>
    </row>
    <row r="86" spans="1:18" ht="136.5" customHeight="1">
      <c r="A86" s="270" t="s">
        <v>69</v>
      </c>
      <c r="B86" s="279" t="s">
        <v>126</v>
      </c>
      <c r="C86" s="272" t="s">
        <v>187</v>
      </c>
      <c r="D86" s="272"/>
      <c r="E86" s="272" t="s">
        <v>189</v>
      </c>
      <c r="F86" s="272" t="s">
        <v>129</v>
      </c>
      <c r="G86" s="272">
        <v>1235359407</v>
      </c>
      <c r="H86" s="280">
        <v>10715903</v>
      </c>
      <c r="I86" s="281" t="s">
        <v>1649</v>
      </c>
      <c r="J86" s="282"/>
      <c r="K86" s="275"/>
      <c r="L86" s="275"/>
      <c r="M86" s="275"/>
      <c r="N86" s="275"/>
      <c r="O86" s="289" t="s">
        <v>1827</v>
      </c>
      <c r="P86" s="278" t="s">
        <v>1654</v>
      </c>
      <c r="Q86" s="283" t="s">
        <v>1828</v>
      </c>
      <c r="R86" s="294" t="s">
        <v>1829</v>
      </c>
    </row>
    <row r="87" spans="1:18" ht="123.75" customHeight="1">
      <c r="A87" s="270" t="s">
        <v>69</v>
      </c>
      <c r="B87" s="279" t="s">
        <v>940</v>
      </c>
      <c r="C87" s="272" t="s">
        <v>391</v>
      </c>
      <c r="D87" s="272"/>
      <c r="E87" s="272" t="s">
        <v>1081</v>
      </c>
      <c r="F87" s="272" t="s">
        <v>1082</v>
      </c>
      <c r="G87" s="272">
        <v>1578951729</v>
      </c>
      <c r="H87" s="280">
        <v>13540962</v>
      </c>
      <c r="I87" s="281" t="s">
        <v>1649</v>
      </c>
      <c r="J87" s="275"/>
      <c r="K87" s="275"/>
      <c r="L87" s="275"/>
      <c r="M87" s="275"/>
      <c r="N87" s="275"/>
      <c r="O87" s="289" t="s">
        <v>1713</v>
      </c>
      <c r="P87" s="278" t="s">
        <v>1830</v>
      </c>
      <c r="Q87" s="278" t="s">
        <v>1652</v>
      </c>
      <c r="R87" s="278" t="s">
        <v>1653</v>
      </c>
    </row>
    <row r="88" spans="1:18" ht="126.75" customHeight="1">
      <c r="A88" s="270" t="s">
        <v>69</v>
      </c>
      <c r="B88" s="279" t="s">
        <v>126</v>
      </c>
      <c r="C88" s="272" t="s">
        <v>1631</v>
      </c>
      <c r="D88" s="272"/>
      <c r="E88" s="272" t="s">
        <v>204</v>
      </c>
      <c r="F88" s="272" t="s">
        <v>205</v>
      </c>
      <c r="G88" s="272">
        <v>1275977787</v>
      </c>
      <c r="H88" s="280"/>
      <c r="I88" s="281" t="s">
        <v>1649</v>
      </c>
      <c r="J88" s="282" t="s">
        <v>90</v>
      </c>
      <c r="K88" s="275"/>
      <c r="L88" s="275"/>
      <c r="M88" s="275"/>
      <c r="N88" s="275"/>
      <c r="O88" s="276"/>
      <c r="P88" s="278" t="s">
        <v>1738</v>
      </c>
      <c r="Q88" s="283" t="s">
        <v>1831</v>
      </c>
      <c r="R88" s="278" t="s">
        <v>1656</v>
      </c>
    </row>
    <row r="89" spans="1:18" ht="117" customHeight="1">
      <c r="A89" s="270" t="s">
        <v>69</v>
      </c>
      <c r="B89" s="279" t="s">
        <v>940</v>
      </c>
      <c r="C89" s="272" t="s">
        <v>1093</v>
      </c>
      <c r="D89" s="272"/>
      <c r="E89" s="272" t="s">
        <v>1095</v>
      </c>
      <c r="F89" s="272" t="s">
        <v>259</v>
      </c>
      <c r="G89" s="272">
        <v>1902209760</v>
      </c>
      <c r="H89" s="280"/>
      <c r="I89" s="275"/>
      <c r="J89" s="275"/>
      <c r="K89" s="275"/>
      <c r="L89" s="275"/>
      <c r="M89" s="275"/>
      <c r="N89" s="275"/>
      <c r="O89" s="276"/>
      <c r="P89" s="278" t="s">
        <v>1690</v>
      </c>
      <c r="Q89" s="278" t="s">
        <v>1652</v>
      </c>
      <c r="R89" s="278" t="s">
        <v>1653</v>
      </c>
    </row>
    <row r="90" spans="1:18" ht="118.5" customHeight="1">
      <c r="A90" s="270" t="s">
        <v>69</v>
      </c>
      <c r="B90" s="279" t="s">
        <v>1701</v>
      </c>
      <c r="C90" s="272" t="s">
        <v>873</v>
      </c>
      <c r="D90" s="272" t="s">
        <v>874</v>
      </c>
      <c r="E90" s="272" t="s">
        <v>875</v>
      </c>
      <c r="F90" s="272" t="s">
        <v>121</v>
      </c>
      <c r="G90" s="272">
        <v>1417312976</v>
      </c>
      <c r="H90" s="280">
        <v>14115286</v>
      </c>
      <c r="I90" s="281" t="s">
        <v>1649</v>
      </c>
      <c r="J90" s="282" t="s">
        <v>90</v>
      </c>
      <c r="K90" s="275"/>
      <c r="L90" s="275"/>
      <c r="M90" s="275"/>
      <c r="N90" s="275"/>
      <c r="O90" s="276" t="s">
        <v>1804</v>
      </c>
      <c r="P90" s="278" t="s">
        <v>1687</v>
      </c>
      <c r="Q90" s="285" t="s">
        <v>1832</v>
      </c>
      <c r="R90" s="285" t="s">
        <v>1833</v>
      </c>
    </row>
    <row r="91" spans="1:18" ht="102" customHeight="1">
      <c r="A91" s="270" t="s">
        <v>69</v>
      </c>
      <c r="B91" s="279" t="s">
        <v>940</v>
      </c>
      <c r="C91" s="272" t="s">
        <v>1100</v>
      </c>
      <c r="D91" s="272"/>
      <c r="E91" s="272" t="s">
        <v>1101</v>
      </c>
      <c r="F91" s="272" t="s">
        <v>121</v>
      </c>
      <c r="G91" s="296">
        <v>1861048829</v>
      </c>
      <c r="H91" s="280">
        <v>14533113</v>
      </c>
      <c r="I91" s="281" t="s">
        <v>1649</v>
      </c>
      <c r="J91" s="275"/>
      <c r="K91" s="275"/>
      <c r="L91" s="275"/>
      <c r="M91" s="275"/>
      <c r="N91" s="275"/>
      <c r="O91" s="276" t="s">
        <v>1834</v>
      </c>
      <c r="P91" s="278" t="s">
        <v>1651</v>
      </c>
      <c r="Q91" s="278" t="s">
        <v>1652</v>
      </c>
      <c r="R91" s="278" t="s">
        <v>1653</v>
      </c>
    </row>
    <row r="92" spans="1:18" ht="120" customHeight="1">
      <c r="A92" s="270" t="s">
        <v>69</v>
      </c>
      <c r="B92" s="279" t="s">
        <v>940</v>
      </c>
      <c r="C92" s="272" t="s">
        <v>1110</v>
      </c>
      <c r="D92" s="272"/>
      <c r="E92" s="272" t="s">
        <v>1111</v>
      </c>
      <c r="F92" s="272" t="s">
        <v>963</v>
      </c>
      <c r="G92" s="272">
        <v>1679041545</v>
      </c>
      <c r="H92" s="280">
        <v>14377034</v>
      </c>
      <c r="I92" s="281"/>
      <c r="J92" s="281"/>
      <c r="K92" s="275"/>
      <c r="L92" s="275"/>
      <c r="M92" s="275"/>
      <c r="N92" s="275"/>
      <c r="O92" s="276" t="s">
        <v>1835</v>
      </c>
      <c r="P92" s="278" t="s">
        <v>1830</v>
      </c>
      <c r="Q92" s="278" t="s">
        <v>1652</v>
      </c>
      <c r="R92" s="278" t="s">
        <v>1653</v>
      </c>
    </row>
    <row r="93" spans="1:18" ht="111.75" customHeight="1">
      <c r="A93" s="270" t="s">
        <v>69</v>
      </c>
      <c r="B93" s="271" t="s">
        <v>1630</v>
      </c>
      <c r="C93" s="303" t="s">
        <v>1574</v>
      </c>
      <c r="D93" s="303" t="s">
        <v>1575</v>
      </c>
      <c r="E93" s="303" t="s">
        <v>1576</v>
      </c>
      <c r="F93" s="272" t="s">
        <v>129</v>
      </c>
      <c r="G93" s="272">
        <v>1225673213</v>
      </c>
      <c r="H93" s="280"/>
      <c r="I93" s="275"/>
      <c r="J93" s="282" t="s">
        <v>90</v>
      </c>
      <c r="K93" s="275"/>
      <c r="L93" s="275"/>
      <c r="M93" s="275"/>
      <c r="N93" s="275"/>
      <c r="O93" s="276"/>
      <c r="P93" s="278" t="s">
        <v>1797</v>
      </c>
      <c r="Q93" s="278" t="s">
        <v>1836</v>
      </c>
      <c r="R93" s="283" t="s">
        <v>1712</v>
      </c>
    </row>
    <row r="94" spans="1:18" ht="105.75" customHeight="1">
      <c r="A94" s="270" t="s">
        <v>69</v>
      </c>
      <c r="B94" s="304" t="s">
        <v>1701</v>
      </c>
      <c r="C94" s="270" t="s">
        <v>1528</v>
      </c>
      <c r="D94" s="270" t="s">
        <v>392</v>
      </c>
      <c r="E94" s="270" t="s">
        <v>1529</v>
      </c>
      <c r="F94" s="305" t="s">
        <v>858</v>
      </c>
      <c r="G94" s="306">
        <v>1144714890</v>
      </c>
      <c r="H94" s="280">
        <v>15583290</v>
      </c>
      <c r="I94" s="275"/>
      <c r="J94" s="282" t="s">
        <v>90</v>
      </c>
      <c r="K94" s="275"/>
      <c r="L94" s="275"/>
      <c r="M94" s="275"/>
      <c r="N94" s="275"/>
      <c r="O94" s="276" t="s">
        <v>1837</v>
      </c>
      <c r="P94" s="278" t="s">
        <v>1723</v>
      </c>
      <c r="Q94" s="285" t="s">
        <v>1838</v>
      </c>
      <c r="R94" s="285" t="s">
        <v>1839</v>
      </c>
    </row>
    <row r="95" spans="1:18" ht="105.75" customHeight="1">
      <c r="A95" s="270" t="s">
        <v>69</v>
      </c>
      <c r="B95" s="279" t="s">
        <v>751</v>
      </c>
      <c r="C95" s="307" t="s">
        <v>792</v>
      </c>
      <c r="D95" s="307" t="s">
        <v>793</v>
      </c>
      <c r="E95" s="307" t="s">
        <v>1840</v>
      </c>
      <c r="F95" s="272" t="s">
        <v>795</v>
      </c>
      <c r="G95" s="296">
        <v>1811581515</v>
      </c>
      <c r="H95" s="280">
        <v>15723868</v>
      </c>
      <c r="I95" s="275"/>
      <c r="J95" s="282" t="s">
        <v>90</v>
      </c>
      <c r="K95" s="275"/>
      <c r="L95" s="275"/>
      <c r="M95" s="275"/>
      <c r="N95" s="275"/>
      <c r="O95" s="276"/>
      <c r="P95" s="278" t="s">
        <v>1723</v>
      </c>
      <c r="Q95" s="285" t="s">
        <v>1841</v>
      </c>
      <c r="R95" s="285"/>
    </row>
    <row r="96" spans="1:18" ht="127.5">
      <c r="A96" s="270" t="s">
        <v>69</v>
      </c>
      <c r="B96" s="279" t="s">
        <v>1701</v>
      </c>
      <c r="C96" s="272" t="s">
        <v>882</v>
      </c>
      <c r="D96" s="272" t="s">
        <v>814</v>
      </c>
      <c r="E96" s="272" t="s">
        <v>883</v>
      </c>
      <c r="F96" s="272" t="s">
        <v>1727</v>
      </c>
      <c r="G96" s="272">
        <v>1992454334</v>
      </c>
      <c r="H96" s="280">
        <v>15540517</v>
      </c>
      <c r="I96" s="275"/>
      <c r="J96" s="282" t="s">
        <v>90</v>
      </c>
      <c r="K96" s="275"/>
      <c r="L96" s="275"/>
      <c r="M96" s="275"/>
      <c r="N96" s="275"/>
      <c r="O96" s="276"/>
      <c r="P96" s="278" t="s">
        <v>1842</v>
      </c>
      <c r="Q96" s="308" t="s">
        <v>1843</v>
      </c>
      <c r="R96" s="285" t="s">
        <v>1783</v>
      </c>
    </row>
    <row r="97" spans="1:18" ht="112.5" customHeight="1">
      <c r="A97" s="270" t="s">
        <v>69</v>
      </c>
      <c r="B97" s="279" t="s">
        <v>1633</v>
      </c>
      <c r="C97" s="272" t="s">
        <v>323</v>
      </c>
      <c r="D97" s="272"/>
      <c r="E97" s="272" t="s">
        <v>324</v>
      </c>
      <c r="F97" s="272" t="s">
        <v>84</v>
      </c>
      <c r="G97" s="272">
        <v>1295026011</v>
      </c>
      <c r="H97" s="280"/>
      <c r="I97" s="275"/>
      <c r="J97" s="282" t="s">
        <v>90</v>
      </c>
      <c r="K97" s="275"/>
      <c r="L97" s="275"/>
      <c r="M97" s="275"/>
      <c r="N97" s="275"/>
      <c r="O97" s="276"/>
      <c r="P97" s="278" t="s">
        <v>1723</v>
      </c>
      <c r="Q97" s="285"/>
      <c r="R97" s="297" t="s">
        <v>1844</v>
      </c>
    </row>
    <row r="98" spans="1:18" ht="108.75" customHeight="1">
      <c r="A98" s="270" t="s">
        <v>69</v>
      </c>
      <c r="B98" s="279" t="s">
        <v>751</v>
      </c>
      <c r="C98" s="272" t="s">
        <v>798</v>
      </c>
      <c r="D98" s="272" t="s">
        <v>799</v>
      </c>
      <c r="E98" s="272" t="s">
        <v>800</v>
      </c>
      <c r="F98" s="272" t="s">
        <v>259</v>
      </c>
      <c r="G98" s="272">
        <v>1578926085</v>
      </c>
      <c r="H98" s="280">
        <v>14268064</v>
      </c>
      <c r="I98" s="275"/>
      <c r="J98" s="282" t="s">
        <v>90</v>
      </c>
      <c r="K98" s="275"/>
      <c r="L98" s="275"/>
      <c r="M98" s="275"/>
      <c r="N98" s="275"/>
      <c r="O98" s="276"/>
      <c r="P98" s="278" t="s">
        <v>1723</v>
      </c>
      <c r="Q98" s="285" t="s">
        <v>1845</v>
      </c>
      <c r="R98" s="285" t="s">
        <v>1758</v>
      </c>
    </row>
    <row r="99" spans="1:18" ht="108" customHeight="1">
      <c r="A99" s="270" t="s">
        <v>69</v>
      </c>
      <c r="B99" s="279" t="s">
        <v>24</v>
      </c>
      <c r="C99" s="284" t="s">
        <v>1639</v>
      </c>
      <c r="D99" s="284"/>
      <c r="E99" s="284" t="s">
        <v>662</v>
      </c>
      <c r="F99" s="284" t="s">
        <v>663</v>
      </c>
      <c r="G99" s="292">
        <v>1922525146</v>
      </c>
      <c r="H99" s="299">
        <v>14102707</v>
      </c>
      <c r="I99" s="281"/>
      <c r="J99" s="275"/>
      <c r="K99" s="275"/>
      <c r="L99" s="275"/>
      <c r="M99" s="275"/>
      <c r="N99" s="275"/>
      <c r="O99" s="276" t="s">
        <v>1846</v>
      </c>
      <c r="P99" s="278" t="s">
        <v>1690</v>
      </c>
      <c r="Q99" s="285"/>
      <c r="R99" s="297" t="s">
        <v>1847</v>
      </c>
    </row>
    <row r="100" spans="1:18" ht="126.75" customHeight="1">
      <c r="A100" s="270" t="s">
        <v>69</v>
      </c>
      <c r="B100" s="279" t="s">
        <v>940</v>
      </c>
      <c r="C100" s="272" t="s">
        <v>534</v>
      </c>
      <c r="D100" s="272"/>
      <c r="E100" s="272" t="s">
        <v>1122</v>
      </c>
      <c r="F100" s="272" t="s">
        <v>1123</v>
      </c>
      <c r="G100" s="272">
        <v>1588065098</v>
      </c>
      <c r="H100" s="280">
        <v>12767625</v>
      </c>
      <c r="I100" s="281" t="s">
        <v>1649</v>
      </c>
      <c r="J100" s="275"/>
      <c r="K100" s="275"/>
      <c r="L100" s="275"/>
      <c r="M100" s="275"/>
      <c r="N100" s="275"/>
      <c r="O100" s="276" t="s">
        <v>1848</v>
      </c>
      <c r="P100" s="278" t="s">
        <v>1651</v>
      </c>
      <c r="Q100" s="278" t="s">
        <v>1652</v>
      </c>
      <c r="R100" s="278" t="s">
        <v>1653</v>
      </c>
    </row>
    <row r="101" spans="1:18" ht="139.5" customHeight="1">
      <c r="A101" s="270" t="s">
        <v>69</v>
      </c>
      <c r="B101" s="279" t="s">
        <v>751</v>
      </c>
      <c r="C101" s="272" t="s">
        <v>164</v>
      </c>
      <c r="D101" s="272" t="s">
        <v>715</v>
      </c>
      <c r="E101" s="272" t="s">
        <v>804</v>
      </c>
      <c r="F101" s="272" t="s">
        <v>805</v>
      </c>
      <c r="G101" s="272">
        <v>1528161981</v>
      </c>
      <c r="H101" s="280">
        <v>11286145</v>
      </c>
      <c r="I101" s="281" t="s">
        <v>1649</v>
      </c>
      <c r="J101" s="282" t="s">
        <v>90</v>
      </c>
      <c r="K101" s="275"/>
      <c r="L101" s="275"/>
      <c r="M101" s="275"/>
      <c r="N101" s="275"/>
      <c r="O101" s="276"/>
      <c r="P101" s="278" t="s">
        <v>1849</v>
      </c>
      <c r="Q101" s="285" t="s">
        <v>1850</v>
      </c>
      <c r="R101" s="297" t="s">
        <v>1851</v>
      </c>
    </row>
    <row r="102" spans="1:18" ht="106.5" customHeight="1">
      <c r="A102" s="270" t="s">
        <v>69</v>
      </c>
      <c r="B102" s="279" t="s">
        <v>1701</v>
      </c>
      <c r="C102" s="272" t="s">
        <v>814</v>
      </c>
      <c r="D102" s="272" t="s">
        <v>82</v>
      </c>
      <c r="E102" s="272" t="s">
        <v>887</v>
      </c>
      <c r="F102" s="272" t="s">
        <v>1727</v>
      </c>
      <c r="G102" s="292">
        <v>1972256816</v>
      </c>
      <c r="H102" s="274"/>
      <c r="I102" s="275"/>
      <c r="J102" s="282" t="s">
        <v>90</v>
      </c>
      <c r="K102" s="275"/>
      <c r="L102" s="275"/>
      <c r="M102" s="275"/>
      <c r="N102" s="275"/>
      <c r="O102" s="276"/>
      <c r="P102" s="278" t="s">
        <v>1797</v>
      </c>
      <c r="Q102" s="285" t="s">
        <v>1852</v>
      </c>
      <c r="R102" s="285" t="s">
        <v>1806</v>
      </c>
    </row>
    <row r="103" spans="1:18" ht="152.25" customHeight="1">
      <c r="A103" s="270" t="s">
        <v>69</v>
      </c>
      <c r="B103" s="279" t="s">
        <v>1633</v>
      </c>
      <c r="C103" s="272" t="s">
        <v>1444</v>
      </c>
      <c r="D103" s="272"/>
      <c r="E103" s="272" t="s">
        <v>1445</v>
      </c>
      <c r="F103" s="272" t="s">
        <v>94</v>
      </c>
      <c r="G103" s="296">
        <v>1902118896</v>
      </c>
      <c r="H103" s="280"/>
      <c r="I103" s="275"/>
      <c r="J103" s="282" t="s">
        <v>90</v>
      </c>
      <c r="K103" s="275"/>
      <c r="L103" s="275"/>
      <c r="M103" s="275"/>
      <c r="N103" s="275"/>
      <c r="O103" s="276"/>
      <c r="P103" s="278" t="s">
        <v>1797</v>
      </c>
      <c r="Q103" s="283" t="s">
        <v>1853</v>
      </c>
      <c r="R103" s="283" t="s">
        <v>1854</v>
      </c>
    </row>
    <row r="104" spans="1:18" ht="106.5" customHeight="1">
      <c r="A104" s="270" t="s">
        <v>69</v>
      </c>
      <c r="B104" s="279" t="s">
        <v>126</v>
      </c>
      <c r="C104" s="272" t="s">
        <v>210</v>
      </c>
      <c r="D104" s="272"/>
      <c r="E104" s="272" t="s">
        <v>211</v>
      </c>
      <c r="F104" s="272" t="s">
        <v>129</v>
      </c>
      <c r="G104" s="272">
        <v>1730171380</v>
      </c>
      <c r="H104" s="280">
        <v>11286776</v>
      </c>
      <c r="I104" s="281" t="s">
        <v>1649</v>
      </c>
      <c r="J104" s="282"/>
      <c r="K104" s="275"/>
      <c r="L104" s="275"/>
      <c r="M104" s="275"/>
      <c r="N104" s="275"/>
      <c r="O104" s="276"/>
      <c r="P104" s="278" t="s">
        <v>1654</v>
      </c>
      <c r="Q104" s="283" t="s">
        <v>1855</v>
      </c>
      <c r="R104" s="294" t="s">
        <v>1856</v>
      </c>
    </row>
    <row r="105" spans="1:18" ht="99" customHeight="1">
      <c r="A105" s="270" t="s">
        <v>69</v>
      </c>
      <c r="B105" s="271" t="s">
        <v>1635</v>
      </c>
      <c r="C105" s="284" t="s">
        <v>451</v>
      </c>
      <c r="D105" s="284"/>
      <c r="E105" s="284" t="s">
        <v>453</v>
      </c>
      <c r="F105" s="284" t="s">
        <v>259</v>
      </c>
      <c r="G105" s="284">
        <v>1053039438</v>
      </c>
      <c r="H105" s="274"/>
      <c r="I105" s="275"/>
      <c r="J105" s="282" t="s">
        <v>90</v>
      </c>
      <c r="K105" s="275"/>
      <c r="L105" s="275"/>
      <c r="M105" s="275"/>
      <c r="N105" s="275"/>
      <c r="O105" s="276"/>
      <c r="P105" s="278" t="s">
        <v>1723</v>
      </c>
      <c r="Q105" s="278" t="s">
        <v>1693</v>
      </c>
      <c r="R105" s="294" t="s">
        <v>1857</v>
      </c>
    </row>
    <row r="106" spans="1:18" ht="121.5" customHeight="1">
      <c r="A106" s="270" t="s">
        <v>69</v>
      </c>
      <c r="B106" s="279" t="s">
        <v>1701</v>
      </c>
      <c r="C106" s="272" t="s">
        <v>917</v>
      </c>
      <c r="D106" s="272" t="s">
        <v>571</v>
      </c>
      <c r="E106" s="272" t="s">
        <v>918</v>
      </c>
      <c r="F106" s="272" t="s">
        <v>919</v>
      </c>
      <c r="G106" s="272">
        <v>1942237425</v>
      </c>
      <c r="H106" s="280">
        <v>11607604</v>
      </c>
      <c r="I106" s="281" t="s">
        <v>1649</v>
      </c>
      <c r="J106" s="282" t="s">
        <v>90</v>
      </c>
      <c r="K106" s="275"/>
      <c r="L106" s="275"/>
      <c r="M106" s="275"/>
      <c r="N106" s="275"/>
      <c r="O106" s="276" t="s">
        <v>1683</v>
      </c>
      <c r="P106" s="278" t="s">
        <v>1687</v>
      </c>
      <c r="Q106" s="285" t="s">
        <v>1858</v>
      </c>
      <c r="R106" s="285" t="s">
        <v>1783</v>
      </c>
    </row>
    <row r="107" spans="1:18" ht="97.5" customHeight="1">
      <c r="A107" s="270" t="s">
        <v>69</v>
      </c>
      <c r="B107" s="271" t="s">
        <v>1630</v>
      </c>
      <c r="C107" s="272" t="s">
        <v>1581</v>
      </c>
      <c r="D107" s="272"/>
      <c r="E107" s="272" t="s">
        <v>1582</v>
      </c>
      <c r="F107" s="272" t="s">
        <v>237</v>
      </c>
      <c r="G107" s="272">
        <v>1104848530</v>
      </c>
      <c r="H107" s="280">
        <v>11905089</v>
      </c>
      <c r="I107" s="281" t="s">
        <v>1649</v>
      </c>
      <c r="J107" s="282" t="s">
        <v>90</v>
      </c>
      <c r="K107" s="275"/>
      <c r="L107" s="275"/>
      <c r="M107" s="275"/>
      <c r="N107" s="275"/>
      <c r="O107" s="276"/>
      <c r="P107" s="278" t="s">
        <v>1687</v>
      </c>
      <c r="Q107" s="278" t="s">
        <v>1859</v>
      </c>
      <c r="R107" s="283" t="s">
        <v>1860</v>
      </c>
    </row>
    <row r="108" spans="1:18" ht="88.5" customHeight="1">
      <c r="A108" s="270" t="s">
        <v>69</v>
      </c>
      <c r="B108" s="279" t="s">
        <v>1701</v>
      </c>
      <c r="C108" s="272" t="s">
        <v>616</v>
      </c>
      <c r="D108" s="272" t="s">
        <v>890</v>
      </c>
      <c r="E108" s="272" t="s">
        <v>891</v>
      </c>
      <c r="F108" s="272" t="s">
        <v>1492</v>
      </c>
      <c r="G108" s="272">
        <v>1750972519</v>
      </c>
      <c r="H108" s="280">
        <v>15062874</v>
      </c>
      <c r="I108" s="275"/>
      <c r="J108" s="282" t="s">
        <v>264</v>
      </c>
      <c r="K108" s="275"/>
      <c r="L108" s="275"/>
      <c r="M108" s="275"/>
      <c r="N108" s="275"/>
      <c r="O108" s="276"/>
      <c r="P108" s="278" t="s">
        <v>1723</v>
      </c>
      <c r="Q108" s="285" t="s">
        <v>1861</v>
      </c>
      <c r="R108" s="308" t="s">
        <v>1783</v>
      </c>
    </row>
    <row r="109" spans="1:18" ht="81" customHeight="1">
      <c r="A109" s="270" t="s">
        <v>69</v>
      </c>
      <c r="B109" s="271" t="s">
        <v>1635</v>
      </c>
      <c r="C109" s="284" t="s">
        <v>457</v>
      </c>
      <c r="D109" s="284"/>
      <c r="E109" s="284" t="s">
        <v>459</v>
      </c>
      <c r="F109" s="284" t="s">
        <v>237</v>
      </c>
      <c r="G109" s="284">
        <v>1598958043</v>
      </c>
      <c r="H109" s="274"/>
      <c r="I109" s="281" t="s">
        <v>1649</v>
      </c>
      <c r="J109" s="282" t="s">
        <v>90</v>
      </c>
      <c r="K109" s="275"/>
      <c r="L109" s="275"/>
      <c r="M109" s="275"/>
      <c r="N109" s="275"/>
      <c r="O109" s="276"/>
      <c r="P109" s="278" t="s">
        <v>1738</v>
      </c>
      <c r="Q109" s="278" t="s">
        <v>1693</v>
      </c>
      <c r="R109" s="294" t="s">
        <v>1862</v>
      </c>
    </row>
    <row r="110" spans="1:18" ht="96" customHeight="1">
      <c r="A110" s="270" t="s">
        <v>69</v>
      </c>
      <c r="B110" s="279" t="s">
        <v>1633</v>
      </c>
      <c r="C110" s="272" t="s">
        <v>1425</v>
      </c>
      <c r="D110" s="272"/>
      <c r="E110" s="272" t="s">
        <v>1426</v>
      </c>
      <c r="F110" s="272" t="s">
        <v>259</v>
      </c>
      <c r="G110" s="272">
        <v>1558003020</v>
      </c>
      <c r="H110" s="280"/>
      <c r="I110" s="275"/>
      <c r="J110" s="282" t="s">
        <v>90</v>
      </c>
      <c r="K110" s="275"/>
      <c r="L110" s="275"/>
      <c r="M110" s="275"/>
      <c r="N110" s="275"/>
      <c r="O110" s="276"/>
      <c r="P110" s="278" t="s">
        <v>1723</v>
      </c>
      <c r="Q110" s="285"/>
      <c r="R110" s="285" t="s">
        <v>1863</v>
      </c>
    </row>
    <row r="111" spans="1:18" ht="78" customHeight="1">
      <c r="A111" s="270" t="s">
        <v>69</v>
      </c>
      <c r="B111" s="279" t="s">
        <v>24</v>
      </c>
      <c r="C111" s="272" t="s">
        <v>570</v>
      </c>
      <c r="D111" s="272" t="s">
        <v>571</v>
      </c>
      <c r="E111" s="272" t="s">
        <v>572</v>
      </c>
      <c r="F111" s="284" t="s">
        <v>573</v>
      </c>
      <c r="G111" s="292">
        <v>1780816520</v>
      </c>
      <c r="H111" s="274">
        <v>12011047</v>
      </c>
      <c r="I111" s="281" t="s">
        <v>1649</v>
      </c>
      <c r="J111" s="275"/>
      <c r="K111" s="275"/>
      <c r="L111" s="275"/>
      <c r="M111" s="275"/>
      <c r="N111" s="275"/>
      <c r="O111" s="276" t="s">
        <v>1683</v>
      </c>
      <c r="P111" s="278" t="s">
        <v>1813</v>
      </c>
      <c r="Q111" s="285" t="s">
        <v>1864</v>
      </c>
      <c r="R111" s="285" t="s">
        <v>1778</v>
      </c>
    </row>
    <row r="112" spans="1:18" ht="102.75" customHeight="1">
      <c r="A112" s="270" t="s">
        <v>69</v>
      </c>
      <c r="B112" s="279" t="s">
        <v>751</v>
      </c>
      <c r="C112" s="272" t="s">
        <v>814</v>
      </c>
      <c r="D112" s="272" t="s">
        <v>815</v>
      </c>
      <c r="E112" s="272" t="s">
        <v>816</v>
      </c>
      <c r="F112" s="272" t="s">
        <v>121</v>
      </c>
      <c r="G112" s="272">
        <v>1215288709</v>
      </c>
      <c r="H112" s="280">
        <v>15711844</v>
      </c>
      <c r="I112" s="281" t="s">
        <v>1649</v>
      </c>
      <c r="J112" s="282" t="s">
        <v>90</v>
      </c>
      <c r="K112" s="275"/>
      <c r="L112" s="275"/>
      <c r="M112" s="275"/>
      <c r="N112" s="275"/>
      <c r="O112" s="276" t="s">
        <v>1865</v>
      </c>
      <c r="P112" s="278" t="s">
        <v>1687</v>
      </c>
      <c r="Q112" s="285" t="s">
        <v>1866</v>
      </c>
      <c r="R112" s="285" t="s">
        <v>1867</v>
      </c>
    </row>
    <row r="113" spans="1:18" ht="108" customHeight="1">
      <c r="A113" s="270" t="s">
        <v>69</v>
      </c>
      <c r="B113" s="271" t="s">
        <v>1630</v>
      </c>
      <c r="C113" s="272" t="s">
        <v>1332</v>
      </c>
      <c r="D113" s="272" t="s">
        <v>458</v>
      </c>
      <c r="E113" s="272" t="s">
        <v>1333</v>
      </c>
      <c r="F113" s="272" t="s">
        <v>121</v>
      </c>
      <c r="G113" s="272">
        <v>1194164558</v>
      </c>
      <c r="H113" s="280">
        <v>14583959</v>
      </c>
      <c r="I113" s="281" t="s">
        <v>1649</v>
      </c>
      <c r="J113" s="282" t="s">
        <v>90</v>
      </c>
      <c r="K113" s="275"/>
      <c r="L113" s="275"/>
      <c r="M113" s="275"/>
      <c r="N113" s="275"/>
      <c r="O113" s="276" t="s">
        <v>1868</v>
      </c>
      <c r="P113" s="278" t="s">
        <v>1687</v>
      </c>
      <c r="Q113" s="278" t="s">
        <v>1869</v>
      </c>
      <c r="R113" s="283" t="s">
        <v>1870</v>
      </c>
    </row>
    <row r="114" spans="1:18" ht="165">
      <c r="A114" s="270" t="s">
        <v>69</v>
      </c>
      <c r="B114" s="279" t="s">
        <v>24</v>
      </c>
      <c r="C114" s="272" t="s">
        <v>641</v>
      </c>
      <c r="D114" s="272" t="s">
        <v>571</v>
      </c>
      <c r="E114" s="272" t="s">
        <v>642</v>
      </c>
      <c r="F114" s="272" t="s">
        <v>129</v>
      </c>
      <c r="G114" s="272">
        <v>1972706133</v>
      </c>
      <c r="H114" s="280">
        <v>11984553</v>
      </c>
      <c r="I114" s="281" t="s">
        <v>1649</v>
      </c>
      <c r="J114" s="275" t="s">
        <v>649</v>
      </c>
      <c r="K114" s="275"/>
      <c r="L114" s="275"/>
      <c r="M114" s="275"/>
      <c r="N114" s="275"/>
      <c r="O114" s="276"/>
      <c r="P114" s="278" t="s">
        <v>1651</v>
      </c>
      <c r="Q114" s="285" t="s">
        <v>1660</v>
      </c>
      <c r="R114" s="285" t="s">
        <v>1871</v>
      </c>
    </row>
    <row r="115" spans="1:18" ht="127.5" customHeight="1">
      <c r="A115" s="270" t="s">
        <v>69</v>
      </c>
      <c r="B115" s="279" t="s">
        <v>751</v>
      </c>
      <c r="C115" s="272" t="s">
        <v>821</v>
      </c>
      <c r="D115" s="272" t="s">
        <v>822</v>
      </c>
      <c r="E115" s="272" t="s">
        <v>1872</v>
      </c>
      <c r="F115" s="272" t="s">
        <v>121</v>
      </c>
      <c r="G115" s="272">
        <v>1629205927</v>
      </c>
      <c r="H115" s="280">
        <v>15711701</v>
      </c>
      <c r="I115" s="281" t="s">
        <v>1649</v>
      </c>
      <c r="J115" s="282" t="s">
        <v>90</v>
      </c>
      <c r="K115" s="275"/>
      <c r="L115" s="275"/>
      <c r="M115" s="275"/>
      <c r="N115" s="275"/>
      <c r="O115" s="276" t="s">
        <v>1873</v>
      </c>
      <c r="P115" s="278" t="s">
        <v>1662</v>
      </c>
      <c r="Q115" s="285" t="s">
        <v>1874</v>
      </c>
      <c r="R115" s="285" t="s">
        <v>1685</v>
      </c>
    </row>
    <row r="116" spans="1:18" ht="111.75" customHeight="1">
      <c r="A116" s="270" t="s">
        <v>69</v>
      </c>
      <c r="B116" s="271" t="s">
        <v>1630</v>
      </c>
      <c r="C116" s="272" t="s">
        <v>1337</v>
      </c>
      <c r="D116" s="272" t="s">
        <v>1338</v>
      </c>
      <c r="E116" s="272" t="s">
        <v>1339</v>
      </c>
      <c r="F116" s="272" t="s">
        <v>121</v>
      </c>
      <c r="G116" s="272">
        <v>1649677261</v>
      </c>
      <c r="H116" s="280">
        <v>14011738</v>
      </c>
      <c r="I116" s="281" t="s">
        <v>1649</v>
      </c>
      <c r="J116" s="282" t="s">
        <v>90</v>
      </c>
      <c r="K116" s="275"/>
      <c r="L116" s="275"/>
      <c r="M116" s="275"/>
      <c r="N116" s="275" t="s">
        <v>1875</v>
      </c>
      <c r="O116" s="276" t="s">
        <v>1876</v>
      </c>
      <c r="P116" s="278" t="s">
        <v>1687</v>
      </c>
      <c r="Q116" s="278" t="s">
        <v>1877</v>
      </c>
      <c r="R116" s="283" t="s">
        <v>1878</v>
      </c>
    </row>
    <row r="117" spans="1:18" ht="180">
      <c r="A117" s="270" t="s">
        <v>69</v>
      </c>
      <c r="B117" s="279" t="s">
        <v>24</v>
      </c>
      <c r="C117" s="272" t="s">
        <v>595</v>
      </c>
      <c r="D117" s="272" t="s">
        <v>392</v>
      </c>
      <c r="E117" s="272" t="s">
        <v>596</v>
      </c>
      <c r="F117" s="272" t="s">
        <v>573</v>
      </c>
      <c r="G117" s="272">
        <v>1720220312</v>
      </c>
      <c r="H117" s="280">
        <v>11994720</v>
      </c>
      <c r="I117" s="281"/>
      <c r="J117" s="275"/>
      <c r="K117" s="275"/>
      <c r="L117" s="275"/>
      <c r="M117" s="275"/>
      <c r="N117" s="275"/>
      <c r="O117" s="276"/>
      <c r="P117" s="278"/>
      <c r="Q117" s="285" t="s">
        <v>1879</v>
      </c>
      <c r="R117" s="285" t="s">
        <v>1880</v>
      </c>
    </row>
    <row r="118" spans="1:18" ht="121.5" customHeight="1">
      <c r="A118" s="270" t="s">
        <v>69</v>
      </c>
      <c r="B118" s="279" t="s">
        <v>1635</v>
      </c>
      <c r="C118" s="272" t="s">
        <v>466</v>
      </c>
      <c r="D118" s="272" t="s">
        <v>467</v>
      </c>
      <c r="E118" s="272" t="s">
        <v>468</v>
      </c>
      <c r="F118" s="272" t="s">
        <v>121</v>
      </c>
      <c r="G118" s="272">
        <v>1023364635</v>
      </c>
      <c r="H118" s="280">
        <v>13778006</v>
      </c>
      <c r="I118" s="281" t="s">
        <v>1649</v>
      </c>
      <c r="J118" s="282" t="s">
        <v>90</v>
      </c>
      <c r="K118" s="275"/>
      <c r="L118" s="275"/>
      <c r="M118" s="275"/>
      <c r="N118" s="275"/>
      <c r="O118" s="276" t="s">
        <v>1683</v>
      </c>
      <c r="P118" s="278" t="s">
        <v>1687</v>
      </c>
      <c r="Q118" s="278" t="s">
        <v>1693</v>
      </c>
      <c r="R118" s="294" t="s">
        <v>1881</v>
      </c>
    </row>
    <row r="119" spans="1:18" ht="255">
      <c r="A119" s="270" t="s">
        <v>69</v>
      </c>
      <c r="B119" s="279" t="s">
        <v>1633</v>
      </c>
      <c r="C119" s="272" t="s">
        <v>1430</v>
      </c>
      <c r="D119" s="272"/>
      <c r="E119" s="272" t="s">
        <v>1431</v>
      </c>
      <c r="F119" s="272" t="s">
        <v>237</v>
      </c>
      <c r="G119" s="272">
        <v>1164855128</v>
      </c>
      <c r="H119" s="280"/>
      <c r="I119" s="281" t="s">
        <v>1649</v>
      </c>
      <c r="J119" s="282" t="s">
        <v>90</v>
      </c>
      <c r="K119" s="275"/>
      <c r="L119" s="275"/>
      <c r="M119" s="275"/>
      <c r="N119" s="275"/>
      <c r="O119" s="276" t="s">
        <v>1882</v>
      </c>
      <c r="P119" s="278" t="s">
        <v>1883</v>
      </c>
      <c r="Q119" s="278"/>
      <c r="R119" s="285" t="s">
        <v>1821</v>
      </c>
    </row>
    <row r="120" spans="1:18" ht="270">
      <c r="A120" s="270" t="s">
        <v>69</v>
      </c>
      <c r="B120" s="271" t="s">
        <v>940</v>
      </c>
      <c r="C120" s="284" t="s">
        <v>1132</v>
      </c>
      <c r="D120" s="284"/>
      <c r="E120" s="284" t="s">
        <v>1133</v>
      </c>
      <c r="F120" s="284" t="s">
        <v>237</v>
      </c>
      <c r="G120" s="284">
        <v>1285290536</v>
      </c>
      <c r="H120" s="274">
        <v>15806540</v>
      </c>
      <c r="I120" s="281" t="s">
        <v>1649</v>
      </c>
      <c r="J120" s="282" t="s">
        <v>90</v>
      </c>
      <c r="K120" s="275"/>
      <c r="L120" s="275"/>
      <c r="M120" s="275"/>
      <c r="N120" s="275"/>
      <c r="O120" s="276" t="s">
        <v>1713</v>
      </c>
      <c r="P120" s="278" t="s">
        <v>1884</v>
      </c>
      <c r="Q120" s="278" t="s">
        <v>1652</v>
      </c>
      <c r="R120" s="278" t="s">
        <v>1653</v>
      </c>
    </row>
    <row r="121" spans="1:18" ht="180">
      <c r="A121" s="270" t="s">
        <v>69</v>
      </c>
      <c r="B121" s="279" t="s">
        <v>24</v>
      </c>
      <c r="C121" s="272" t="s">
        <v>652</v>
      </c>
      <c r="D121" s="272"/>
      <c r="E121" s="272" t="s">
        <v>653</v>
      </c>
      <c r="F121" s="272" t="s">
        <v>121</v>
      </c>
      <c r="G121" s="296">
        <v>1871877092</v>
      </c>
      <c r="H121" s="280">
        <v>12719206</v>
      </c>
      <c r="I121" s="281"/>
      <c r="J121" s="275"/>
      <c r="K121" s="275"/>
      <c r="L121" s="275"/>
      <c r="M121" s="275"/>
      <c r="N121" s="275"/>
      <c r="O121" s="276" t="s">
        <v>1885</v>
      </c>
      <c r="P121" s="278"/>
      <c r="Q121" s="285" t="s">
        <v>1886</v>
      </c>
      <c r="R121" s="285" t="s">
        <v>1887</v>
      </c>
    </row>
    <row r="122" spans="1:18" ht="180">
      <c r="A122" s="270" t="s">
        <v>69</v>
      </c>
      <c r="B122" s="279" t="s">
        <v>1888</v>
      </c>
      <c r="C122" s="272" t="s">
        <v>545</v>
      </c>
      <c r="D122" s="272"/>
      <c r="E122" s="272" t="s">
        <v>547</v>
      </c>
      <c r="F122" s="272" t="s">
        <v>129</v>
      </c>
      <c r="G122" s="272">
        <v>1346258795</v>
      </c>
      <c r="H122" s="280">
        <v>11933583</v>
      </c>
      <c r="I122" s="281" t="s">
        <v>1649</v>
      </c>
      <c r="J122" s="282" t="s">
        <v>90</v>
      </c>
      <c r="K122" s="275"/>
      <c r="L122" s="275"/>
      <c r="M122" s="275"/>
      <c r="N122" s="275"/>
      <c r="O122" s="276"/>
      <c r="P122" s="278" t="s">
        <v>1687</v>
      </c>
      <c r="Q122" s="285" t="s">
        <v>1889</v>
      </c>
      <c r="R122" s="294" t="s">
        <v>1890</v>
      </c>
    </row>
    <row r="123" spans="1:18" ht="135">
      <c r="A123" s="270" t="s">
        <v>69</v>
      </c>
      <c r="B123" s="279" t="s">
        <v>940</v>
      </c>
      <c r="C123" s="272" t="s">
        <v>534</v>
      </c>
      <c r="D123" s="272"/>
      <c r="E123" s="272" t="s">
        <v>547</v>
      </c>
      <c r="F123" s="272" t="s">
        <v>121</v>
      </c>
      <c r="G123" s="272">
        <v>1114930690</v>
      </c>
      <c r="H123" s="280">
        <v>11939388</v>
      </c>
      <c r="I123" s="281" t="s">
        <v>1649</v>
      </c>
      <c r="J123" s="281" t="s">
        <v>1891</v>
      </c>
      <c r="K123" s="275"/>
      <c r="L123" s="275"/>
      <c r="M123" s="275"/>
      <c r="N123" s="275"/>
      <c r="O123" s="289" t="s">
        <v>1892</v>
      </c>
      <c r="P123" s="278" t="s">
        <v>1651</v>
      </c>
      <c r="Q123" s="278" t="s">
        <v>1652</v>
      </c>
      <c r="R123" s="278" t="s">
        <v>1653</v>
      </c>
    </row>
    <row r="124" spans="1:18" ht="127.5" customHeight="1">
      <c r="A124" s="270" t="s">
        <v>69</v>
      </c>
      <c r="B124" s="279" t="s">
        <v>126</v>
      </c>
      <c r="C124" s="272" t="s">
        <v>1632</v>
      </c>
      <c r="D124" s="272"/>
      <c r="E124" s="272" t="s">
        <v>221</v>
      </c>
      <c r="F124" s="272" t="s">
        <v>121</v>
      </c>
      <c r="G124" s="272">
        <v>1326369158</v>
      </c>
      <c r="H124" s="280">
        <v>14110776</v>
      </c>
      <c r="I124" s="281" t="s">
        <v>1649</v>
      </c>
      <c r="J124" s="282" t="s">
        <v>90</v>
      </c>
      <c r="K124" s="275"/>
      <c r="L124" s="275"/>
      <c r="M124" s="275"/>
      <c r="N124" s="275"/>
      <c r="O124" s="276" t="s">
        <v>1893</v>
      </c>
      <c r="P124" s="278" t="s">
        <v>1687</v>
      </c>
      <c r="Q124" s="283" t="s">
        <v>1894</v>
      </c>
      <c r="R124" s="294" t="s">
        <v>1895</v>
      </c>
    </row>
    <row r="125" spans="1:18" ht="120">
      <c r="A125" s="270" t="s">
        <v>69</v>
      </c>
      <c r="B125" s="279" t="s">
        <v>751</v>
      </c>
      <c r="C125" s="272" t="s">
        <v>829</v>
      </c>
      <c r="D125" s="272" t="s">
        <v>830</v>
      </c>
      <c r="E125" s="272" t="s">
        <v>831</v>
      </c>
      <c r="F125" s="272" t="s">
        <v>94</v>
      </c>
      <c r="G125" s="272">
        <v>1508260787</v>
      </c>
      <c r="H125" s="280">
        <v>15712220</v>
      </c>
      <c r="I125" s="275" t="s">
        <v>20</v>
      </c>
      <c r="J125" s="282" t="s">
        <v>90</v>
      </c>
      <c r="K125" s="275"/>
      <c r="L125" s="275"/>
      <c r="M125" s="275"/>
      <c r="N125" s="275"/>
      <c r="O125" s="276" t="s">
        <v>1896</v>
      </c>
      <c r="P125" s="278" t="s">
        <v>1797</v>
      </c>
      <c r="Q125" s="285" t="s">
        <v>1897</v>
      </c>
      <c r="R125" s="300" t="s">
        <v>1898</v>
      </c>
    </row>
    <row r="126" spans="1:18" ht="195">
      <c r="A126" s="270" t="s">
        <v>69</v>
      </c>
      <c r="B126" s="279" t="s">
        <v>1701</v>
      </c>
      <c r="C126" s="272" t="s">
        <v>928</v>
      </c>
      <c r="D126" s="272" t="s">
        <v>929</v>
      </c>
      <c r="E126" s="272" t="s">
        <v>930</v>
      </c>
      <c r="F126" s="272" t="s">
        <v>931</v>
      </c>
      <c r="G126" s="272">
        <v>1124283650</v>
      </c>
      <c r="H126" s="280">
        <v>13962384</v>
      </c>
      <c r="I126" s="281" t="s">
        <v>1649</v>
      </c>
      <c r="J126" s="282" t="s">
        <v>90</v>
      </c>
      <c r="K126" s="275"/>
      <c r="L126" s="275"/>
      <c r="M126" s="275"/>
      <c r="N126" s="275"/>
      <c r="O126" s="276"/>
      <c r="P126" s="278" t="s">
        <v>1662</v>
      </c>
      <c r="Q126" s="308" t="s">
        <v>1899</v>
      </c>
      <c r="R126" s="283" t="s">
        <v>1783</v>
      </c>
    </row>
    <row r="127" spans="1:18" ht="120">
      <c r="A127" s="270" t="s">
        <v>69</v>
      </c>
      <c r="B127" s="271" t="s">
        <v>1630</v>
      </c>
      <c r="C127" s="272" t="s">
        <v>1585</v>
      </c>
      <c r="D127" s="272" t="s">
        <v>1586</v>
      </c>
      <c r="E127" s="272" t="s">
        <v>1587</v>
      </c>
      <c r="F127" s="272" t="s">
        <v>103</v>
      </c>
      <c r="G127" s="272">
        <v>1588947949</v>
      </c>
      <c r="H127" s="280"/>
      <c r="I127" s="275"/>
      <c r="J127" s="282" t="s">
        <v>90</v>
      </c>
      <c r="K127" s="275"/>
      <c r="L127" s="275"/>
      <c r="M127" s="275"/>
      <c r="N127" s="275"/>
      <c r="O127" s="276"/>
      <c r="P127" s="278" t="s">
        <v>1797</v>
      </c>
      <c r="Q127" s="278" t="s">
        <v>1900</v>
      </c>
      <c r="R127" s="283" t="s">
        <v>1901</v>
      </c>
    </row>
    <row r="128" spans="1:18" ht="171">
      <c r="A128" s="270" t="s">
        <v>69</v>
      </c>
      <c r="B128" s="271" t="s">
        <v>1635</v>
      </c>
      <c r="C128" s="284" t="s">
        <v>476</v>
      </c>
      <c r="D128" s="284"/>
      <c r="E128" s="284" t="s">
        <v>477</v>
      </c>
      <c r="F128" s="284" t="s">
        <v>121</v>
      </c>
      <c r="G128" s="292">
        <v>1720706336</v>
      </c>
      <c r="H128" s="274"/>
      <c r="I128" s="281"/>
      <c r="J128" s="282" t="s">
        <v>90</v>
      </c>
      <c r="K128" s="275"/>
      <c r="L128" s="275"/>
      <c r="M128" s="275"/>
      <c r="N128" s="275"/>
      <c r="O128" s="276"/>
      <c r="P128" s="278" t="s">
        <v>1692</v>
      </c>
      <c r="Q128" s="278" t="s">
        <v>1693</v>
      </c>
      <c r="R128" s="294" t="s">
        <v>1902</v>
      </c>
    </row>
    <row r="129" spans="1:18" ht="180">
      <c r="A129" s="270" t="s">
        <v>69</v>
      </c>
      <c r="B129" s="271" t="s">
        <v>1630</v>
      </c>
      <c r="C129" s="272" t="s">
        <v>1592</v>
      </c>
      <c r="D129" s="272" t="s">
        <v>1593</v>
      </c>
      <c r="E129" s="272" t="s">
        <v>1594</v>
      </c>
      <c r="F129" s="272" t="s">
        <v>121</v>
      </c>
      <c r="G129" s="272">
        <v>1518377027</v>
      </c>
      <c r="H129" s="280">
        <v>14249077</v>
      </c>
      <c r="I129" s="281" t="s">
        <v>1903</v>
      </c>
      <c r="J129" s="282" t="s">
        <v>90</v>
      </c>
      <c r="K129" s="275"/>
      <c r="L129" s="275"/>
      <c r="M129" s="275"/>
      <c r="N129" s="275"/>
      <c r="O129" s="276" t="s">
        <v>1904</v>
      </c>
      <c r="P129" s="278" t="s">
        <v>1687</v>
      </c>
      <c r="Q129" s="278" t="s">
        <v>1905</v>
      </c>
      <c r="R129" s="283" t="s">
        <v>1906</v>
      </c>
    </row>
    <row r="130" spans="1:18" ht="240">
      <c r="A130" s="270" t="s">
        <v>69</v>
      </c>
      <c r="B130" s="279" t="s">
        <v>126</v>
      </c>
      <c r="C130" s="272" t="s">
        <v>228</v>
      </c>
      <c r="D130" s="272"/>
      <c r="E130" s="272" t="s">
        <v>229</v>
      </c>
      <c r="F130" s="272" t="s">
        <v>205</v>
      </c>
      <c r="G130" s="272">
        <v>1700426814</v>
      </c>
      <c r="H130" s="280">
        <v>14613760</v>
      </c>
      <c r="I130" s="275"/>
      <c r="J130" s="282" t="s">
        <v>90</v>
      </c>
      <c r="K130" s="275"/>
      <c r="L130" s="275"/>
      <c r="M130" s="275"/>
      <c r="N130" s="275"/>
      <c r="O130" s="276"/>
      <c r="P130" s="278" t="s">
        <v>1723</v>
      </c>
      <c r="Q130" s="283" t="s">
        <v>1907</v>
      </c>
      <c r="R130" s="294" t="s">
        <v>1908</v>
      </c>
    </row>
    <row r="131" spans="1:18" ht="135">
      <c r="A131" s="2" t="s">
        <v>69</v>
      </c>
      <c r="B131" s="279" t="s">
        <v>24</v>
      </c>
      <c r="C131" s="309" t="s">
        <v>675</v>
      </c>
      <c r="D131" s="310" t="s">
        <v>676</v>
      </c>
      <c r="E131" s="311" t="s">
        <v>229</v>
      </c>
      <c r="F131" s="250" t="s">
        <v>129</v>
      </c>
      <c r="G131" s="312">
        <v>1306945035</v>
      </c>
      <c r="H131" s="313"/>
      <c r="I131" s="281" t="s">
        <v>1649</v>
      </c>
      <c r="J131" s="282"/>
      <c r="K131" s="314"/>
      <c r="L131" s="315"/>
      <c r="M131" s="316"/>
      <c r="N131" s="275"/>
      <c r="O131" s="276"/>
      <c r="P131" s="278" t="s">
        <v>1651</v>
      </c>
      <c r="Q131" s="278"/>
      <c r="R131" s="297" t="s">
        <v>1909</v>
      </c>
    </row>
    <row r="132" spans="1:18" ht="195">
      <c r="A132" s="270" t="s">
        <v>69</v>
      </c>
      <c r="B132" s="279" t="s">
        <v>1635</v>
      </c>
      <c r="C132" s="272" t="s">
        <v>483</v>
      </c>
      <c r="D132" s="272"/>
      <c r="E132" s="272" t="s">
        <v>484</v>
      </c>
      <c r="F132" s="272" t="s">
        <v>259</v>
      </c>
      <c r="G132" s="272">
        <v>1215447123</v>
      </c>
      <c r="H132" s="280">
        <v>15595813</v>
      </c>
      <c r="I132" s="275"/>
      <c r="J132" s="275"/>
      <c r="K132" s="275"/>
      <c r="L132" s="275"/>
      <c r="M132" s="275"/>
      <c r="N132" s="275"/>
      <c r="O132" s="276"/>
      <c r="P132" s="278" t="s">
        <v>1690</v>
      </c>
      <c r="Q132" s="285" t="s">
        <v>1910</v>
      </c>
      <c r="R132" s="294" t="s">
        <v>1911</v>
      </c>
    </row>
    <row r="133" spans="1:18" ht="255">
      <c r="A133" s="270" t="s">
        <v>69</v>
      </c>
      <c r="B133" s="279" t="s">
        <v>126</v>
      </c>
      <c r="C133" s="272" t="s">
        <v>234</v>
      </c>
      <c r="D133" s="272"/>
      <c r="E133" s="272" t="s">
        <v>236</v>
      </c>
      <c r="F133" s="272" t="s">
        <v>237</v>
      </c>
      <c r="G133" s="272">
        <v>1235419599</v>
      </c>
      <c r="H133" s="280">
        <v>12614800</v>
      </c>
      <c r="I133" s="281" t="s">
        <v>1649</v>
      </c>
      <c r="J133" s="282"/>
      <c r="K133" s="275"/>
      <c r="L133" s="275"/>
      <c r="M133" s="275"/>
      <c r="N133" s="275"/>
      <c r="O133" s="289" t="s">
        <v>1912</v>
      </c>
      <c r="P133" s="278" t="s">
        <v>1913</v>
      </c>
      <c r="Q133" s="283" t="s">
        <v>1914</v>
      </c>
      <c r="R133" s="285" t="s">
        <v>1915</v>
      </c>
    </row>
    <row r="134" spans="1:18" ht="180">
      <c r="A134" s="270" t="s">
        <v>69</v>
      </c>
      <c r="B134" s="279" t="s">
        <v>126</v>
      </c>
      <c r="C134" s="272" t="s">
        <v>245</v>
      </c>
      <c r="D134" s="272" t="s">
        <v>246</v>
      </c>
      <c r="E134" s="272" t="s">
        <v>236</v>
      </c>
      <c r="F134" s="272" t="s">
        <v>84</v>
      </c>
      <c r="G134" s="272">
        <v>1417433889</v>
      </c>
      <c r="H134" s="280">
        <v>14610851</v>
      </c>
      <c r="I134" s="275"/>
      <c r="J134" s="282"/>
      <c r="K134" s="275"/>
      <c r="L134" s="275"/>
      <c r="M134" s="275"/>
      <c r="N134" s="275"/>
      <c r="O134" s="276"/>
      <c r="P134" s="278" t="s">
        <v>1916</v>
      </c>
      <c r="Q134" s="283" t="s">
        <v>1917</v>
      </c>
      <c r="R134" s="285" t="s">
        <v>1918</v>
      </c>
    </row>
    <row r="135" spans="1:18" ht="120">
      <c r="A135" s="270" t="s">
        <v>69</v>
      </c>
      <c r="B135" s="271" t="s">
        <v>1640</v>
      </c>
      <c r="C135" s="284" t="s">
        <v>1641</v>
      </c>
      <c r="D135" s="292" t="s">
        <v>0</v>
      </c>
      <c r="E135" s="292" t="s">
        <v>565</v>
      </c>
      <c r="F135" s="292" t="s">
        <v>566</v>
      </c>
      <c r="G135" s="284"/>
      <c r="H135" s="274"/>
      <c r="I135" s="275"/>
      <c r="J135" s="282" t="s">
        <v>90</v>
      </c>
      <c r="K135" s="317"/>
      <c r="L135" s="282"/>
      <c r="M135" s="295"/>
      <c r="N135" s="282"/>
      <c r="O135" s="286"/>
      <c r="P135" s="278" t="s">
        <v>1797</v>
      </c>
      <c r="Q135" s="278"/>
      <c r="R135" s="318" t="s">
        <v>1919</v>
      </c>
    </row>
    <row r="136" spans="1:18" ht="195">
      <c r="A136" s="270" t="s">
        <v>69</v>
      </c>
      <c r="B136" s="279" t="s">
        <v>940</v>
      </c>
      <c r="C136" s="272" t="s">
        <v>1150</v>
      </c>
      <c r="D136" s="272" t="s">
        <v>1151</v>
      </c>
      <c r="E136" s="272" t="s">
        <v>1152</v>
      </c>
      <c r="F136" s="272" t="s">
        <v>259</v>
      </c>
      <c r="G136" s="272">
        <v>1447864129</v>
      </c>
      <c r="H136" s="280"/>
      <c r="I136" s="275"/>
      <c r="J136" s="282"/>
      <c r="K136" s="275"/>
      <c r="L136" s="275"/>
      <c r="M136" s="275"/>
      <c r="N136" s="275"/>
      <c r="O136" s="276"/>
      <c r="P136" s="278" t="s">
        <v>1690</v>
      </c>
      <c r="Q136" s="278" t="s">
        <v>1652</v>
      </c>
      <c r="R136" s="278" t="s">
        <v>1653</v>
      </c>
    </row>
    <row r="137" spans="1:18" ht="345">
      <c r="A137" s="270" t="s">
        <v>69</v>
      </c>
      <c r="B137" s="279" t="s">
        <v>940</v>
      </c>
      <c r="C137" s="272" t="s">
        <v>1157</v>
      </c>
      <c r="D137" s="272" t="s">
        <v>1158</v>
      </c>
      <c r="E137" s="272" t="s">
        <v>1159</v>
      </c>
      <c r="F137" s="272" t="s">
        <v>963</v>
      </c>
      <c r="G137" s="272">
        <v>1659919819</v>
      </c>
      <c r="H137" s="280">
        <v>14597565</v>
      </c>
      <c r="I137" s="281" t="s">
        <v>1649</v>
      </c>
      <c r="J137" s="281" t="s">
        <v>1891</v>
      </c>
      <c r="K137" s="275"/>
      <c r="L137" s="275"/>
      <c r="M137" s="275"/>
      <c r="N137" s="275"/>
      <c r="O137" s="276" t="s">
        <v>1920</v>
      </c>
      <c r="P137" s="278" t="s">
        <v>1921</v>
      </c>
      <c r="Q137" s="278" t="s">
        <v>1652</v>
      </c>
      <c r="R137" s="278" t="s">
        <v>1653</v>
      </c>
    </row>
    <row r="138" spans="1:18" ht="150">
      <c r="A138" s="270" t="s">
        <v>69</v>
      </c>
      <c r="B138" s="279" t="s">
        <v>940</v>
      </c>
      <c r="C138" s="272" t="s">
        <v>1168</v>
      </c>
      <c r="D138" s="272"/>
      <c r="E138" s="272" t="s">
        <v>1169</v>
      </c>
      <c r="F138" s="272" t="s">
        <v>121</v>
      </c>
      <c r="G138" s="272">
        <v>1740783612</v>
      </c>
      <c r="H138" s="280">
        <v>14223987</v>
      </c>
      <c r="I138" s="281" t="s">
        <v>1649</v>
      </c>
      <c r="J138" s="281" t="s">
        <v>1891</v>
      </c>
      <c r="K138" s="275"/>
      <c r="L138" s="275"/>
      <c r="M138" s="275"/>
      <c r="N138" s="275"/>
      <c r="O138" s="276" t="s">
        <v>1922</v>
      </c>
      <c r="P138" s="278" t="s">
        <v>1669</v>
      </c>
      <c r="Q138" s="278" t="s">
        <v>1652</v>
      </c>
      <c r="R138" s="278" t="s">
        <v>1653</v>
      </c>
    </row>
    <row r="139" spans="1:18" ht="210">
      <c r="A139" s="270" t="s">
        <v>69</v>
      </c>
      <c r="B139" s="319" t="s">
        <v>1701</v>
      </c>
      <c r="C139" s="320" t="s">
        <v>443</v>
      </c>
      <c r="D139" s="320" t="s">
        <v>564</v>
      </c>
      <c r="E139" s="320" t="s">
        <v>895</v>
      </c>
      <c r="F139" s="320" t="s">
        <v>896</v>
      </c>
      <c r="G139" s="320">
        <v>1245789445</v>
      </c>
      <c r="H139" s="321">
        <v>14957721</v>
      </c>
      <c r="I139" s="281" t="s">
        <v>1649</v>
      </c>
      <c r="J139" s="282" t="s">
        <v>90</v>
      </c>
      <c r="K139" s="275"/>
      <c r="L139" s="275"/>
      <c r="M139" s="275"/>
      <c r="N139" s="275"/>
      <c r="O139" s="276" t="s">
        <v>1923</v>
      </c>
      <c r="P139" s="278" t="s">
        <v>1797</v>
      </c>
      <c r="Q139" s="285" t="s">
        <v>1924</v>
      </c>
      <c r="R139" s="283" t="s">
        <v>1783</v>
      </c>
    </row>
    <row r="140" spans="1:18" ht="45">
      <c r="A140" s="270" t="s">
        <v>69</v>
      </c>
      <c r="B140" s="322" t="s">
        <v>1701</v>
      </c>
      <c r="C140" s="322" t="s">
        <v>900</v>
      </c>
      <c r="D140" s="322"/>
      <c r="E140" s="11" t="s">
        <v>901</v>
      </c>
      <c r="F140" s="322" t="s">
        <v>902</v>
      </c>
      <c r="G140" s="322">
        <v>1184272791</v>
      </c>
      <c r="H140" s="322">
        <v>15160458</v>
      </c>
      <c r="I140" s="281"/>
      <c r="J140" s="282" t="s">
        <v>90</v>
      </c>
      <c r="K140" s="275"/>
      <c r="L140" s="275"/>
      <c r="M140" s="275"/>
      <c r="N140" s="275"/>
      <c r="O140" s="276"/>
      <c r="P140" s="278" t="s">
        <v>1925</v>
      </c>
      <c r="Q140" s="285"/>
      <c r="R140" s="283"/>
    </row>
    <row r="141" spans="1:18" ht="45">
      <c r="A141" s="270" t="s">
        <v>69</v>
      </c>
      <c r="B141" s="322" t="s">
        <v>1701</v>
      </c>
      <c r="C141" s="323" t="s">
        <v>890</v>
      </c>
      <c r="D141" s="323"/>
      <c r="E141" s="13" t="s">
        <v>1533</v>
      </c>
      <c r="F141" s="323" t="s">
        <v>867</v>
      </c>
      <c r="G141" s="322">
        <v>1144494006</v>
      </c>
      <c r="H141" s="322">
        <v>13810346</v>
      </c>
      <c r="I141" s="281"/>
      <c r="J141" s="282" t="s">
        <v>90</v>
      </c>
      <c r="K141" s="275"/>
      <c r="L141" s="275"/>
      <c r="M141" s="275"/>
      <c r="N141" s="275"/>
      <c r="O141" s="276"/>
      <c r="P141" s="278" t="s">
        <v>1925</v>
      </c>
      <c r="Q141" s="285"/>
      <c r="R141" s="283"/>
    </row>
    <row r="142" spans="1:18" ht="240">
      <c r="A142" s="230" t="s">
        <v>69</v>
      </c>
      <c r="B142" s="322" t="s">
        <v>1701</v>
      </c>
      <c r="C142" s="324" t="s">
        <v>900</v>
      </c>
      <c r="D142" s="324"/>
      <c r="E142" s="325" t="s">
        <v>901</v>
      </c>
      <c r="F142" s="324" t="s">
        <v>902</v>
      </c>
      <c r="G142" s="322">
        <v>1184272791</v>
      </c>
      <c r="H142" s="322">
        <v>15160458</v>
      </c>
      <c r="I142" s="281"/>
      <c r="J142" s="282" t="s">
        <v>90</v>
      </c>
      <c r="K142" s="275"/>
      <c r="L142" s="275"/>
      <c r="M142" s="275"/>
      <c r="N142" s="275"/>
      <c r="O142" s="276"/>
      <c r="P142" s="278" t="s">
        <v>1926</v>
      </c>
      <c r="Q142" s="285"/>
      <c r="R142" s="283"/>
    </row>
    <row r="143" spans="1:18" ht="120">
      <c r="A143" s="230" t="s">
        <v>69</v>
      </c>
      <c r="B143" s="322" t="s">
        <v>1701</v>
      </c>
      <c r="C143" s="323" t="s">
        <v>890</v>
      </c>
      <c r="D143" s="323"/>
      <c r="E143" s="326" t="s">
        <v>1533</v>
      </c>
      <c r="F143" s="323" t="s">
        <v>867</v>
      </c>
      <c r="G143" s="322">
        <v>1144494006</v>
      </c>
      <c r="H143" s="322">
        <v>13810346</v>
      </c>
      <c r="I143" s="281"/>
      <c r="J143" s="282" t="s">
        <v>90</v>
      </c>
      <c r="K143" s="275"/>
      <c r="L143" s="275"/>
      <c r="M143" s="275"/>
      <c r="N143" s="275"/>
      <c r="O143" s="276"/>
      <c r="P143" s="278" t="s">
        <v>1927</v>
      </c>
      <c r="Q143" s="285"/>
      <c r="R143" s="283"/>
    </row>
    <row r="144" spans="1:18" ht="105">
      <c r="A144" s="270" t="s">
        <v>69</v>
      </c>
      <c r="B144" s="319" t="s">
        <v>940</v>
      </c>
      <c r="C144" s="320" t="s">
        <v>1176</v>
      </c>
      <c r="D144" s="320"/>
      <c r="E144" s="320" t="s">
        <v>1178</v>
      </c>
      <c r="F144" s="320" t="s">
        <v>1179</v>
      </c>
      <c r="G144" s="320">
        <v>1538262480</v>
      </c>
      <c r="H144" s="321">
        <v>14948238</v>
      </c>
      <c r="I144" s="275"/>
      <c r="J144" s="275"/>
      <c r="K144" s="275"/>
      <c r="L144" s="275"/>
      <c r="M144" s="275"/>
      <c r="N144" s="275"/>
      <c r="O144" s="289" t="s">
        <v>1928</v>
      </c>
      <c r="P144" s="278" t="s">
        <v>1683</v>
      </c>
      <c r="Q144" s="278" t="s">
        <v>1652</v>
      </c>
      <c r="R144" s="278" t="s">
        <v>1706</v>
      </c>
    </row>
    <row r="145" spans="1:18" ht="120">
      <c r="A145" s="270" t="s">
        <v>69</v>
      </c>
      <c r="B145" s="279" t="s">
        <v>1633</v>
      </c>
      <c r="C145" s="272" t="s">
        <v>1436</v>
      </c>
      <c r="D145" s="272" t="s">
        <v>1929</v>
      </c>
      <c r="E145" s="272" t="s">
        <v>1437</v>
      </c>
      <c r="F145" s="272" t="s">
        <v>129</v>
      </c>
      <c r="G145" s="272">
        <v>1609929421</v>
      </c>
      <c r="H145" s="280"/>
      <c r="I145" s="281" t="s">
        <v>1649</v>
      </c>
      <c r="J145" s="282" t="s">
        <v>90</v>
      </c>
      <c r="K145" s="275"/>
      <c r="L145" s="275"/>
      <c r="M145" s="275"/>
      <c r="N145" s="275"/>
      <c r="O145" s="327"/>
      <c r="P145" s="278" t="s">
        <v>1797</v>
      </c>
      <c r="Q145" s="278"/>
      <c r="R145" s="300" t="s">
        <v>1930</v>
      </c>
    </row>
    <row r="146" spans="1:18" ht="240">
      <c r="A146" s="270" t="s">
        <v>69</v>
      </c>
      <c r="B146" s="279" t="s">
        <v>1635</v>
      </c>
      <c r="C146" s="272" t="s">
        <v>489</v>
      </c>
      <c r="D146" s="272"/>
      <c r="E146" s="272" t="s">
        <v>490</v>
      </c>
      <c r="F146" s="272" t="s">
        <v>259</v>
      </c>
      <c r="G146" s="272">
        <v>1063026565</v>
      </c>
      <c r="H146" s="280">
        <v>14961211</v>
      </c>
      <c r="I146" s="275"/>
      <c r="J146" s="282" t="s">
        <v>90</v>
      </c>
      <c r="K146" s="275"/>
      <c r="L146" s="275"/>
      <c r="M146" s="275"/>
      <c r="N146" s="275"/>
      <c r="O146" s="276"/>
      <c r="P146" s="278" t="s">
        <v>1723</v>
      </c>
      <c r="Q146" s="278" t="s">
        <v>1693</v>
      </c>
      <c r="R146" s="294" t="s">
        <v>1931</v>
      </c>
    </row>
    <row r="147" spans="1:18" ht="150">
      <c r="A147" s="270" t="s">
        <v>69</v>
      </c>
      <c r="B147" s="319" t="s">
        <v>1635</v>
      </c>
      <c r="C147" s="320" t="s">
        <v>494</v>
      </c>
      <c r="D147" s="320" t="s">
        <v>495</v>
      </c>
      <c r="E147" s="320" t="s">
        <v>496</v>
      </c>
      <c r="F147" s="320" t="s">
        <v>121</v>
      </c>
      <c r="G147" s="320">
        <v>1720403165</v>
      </c>
      <c r="H147" s="321">
        <v>15651966</v>
      </c>
      <c r="I147" s="281" t="s">
        <v>1649</v>
      </c>
      <c r="J147" s="275"/>
      <c r="K147" s="275"/>
      <c r="L147" s="275"/>
      <c r="M147" s="275"/>
      <c r="N147" s="275"/>
      <c r="O147" s="276" t="s">
        <v>1683</v>
      </c>
      <c r="P147" s="278" t="s">
        <v>1669</v>
      </c>
      <c r="Q147" s="278" t="s">
        <v>1693</v>
      </c>
      <c r="R147" s="294" t="s">
        <v>1932</v>
      </c>
    </row>
    <row r="148" spans="1:18" ht="180">
      <c r="A148" s="270" t="s">
        <v>69</v>
      </c>
      <c r="B148" s="319" t="s">
        <v>1635</v>
      </c>
      <c r="C148" s="320" t="s">
        <v>534</v>
      </c>
      <c r="D148" s="320"/>
      <c r="E148" s="320" t="s">
        <v>535</v>
      </c>
      <c r="F148" s="320" t="s">
        <v>576</v>
      </c>
      <c r="G148" s="320">
        <v>1386088763</v>
      </c>
      <c r="H148" s="321">
        <v>14371436</v>
      </c>
      <c r="I148" s="281" t="s">
        <v>1649</v>
      </c>
      <c r="J148" s="282" t="s">
        <v>90</v>
      </c>
      <c r="K148" s="275"/>
      <c r="L148" s="275"/>
      <c r="M148" s="275"/>
      <c r="N148" s="275"/>
      <c r="O148" s="286" t="s">
        <v>1933</v>
      </c>
      <c r="P148" s="278" t="s">
        <v>1687</v>
      </c>
      <c r="Q148" s="278" t="s">
        <v>1693</v>
      </c>
      <c r="R148" s="294" t="s">
        <v>1934</v>
      </c>
    </row>
    <row r="149" spans="1:18" ht="165">
      <c r="A149" s="270" t="s">
        <v>69</v>
      </c>
      <c r="B149" s="279" t="s">
        <v>126</v>
      </c>
      <c r="C149" s="272" t="s">
        <v>1410</v>
      </c>
      <c r="D149" s="272"/>
      <c r="E149" s="272" t="s">
        <v>1411</v>
      </c>
      <c r="F149" s="272" t="s">
        <v>121</v>
      </c>
      <c r="G149" s="272">
        <v>1972978047</v>
      </c>
      <c r="H149" s="280">
        <v>13877977</v>
      </c>
      <c r="I149" s="275"/>
      <c r="J149" s="282"/>
      <c r="K149" s="275"/>
      <c r="L149" s="275"/>
      <c r="M149" s="275"/>
      <c r="N149" s="275"/>
      <c r="O149" s="286" t="s">
        <v>1935</v>
      </c>
      <c r="P149" s="278"/>
      <c r="Q149" s="283" t="s">
        <v>1936</v>
      </c>
      <c r="R149" s="285" t="s">
        <v>1937</v>
      </c>
    </row>
    <row r="150" spans="1:18" ht="255">
      <c r="A150" s="270" t="s">
        <v>69</v>
      </c>
      <c r="B150" s="279" t="s">
        <v>24</v>
      </c>
      <c r="C150" s="284" t="s">
        <v>585</v>
      </c>
      <c r="D150" s="284"/>
      <c r="E150" s="292" t="s">
        <v>587</v>
      </c>
      <c r="F150" s="284" t="s">
        <v>573</v>
      </c>
      <c r="G150" s="292">
        <v>1164998431</v>
      </c>
      <c r="H150" s="328">
        <v>14372570</v>
      </c>
      <c r="I150" s="281" t="s">
        <v>1649</v>
      </c>
      <c r="J150" s="275"/>
      <c r="K150" s="275"/>
      <c r="L150" s="275"/>
      <c r="M150" s="301" t="s">
        <v>1736</v>
      </c>
      <c r="N150" s="275"/>
      <c r="O150" s="276" t="s">
        <v>1791</v>
      </c>
      <c r="P150" s="278" t="s">
        <v>1938</v>
      </c>
      <c r="Q150" s="285" t="s">
        <v>1939</v>
      </c>
      <c r="R150" s="297" t="s">
        <v>1940</v>
      </c>
    </row>
    <row r="151" spans="1:18" ht="120">
      <c r="A151" s="270" t="s">
        <v>69</v>
      </c>
      <c r="B151" s="271" t="s">
        <v>1640</v>
      </c>
      <c r="C151" s="284" t="s">
        <v>1941</v>
      </c>
      <c r="D151" s="284"/>
      <c r="E151" s="284" t="s">
        <v>112</v>
      </c>
      <c r="F151" s="284" t="s">
        <v>1942</v>
      </c>
      <c r="G151" s="284">
        <v>1649208018</v>
      </c>
      <c r="H151" s="274"/>
      <c r="I151" s="275"/>
      <c r="J151" s="282" t="s">
        <v>90</v>
      </c>
      <c r="K151" s="275"/>
      <c r="L151" s="275"/>
      <c r="M151" s="295"/>
      <c r="N151" s="282" t="s">
        <v>1683</v>
      </c>
      <c r="O151" s="286" t="s">
        <v>1683</v>
      </c>
      <c r="P151" s="278" t="s">
        <v>1797</v>
      </c>
      <c r="Q151" s="285"/>
      <c r="R151" s="300" t="s">
        <v>1943</v>
      </c>
    </row>
    <row r="152" spans="1:18" ht="330">
      <c r="A152" s="270" t="s">
        <v>69</v>
      </c>
      <c r="B152" s="271" t="s">
        <v>1635</v>
      </c>
      <c r="C152" s="284" t="s">
        <v>503</v>
      </c>
      <c r="D152" s="284"/>
      <c r="E152" s="329" t="s">
        <v>1944</v>
      </c>
      <c r="F152" s="284" t="s">
        <v>237</v>
      </c>
      <c r="G152" s="292">
        <v>1245585710</v>
      </c>
      <c r="H152" s="330"/>
      <c r="I152" s="281"/>
      <c r="J152" s="282" t="s">
        <v>90</v>
      </c>
      <c r="K152" s="275"/>
      <c r="L152" s="275"/>
      <c r="M152" s="301" t="s">
        <v>1818</v>
      </c>
      <c r="N152" s="282" t="s">
        <v>1683</v>
      </c>
      <c r="O152" s="286" t="s">
        <v>1683</v>
      </c>
      <c r="P152" s="278" t="s">
        <v>1945</v>
      </c>
      <c r="Q152" s="278" t="s">
        <v>1693</v>
      </c>
      <c r="R152" s="294" t="s">
        <v>1946</v>
      </c>
    </row>
    <row r="153" spans="1:18" ht="180">
      <c r="A153" s="2" t="s">
        <v>69</v>
      </c>
      <c r="B153" s="331" t="s">
        <v>1635</v>
      </c>
      <c r="C153" s="332" t="s">
        <v>375</v>
      </c>
      <c r="D153" s="332" t="s">
        <v>81</v>
      </c>
      <c r="E153" s="332" t="s">
        <v>510</v>
      </c>
      <c r="F153" s="332" t="s">
        <v>121</v>
      </c>
      <c r="G153" s="332">
        <v>1013488055</v>
      </c>
      <c r="H153" s="333">
        <v>15013371</v>
      </c>
      <c r="I153" s="281" t="s">
        <v>1649</v>
      </c>
      <c r="J153" s="282" t="s">
        <v>90</v>
      </c>
      <c r="K153" s="275"/>
      <c r="L153" s="275"/>
      <c r="M153" s="275"/>
      <c r="N153" s="275"/>
      <c r="O153" s="286" t="s">
        <v>1683</v>
      </c>
      <c r="P153" s="278" t="s">
        <v>1687</v>
      </c>
      <c r="Q153" s="285" t="s">
        <v>1947</v>
      </c>
      <c r="R153" s="294" t="s">
        <v>1948</v>
      </c>
    </row>
    <row r="154" spans="1:18" ht="90">
      <c r="A154" s="275" t="s">
        <v>69</v>
      </c>
      <c r="B154" s="276" t="s">
        <v>940</v>
      </c>
      <c r="C154" s="275" t="s">
        <v>1185</v>
      </c>
      <c r="D154" s="275"/>
      <c r="E154" s="275" t="s">
        <v>1187</v>
      </c>
      <c r="F154" s="275" t="s">
        <v>94</v>
      </c>
      <c r="G154" s="275">
        <v>1215236328</v>
      </c>
      <c r="H154" s="275">
        <v>12566039</v>
      </c>
      <c r="I154" s="275"/>
      <c r="J154" s="275"/>
      <c r="K154" s="275"/>
      <c r="L154" s="275"/>
      <c r="M154" s="275"/>
      <c r="N154" s="275"/>
      <c r="O154" s="286"/>
      <c r="P154" s="278" t="s">
        <v>1683</v>
      </c>
      <c r="Q154" s="278" t="s">
        <v>1652</v>
      </c>
      <c r="R154" s="278" t="s">
        <v>1653</v>
      </c>
    </row>
    <row r="155" spans="1:18">
      <c r="A155" s="330"/>
      <c r="B155" s="334"/>
      <c r="C155" s="330"/>
      <c r="D155" s="330"/>
      <c r="E155" s="330"/>
      <c r="F155" s="330"/>
      <c r="G155" s="330"/>
      <c r="H155" s="330"/>
      <c r="I155" s="330"/>
      <c r="J155" s="330"/>
      <c r="K155" s="335"/>
      <c r="L155" s="336"/>
      <c r="M155" s="336"/>
      <c r="N155" s="336"/>
      <c r="O155" s="336"/>
      <c r="P155" s="337"/>
      <c r="Q155" s="337"/>
      <c r="R155" s="337"/>
    </row>
    <row r="156" spans="1:18">
      <c r="A156" s="330"/>
      <c r="B156" s="334"/>
      <c r="C156" s="330"/>
      <c r="D156" s="330"/>
      <c r="E156" s="330"/>
      <c r="F156" s="330"/>
      <c r="G156" s="330"/>
      <c r="H156" s="330"/>
      <c r="I156" s="330"/>
      <c r="J156" s="330"/>
      <c r="K156" s="335"/>
      <c r="L156" s="336"/>
      <c r="M156" s="336"/>
      <c r="N156" s="336"/>
      <c r="O156" s="336"/>
      <c r="P156" s="337"/>
      <c r="Q156" s="337"/>
      <c r="R156" s="337"/>
    </row>
    <row r="157" spans="1:18">
      <c r="A157" s="330"/>
      <c r="B157" s="334"/>
      <c r="C157" s="330"/>
      <c r="D157" s="330"/>
      <c r="E157" s="330"/>
      <c r="F157" s="330"/>
      <c r="G157" s="330"/>
      <c r="H157" s="330"/>
      <c r="I157" s="330"/>
      <c r="J157" s="330"/>
      <c r="K157" s="335"/>
      <c r="L157" s="336"/>
      <c r="M157" s="336"/>
      <c r="N157" s="336"/>
      <c r="O157" s="336"/>
      <c r="P157" s="337"/>
      <c r="Q157" s="337"/>
      <c r="R157" s="337"/>
    </row>
    <row r="158" spans="1:18">
      <c r="A158" s="330"/>
      <c r="B158" s="334"/>
      <c r="C158" s="330"/>
      <c r="D158" s="330"/>
      <c r="E158" s="330"/>
      <c r="F158" s="330"/>
      <c r="G158" s="330"/>
      <c r="H158" s="330"/>
      <c r="I158" s="330"/>
      <c r="J158" s="330"/>
      <c r="K158" s="335"/>
      <c r="L158" s="336"/>
      <c r="M158" s="336"/>
      <c r="N158" s="336"/>
      <c r="O158" s="336"/>
      <c r="P158" s="337"/>
      <c r="Q158" s="337"/>
      <c r="R158" s="337"/>
    </row>
    <row r="159" spans="1:18">
      <c r="A159" s="330"/>
      <c r="B159" s="334"/>
      <c r="C159" s="330"/>
      <c r="D159" s="330"/>
      <c r="E159" s="330"/>
      <c r="F159" s="330"/>
      <c r="G159" s="330"/>
      <c r="H159" s="330"/>
      <c r="I159" s="330"/>
      <c r="J159" s="330"/>
      <c r="K159" s="335"/>
      <c r="L159" s="336"/>
      <c r="M159" s="336"/>
      <c r="N159" s="336"/>
      <c r="O159" s="336"/>
      <c r="P159" s="337"/>
      <c r="Q159" s="337"/>
      <c r="R159" s="337"/>
    </row>
    <row r="160" spans="1:18">
      <c r="A160" s="330"/>
      <c r="B160" s="334"/>
      <c r="C160" s="330"/>
      <c r="D160" s="330"/>
      <c r="E160" s="330"/>
      <c r="F160" s="330"/>
      <c r="G160" s="330"/>
      <c r="H160" s="330"/>
      <c r="I160" s="330"/>
      <c r="J160" s="330"/>
      <c r="K160" s="335"/>
      <c r="L160" s="336"/>
      <c r="M160" s="336"/>
      <c r="N160" s="336"/>
      <c r="O160" s="336"/>
      <c r="P160" s="337"/>
      <c r="Q160" s="337"/>
      <c r="R160" s="337"/>
    </row>
    <row r="161" spans="1:18">
      <c r="A161" s="330"/>
      <c r="B161" s="334"/>
      <c r="C161" s="330"/>
      <c r="D161" s="330"/>
      <c r="E161" s="330"/>
      <c r="F161" s="330"/>
      <c r="G161" s="330"/>
      <c r="H161" s="330"/>
      <c r="I161" s="330"/>
      <c r="J161" s="330"/>
      <c r="K161" s="335"/>
      <c r="L161" s="336"/>
      <c r="M161" s="336"/>
      <c r="N161" s="336"/>
      <c r="O161" s="336"/>
      <c r="P161" s="337"/>
      <c r="Q161" s="337"/>
      <c r="R161" s="337"/>
    </row>
    <row r="162" spans="1:18">
      <c r="A162" s="330"/>
      <c r="B162" s="334"/>
      <c r="C162" s="330"/>
      <c r="D162" s="330"/>
      <c r="E162" s="330"/>
      <c r="F162" s="330"/>
      <c r="G162" s="330"/>
      <c r="H162" s="330"/>
      <c r="I162" s="330"/>
      <c r="J162" s="330"/>
      <c r="K162" s="335"/>
      <c r="L162" s="336"/>
      <c r="M162" s="336"/>
      <c r="N162" s="336"/>
      <c r="O162" s="336"/>
      <c r="P162" s="337"/>
      <c r="Q162" s="337"/>
      <c r="R162" s="337"/>
    </row>
    <row r="163" spans="1:18">
      <c r="A163" s="330"/>
      <c r="B163" s="334"/>
      <c r="C163" s="330"/>
      <c r="D163" s="330"/>
      <c r="E163" s="330"/>
      <c r="F163" s="330"/>
      <c r="G163" s="330"/>
      <c r="H163" s="330"/>
      <c r="I163" s="330"/>
      <c r="J163" s="330"/>
      <c r="K163" s="338"/>
      <c r="L163" s="336"/>
      <c r="M163" s="336"/>
      <c r="N163" s="336"/>
      <c r="O163" s="336"/>
      <c r="P163" s="337"/>
      <c r="Q163" s="337"/>
      <c r="R163" s="337"/>
    </row>
    <row r="164" spans="1:18">
      <c r="A164" s="330"/>
      <c r="B164" s="334"/>
      <c r="C164" s="330"/>
      <c r="D164" s="330"/>
      <c r="E164" s="330"/>
      <c r="F164" s="330"/>
      <c r="G164" s="330"/>
      <c r="H164" s="330"/>
      <c r="I164" s="330"/>
      <c r="J164" s="330"/>
      <c r="K164" s="338"/>
      <c r="L164" s="336"/>
      <c r="M164" s="336"/>
      <c r="N164" s="336"/>
      <c r="O164" s="336"/>
      <c r="P164" s="337"/>
      <c r="Q164" s="337"/>
      <c r="R164" s="337"/>
    </row>
    <row r="165" spans="1:18">
      <c r="A165" s="330"/>
      <c r="B165" s="334"/>
      <c r="C165" s="330"/>
      <c r="D165" s="330"/>
      <c r="E165" s="330"/>
      <c r="F165" s="330"/>
      <c r="G165" s="330"/>
      <c r="H165" s="330"/>
      <c r="I165" s="330"/>
      <c r="J165" s="330"/>
      <c r="K165" s="338"/>
      <c r="L165" s="336"/>
      <c r="M165" s="336"/>
      <c r="N165" s="336"/>
      <c r="O165" s="336"/>
      <c r="P165" s="337"/>
      <c r="Q165" s="337"/>
      <c r="R165" s="337"/>
    </row>
    <row r="166" spans="1:18">
      <c r="A166" s="330"/>
      <c r="B166" s="334"/>
      <c r="C166" s="330"/>
      <c r="D166" s="330"/>
      <c r="E166" s="330"/>
      <c r="F166" s="330"/>
      <c r="G166" s="330"/>
      <c r="H166" s="330"/>
      <c r="I166" s="330"/>
      <c r="J166" s="330"/>
      <c r="K166" s="338"/>
      <c r="L166" s="336"/>
      <c r="M166" s="336"/>
      <c r="N166" s="336"/>
      <c r="O166" s="336"/>
      <c r="P166" s="337"/>
      <c r="Q166" s="337"/>
      <c r="R166" s="337"/>
    </row>
    <row r="167" spans="1:18">
      <c r="A167" s="330"/>
      <c r="B167" s="334"/>
      <c r="C167" s="330"/>
      <c r="D167" s="330"/>
      <c r="E167" s="330"/>
      <c r="F167" s="330"/>
      <c r="G167" s="330"/>
      <c r="H167" s="330"/>
      <c r="I167" s="330"/>
      <c r="J167" s="330"/>
      <c r="K167" s="338"/>
      <c r="L167" s="336"/>
      <c r="M167" s="336"/>
      <c r="N167" s="336"/>
      <c r="O167" s="336"/>
      <c r="P167" s="337"/>
      <c r="Q167" s="337"/>
      <c r="R167" s="337"/>
    </row>
    <row r="168" spans="1:18">
      <c r="A168" s="330"/>
      <c r="B168" s="334"/>
      <c r="C168" s="330"/>
      <c r="D168" s="330"/>
      <c r="E168" s="330"/>
      <c r="F168" s="330"/>
      <c r="G168" s="330"/>
      <c r="H168" s="330"/>
      <c r="I168" s="330"/>
      <c r="J168" s="330"/>
      <c r="K168" s="338"/>
      <c r="L168" s="336"/>
      <c r="M168" s="336"/>
      <c r="N168" s="336"/>
      <c r="O168" s="336"/>
      <c r="P168" s="337"/>
      <c r="Q168" s="337"/>
      <c r="R168" s="337"/>
    </row>
    <row r="169" spans="1:18">
      <c r="A169" s="330"/>
      <c r="B169" s="334"/>
      <c r="C169" s="330"/>
      <c r="D169" s="330"/>
      <c r="E169" s="330"/>
      <c r="F169" s="330"/>
      <c r="G169" s="330"/>
      <c r="H169" s="330"/>
      <c r="I169" s="330"/>
      <c r="J169" s="330"/>
      <c r="K169" s="338"/>
      <c r="L169" s="336"/>
      <c r="M169" s="336"/>
      <c r="N169" s="336"/>
      <c r="O169" s="336"/>
      <c r="P169" s="337"/>
      <c r="Q169" s="337"/>
      <c r="R169" s="337"/>
    </row>
    <row r="170" spans="1:18">
      <c r="A170" s="330"/>
      <c r="B170" s="334"/>
      <c r="C170" s="330"/>
      <c r="D170" s="330"/>
      <c r="E170" s="330"/>
      <c r="F170" s="330"/>
      <c r="G170" s="330"/>
      <c r="H170" s="330"/>
      <c r="I170" s="330"/>
      <c r="J170" s="330"/>
      <c r="K170" s="338"/>
      <c r="L170" s="336"/>
      <c r="M170" s="336"/>
      <c r="N170" s="336"/>
      <c r="O170" s="336"/>
      <c r="P170" s="337"/>
      <c r="Q170" s="337"/>
      <c r="R170" s="337"/>
    </row>
    <row r="171" spans="1:18">
      <c r="A171" s="330"/>
      <c r="B171" s="334"/>
      <c r="C171" s="330"/>
      <c r="D171" s="330"/>
      <c r="E171" s="330"/>
      <c r="F171" s="330"/>
      <c r="G171" s="330"/>
      <c r="H171" s="330"/>
      <c r="I171" s="330"/>
      <c r="J171" s="330"/>
      <c r="K171" s="338"/>
      <c r="L171" s="336"/>
      <c r="M171" s="336"/>
      <c r="N171" s="336"/>
      <c r="O171" s="336"/>
      <c r="P171" s="337"/>
      <c r="Q171" s="337"/>
      <c r="R171" s="337"/>
    </row>
    <row r="172" spans="1:18">
      <c r="A172" s="330"/>
      <c r="B172" s="334"/>
      <c r="C172" s="330"/>
      <c r="D172" s="330"/>
      <c r="E172" s="330"/>
      <c r="F172" s="330"/>
      <c r="G172" s="330"/>
      <c r="H172" s="330"/>
      <c r="I172" s="330"/>
      <c r="J172" s="330"/>
      <c r="K172" s="338"/>
      <c r="L172" s="336"/>
      <c r="M172" s="336"/>
      <c r="N172" s="336"/>
      <c r="O172" s="336"/>
      <c r="P172" s="337"/>
      <c r="Q172" s="337"/>
      <c r="R172" s="337"/>
    </row>
    <row r="173" spans="1:18">
      <c r="A173" s="330"/>
      <c r="B173" s="334"/>
      <c r="C173" s="330"/>
      <c r="D173" s="330"/>
      <c r="E173" s="330"/>
      <c r="F173" s="330"/>
      <c r="G173" s="330"/>
      <c r="H173" s="330"/>
      <c r="I173" s="330"/>
      <c r="J173" s="330"/>
      <c r="K173" s="338"/>
      <c r="L173" s="336"/>
      <c r="M173" s="336"/>
      <c r="N173" s="336"/>
      <c r="O173" s="336"/>
      <c r="P173" s="337"/>
      <c r="Q173" s="337"/>
      <c r="R173" s="337"/>
    </row>
    <row r="174" spans="1:18">
      <c r="A174" s="330"/>
      <c r="B174" s="334"/>
      <c r="C174" s="330"/>
      <c r="D174" s="330"/>
      <c r="E174" s="330"/>
      <c r="F174" s="330"/>
      <c r="G174" s="330"/>
      <c r="H174" s="330"/>
      <c r="I174" s="330"/>
      <c r="J174" s="330"/>
      <c r="K174" s="338"/>
      <c r="L174" s="336"/>
      <c r="M174" s="336"/>
      <c r="N174" s="336"/>
      <c r="O174" s="336"/>
      <c r="P174" s="337"/>
      <c r="Q174" s="337"/>
      <c r="R174" s="337"/>
    </row>
    <row r="175" spans="1:18">
      <c r="A175" s="330"/>
      <c r="B175" s="334"/>
      <c r="C175" s="330"/>
      <c r="D175" s="330"/>
      <c r="E175" s="330"/>
      <c r="F175" s="330"/>
      <c r="G175" s="330"/>
      <c r="H175" s="330"/>
      <c r="I175" s="330"/>
      <c r="J175" s="330"/>
      <c r="K175" s="338"/>
      <c r="L175" s="336"/>
      <c r="M175" s="336"/>
      <c r="N175" s="336"/>
      <c r="O175" s="336"/>
      <c r="P175" s="337"/>
      <c r="Q175" s="337"/>
      <c r="R175" s="337"/>
    </row>
    <row r="176" spans="1:18">
      <c r="A176" s="330"/>
      <c r="B176" s="334"/>
      <c r="C176" s="330"/>
      <c r="D176" s="330"/>
      <c r="E176" s="330"/>
      <c r="F176" s="330"/>
      <c r="G176" s="330"/>
      <c r="H176" s="330"/>
      <c r="I176" s="330"/>
      <c r="J176" s="330"/>
      <c r="K176" s="338"/>
      <c r="L176" s="336"/>
      <c r="M176" s="336"/>
      <c r="N176" s="336"/>
      <c r="O176" s="336"/>
      <c r="P176" s="337"/>
      <c r="Q176" s="337"/>
      <c r="R176" s="337"/>
    </row>
    <row r="177" spans="1:18">
      <c r="A177" s="330"/>
      <c r="B177" s="334"/>
      <c r="C177" s="330"/>
      <c r="D177" s="330"/>
      <c r="E177" s="330"/>
      <c r="F177" s="330"/>
      <c r="G177" s="330"/>
      <c r="H177" s="330"/>
      <c r="I177" s="330"/>
      <c r="J177" s="330"/>
      <c r="K177" s="338"/>
      <c r="L177" s="336"/>
      <c r="M177" s="336"/>
      <c r="N177" s="336"/>
      <c r="O177" s="336"/>
      <c r="P177" s="337"/>
      <c r="Q177" s="337"/>
      <c r="R177" s="337"/>
    </row>
    <row r="178" spans="1:18">
      <c r="A178" s="330"/>
      <c r="B178" s="334"/>
      <c r="C178" s="330"/>
      <c r="D178" s="330"/>
      <c r="E178" s="330"/>
      <c r="F178" s="330"/>
      <c r="G178" s="330"/>
      <c r="H178" s="330"/>
      <c r="I178" s="330"/>
      <c r="J178" s="330"/>
      <c r="K178" s="338"/>
      <c r="L178" s="336"/>
      <c r="M178" s="336"/>
      <c r="N178" s="336"/>
      <c r="O178" s="336"/>
      <c r="P178" s="337"/>
      <c r="Q178" s="337"/>
      <c r="R178" s="337"/>
    </row>
    <row r="179" spans="1:18">
      <c r="A179" s="330"/>
      <c r="B179" s="334"/>
      <c r="C179" s="330"/>
      <c r="D179" s="330"/>
      <c r="E179" s="330"/>
      <c r="F179" s="330"/>
      <c r="G179" s="330"/>
      <c r="H179" s="330"/>
      <c r="I179" s="330"/>
      <c r="J179" s="330"/>
      <c r="K179" s="338"/>
      <c r="L179" s="336"/>
      <c r="M179" s="336"/>
      <c r="N179" s="336"/>
      <c r="O179" s="336"/>
      <c r="P179" s="337"/>
      <c r="Q179" s="337"/>
      <c r="R179" s="337"/>
    </row>
    <row r="180" spans="1:18">
      <c r="A180" s="330"/>
      <c r="B180" s="334"/>
      <c r="C180" s="330"/>
      <c r="D180" s="330"/>
      <c r="E180" s="330"/>
      <c r="F180" s="330"/>
      <c r="G180" s="330"/>
      <c r="H180" s="330"/>
      <c r="I180" s="330"/>
      <c r="J180" s="330"/>
      <c r="K180" s="338"/>
      <c r="L180" s="336"/>
      <c r="M180" s="336"/>
      <c r="N180" s="336"/>
      <c r="O180" s="336"/>
      <c r="P180" s="337"/>
      <c r="Q180" s="337"/>
      <c r="R180" s="337"/>
    </row>
    <row r="181" spans="1:18">
      <c r="A181" s="330"/>
      <c r="B181" s="334"/>
      <c r="C181" s="330"/>
      <c r="D181" s="330"/>
      <c r="E181" s="330"/>
      <c r="F181" s="330"/>
      <c r="G181" s="330"/>
      <c r="H181" s="330"/>
      <c r="I181" s="330"/>
      <c r="J181" s="330"/>
      <c r="K181" s="338"/>
      <c r="L181" s="336"/>
      <c r="M181" s="336"/>
      <c r="N181" s="336"/>
      <c r="O181" s="336"/>
      <c r="P181" s="337"/>
      <c r="Q181" s="337"/>
      <c r="R181" s="337"/>
    </row>
    <row r="182" spans="1:18">
      <c r="A182" s="330"/>
      <c r="B182" s="334"/>
      <c r="C182" s="330"/>
      <c r="D182" s="330"/>
      <c r="E182" s="330"/>
      <c r="F182" s="330"/>
      <c r="G182" s="330"/>
      <c r="H182" s="330"/>
      <c r="I182" s="330"/>
      <c r="J182" s="330"/>
      <c r="K182" s="338"/>
      <c r="L182" s="336"/>
      <c r="M182" s="336"/>
      <c r="N182" s="336"/>
      <c r="O182" s="336"/>
      <c r="P182" s="337"/>
      <c r="Q182" s="337"/>
      <c r="R182" s="337"/>
    </row>
    <row r="183" spans="1:18">
      <c r="A183" s="330"/>
      <c r="B183" s="334"/>
      <c r="C183" s="330"/>
      <c r="D183" s="330"/>
      <c r="E183" s="330"/>
      <c r="F183" s="330"/>
      <c r="G183" s="330"/>
      <c r="H183" s="330"/>
      <c r="I183" s="330"/>
      <c r="J183" s="330"/>
      <c r="K183" s="338"/>
      <c r="L183" s="336"/>
      <c r="M183" s="336"/>
      <c r="N183" s="336"/>
      <c r="O183" s="336"/>
      <c r="P183" s="337"/>
      <c r="Q183" s="337"/>
      <c r="R183" s="337"/>
    </row>
    <row r="184" spans="1:18">
      <c r="A184" s="330"/>
      <c r="B184" s="334"/>
      <c r="C184" s="330"/>
      <c r="D184" s="330"/>
      <c r="E184" s="330"/>
      <c r="F184" s="330"/>
      <c r="G184" s="330"/>
      <c r="H184" s="330"/>
      <c r="I184" s="330"/>
      <c r="J184" s="330"/>
      <c r="K184" s="338"/>
      <c r="L184" s="336"/>
      <c r="M184" s="336"/>
      <c r="N184" s="336"/>
      <c r="O184" s="336"/>
      <c r="P184" s="337"/>
      <c r="Q184" s="337"/>
      <c r="R184" s="337"/>
    </row>
    <row r="185" spans="1:18">
      <c r="A185" s="330"/>
      <c r="B185" s="334"/>
      <c r="C185" s="330"/>
      <c r="D185" s="330"/>
      <c r="E185" s="330"/>
      <c r="F185" s="330"/>
      <c r="G185" s="330"/>
      <c r="H185" s="330"/>
      <c r="I185" s="330"/>
      <c r="J185" s="330"/>
      <c r="K185" s="338"/>
      <c r="L185" s="336"/>
      <c r="M185" s="336"/>
      <c r="N185" s="336"/>
      <c r="O185" s="336"/>
      <c r="P185" s="337"/>
      <c r="Q185" s="337"/>
      <c r="R185" s="337"/>
    </row>
    <row r="186" spans="1:18">
      <c r="A186" s="330"/>
      <c r="B186" s="334"/>
      <c r="C186" s="330"/>
      <c r="D186" s="330"/>
      <c r="E186" s="330"/>
      <c r="F186" s="330"/>
      <c r="G186" s="330"/>
      <c r="H186" s="330"/>
      <c r="I186" s="330"/>
      <c r="J186" s="330"/>
      <c r="K186" s="338"/>
      <c r="L186" s="336"/>
      <c r="M186" s="336"/>
      <c r="N186" s="336"/>
      <c r="O186" s="336"/>
      <c r="P186" s="337"/>
      <c r="Q186" s="337"/>
      <c r="R186" s="337"/>
    </row>
    <row r="187" spans="1:18">
      <c r="A187" s="330"/>
      <c r="B187" s="334"/>
      <c r="C187" s="330"/>
      <c r="D187" s="330"/>
      <c r="E187" s="330"/>
      <c r="F187" s="330"/>
      <c r="G187" s="330"/>
      <c r="H187" s="330"/>
      <c r="I187" s="330"/>
      <c r="J187" s="330"/>
      <c r="K187" s="338"/>
      <c r="L187" s="336"/>
      <c r="M187" s="336"/>
      <c r="N187" s="336"/>
      <c r="O187" s="336"/>
      <c r="P187" s="337"/>
      <c r="Q187" s="337"/>
      <c r="R187" s="337"/>
    </row>
    <row r="188" spans="1:18">
      <c r="A188" s="330"/>
      <c r="B188" s="334"/>
      <c r="C188" s="330"/>
      <c r="D188" s="330"/>
      <c r="E188" s="330"/>
      <c r="F188" s="330"/>
      <c r="G188" s="330"/>
      <c r="H188" s="330"/>
      <c r="I188" s="330"/>
      <c r="J188" s="330"/>
      <c r="K188" s="338"/>
      <c r="L188" s="336"/>
      <c r="M188" s="336"/>
      <c r="N188" s="336"/>
      <c r="O188" s="336"/>
      <c r="P188" s="337"/>
      <c r="Q188" s="337"/>
      <c r="R188" s="337"/>
    </row>
    <row r="189" spans="1:18">
      <c r="A189" s="330"/>
      <c r="B189" s="334"/>
      <c r="C189" s="330"/>
      <c r="D189" s="330"/>
      <c r="E189" s="330"/>
      <c r="F189" s="330"/>
      <c r="G189" s="330"/>
      <c r="H189" s="330"/>
      <c r="I189" s="330"/>
      <c r="J189" s="330"/>
      <c r="K189" s="338"/>
      <c r="L189" s="336"/>
      <c r="M189" s="336"/>
      <c r="N189" s="336"/>
      <c r="O189" s="336"/>
      <c r="P189" s="337"/>
      <c r="Q189" s="337"/>
      <c r="R189" s="337"/>
    </row>
    <row r="190" spans="1:18">
      <c r="A190" s="330"/>
      <c r="B190" s="334"/>
      <c r="C190" s="330"/>
      <c r="D190" s="330"/>
      <c r="E190" s="330"/>
      <c r="F190" s="330"/>
      <c r="G190" s="330"/>
      <c r="H190" s="330"/>
      <c r="I190" s="330"/>
      <c r="J190" s="330"/>
      <c r="K190" s="338"/>
      <c r="L190" s="336"/>
      <c r="M190" s="336"/>
      <c r="N190" s="336"/>
      <c r="O190" s="336"/>
      <c r="P190" s="337"/>
      <c r="Q190" s="337"/>
      <c r="R190" s="337"/>
    </row>
    <row r="191" spans="1:18">
      <c r="A191" s="330"/>
      <c r="B191" s="334"/>
      <c r="C191" s="330"/>
      <c r="D191" s="330"/>
      <c r="E191" s="330"/>
      <c r="F191" s="330"/>
      <c r="G191" s="330"/>
      <c r="H191" s="330"/>
      <c r="I191" s="330"/>
      <c r="J191" s="330"/>
      <c r="K191" s="338"/>
      <c r="L191" s="336"/>
      <c r="M191" s="336"/>
      <c r="N191" s="336"/>
      <c r="O191" s="336"/>
      <c r="P191" s="337"/>
      <c r="Q191" s="337"/>
      <c r="R191" s="337"/>
    </row>
    <row r="192" spans="1:18">
      <c r="A192" s="330"/>
      <c r="B192" s="334"/>
      <c r="C192" s="330"/>
      <c r="D192" s="330"/>
      <c r="E192" s="330"/>
      <c r="F192" s="330"/>
      <c r="G192" s="330"/>
      <c r="H192" s="330"/>
      <c r="I192" s="330"/>
      <c r="J192" s="330"/>
      <c r="K192" s="338"/>
      <c r="L192" s="336"/>
      <c r="M192" s="336"/>
      <c r="N192" s="336"/>
      <c r="O192" s="336"/>
      <c r="P192" s="337"/>
      <c r="Q192" s="337"/>
      <c r="R192" s="337"/>
    </row>
    <row r="193" spans="1:18">
      <c r="A193" s="330"/>
      <c r="B193" s="334"/>
      <c r="C193" s="330"/>
      <c r="D193" s="330"/>
      <c r="E193" s="330"/>
      <c r="F193" s="330"/>
      <c r="G193" s="330"/>
      <c r="H193" s="330"/>
      <c r="I193" s="330"/>
      <c r="J193" s="330"/>
      <c r="K193" s="338"/>
      <c r="L193" s="336"/>
      <c r="M193" s="336"/>
      <c r="N193" s="336"/>
      <c r="O193" s="336"/>
      <c r="P193" s="337"/>
      <c r="Q193" s="337"/>
      <c r="R193" s="337"/>
    </row>
    <row r="194" spans="1:18">
      <c r="A194" s="330"/>
      <c r="B194" s="334"/>
      <c r="C194" s="330"/>
      <c r="D194" s="330"/>
      <c r="E194" s="330"/>
      <c r="F194" s="330"/>
      <c r="G194" s="330"/>
      <c r="H194" s="330"/>
      <c r="I194" s="330"/>
      <c r="J194" s="330"/>
      <c r="K194" s="338"/>
      <c r="L194" s="336"/>
      <c r="M194" s="336"/>
      <c r="N194" s="336"/>
      <c r="O194" s="336"/>
      <c r="P194" s="337"/>
      <c r="Q194" s="337"/>
      <c r="R194" s="337"/>
    </row>
    <row r="195" spans="1:18">
      <c r="A195" s="330"/>
      <c r="B195" s="334"/>
      <c r="C195" s="330"/>
      <c r="D195" s="330"/>
      <c r="E195" s="330"/>
      <c r="F195" s="330"/>
      <c r="G195" s="330"/>
      <c r="H195" s="330"/>
      <c r="I195" s="330"/>
      <c r="J195" s="330"/>
      <c r="K195" s="338"/>
      <c r="L195" s="336"/>
      <c r="M195" s="336"/>
      <c r="N195" s="336"/>
      <c r="O195" s="336"/>
      <c r="P195" s="337"/>
      <c r="Q195" s="337"/>
      <c r="R195" s="337"/>
    </row>
    <row r="196" spans="1:18">
      <c r="A196" s="330"/>
      <c r="B196" s="334"/>
      <c r="C196" s="330"/>
      <c r="D196" s="330"/>
      <c r="E196" s="330"/>
      <c r="F196" s="330"/>
      <c r="G196" s="330"/>
      <c r="H196" s="330"/>
      <c r="I196" s="330"/>
      <c r="J196" s="330"/>
      <c r="K196" s="338"/>
      <c r="L196" s="336"/>
      <c r="M196" s="336"/>
      <c r="N196" s="336"/>
      <c r="O196" s="336"/>
      <c r="P196" s="337"/>
      <c r="Q196" s="337"/>
      <c r="R196" s="337"/>
    </row>
    <row r="197" spans="1:18">
      <c r="A197" s="330"/>
      <c r="B197" s="334"/>
      <c r="C197" s="330"/>
      <c r="D197" s="330"/>
      <c r="E197" s="330"/>
      <c r="F197" s="330"/>
      <c r="G197" s="330"/>
      <c r="H197" s="330"/>
      <c r="I197" s="330"/>
      <c r="J197" s="330"/>
      <c r="K197" s="338"/>
      <c r="L197" s="336"/>
      <c r="M197" s="336"/>
      <c r="N197" s="336"/>
      <c r="O197" s="336"/>
      <c r="P197" s="337"/>
      <c r="Q197" s="337"/>
      <c r="R197" s="337"/>
    </row>
    <row r="198" spans="1:18">
      <c r="A198" s="330"/>
      <c r="B198" s="334"/>
      <c r="C198" s="330"/>
      <c r="D198" s="330"/>
      <c r="E198" s="330"/>
      <c r="F198" s="330"/>
      <c r="G198" s="330"/>
      <c r="H198" s="330"/>
      <c r="I198" s="330"/>
      <c r="J198" s="330"/>
      <c r="K198" s="338"/>
      <c r="L198" s="336"/>
      <c r="M198" s="336"/>
      <c r="N198" s="336"/>
      <c r="O198" s="336"/>
      <c r="P198" s="337"/>
      <c r="Q198" s="337"/>
      <c r="R198" s="337"/>
    </row>
    <row r="199" spans="1:18">
      <c r="A199" s="330"/>
      <c r="B199" s="334"/>
      <c r="C199" s="330"/>
      <c r="D199" s="330"/>
      <c r="E199" s="330"/>
      <c r="F199" s="330"/>
      <c r="G199" s="330"/>
      <c r="H199" s="330"/>
      <c r="I199" s="330"/>
      <c r="J199" s="330"/>
      <c r="K199" s="338"/>
      <c r="L199" s="336"/>
      <c r="M199" s="336"/>
      <c r="N199" s="336"/>
      <c r="O199" s="336"/>
      <c r="P199" s="337"/>
      <c r="Q199" s="337"/>
      <c r="R199" s="337"/>
    </row>
    <row r="200" spans="1:18">
      <c r="A200" s="330"/>
      <c r="B200" s="334"/>
      <c r="C200" s="330"/>
      <c r="D200" s="330"/>
      <c r="E200" s="330"/>
      <c r="F200" s="330"/>
      <c r="G200" s="330"/>
      <c r="H200" s="330"/>
      <c r="I200" s="330"/>
      <c r="J200" s="330"/>
      <c r="K200" s="338"/>
      <c r="L200" s="336"/>
      <c r="M200" s="336"/>
      <c r="N200" s="336"/>
      <c r="O200" s="336"/>
      <c r="P200" s="337"/>
      <c r="Q200" s="337"/>
      <c r="R200" s="337"/>
    </row>
    <row r="201" spans="1:18">
      <c r="A201" s="330"/>
      <c r="B201" s="334"/>
      <c r="C201" s="330"/>
      <c r="D201" s="330"/>
      <c r="E201" s="330"/>
      <c r="F201" s="330"/>
      <c r="G201" s="330"/>
      <c r="H201" s="330"/>
      <c r="I201" s="330"/>
      <c r="J201" s="330"/>
      <c r="K201" s="338"/>
      <c r="L201" s="336"/>
      <c r="M201" s="336"/>
      <c r="N201" s="336"/>
      <c r="O201" s="336"/>
      <c r="P201" s="337"/>
      <c r="Q201" s="337"/>
      <c r="R201" s="337"/>
    </row>
    <row r="202" spans="1:18">
      <c r="A202" s="330"/>
      <c r="B202" s="334"/>
      <c r="C202" s="330"/>
      <c r="D202" s="330"/>
      <c r="E202" s="330"/>
      <c r="F202" s="330"/>
      <c r="G202" s="330"/>
      <c r="H202" s="330"/>
      <c r="I202" s="330"/>
      <c r="J202" s="330"/>
      <c r="K202" s="338"/>
      <c r="L202" s="336"/>
      <c r="M202" s="336"/>
      <c r="N202" s="336"/>
      <c r="O202" s="336"/>
      <c r="P202" s="337"/>
      <c r="Q202" s="337"/>
      <c r="R202" s="337"/>
    </row>
    <row r="203" spans="1:18">
      <c r="A203" s="330"/>
      <c r="B203" s="334"/>
      <c r="C203" s="330"/>
      <c r="D203" s="330"/>
      <c r="E203" s="330"/>
      <c r="F203" s="330"/>
      <c r="G203" s="330"/>
      <c r="H203" s="330"/>
      <c r="I203" s="330"/>
      <c r="J203" s="330"/>
      <c r="K203" s="338"/>
      <c r="L203" s="336"/>
      <c r="M203" s="336"/>
      <c r="N203" s="336"/>
      <c r="O203" s="336"/>
      <c r="P203" s="337"/>
      <c r="Q203" s="337"/>
      <c r="R203" s="337"/>
    </row>
    <row r="204" spans="1:18">
      <c r="A204" s="330"/>
      <c r="B204" s="334"/>
      <c r="C204" s="330"/>
      <c r="D204" s="330"/>
      <c r="E204" s="330"/>
      <c r="F204" s="330"/>
      <c r="G204" s="330"/>
      <c r="H204" s="330"/>
      <c r="I204" s="330"/>
      <c r="J204" s="330"/>
      <c r="K204" s="338"/>
      <c r="L204" s="336"/>
      <c r="M204" s="336"/>
      <c r="N204" s="336"/>
      <c r="O204" s="336"/>
      <c r="P204" s="337"/>
      <c r="Q204" s="337"/>
      <c r="R204" s="337"/>
    </row>
    <row r="205" spans="1:18">
      <c r="A205" s="330"/>
      <c r="B205" s="334"/>
      <c r="C205" s="330"/>
      <c r="D205" s="330"/>
      <c r="E205" s="330"/>
      <c r="F205" s="330"/>
      <c r="G205" s="330"/>
      <c r="H205" s="330"/>
      <c r="I205" s="330"/>
      <c r="J205" s="330"/>
      <c r="K205" s="338"/>
      <c r="L205" s="336"/>
      <c r="M205" s="336"/>
      <c r="N205" s="336"/>
      <c r="O205" s="336"/>
      <c r="P205" s="337"/>
      <c r="Q205" s="337"/>
      <c r="R205" s="337"/>
    </row>
    <row r="206" spans="1:18">
      <c r="A206" s="330"/>
      <c r="B206" s="334"/>
      <c r="C206" s="330"/>
      <c r="D206" s="330"/>
      <c r="E206" s="330"/>
      <c r="F206" s="330"/>
      <c r="G206" s="330"/>
      <c r="H206" s="330"/>
      <c r="I206" s="330"/>
      <c r="J206" s="330"/>
      <c r="K206" s="338"/>
      <c r="L206" s="336"/>
      <c r="M206" s="336"/>
      <c r="N206" s="336"/>
      <c r="O206" s="336"/>
      <c r="P206" s="337"/>
      <c r="Q206" s="337"/>
      <c r="R206" s="337"/>
    </row>
    <row r="207" spans="1:18">
      <c r="A207" s="330"/>
      <c r="B207" s="334"/>
      <c r="C207" s="330"/>
      <c r="D207" s="330"/>
      <c r="E207" s="330"/>
      <c r="F207" s="330"/>
      <c r="G207" s="330"/>
      <c r="H207" s="330"/>
      <c r="I207" s="330"/>
      <c r="J207" s="330"/>
      <c r="K207" s="338"/>
      <c r="L207" s="336"/>
      <c r="M207" s="336"/>
      <c r="N207" s="336"/>
      <c r="O207" s="336"/>
      <c r="P207" s="337"/>
      <c r="Q207" s="337"/>
      <c r="R207" s="337"/>
    </row>
    <row r="208" spans="1:18">
      <c r="A208" s="330"/>
      <c r="B208" s="334"/>
      <c r="C208" s="330"/>
      <c r="D208" s="330"/>
      <c r="E208" s="330"/>
      <c r="F208" s="330"/>
      <c r="G208" s="330"/>
      <c r="H208" s="330"/>
      <c r="I208" s="330"/>
      <c r="J208" s="330"/>
      <c r="K208" s="338"/>
      <c r="L208" s="336"/>
      <c r="M208" s="336"/>
      <c r="N208" s="336"/>
      <c r="O208" s="336"/>
      <c r="P208" s="337"/>
      <c r="Q208" s="337"/>
      <c r="R208" s="337"/>
    </row>
    <row r="209" spans="1:18">
      <c r="A209" s="330"/>
      <c r="B209" s="334"/>
      <c r="C209" s="330"/>
      <c r="D209" s="330"/>
      <c r="E209" s="330"/>
      <c r="F209" s="330"/>
      <c r="G209" s="330"/>
      <c r="H209" s="330"/>
      <c r="I209" s="330"/>
      <c r="J209" s="330"/>
      <c r="K209" s="338"/>
      <c r="L209" s="336"/>
      <c r="M209" s="336"/>
      <c r="N209" s="336"/>
      <c r="O209" s="336"/>
      <c r="P209" s="337"/>
      <c r="Q209" s="337"/>
      <c r="R209" s="337"/>
    </row>
    <row r="210" spans="1:18">
      <c r="A210" s="330"/>
      <c r="B210" s="334"/>
      <c r="C210" s="330"/>
      <c r="D210" s="330"/>
      <c r="E210" s="330"/>
      <c r="F210" s="330"/>
      <c r="G210" s="330"/>
      <c r="H210" s="330"/>
      <c r="I210" s="330"/>
      <c r="J210" s="330"/>
      <c r="K210" s="338"/>
      <c r="L210" s="336"/>
      <c r="M210" s="336"/>
      <c r="N210" s="336"/>
      <c r="O210" s="336"/>
      <c r="P210" s="337"/>
      <c r="Q210" s="337"/>
      <c r="R210" s="337"/>
    </row>
    <row r="211" spans="1:18">
      <c r="A211" s="330"/>
      <c r="B211" s="334"/>
      <c r="C211" s="330"/>
      <c r="D211" s="330"/>
      <c r="E211" s="330"/>
      <c r="F211" s="330"/>
      <c r="G211" s="330"/>
      <c r="H211" s="330"/>
      <c r="I211" s="330"/>
      <c r="J211" s="330"/>
      <c r="K211" s="338"/>
      <c r="L211" s="336"/>
      <c r="M211" s="336"/>
      <c r="N211" s="336"/>
      <c r="O211" s="336"/>
      <c r="P211" s="337"/>
      <c r="Q211" s="337"/>
      <c r="R211" s="337"/>
    </row>
    <row r="212" spans="1:18">
      <c r="A212" s="330"/>
      <c r="B212" s="334"/>
      <c r="C212" s="330"/>
      <c r="D212" s="330"/>
      <c r="E212" s="330"/>
      <c r="F212" s="330"/>
      <c r="G212" s="330"/>
      <c r="H212" s="330"/>
      <c r="I212" s="330"/>
      <c r="J212" s="330"/>
      <c r="K212" s="338"/>
      <c r="L212" s="336"/>
      <c r="M212" s="336"/>
      <c r="N212" s="336"/>
      <c r="O212" s="336"/>
      <c r="P212" s="337"/>
      <c r="Q212" s="337"/>
      <c r="R212" s="337"/>
    </row>
    <row r="213" spans="1:18">
      <c r="A213" s="330"/>
      <c r="B213" s="334"/>
      <c r="C213" s="330"/>
      <c r="D213" s="330"/>
      <c r="E213" s="330"/>
      <c r="F213" s="330"/>
      <c r="G213" s="330"/>
      <c r="H213" s="330"/>
      <c r="I213" s="330"/>
      <c r="J213" s="330"/>
      <c r="K213" s="338"/>
      <c r="L213" s="336"/>
      <c r="M213" s="336"/>
      <c r="N213" s="336"/>
      <c r="O213" s="336"/>
      <c r="P213" s="337"/>
      <c r="Q213" s="337"/>
      <c r="R213" s="337"/>
    </row>
    <row r="214" spans="1:18">
      <c r="A214" s="330"/>
      <c r="B214" s="334"/>
      <c r="C214" s="330"/>
      <c r="D214" s="330"/>
      <c r="E214" s="330"/>
      <c r="F214" s="330"/>
      <c r="G214" s="330"/>
      <c r="H214" s="330"/>
      <c r="I214" s="330"/>
      <c r="J214" s="330"/>
      <c r="K214" s="338"/>
      <c r="L214" s="336"/>
      <c r="M214" s="336"/>
      <c r="N214" s="336"/>
      <c r="O214" s="336"/>
      <c r="P214" s="337"/>
      <c r="Q214" s="337"/>
      <c r="R214" s="337"/>
    </row>
    <row r="215" spans="1:18">
      <c r="A215" s="330"/>
      <c r="B215" s="334"/>
      <c r="C215" s="330"/>
      <c r="D215" s="330"/>
      <c r="E215" s="330"/>
      <c r="F215" s="330"/>
      <c r="G215" s="330"/>
      <c r="H215" s="330"/>
      <c r="I215" s="330"/>
      <c r="J215" s="330"/>
      <c r="K215" s="338"/>
      <c r="L215" s="336"/>
      <c r="M215" s="336"/>
      <c r="N215" s="336"/>
      <c r="O215" s="336"/>
      <c r="P215" s="337"/>
      <c r="Q215" s="337"/>
      <c r="R215" s="337"/>
    </row>
    <row r="216" spans="1:18">
      <c r="A216" s="330"/>
      <c r="B216" s="334"/>
      <c r="C216" s="330"/>
      <c r="D216" s="330"/>
      <c r="E216" s="330"/>
      <c r="F216" s="330"/>
      <c r="G216" s="330"/>
      <c r="H216" s="330"/>
      <c r="I216" s="330"/>
      <c r="J216" s="330"/>
      <c r="K216" s="338"/>
      <c r="L216" s="336"/>
      <c r="M216" s="336"/>
      <c r="N216" s="336"/>
      <c r="O216" s="336"/>
      <c r="P216" s="337"/>
      <c r="Q216" s="337"/>
      <c r="R216" s="337"/>
    </row>
    <row r="217" spans="1:18">
      <c r="A217" s="330"/>
      <c r="B217" s="334"/>
      <c r="C217" s="330"/>
      <c r="D217" s="330"/>
      <c r="E217" s="330"/>
      <c r="F217" s="330"/>
      <c r="G217" s="330"/>
      <c r="H217" s="330"/>
      <c r="I217" s="330"/>
      <c r="J217" s="330"/>
      <c r="K217" s="338"/>
      <c r="L217" s="336"/>
      <c r="M217" s="336"/>
      <c r="N217" s="336"/>
      <c r="O217" s="336"/>
      <c r="P217" s="337"/>
      <c r="Q217" s="337"/>
      <c r="R217" s="337"/>
    </row>
    <row r="218" spans="1:18">
      <c r="A218" s="330"/>
      <c r="B218" s="334"/>
      <c r="C218" s="330"/>
      <c r="D218" s="330"/>
      <c r="E218" s="330"/>
      <c r="F218" s="330"/>
      <c r="G218" s="330"/>
      <c r="H218" s="330"/>
      <c r="I218" s="330"/>
      <c r="J218" s="330"/>
      <c r="K218" s="338"/>
      <c r="L218" s="336"/>
      <c r="M218" s="336"/>
      <c r="N218" s="336"/>
      <c r="O218" s="336"/>
      <c r="P218" s="337"/>
      <c r="Q218" s="337"/>
      <c r="R218" s="337"/>
    </row>
    <row r="219" spans="1:18">
      <c r="A219" s="330"/>
      <c r="B219" s="334"/>
      <c r="C219" s="330"/>
      <c r="D219" s="330"/>
      <c r="E219" s="330"/>
      <c r="F219" s="330"/>
      <c r="G219" s="330"/>
      <c r="H219" s="330"/>
      <c r="I219" s="330"/>
      <c r="J219" s="330"/>
      <c r="K219" s="338"/>
      <c r="L219" s="336"/>
      <c r="M219" s="336"/>
      <c r="N219" s="336"/>
      <c r="O219" s="336"/>
      <c r="P219" s="337"/>
      <c r="Q219" s="337"/>
      <c r="R219" s="337"/>
    </row>
    <row r="220" spans="1:18">
      <c r="A220" s="330"/>
      <c r="B220" s="334"/>
      <c r="C220" s="330"/>
      <c r="D220" s="330"/>
      <c r="E220" s="330"/>
      <c r="F220" s="330"/>
      <c r="G220" s="330"/>
      <c r="H220" s="330"/>
      <c r="I220" s="330"/>
      <c r="J220" s="330"/>
      <c r="K220" s="338"/>
      <c r="L220" s="336"/>
      <c r="M220" s="336"/>
      <c r="N220" s="336"/>
      <c r="O220" s="336"/>
      <c r="P220" s="337"/>
      <c r="Q220" s="337"/>
      <c r="R220" s="337"/>
    </row>
    <row r="221" spans="1:18">
      <c r="A221" s="330"/>
      <c r="B221" s="334"/>
      <c r="C221" s="330"/>
      <c r="D221" s="330"/>
      <c r="E221" s="330"/>
      <c r="F221" s="330"/>
      <c r="G221" s="330"/>
      <c r="H221" s="330"/>
      <c r="I221" s="330"/>
      <c r="J221" s="330"/>
      <c r="K221" s="338"/>
      <c r="L221" s="336"/>
      <c r="M221" s="336"/>
      <c r="N221" s="336"/>
      <c r="O221" s="336"/>
      <c r="P221" s="337"/>
      <c r="Q221" s="337"/>
      <c r="R221" s="337"/>
    </row>
    <row r="222" spans="1:18">
      <c r="A222" s="330"/>
      <c r="B222" s="334"/>
      <c r="C222" s="330"/>
      <c r="D222" s="330"/>
      <c r="E222" s="330"/>
      <c r="F222" s="330"/>
      <c r="G222" s="330"/>
      <c r="H222" s="330"/>
      <c r="I222" s="330"/>
      <c r="J222" s="330"/>
      <c r="K222" s="338"/>
      <c r="L222" s="336"/>
      <c r="M222" s="336"/>
      <c r="N222" s="336"/>
      <c r="O222" s="336"/>
      <c r="P222" s="337"/>
      <c r="Q222" s="337"/>
      <c r="R222" s="337"/>
    </row>
    <row r="223" spans="1:18">
      <c r="A223" s="330"/>
      <c r="B223" s="334"/>
      <c r="C223" s="330"/>
      <c r="D223" s="330"/>
      <c r="E223" s="330"/>
      <c r="F223" s="330"/>
      <c r="G223" s="330"/>
      <c r="H223" s="330"/>
      <c r="I223" s="330"/>
      <c r="J223" s="330"/>
      <c r="K223" s="338"/>
      <c r="L223" s="336"/>
      <c r="M223" s="336"/>
      <c r="N223" s="336"/>
      <c r="O223" s="336"/>
      <c r="P223" s="337"/>
      <c r="Q223" s="337"/>
      <c r="R223" s="337"/>
    </row>
    <row r="224" spans="1:18">
      <c r="A224" s="330"/>
      <c r="B224" s="334"/>
      <c r="C224" s="330"/>
      <c r="D224" s="330"/>
      <c r="E224" s="330"/>
      <c r="F224" s="330"/>
      <c r="G224" s="330"/>
      <c r="H224" s="330"/>
      <c r="I224" s="330"/>
      <c r="J224" s="330"/>
      <c r="K224" s="338"/>
      <c r="L224" s="336"/>
      <c r="M224" s="336"/>
      <c r="N224" s="336"/>
      <c r="O224" s="336"/>
      <c r="P224" s="337"/>
      <c r="Q224" s="337"/>
      <c r="R224" s="337"/>
    </row>
    <row r="225" spans="1:18">
      <c r="A225" s="330"/>
      <c r="B225" s="334"/>
      <c r="C225" s="330"/>
      <c r="D225" s="330"/>
      <c r="E225" s="330"/>
      <c r="F225" s="330"/>
      <c r="G225" s="330"/>
      <c r="H225" s="330"/>
      <c r="I225" s="330"/>
      <c r="J225" s="330"/>
      <c r="K225" s="338"/>
      <c r="L225" s="336"/>
      <c r="M225" s="336"/>
      <c r="N225" s="336"/>
      <c r="O225" s="336"/>
      <c r="P225" s="337"/>
      <c r="Q225" s="337"/>
      <c r="R225" s="337"/>
    </row>
    <row r="226" spans="1:18">
      <c r="A226" s="330"/>
      <c r="B226" s="334"/>
      <c r="C226" s="330"/>
      <c r="D226" s="330"/>
      <c r="E226" s="330"/>
      <c r="F226" s="330"/>
      <c r="G226" s="330"/>
      <c r="H226" s="330"/>
      <c r="I226" s="330"/>
      <c r="J226" s="330"/>
      <c r="K226" s="338"/>
      <c r="L226" s="336"/>
      <c r="M226" s="336"/>
      <c r="N226" s="336"/>
      <c r="O226" s="336"/>
      <c r="P226" s="337"/>
      <c r="Q226" s="337"/>
      <c r="R226" s="337"/>
    </row>
    <row r="227" spans="1:18">
      <c r="A227" s="330"/>
      <c r="B227" s="334"/>
      <c r="C227" s="330"/>
      <c r="D227" s="330"/>
      <c r="E227" s="330"/>
      <c r="F227" s="330"/>
      <c r="G227" s="330"/>
      <c r="H227" s="330"/>
      <c r="I227" s="330"/>
      <c r="J227" s="330"/>
      <c r="K227" s="338"/>
      <c r="L227" s="336"/>
      <c r="M227" s="336"/>
      <c r="N227" s="336"/>
      <c r="O227" s="336"/>
      <c r="P227" s="337"/>
      <c r="Q227" s="337"/>
      <c r="R227" s="337"/>
    </row>
    <row r="228" spans="1:18">
      <c r="A228" s="330"/>
      <c r="B228" s="334"/>
      <c r="C228" s="330"/>
      <c r="D228" s="330"/>
      <c r="E228" s="330"/>
      <c r="F228" s="330"/>
      <c r="G228" s="330"/>
      <c r="H228" s="330"/>
      <c r="I228" s="330"/>
      <c r="J228" s="330"/>
      <c r="K228" s="338"/>
      <c r="L228" s="336"/>
      <c r="M228" s="336"/>
      <c r="N228" s="336"/>
      <c r="O228" s="336"/>
      <c r="P228" s="337"/>
      <c r="Q228" s="337"/>
      <c r="R228" s="337"/>
    </row>
    <row r="229" spans="1:18">
      <c r="A229" s="330"/>
      <c r="B229" s="334"/>
      <c r="C229" s="330"/>
      <c r="D229" s="330"/>
      <c r="E229" s="330"/>
      <c r="F229" s="330"/>
      <c r="G229" s="330"/>
      <c r="H229" s="330"/>
      <c r="I229" s="330"/>
      <c r="J229" s="330"/>
      <c r="K229" s="338"/>
      <c r="L229" s="336"/>
      <c r="M229" s="336"/>
      <c r="N229" s="336"/>
      <c r="O229" s="336"/>
      <c r="P229" s="337"/>
      <c r="Q229" s="337"/>
      <c r="R229" s="337"/>
    </row>
    <row r="230" spans="1:18">
      <c r="A230" s="330"/>
      <c r="B230" s="334"/>
      <c r="C230" s="330"/>
      <c r="D230" s="330"/>
      <c r="E230" s="330"/>
      <c r="F230" s="330"/>
      <c r="G230" s="330"/>
      <c r="H230" s="330"/>
      <c r="I230" s="330"/>
      <c r="J230" s="330"/>
      <c r="K230" s="338"/>
      <c r="L230" s="336"/>
      <c r="M230" s="336"/>
      <c r="N230" s="336"/>
      <c r="O230" s="336"/>
      <c r="P230" s="337"/>
      <c r="Q230" s="337"/>
      <c r="R230" s="337"/>
    </row>
    <row r="231" spans="1:18">
      <c r="A231" s="330"/>
      <c r="B231" s="334"/>
      <c r="C231" s="330"/>
      <c r="D231" s="330"/>
      <c r="E231" s="330"/>
      <c r="F231" s="330"/>
      <c r="G231" s="330"/>
      <c r="H231" s="330"/>
      <c r="I231" s="330"/>
      <c r="J231" s="330"/>
      <c r="K231" s="338"/>
      <c r="L231" s="336"/>
      <c r="M231" s="336"/>
      <c r="N231" s="336"/>
      <c r="O231" s="336"/>
      <c r="P231" s="337"/>
      <c r="Q231" s="337"/>
      <c r="R231" s="337"/>
    </row>
    <row r="232" spans="1:18">
      <c r="A232" s="330"/>
      <c r="B232" s="334"/>
      <c r="C232" s="330"/>
      <c r="D232" s="330"/>
      <c r="E232" s="330"/>
      <c r="F232" s="330"/>
      <c r="G232" s="330"/>
      <c r="H232" s="330"/>
      <c r="I232" s="330"/>
      <c r="J232" s="330"/>
      <c r="K232" s="338"/>
      <c r="L232" s="336"/>
      <c r="M232" s="336"/>
      <c r="N232" s="336"/>
      <c r="O232" s="336"/>
      <c r="P232" s="337"/>
      <c r="Q232" s="337"/>
      <c r="R232" s="337"/>
    </row>
    <row r="233" spans="1:18">
      <c r="A233" s="330"/>
      <c r="B233" s="334"/>
      <c r="C233" s="330"/>
      <c r="D233" s="330"/>
      <c r="E233" s="330"/>
      <c r="F233" s="330"/>
      <c r="G233" s="330"/>
      <c r="H233" s="330"/>
      <c r="I233" s="330"/>
      <c r="J233" s="330"/>
      <c r="K233" s="338"/>
      <c r="L233" s="336"/>
      <c r="M233" s="336"/>
      <c r="N233" s="336"/>
      <c r="O233" s="336"/>
      <c r="P233" s="337"/>
      <c r="Q233" s="337"/>
      <c r="R233" s="337"/>
    </row>
    <row r="234" spans="1:18">
      <c r="A234" s="330"/>
      <c r="B234" s="334"/>
      <c r="C234" s="330"/>
      <c r="D234" s="330"/>
      <c r="E234" s="330"/>
      <c r="F234" s="330"/>
      <c r="G234" s="330"/>
      <c r="H234" s="330"/>
      <c r="I234" s="330"/>
      <c r="J234" s="330"/>
      <c r="K234" s="338"/>
      <c r="L234" s="336"/>
      <c r="M234" s="336"/>
      <c r="N234" s="336"/>
      <c r="O234" s="336"/>
      <c r="P234" s="337"/>
      <c r="Q234" s="337"/>
      <c r="R234" s="337"/>
    </row>
    <row r="235" spans="1:18">
      <c r="A235" s="330"/>
      <c r="B235" s="334"/>
      <c r="C235" s="330"/>
      <c r="D235" s="330"/>
      <c r="E235" s="330"/>
      <c r="F235" s="330"/>
      <c r="G235" s="330"/>
      <c r="H235" s="330"/>
      <c r="I235" s="330"/>
      <c r="J235" s="330"/>
      <c r="K235" s="338"/>
      <c r="L235" s="336"/>
      <c r="M235" s="336"/>
      <c r="N235" s="336"/>
      <c r="O235" s="336"/>
      <c r="P235" s="337"/>
      <c r="Q235" s="337"/>
      <c r="R235" s="337"/>
    </row>
    <row r="236" spans="1:18">
      <c r="A236" s="330"/>
      <c r="B236" s="334"/>
      <c r="C236" s="330"/>
      <c r="D236" s="330"/>
      <c r="E236" s="330"/>
      <c r="F236" s="330"/>
      <c r="G236" s="330"/>
      <c r="H236" s="330"/>
      <c r="I236" s="330"/>
      <c r="J236" s="330"/>
      <c r="K236" s="338"/>
      <c r="L236" s="336"/>
      <c r="M236" s="336"/>
      <c r="N236" s="336"/>
      <c r="O236" s="336"/>
      <c r="P236" s="337"/>
      <c r="Q236" s="337"/>
      <c r="R236" s="337"/>
    </row>
    <row r="237" spans="1:18">
      <c r="A237" s="330"/>
      <c r="B237" s="334"/>
      <c r="C237" s="330"/>
      <c r="D237" s="330"/>
      <c r="E237" s="330"/>
      <c r="F237" s="330"/>
      <c r="G237" s="330"/>
      <c r="H237" s="330"/>
      <c r="I237" s="330"/>
      <c r="J237" s="330"/>
      <c r="K237" s="338"/>
      <c r="L237" s="336"/>
      <c r="M237" s="336"/>
      <c r="N237" s="336"/>
      <c r="O237" s="336"/>
      <c r="P237" s="337"/>
      <c r="Q237" s="337"/>
      <c r="R237" s="337"/>
    </row>
    <row r="238" spans="1:18">
      <c r="A238" s="330"/>
      <c r="B238" s="334"/>
      <c r="C238" s="330"/>
      <c r="D238" s="330"/>
      <c r="E238" s="330"/>
      <c r="F238" s="330"/>
      <c r="G238" s="330"/>
      <c r="H238" s="330"/>
      <c r="I238" s="330"/>
      <c r="J238" s="330"/>
      <c r="K238" s="338"/>
      <c r="L238" s="336"/>
      <c r="M238" s="336"/>
      <c r="N238" s="336"/>
      <c r="O238" s="336"/>
      <c r="P238" s="337"/>
      <c r="Q238" s="337"/>
      <c r="R238" s="337"/>
    </row>
    <row r="239" spans="1:18">
      <c r="A239" s="330"/>
      <c r="B239" s="334"/>
      <c r="C239" s="330"/>
      <c r="D239" s="330"/>
      <c r="E239" s="330"/>
      <c r="F239" s="330"/>
      <c r="G239" s="330"/>
      <c r="H239" s="330"/>
      <c r="I239" s="330"/>
      <c r="J239" s="330"/>
      <c r="K239" s="338"/>
      <c r="L239" s="336"/>
      <c r="M239" s="336"/>
      <c r="N239" s="336"/>
      <c r="O239" s="336"/>
      <c r="P239" s="337"/>
      <c r="Q239" s="337"/>
      <c r="R239" s="337"/>
    </row>
    <row r="240" spans="1:18">
      <c r="A240" s="330"/>
      <c r="B240" s="334"/>
      <c r="C240" s="330"/>
      <c r="D240" s="330"/>
      <c r="E240" s="330"/>
      <c r="F240" s="330"/>
      <c r="G240" s="330"/>
      <c r="H240" s="330"/>
      <c r="I240" s="330"/>
      <c r="J240" s="330"/>
      <c r="K240" s="338"/>
      <c r="L240" s="336"/>
      <c r="M240" s="336"/>
      <c r="N240" s="336"/>
      <c r="O240" s="336"/>
      <c r="P240" s="337"/>
      <c r="Q240" s="337"/>
      <c r="R240" s="337"/>
    </row>
    <row r="241" spans="1:18">
      <c r="A241" s="330"/>
      <c r="B241" s="334"/>
      <c r="C241" s="330"/>
      <c r="D241" s="330"/>
      <c r="E241" s="330"/>
      <c r="F241" s="330"/>
      <c r="G241" s="330"/>
      <c r="H241" s="330"/>
      <c r="I241" s="330"/>
      <c r="J241" s="330"/>
      <c r="K241" s="338"/>
      <c r="L241" s="336"/>
      <c r="M241" s="336"/>
      <c r="N241" s="336"/>
      <c r="O241" s="336"/>
      <c r="P241" s="337"/>
      <c r="Q241" s="337"/>
      <c r="R241" s="337"/>
    </row>
    <row r="242" spans="1:18">
      <c r="A242" s="330"/>
      <c r="B242" s="334"/>
      <c r="C242" s="330"/>
      <c r="D242" s="330"/>
      <c r="E242" s="330"/>
      <c r="F242" s="330"/>
      <c r="G242" s="330"/>
      <c r="H242" s="330"/>
      <c r="I242" s="330"/>
      <c r="J242" s="330"/>
      <c r="K242" s="338"/>
      <c r="L242" s="336"/>
      <c r="M242" s="336"/>
      <c r="N242" s="336"/>
      <c r="O242" s="336"/>
      <c r="P242" s="337"/>
      <c r="Q242" s="337"/>
      <c r="R242" s="337"/>
    </row>
    <row r="243" spans="1:18">
      <c r="A243" s="330"/>
      <c r="B243" s="334"/>
      <c r="C243" s="330"/>
      <c r="D243" s="330"/>
      <c r="E243" s="330"/>
      <c r="F243" s="330"/>
      <c r="G243" s="330"/>
      <c r="H243" s="330"/>
      <c r="I243" s="330"/>
      <c r="J243" s="330"/>
      <c r="K243" s="338"/>
      <c r="L243" s="336"/>
      <c r="M243" s="336"/>
      <c r="N243" s="336"/>
      <c r="O243" s="336"/>
      <c r="P243" s="337"/>
      <c r="Q243" s="337"/>
      <c r="R243" s="337"/>
    </row>
    <row r="244" spans="1:18">
      <c r="A244" s="330"/>
      <c r="B244" s="334"/>
      <c r="C244" s="330"/>
      <c r="D244" s="330"/>
      <c r="E244" s="330"/>
      <c r="F244" s="330"/>
      <c r="G244" s="330"/>
      <c r="H244" s="330"/>
      <c r="I244" s="330"/>
      <c r="J244" s="330"/>
      <c r="K244" s="338"/>
      <c r="L244" s="336"/>
      <c r="M244" s="336"/>
      <c r="N244" s="336"/>
      <c r="O244" s="336"/>
      <c r="P244" s="337"/>
      <c r="Q244" s="337"/>
      <c r="R244" s="337"/>
    </row>
    <row r="245" spans="1:18">
      <c r="A245" s="330"/>
      <c r="B245" s="334"/>
      <c r="C245" s="330"/>
      <c r="D245" s="330"/>
      <c r="E245" s="330"/>
      <c r="F245" s="330"/>
      <c r="G245" s="330"/>
      <c r="H245" s="330"/>
      <c r="I245" s="330"/>
      <c r="J245" s="330"/>
      <c r="K245" s="338"/>
      <c r="L245" s="336"/>
      <c r="M245" s="336"/>
      <c r="N245" s="336"/>
      <c r="O245" s="336"/>
      <c r="P245" s="337"/>
      <c r="Q245" s="337"/>
      <c r="R245" s="337"/>
    </row>
    <row r="246" spans="1:18">
      <c r="A246" s="330"/>
      <c r="B246" s="334"/>
      <c r="C246" s="330"/>
      <c r="D246" s="330"/>
      <c r="E246" s="330"/>
      <c r="F246" s="330"/>
      <c r="G246" s="330"/>
      <c r="H246" s="330"/>
      <c r="I246" s="330"/>
      <c r="J246" s="330"/>
      <c r="K246" s="338"/>
      <c r="L246" s="336"/>
      <c r="M246" s="336"/>
      <c r="N246" s="336"/>
      <c r="O246" s="336"/>
      <c r="P246" s="337"/>
      <c r="Q246" s="337"/>
      <c r="R246" s="337"/>
    </row>
    <row r="247" spans="1:18">
      <c r="A247" s="330"/>
      <c r="B247" s="334"/>
      <c r="C247" s="330"/>
      <c r="D247" s="330"/>
      <c r="E247" s="330"/>
      <c r="F247" s="330"/>
      <c r="G247" s="330"/>
      <c r="H247" s="330"/>
      <c r="I247" s="330"/>
      <c r="J247" s="330"/>
      <c r="K247" s="338"/>
      <c r="L247" s="336"/>
      <c r="M247" s="336"/>
      <c r="N247" s="336"/>
      <c r="O247" s="336"/>
      <c r="P247" s="337"/>
      <c r="Q247" s="337"/>
      <c r="R247" s="337"/>
    </row>
    <row r="248" spans="1:18">
      <c r="A248" s="330"/>
      <c r="B248" s="334"/>
      <c r="C248" s="330"/>
      <c r="D248" s="330"/>
      <c r="E248" s="330"/>
      <c r="F248" s="330"/>
      <c r="G248" s="330"/>
      <c r="H248" s="330"/>
      <c r="I248" s="330"/>
      <c r="J248" s="330"/>
      <c r="K248" s="338"/>
      <c r="L248" s="336"/>
      <c r="M248" s="336"/>
      <c r="N248" s="336"/>
      <c r="O248" s="336"/>
      <c r="P248" s="337"/>
      <c r="Q248" s="337"/>
      <c r="R248" s="337"/>
    </row>
    <row r="249" spans="1:18">
      <c r="A249" s="330"/>
      <c r="B249" s="334"/>
      <c r="C249" s="330"/>
      <c r="D249" s="330"/>
      <c r="E249" s="330"/>
      <c r="F249" s="330"/>
      <c r="G249" s="330"/>
      <c r="H249" s="330"/>
      <c r="I249" s="330"/>
      <c r="J249" s="330"/>
      <c r="K249" s="338"/>
      <c r="L249" s="336"/>
      <c r="M249" s="336"/>
      <c r="N249" s="336"/>
      <c r="O249" s="336"/>
      <c r="P249" s="337"/>
      <c r="Q249" s="337"/>
      <c r="R249" s="337"/>
    </row>
    <row r="250" spans="1:18">
      <c r="A250" s="330"/>
      <c r="B250" s="334"/>
      <c r="C250" s="330"/>
      <c r="D250" s="330"/>
      <c r="E250" s="330"/>
      <c r="F250" s="330"/>
      <c r="G250" s="330"/>
      <c r="H250" s="330"/>
      <c r="I250" s="330"/>
      <c r="J250" s="330"/>
      <c r="K250" s="338"/>
      <c r="L250" s="336"/>
      <c r="M250" s="336"/>
      <c r="N250" s="336"/>
      <c r="O250" s="336"/>
      <c r="P250" s="337"/>
      <c r="Q250" s="337"/>
      <c r="R250" s="337"/>
    </row>
    <row r="251" spans="1:18">
      <c r="A251" s="330"/>
      <c r="B251" s="334"/>
      <c r="C251" s="330"/>
      <c r="D251" s="330"/>
      <c r="E251" s="330"/>
      <c r="F251" s="330"/>
      <c r="G251" s="330"/>
      <c r="H251" s="330"/>
      <c r="I251" s="330"/>
      <c r="J251" s="330"/>
      <c r="K251" s="338"/>
      <c r="L251" s="336"/>
      <c r="M251" s="336"/>
      <c r="N251" s="336"/>
      <c r="O251" s="336"/>
      <c r="P251" s="337"/>
      <c r="Q251" s="337"/>
      <c r="R251" s="337"/>
    </row>
    <row r="252" spans="1:18">
      <c r="A252" s="330"/>
      <c r="B252" s="334"/>
      <c r="C252" s="330"/>
      <c r="D252" s="330"/>
      <c r="E252" s="330"/>
      <c r="F252" s="330"/>
      <c r="G252" s="330"/>
      <c r="H252" s="330"/>
      <c r="I252" s="330"/>
      <c r="J252" s="330"/>
      <c r="K252" s="338"/>
      <c r="L252" s="336"/>
      <c r="M252" s="336"/>
      <c r="N252" s="336"/>
      <c r="O252" s="336"/>
      <c r="P252" s="337"/>
      <c r="Q252" s="337"/>
      <c r="R252" s="337"/>
    </row>
    <row r="253" spans="1:18">
      <c r="A253" s="330"/>
      <c r="B253" s="334"/>
      <c r="C253" s="330"/>
      <c r="D253" s="330"/>
      <c r="E253" s="330"/>
      <c r="F253" s="330"/>
      <c r="G253" s="330"/>
      <c r="H253" s="330"/>
      <c r="I253" s="330"/>
      <c r="J253" s="330"/>
      <c r="K253" s="338"/>
      <c r="L253" s="336"/>
      <c r="M253" s="336"/>
      <c r="N253" s="336"/>
      <c r="O253" s="336"/>
      <c r="P253" s="337"/>
      <c r="Q253" s="337"/>
      <c r="R253" s="337"/>
    </row>
    <row r="254" spans="1:18">
      <c r="A254" s="330"/>
      <c r="B254" s="334"/>
      <c r="C254" s="330"/>
      <c r="D254" s="330"/>
      <c r="E254" s="330"/>
      <c r="F254" s="330"/>
      <c r="G254" s="330"/>
      <c r="H254" s="330"/>
      <c r="I254" s="330"/>
      <c r="J254" s="330"/>
      <c r="K254" s="338"/>
      <c r="L254" s="336"/>
      <c r="M254" s="336"/>
      <c r="N254" s="336"/>
      <c r="O254" s="336"/>
      <c r="P254" s="337"/>
      <c r="Q254" s="337"/>
      <c r="R254" s="337"/>
    </row>
    <row r="255" spans="1:18">
      <c r="A255" s="330"/>
      <c r="B255" s="334"/>
      <c r="C255" s="330"/>
      <c r="D255" s="330"/>
      <c r="E255" s="330"/>
      <c r="F255" s="330"/>
      <c r="G255" s="330"/>
      <c r="H255" s="330"/>
      <c r="I255" s="330"/>
      <c r="J255" s="330"/>
      <c r="K255" s="338"/>
      <c r="L255" s="336"/>
      <c r="M255" s="336"/>
      <c r="N255" s="336"/>
      <c r="O255" s="336"/>
      <c r="P255" s="337"/>
      <c r="Q255" s="337"/>
      <c r="R255" s="337"/>
    </row>
    <row r="256" spans="1:18">
      <c r="A256" s="330"/>
      <c r="B256" s="334"/>
      <c r="C256" s="330"/>
      <c r="D256" s="330"/>
      <c r="E256" s="330"/>
      <c r="F256" s="330"/>
      <c r="G256" s="330"/>
      <c r="H256" s="330"/>
      <c r="I256" s="330"/>
      <c r="J256" s="330"/>
      <c r="K256" s="338"/>
      <c r="L256" s="336"/>
      <c r="M256" s="336"/>
      <c r="N256" s="336"/>
      <c r="O256" s="336"/>
      <c r="P256" s="337"/>
      <c r="Q256" s="337"/>
      <c r="R256" s="337"/>
    </row>
    <row r="257" spans="1:18">
      <c r="A257" s="330"/>
      <c r="B257" s="334"/>
      <c r="C257" s="330"/>
      <c r="D257" s="330"/>
      <c r="E257" s="330"/>
      <c r="F257" s="330"/>
      <c r="G257" s="330"/>
      <c r="H257" s="330"/>
      <c r="I257" s="330"/>
      <c r="J257" s="330"/>
      <c r="K257" s="338"/>
      <c r="L257" s="336"/>
      <c r="M257" s="336"/>
      <c r="N257" s="336"/>
      <c r="O257" s="336"/>
      <c r="P257" s="337"/>
      <c r="Q257" s="337"/>
      <c r="R257" s="337"/>
    </row>
    <row r="258" spans="1:18">
      <c r="A258" s="330"/>
      <c r="B258" s="334"/>
      <c r="C258" s="330"/>
      <c r="D258" s="330"/>
      <c r="E258" s="330"/>
      <c r="F258" s="330"/>
      <c r="G258" s="330"/>
      <c r="H258" s="330"/>
      <c r="I258" s="330"/>
      <c r="J258" s="330"/>
      <c r="K258" s="338"/>
      <c r="L258" s="336"/>
      <c r="M258" s="336"/>
      <c r="N258" s="336"/>
      <c r="O258" s="336"/>
      <c r="P258" s="337"/>
      <c r="Q258" s="337"/>
      <c r="R258" s="337"/>
    </row>
    <row r="259" spans="1:18">
      <c r="A259" s="330"/>
      <c r="B259" s="334"/>
      <c r="C259" s="330"/>
      <c r="D259" s="330"/>
      <c r="E259" s="330"/>
      <c r="F259" s="330"/>
      <c r="G259" s="330"/>
      <c r="H259" s="330"/>
      <c r="I259" s="330"/>
      <c r="J259" s="330"/>
      <c r="K259" s="338"/>
      <c r="L259" s="336"/>
      <c r="M259" s="336"/>
      <c r="N259" s="336"/>
      <c r="O259" s="336"/>
      <c r="P259" s="337"/>
      <c r="Q259" s="337"/>
      <c r="R259" s="337"/>
    </row>
    <row r="260" spans="1:18">
      <c r="A260" s="330"/>
      <c r="B260" s="334"/>
      <c r="C260" s="330"/>
      <c r="D260" s="330"/>
      <c r="E260" s="330"/>
      <c r="F260" s="330"/>
      <c r="G260" s="330"/>
      <c r="H260" s="330"/>
      <c r="I260" s="330"/>
      <c r="J260" s="330"/>
      <c r="K260" s="338"/>
      <c r="L260" s="336"/>
      <c r="M260" s="336"/>
      <c r="N260" s="336"/>
      <c r="O260" s="336"/>
      <c r="P260" s="337"/>
      <c r="Q260" s="337"/>
      <c r="R260" s="337"/>
    </row>
    <row r="261" spans="1:18">
      <c r="A261" s="330"/>
      <c r="B261" s="334"/>
      <c r="C261" s="330"/>
      <c r="D261" s="330"/>
      <c r="E261" s="330"/>
      <c r="F261" s="330"/>
      <c r="G261" s="330"/>
      <c r="H261" s="330"/>
      <c r="I261" s="330"/>
      <c r="J261" s="330"/>
      <c r="K261" s="338"/>
      <c r="L261" s="336"/>
      <c r="M261" s="336"/>
      <c r="N261" s="336"/>
      <c r="O261" s="336"/>
      <c r="P261" s="337"/>
      <c r="Q261" s="337"/>
      <c r="R261" s="337"/>
    </row>
    <row r="262" spans="1:18">
      <c r="A262" s="330"/>
      <c r="B262" s="334"/>
      <c r="C262" s="330"/>
      <c r="D262" s="330"/>
      <c r="E262" s="330"/>
      <c r="F262" s="330"/>
      <c r="G262" s="330"/>
      <c r="H262" s="330"/>
      <c r="I262" s="330"/>
      <c r="J262" s="330"/>
      <c r="K262" s="338"/>
      <c r="L262" s="336"/>
      <c r="M262" s="336"/>
      <c r="N262" s="336"/>
      <c r="O262" s="336"/>
      <c r="P262" s="337"/>
      <c r="Q262" s="337"/>
      <c r="R262" s="337"/>
    </row>
    <row r="263" spans="1:18">
      <c r="A263" s="330"/>
      <c r="B263" s="334"/>
      <c r="C263" s="330"/>
      <c r="D263" s="330"/>
      <c r="E263" s="330"/>
      <c r="F263" s="330"/>
      <c r="G263" s="330"/>
      <c r="H263" s="330"/>
      <c r="I263" s="330"/>
      <c r="J263" s="330"/>
      <c r="K263" s="338"/>
      <c r="L263" s="336"/>
      <c r="M263" s="336"/>
      <c r="N263" s="336"/>
      <c r="O263" s="336"/>
      <c r="P263" s="337"/>
      <c r="Q263" s="337"/>
      <c r="R263" s="337"/>
    </row>
    <row r="264" spans="1:18">
      <c r="A264" s="330"/>
      <c r="B264" s="334"/>
      <c r="C264" s="330"/>
      <c r="D264" s="330"/>
      <c r="E264" s="330"/>
      <c r="F264" s="330"/>
      <c r="G264" s="330"/>
      <c r="H264" s="330"/>
      <c r="I264" s="270"/>
      <c r="J264" s="270"/>
      <c r="K264" s="339"/>
      <c r="L264" s="336"/>
      <c r="M264" s="336"/>
      <c r="N264" s="336"/>
      <c r="O264" s="336"/>
      <c r="P264" s="337"/>
      <c r="Q264" s="337"/>
      <c r="R264" s="337"/>
    </row>
    <row r="265" spans="1:18">
      <c r="A265" s="330"/>
      <c r="B265" s="334"/>
      <c r="C265" s="330"/>
      <c r="D265" s="330"/>
      <c r="E265" s="330"/>
      <c r="F265" s="330"/>
      <c r="G265" s="330"/>
      <c r="H265" s="330"/>
      <c r="I265" s="270"/>
      <c r="J265" s="270"/>
      <c r="K265" s="339"/>
      <c r="L265" s="336"/>
      <c r="M265" s="336"/>
      <c r="N265" s="336"/>
      <c r="O265" s="336"/>
      <c r="P265" s="337"/>
      <c r="Q265" s="337"/>
      <c r="R265" s="337"/>
    </row>
    <row r="266" spans="1:18">
      <c r="A266" s="330"/>
      <c r="B266" s="334"/>
      <c r="C266" s="330"/>
      <c r="D266" s="330"/>
      <c r="E266" s="330"/>
      <c r="F266" s="330"/>
      <c r="G266" s="330"/>
      <c r="H266" s="330"/>
      <c r="I266" s="270"/>
      <c r="J266" s="270"/>
      <c r="K266" s="339"/>
      <c r="L266" s="336"/>
      <c r="M266" s="336"/>
      <c r="N266" s="336"/>
      <c r="O266" s="336"/>
      <c r="P266" s="337"/>
      <c r="Q266" s="337"/>
      <c r="R266" s="337"/>
    </row>
    <row r="267" spans="1:18">
      <c r="A267" s="330"/>
      <c r="B267" s="334"/>
      <c r="C267" s="330"/>
      <c r="D267" s="330"/>
      <c r="E267" s="330"/>
      <c r="F267" s="330"/>
      <c r="G267" s="330"/>
      <c r="H267" s="330"/>
      <c r="I267" s="270"/>
      <c r="J267" s="270"/>
      <c r="K267" s="339"/>
      <c r="L267" s="336"/>
      <c r="M267" s="336"/>
      <c r="N267" s="336"/>
      <c r="O267" s="336"/>
      <c r="P267" s="337"/>
      <c r="Q267" s="337"/>
      <c r="R267" s="337"/>
    </row>
    <row r="268" spans="1:18">
      <c r="A268" s="330"/>
      <c r="B268" s="334"/>
      <c r="C268" s="330"/>
      <c r="D268" s="330"/>
      <c r="E268" s="330"/>
      <c r="F268" s="330"/>
      <c r="G268" s="330"/>
      <c r="H268" s="330"/>
      <c r="I268" s="270"/>
      <c r="J268" s="270"/>
      <c r="K268" s="339"/>
      <c r="L268" s="336"/>
      <c r="M268" s="336"/>
      <c r="N268" s="336"/>
      <c r="O268" s="336"/>
      <c r="P268" s="337"/>
      <c r="Q268" s="337"/>
      <c r="R268" s="337"/>
    </row>
    <row r="269" spans="1:18">
      <c r="A269" s="330"/>
      <c r="B269" s="334"/>
      <c r="C269" s="330"/>
      <c r="D269" s="330"/>
      <c r="E269" s="330"/>
      <c r="F269" s="330"/>
      <c r="G269" s="330"/>
      <c r="H269" s="330"/>
      <c r="I269" s="270"/>
      <c r="J269" s="270"/>
      <c r="K269" s="339"/>
      <c r="L269" s="336"/>
      <c r="M269" s="336"/>
      <c r="N269" s="336"/>
      <c r="O269" s="336"/>
      <c r="P269" s="337"/>
      <c r="Q269" s="337"/>
      <c r="R269" s="337"/>
    </row>
    <row r="270" spans="1:18">
      <c r="A270" s="330"/>
      <c r="B270" s="334"/>
      <c r="C270" s="330"/>
      <c r="D270" s="330"/>
      <c r="E270" s="330"/>
      <c r="F270" s="330"/>
      <c r="G270" s="330"/>
      <c r="H270" s="330"/>
      <c r="I270" s="270"/>
      <c r="J270" s="270"/>
      <c r="K270" s="339"/>
      <c r="L270" s="336"/>
      <c r="M270" s="336"/>
      <c r="N270" s="336"/>
      <c r="O270" s="336"/>
      <c r="P270" s="337"/>
      <c r="Q270" s="337"/>
      <c r="R270" s="337"/>
    </row>
    <row r="271" spans="1:18">
      <c r="A271" s="330"/>
      <c r="B271" s="334"/>
      <c r="C271" s="330"/>
      <c r="D271" s="330"/>
      <c r="E271" s="330"/>
      <c r="F271" s="330"/>
      <c r="G271" s="330"/>
      <c r="H271" s="330"/>
      <c r="I271" s="270"/>
      <c r="J271" s="270"/>
      <c r="K271" s="339"/>
      <c r="L271" s="336"/>
      <c r="M271" s="336"/>
      <c r="N271" s="336"/>
      <c r="O271" s="336"/>
      <c r="P271" s="337"/>
      <c r="Q271" s="337"/>
      <c r="R271" s="337"/>
    </row>
    <row r="272" spans="1:18">
      <c r="A272" s="330"/>
      <c r="B272" s="334"/>
      <c r="C272" s="330"/>
      <c r="D272" s="330"/>
      <c r="E272" s="330"/>
      <c r="F272" s="330"/>
      <c r="G272" s="330"/>
      <c r="H272" s="330"/>
      <c r="I272" s="270"/>
      <c r="J272" s="270"/>
      <c r="K272" s="339"/>
      <c r="L272" s="336"/>
      <c r="M272" s="336"/>
      <c r="N272" s="336"/>
      <c r="O272" s="336"/>
      <c r="P272" s="337"/>
      <c r="Q272" s="337"/>
      <c r="R272" s="337"/>
    </row>
    <row r="273" spans="1:18">
      <c r="A273" s="330"/>
      <c r="B273" s="334"/>
      <c r="C273" s="330"/>
      <c r="D273" s="330"/>
      <c r="E273" s="330"/>
      <c r="F273" s="330"/>
      <c r="G273" s="330"/>
      <c r="H273" s="330"/>
      <c r="I273" s="270"/>
      <c r="J273" s="270"/>
      <c r="K273" s="339"/>
      <c r="L273" s="336"/>
      <c r="M273" s="336"/>
      <c r="N273" s="336"/>
      <c r="O273" s="336"/>
      <c r="P273" s="337"/>
      <c r="Q273" s="337"/>
      <c r="R273" s="337"/>
    </row>
    <row r="274" spans="1:18">
      <c r="A274" s="330"/>
      <c r="B274" s="334"/>
      <c r="C274" s="330"/>
      <c r="D274" s="330"/>
      <c r="E274" s="330"/>
      <c r="F274" s="330"/>
      <c r="G274" s="330"/>
      <c r="H274" s="330"/>
      <c r="I274" s="270"/>
      <c r="J274" s="270"/>
      <c r="K274" s="339"/>
      <c r="L274" s="336"/>
      <c r="M274" s="336"/>
      <c r="N274" s="336"/>
      <c r="O274" s="336"/>
      <c r="P274" s="337"/>
      <c r="Q274" s="337"/>
      <c r="R274" s="337"/>
    </row>
    <row r="275" spans="1:18">
      <c r="A275" s="330"/>
      <c r="B275" s="334"/>
      <c r="C275" s="330"/>
      <c r="D275" s="330"/>
      <c r="E275" s="330"/>
      <c r="F275" s="330"/>
      <c r="G275" s="330"/>
      <c r="H275" s="330"/>
      <c r="I275" s="270"/>
      <c r="J275" s="270"/>
      <c r="K275" s="339"/>
      <c r="L275" s="336"/>
      <c r="M275" s="336"/>
      <c r="N275" s="336"/>
      <c r="O275" s="336"/>
      <c r="P275" s="337"/>
      <c r="Q275" s="337"/>
      <c r="R275" s="337"/>
    </row>
    <row r="276" spans="1:18">
      <c r="A276" s="330"/>
      <c r="B276" s="334"/>
      <c r="C276" s="330"/>
      <c r="D276" s="330"/>
      <c r="E276" s="330"/>
      <c r="F276" s="330"/>
      <c r="G276" s="330"/>
      <c r="H276" s="330"/>
      <c r="I276" s="270"/>
      <c r="J276" s="270"/>
      <c r="K276" s="339"/>
      <c r="L276" s="336"/>
      <c r="M276" s="336"/>
      <c r="N276" s="336"/>
      <c r="O276" s="336"/>
      <c r="P276" s="337"/>
      <c r="Q276" s="337"/>
      <c r="R276" s="337"/>
    </row>
    <row r="277" spans="1:18">
      <c r="A277" s="330"/>
      <c r="B277" s="334"/>
      <c r="C277" s="330"/>
      <c r="D277" s="330"/>
      <c r="E277" s="330"/>
      <c r="F277" s="330"/>
      <c r="G277" s="330"/>
      <c r="H277" s="330"/>
      <c r="I277" s="270"/>
      <c r="J277" s="270"/>
      <c r="K277" s="339"/>
      <c r="L277" s="336"/>
      <c r="M277" s="336"/>
      <c r="N277" s="336"/>
      <c r="O277" s="336"/>
      <c r="P277" s="337"/>
      <c r="Q277" s="337"/>
      <c r="R277" s="337"/>
    </row>
    <row r="278" spans="1:18">
      <c r="A278" s="330"/>
      <c r="B278" s="334"/>
      <c r="C278" s="330"/>
      <c r="D278" s="330"/>
      <c r="E278" s="330"/>
      <c r="F278" s="330"/>
      <c r="G278" s="330"/>
      <c r="H278" s="330"/>
      <c r="I278" s="270"/>
      <c r="J278" s="270"/>
      <c r="K278" s="339"/>
      <c r="L278" s="336"/>
      <c r="M278" s="336"/>
      <c r="N278" s="336"/>
      <c r="O278" s="336"/>
      <c r="P278" s="337"/>
      <c r="Q278" s="337"/>
      <c r="R278" s="337"/>
    </row>
    <row r="279" spans="1:18">
      <c r="A279" s="330"/>
      <c r="B279" s="334"/>
      <c r="C279" s="330"/>
      <c r="D279" s="330"/>
      <c r="E279" s="330"/>
      <c r="F279" s="330"/>
      <c r="G279" s="330"/>
      <c r="H279" s="330"/>
      <c r="I279" s="270"/>
      <c r="J279" s="270"/>
      <c r="K279" s="339"/>
      <c r="L279" s="336"/>
      <c r="M279" s="336"/>
      <c r="N279" s="336"/>
      <c r="O279" s="336"/>
      <c r="P279" s="337"/>
      <c r="Q279" s="337"/>
      <c r="R279" s="337"/>
    </row>
    <row r="280" spans="1:18">
      <c r="A280" s="330"/>
      <c r="B280" s="334"/>
      <c r="C280" s="330"/>
      <c r="D280" s="330"/>
      <c r="E280" s="330"/>
      <c r="F280" s="330"/>
      <c r="G280" s="330"/>
      <c r="H280" s="330"/>
      <c r="I280" s="270"/>
      <c r="J280" s="270"/>
      <c r="K280" s="339"/>
      <c r="L280" s="336"/>
      <c r="M280" s="336"/>
      <c r="N280" s="336"/>
      <c r="O280" s="336"/>
      <c r="P280" s="337"/>
      <c r="Q280" s="337"/>
      <c r="R280" s="337"/>
    </row>
    <row r="281" spans="1:18">
      <c r="A281" s="330"/>
      <c r="B281" s="334"/>
      <c r="C281" s="330"/>
      <c r="D281" s="330"/>
      <c r="E281" s="330"/>
      <c r="F281" s="330"/>
      <c r="G281" s="330"/>
      <c r="H281" s="330"/>
      <c r="I281" s="270"/>
      <c r="J281" s="270"/>
      <c r="K281" s="339"/>
      <c r="L281" s="336"/>
      <c r="M281" s="336"/>
      <c r="N281" s="336"/>
      <c r="O281" s="336"/>
      <c r="P281" s="337"/>
      <c r="Q281" s="337"/>
      <c r="R281" s="337"/>
    </row>
    <row r="282" spans="1:18">
      <c r="A282" s="330"/>
      <c r="B282" s="334"/>
      <c r="C282" s="330"/>
      <c r="D282" s="330"/>
      <c r="E282" s="330"/>
      <c r="F282" s="330"/>
      <c r="G282" s="330"/>
      <c r="H282" s="330"/>
      <c r="I282" s="270"/>
      <c r="J282" s="270"/>
      <c r="K282" s="339"/>
      <c r="L282" s="336"/>
      <c r="M282" s="336"/>
      <c r="N282" s="336"/>
      <c r="O282" s="336"/>
      <c r="P282" s="337"/>
      <c r="Q282" s="337"/>
      <c r="R282" s="337"/>
    </row>
    <row r="283" spans="1:18">
      <c r="A283" s="330"/>
      <c r="B283" s="334"/>
      <c r="C283" s="330"/>
      <c r="D283" s="330"/>
      <c r="E283" s="330"/>
      <c r="F283" s="330"/>
      <c r="G283" s="330"/>
      <c r="H283" s="330"/>
      <c r="I283" s="270"/>
      <c r="J283" s="270"/>
      <c r="K283" s="339"/>
      <c r="L283" s="336"/>
      <c r="M283" s="336"/>
      <c r="N283" s="336"/>
      <c r="O283" s="336"/>
      <c r="P283" s="337"/>
      <c r="Q283" s="337"/>
      <c r="R283" s="337"/>
    </row>
    <row r="284" spans="1:18">
      <c r="A284" s="330"/>
      <c r="B284" s="334"/>
      <c r="C284" s="330"/>
      <c r="D284" s="330"/>
      <c r="E284" s="330"/>
      <c r="F284" s="330"/>
      <c r="G284" s="330"/>
      <c r="H284" s="330"/>
      <c r="I284" s="270"/>
      <c r="J284" s="270"/>
      <c r="K284" s="339"/>
      <c r="L284" s="336"/>
      <c r="M284" s="336"/>
      <c r="N284" s="336"/>
      <c r="O284" s="336"/>
      <c r="P284" s="337"/>
      <c r="Q284" s="337"/>
      <c r="R284" s="337"/>
    </row>
    <row r="285" spans="1:18">
      <c r="A285" s="330"/>
      <c r="B285" s="334"/>
      <c r="C285" s="330"/>
      <c r="D285" s="330"/>
      <c r="E285" s="330"/>
      <c r="F285" s="330"/>
      <c r="G285" s="330"/>
      <c r="H285" s="330"/>
      <c r="I285" s="270"/>
      <c r="J285" s="270"/>
      <c r="K285" s="339"/>
      <c r="L285" s="336"/>
      <c r="M285" s="336"/>
      <c r="N285" s="336"/>
      <c r="O285" s="336"/>
      <c r="P285" s="337"/>
      <c r="Q285" s="337"/>
      <c r="R285" s="337"/>
    </row>
    <row r="286" spans="1:18">
      <c r="A286" s="330"/>
      <c r="B286" s="334"/>
      <c r="C286" s="330"/>
      <c r="D286" s="330"/>
      <c r="E286" s="330"/>
      <c r="F286" s="330"/>
      <c r="G286" s="330"/>
      <c r="H286" s="330"/>
      <c r="I286" s="270"/>
      <c r="J286" s="270"/>
      <c r="K286" s="339"/>
      <c r="L286" s="336"/>
      <c r="M286" s="336"/>
      <c r="N286" s="336"/>
      <c r="O286" s="336"/>
      <c r="P286" s="337"/>
      <c r="Q286" s="337"/>
      <c r="R286" s="337"/>
    </row>
    <row r="287" spans="1:18">
      <c r="A287" s="330"/>
      <c r="B287" s="334"/>
      <c r="C287" s="330"/>
      <c r="D287" s="330"/>
      <c r="E287" s="330"/>
      <c r="F287" s="330"/>
      <c r="G287" s="330"/>
      <c r="H287" s="330"/>
      <c r="I287" s="270"/>
      <c r="J287" s="270"/>
      <c r="K287" s="339"/>
      <c r="L287" s="336"/>
      <c r="M287" s="336"/>
      <c r="N287" s="336"/>
      <c r="O287" s="336"/>
      <c r="P287" s="337"/>
      <c r="Q287" s="337"/>
      <c r="R287" s="337"/>
    </row>
    <row r="288" spans="1:18">
      <c r="A288" s="330"/>
      <c r="B288" s="334"/>
      <c r="C288" s="330"/>
      <c r="D288" s="330"/>
      <c r="E288" s="330"/>
      <c r="F288" s="330"/>
      <c r="G288" s="330"/>
      <c r="H288" s="330"/>
      <c r="I288" s="270"/>
      <c r="J288" s="270"/>
      <c r="K288" s="339"/>
      <c r="L288" s="336"/>
      <c r="M288" s="336"/>
      <c r="N288" s="336"/>
      <c r="O288" s="336"/>
      <c r="P288" s="337"/>
      <c r="Q288" s="337"/>
      <c r="R288" s="337"/>
    </row>
    <row r="289" spans="1:18">
      <c r="A289" s="330"/>
      <c r="B289" s="334"/>
      <c r="C289" s="330"/>
      <c r="D289" s="330"/>
      <c r="E289" s="330"/>
      <c r="F289" s="330"/>
      <c r="G289" s="330"/>
      <c r="H289" s="330"/>
      <c r="I289" s="270"/>
      <c r="J289" s="270"/>
      <c r="K289" s="339"/>
      <c r="L289" s="336"/>
      <c r="M289" s="336"/>
      <c r="N289" s="336"/>
      <c r="O289" s="336"/>
      <c r="P289" s="337"/>
      <c r="Q289" s="337"/>
      <c r="R289" s="337"/>
    </row>
    <row r="290" spans="1:18">
      <c r="A290" s="330"/>
      <c r="B290" s="334"/>
      <c r="C290" s="330"/>
      <c r="D290" s="330"/>
      <c r="E290" s="330"/>
      <c r="F290" s="330"/>
      <c r="G290" s="330"/>
      <c r="H290" s="330"/>
      <c r="I290" s="270"/>
      <c r="J290" s="270"/>
      <c r="K290" s="339"/>
      <c r="L290" s="336"/>
      <c r="M290" s="336"/>
      <c r="N290" s="336"/>
      <c r="O290" s="336"/>
      <c r="P290" s="337"/>
      <c r="Q290" s="337"/>
      <c r="R290" s="337"/>
    </row>
    <row r="291" spans="1:18">
      <c r="A291" s="330"/>
      <c r="B291" s="334"/>
      <c r="C291" s="330"/>
      <c r="D291" s="330"/>
      <c r="E291" s="330"/>
      <c r="F291" s="330"/>
      <c r="G291" s="330"/>
      <c r="H291" s="330"/>
      <c r="I291" s="270"/>
      <c r="J291" s="270"/>
      <c r="K291" s="339"/>
      <c r="L291" s="336"/>
      <c r="M291" s="336"/>
      <c r="N291" s="336"/>
      <c r="O291" s="336"/>
      <c r="P291" s="337"/>
      <c r="Q291" s="337"/>
      <c r="R291" s="337"/>
    </row>
    <row r="292" spans="1:18">
      <c r="A292" s="330"/>
      <c r="B292" s="334"/>
      <c r="C292" s="330"/>
      <c r="D292" s="330"/>
      <c r="E292" s="330"/>
      <c r="F292" s="330"/>
      <c r="G292" s="330"/>
      <c r="H292" s="330"/>
      <c r="I292" s="270"/>
      <c r="J292" s="270"/>
      <c r="K292" s="339"/>
      <c r="L292" s="336"/>
      <c r="M292" s="336"/>
      <c r="N292" s="336"/>
      <c r="O292" s="336"/>
      <c r="P292" s="337"/>
      <c r="Q292" s="337"/>
      <c r="R292" s="337"/>
    </row>
    <row r="293" spans="1:18">
      <c r="A293" s="330"/>
      <c r="B293" s="334"/>
      <c r="C293" s="330"/>
      <c r="D293" s="330"/>
      <c r="E293" s="330"/>
      <c r="F293" s="330"/>
      <c r="G293" s="330"/>
      <c r="H293" s="330"/>
      <c r="I293" s="270"/>
      <c r="J293" s="270"/>
      <c r="K293" s="339"/>
      <c r="L293" s="336"/>
      <c r="M293" s="336"/>
      <c r="N293" s="336"/>
      <c r="O293" s="336"/>
      <c r="P293" s="337"/>
      <c r="Q293" s="337"/>
      <c r="R293" s="337"/>
    </row>
    <row r="294" spans="1:18">
      <c r="A294" s="330"/>
      <c r="B294" s="334"/>
      <c r="C294" s="330"/>
      <c r="D294" s="330"/>
      <c r="E294" s="330"/>
      <c r="F294" s="330"/>
      <c r="G294" s="330"/>
      <c r="H294" s="330"/>
      <c r="I294" s="270"/>
      <c r="J294" s="270"/>
      <c r="K294" s="339"/>
      <c r="L294" s="336"/>
      <c r="M294" s="336"/>
      <c r="N294" s="336"/>
      <c r="O294" s="336"/>
      <c r="P294" s="337"/>
      <c r="Q294" s="337"/>
      <c r="R294" s="337"/>
    </row>
    <row r="295" spans="1:18">
      <c r="A295" s="330"/>
      <c r="B295" s="334"/>
      <c r="C295" s="330"/>
      <c r="D295" s="330"/>
      <c r="E295" s="330"/>
      <c r="F295" s="330"/>
      <c r="G295" s="330"/>
      <c r="H295" s="330"/>
      <c r="I295" s="270"/>
      <c r="J295" s="270"/>
      <c r="K295" s="339"/>
      <c r="L295" s="336"/>
      <c r="M295" s="336"/>
      <c r="N295" s="336"/>
      <c r="O295" s="336"/>
      <c r="P295" s="337"/>
      <c r="Q295" s="337"/>
      <c r="R295" s="337"/>
    </row>
    <row r="296" spans="1:18">
      <c r="A296" s="330"/>
      <c r="B296" s="334"/>
      <c r="C296" s="330"/>
      <c r="D296" s="330"/>
      <c r="E296" s="330"/>
      <c r="F296" s="330"/>
      <c r="G296" s="330"/>
      <c r="H296" s="330"/>
      <c r="I296" s="270"/>
      <c r="J296" s="270"/>
      <c r="K296" s="339"/>
      <c r="L296" s="336"/>
      <c r="M296" s="336"/>
      <c r="N296" s="336"/>
      <c r="O296" s="336"/>
      <c r="P296" s="337"/>
      <c r="Q296" s="337"/>
      <c r="R296" s="337"/>
    </row>
    <row r="297" spans="1:18">
      <c r="A297" s="330"/>
      <c r="B297" s="334"/>
      <c r="C297" s="330"/>
      <c r="D297" s="330"/>
      <c r="E297" s="330"/>
      <c r="F297" s="330"/>
      <c r="G297" s="330"/>
      <c r="H297" s="330"/>
      <c r="I297" s="270"/>
      <c r="J297" s="270"/>
      <c r="K297" s="339"/>
      <c r="L297" s="336"/>
      <c r="M297" s="336"/>
      <c r="N297" s="336"/>
      <c r="O297" s="336"/>
      <c r="P297" s="337"/>
      <c r="Q297" s="337"/>
      <c r="R297" s="337"/>
    </row>
    <row r="298" spans="1:18">
      <c r="A298" s="330"/>
      <c r="B298" s="334"/>
      <c r="C298" s="330"/>
      <c r="D298" s="330"/>
      <c r="E298" s="330"/>
      <c r="F298" s="330"/>
      <c r="G298" s="330"/>
      <c r="H298" s="330"/>
      <c r="I298" s="270"/>
      <c r="J298" s="270"/>
      <c r="K298" s="339"/>
      <c r="L298" s="336"/>
      <c r="M298" s="336"/>
      <c r="N298" s="336"/>
      <c r="O298" s="336"/>
      <c r="P298" s="337"/>
      <c r="Q298" s="337"/>
      <c r="R298" s="337"/>
    </row>
    <row r="299" spans="1:18">
      <c r="A299" s="330"/>
      <c r="B299" s="334"/>
      <c r="C299" s="330"/>
      <c r="D299" s="330"/>
      <c r="E299" s="330"/>
      <c r="F299" s="330"/>
      <c r="G299" s="330"/>
      <c r="H299" s="330"/>
      <c r="I299" s="270"/>
      <c r="J299" s="270"/>
      <c r="K299" s="339"/>
      <c r="L299" s="336"/>
      <c r="M299" s="336"/>
      <c r="N299" s="336"/>
      <c r="O299" s="336"/>
      <c r="P299" s="337"/>
      <c r="Q299" s="337"/>
      <c r="R299" s="337"/>
    </row>
    <row r="300" spans="1:18">
      <c r="A300" s="330"/>
      <c r="B300" s="334"/>
      <c r="C300" s="330"/>
      <c r="D300" s="330"/>
      <c r="E300" s="330"/>
      <c r="F300" s="330"/>
      <c r="G300" s="330"/>
      <c r="H300" s="330"/>
      <c r="I300" s="270"/>
      <c r="J300" s="270"/>
      <c r="K300" s="339"/>
      <c r="L300" s="336"/>
      <c r="M300" s="336"/>
      <c r="N300" s="336"/>
      <c r="O300" s="336"/>
      <c r="P300" s="337"/>
      <c r="Q300" s="337"/>
      <c r="R300" s="337"/>
    </row>
    <row r="301" spans="1:18">
      <c r="A301" s="330"/>
      <c r="B301" s="334"/>
      <c r="C301" s="330"/>
      <c r="D301" s="330"/>
      <c r="E301" s="330"/>
      <c r="F301" s="330"/>
      <c r="G301" s="330"/>
      <c r="H301" s="330"/>
      <c r="I301" s="270"/>
      <c r="J301" s="270"/>
      <c r="K301" s="339"/>
      <c r="L301" s="336"/>
      <c r="M301" s="336"/>
      <c r="N301" s="336"/>
      <c r="O301" s="336"/>
      <c r="P301" s="337"/>
      <c r="Q301" s="337"/>
      <c r="R301" s="337"/>
    </row>
    <row r="302" spans="1:18">
      <c r="A302" s="330"/>
      <c r="B302" s="334"/>
      <c r="C302" s="330"/>
      <c r="D302" s="330"/>
      <c r="E302" s="330"/>
      <c r="F302" s="330"/>
      <c r="G302" s="330"/>
      <c r="H302" s="330"/>
      <c r="I302" s="270"/>
      <c r="J302" s="270"/>
      <c r="K302" s="339"/>
      <c r="L302" s="336"/>
      <c r="M302" s="336"/>
      <c r="N302" s="336"/>
      <c r="O302" s="336"/>
      <c r="P302" s="337"/>
      <c r="Q302" s="337"/>
      <c r="R302" s="337"/>
    </row>
    <row r="303" spans="1:18">
      <c r="A303" s="330"/>
      <c r="B303" s="334"/>
      <c r="C303" s="330"/>
      <c r="D303" s="330"/>
      <c r="E303" s="330"/>
      <c r="F303" s="330"/>
      <c r="G303" s="330"/>
      <c r="H303" s="330"/>
      <c r="I303" s="270"/>
      <c r="J303" s="270"/>
      <c r="K303" s="339"/>
      <c r="L303" s="336"/>
      <c r="M303" s="336"/>
      <c r="N303" s="336"/>
      <c r="O303" s="336"/>
      <c r="P303" s="337"/>
      <c r="Q303" s="337"/>
      <c r="R303" s="337"/>
    </row>
    <row r="304" spans="1:18">
      <c r="A304" s="270"/>
      <c r="B304" s="3"/>
      <c r="C304" s="270"/>
      <c r="D304" s="270"/>
      <c r="E304" s="270"/>
      <c r="F304" s="270"/>
      <c r="G304" s="270"/>
      <c r="H304" s="270"/>
      <c r="I304" s="270"/>
      <c r="J304" s="270"/>
      <c r="K304" s="339"/>
      <c r="L304" s="336"/>
      <c r="M304" s="336"/>
      <c r="N304" s="336"/>
      <c r="O304" s="336"/>
      <c r="P304" s="337"/>
      <c r="Q304" s="337"/>
      <c r="R304" s="337"/>
    </row>
    <row r="305" spans="1:18">
      <c r="A305" s="270"/>
      <c r="B305" s="3"/>
      <c r="C305" s="270"/>
      <c r="D305" s="270"/>
      <c r="E305" s="270"/>
      <c r="F305" s="270"/>
      <c r="G305" s="270"/>
      <c r="H305" s="270"/>
      <c r="I305" s="270"/>
      <c r="J305" s="270"/>
      <c r="K305" s="339"/>
      <c r="L305" s="336"/>
      <c r="M305" s="336"/>
      <c r="N305" s="336"/>
      <c r="O305" s="336"/>
      <c r="P305" s="337"/>
      <c r="Q305" s="337"/>
      <c r="R305" s="337"/>
    </row>
    <row r="306" spans="1:18">
      <c r="A306" s="270"/>
      <c r="B306" s="3"/>
      <c r="C306" s="270"/>
      <c r="D306" s="270"/>
      <c r="E306" s="270"/>
      <c r="F306" s="270"/>
      <c r="G306" s="270"/>
      <c r="H306" s="270"/>
      <c r="I306" s="270"/>
      <c r="J306" s="270"/>
      <c r="K306" s="339"/>
      <c r="L306" s="336"/>
      <c r="M306" s="336"/>
      <c r="N306" s="336"/>
      <c r="O306" s="336"/>
      <c r="P306" s="337"/>
      <c r="Q306" s="337"/>
      <c r="R306" s="337"/>
    </row>
    <row r="307" spans="1:18">
      <c r="A307" s="270"/>
      <c r="B307" s="3"/>
      <c r="C307" s="270"/>
      <c r="D307" s="270"/>
      <c r="E307" s="270"/>
      <c r="F307" s="270"/>
      <c r="G307" s="270"/>
      <c r="H307" s="270"/>
      <c r="I307" s="270"/>
      <c r="J307" s="270"/>
      <c r="K307" s="339"/>
      <c r="L307" s="336"/>
      <c r="M307" s="336"/>
      <c r="N307" s="336"/>
      <c r="O307" s="336"/>
      <c r="P307" s="337"/>
      <c r="Q307" s="337"/>
      <c r="R307" s="337"/>
    </row>
    <row r="308" spans="1:18">
      <c r="A308" s="270"/>
      <c r="B308" s="3"/>
      <c r="C308" s="270"/>
      <c r="D308" s="270"/>
      <c r="E308" s="270"/>
      <c r="F308" s="270"/>
      <c r="G308" s="270"/>
      <c r="H308" s="270"/>
      <c r="I308" s="270"/>
      <c r="J308" s="270"/>
      <c r="K308" s="339"/>
      <c r="L308" s="336"/>
      <c r="M308" s="336"/>
      <c r="N308" s="336"/>
      <c r="O308" s="336"/>
      <c r="P308" s="337"/>
      <c r="Q308" s="337"/>
      <c r="R308" s="337"/>
    </row>
    <row r="309" spans="1:18">
      <c r="A309" s="270"/>
      <c r="B309" s="3"/>
      <c r="C309" s="270"/>
      <c r="D309" s="270"/>
      <c r="E309" s="270"/>
      <c r="F309" s="270"/>
      <c r="G309" s="270"/>
      <c r="H309" s="270"/>
      <c r="I309" s="270"/>
      <c r="J309" s="270"/>
      <c r="K309" s="339"/>
      <c r="L309" s="336"/>
      <c r="M309" s="336"/>
      <c r="N309" s="336"/>
      <c r="O309" s="336"/>
      <c r="P309" s="337"/>
      <c r="Q309" s="337"/>
      <c r="R309" s="337"/>
    </row>
    <row r="310" spans="1:18">
      <c r="A310" s="270"/>
      <c r="B310" s="3"/>
      <c r="C310" s="270"/>
      <c r="D310" s="270"/>
      <c r="E310" s="270"/>
      <c r="F310" s="270"/>
      <c r="G310" s="270"/>
      <c r="H310" s="270"/>
      <c r="I310" s="270"/>
      <c r="J310" s="270"/>
      <c r="K310" s="339"/>
      <c r="L310" s="336"/>
      <c r="M310" s="336"/>
      <c r="N310" s="336"/>
      <c r="O310" s="336"/>
      <c r="P310" s="337"/>
      <c r="Q310" s="337"/>
      <c r="R310" s="337"/>
    </row>
    <row r="311" spans="1:18">
      <c r="A311" s="270"/>
      <c r="B311" s="3"/>
      <c r="C311" s="270"/>
      <c r="D311" s="270"/>
      <c r="E311" s="270"/>
      <c r="F311" s="270"/>
      <c r="G311" s="270"/>
      <c r="H311" s="270"/>
      <c r="I311" s="270"/>
      <c r="J311" s="270"/>
      <c r="K311" s="339"/>
      <c r="L311" s="336"/>
      <c r="M311" s="336"/>
      <c r="N311" s="336"/>
      <c r="O311" s="336"/>
      <c r="P311" s="337"/>
      <c r="Q311" s="337"/>
      <c r="R311" s="337"/>
    </row>
    <row r="312" spans="1:18">
      <c r="A312" s="270"/>
      <c r="B312" s="3"/>
      <c r="C312" s="270"/>
      <c r="D312" s="270"/>
      <c r="E312" s="270"/>
      <c r="F312" s="270"/>
      <c r="G312" s="270"/>
      <c r="H312" s="270"/>
      <c r="I312" s="270"/>
      <c r="J312" s="270"/>
      <c r="K312" s="339"/>
      <c r="L312" s="336"/>
      <c r="M312" s="336"/>
      <c r="N312" s="336"/>
      <c r="O312" s="336"/>
      <c r="P312" s="337"/>
      <c r="Q312" s="337"/>
      <c r="R312" s="337"/>
    </row>
    <row r="313" spans="1:18">
      <c r="A313" s="270"/>
      <c r="B313" s="3"/>
      <c r="C313" s="270"/>
      <c r="D313" s="270"/>
      <c r="E313" s="270"/>
      <c r="F313" s="270"/>
      <c r="G313" s="270"/>
      <c r="H313" s="270"/>
      <c r="I313" s="270"/>
      <c r="J313" s="270"/>
      <c r="K313" s="339"/>
      <c r="L313" s="336"/>
      <c r="M313" s="336"/>
      <c r="N313" s="336"/>
      <c r="O313" s="336"/>
      <c r="P313" s="337"/>
      <c r="Q313" s="337"/>
      <c r="R313" s="337"/>
    </row>
    <row r="314" spans="1:18">
      <c r="A314" s="270"/>
      <c r="B314" s="3"/>
      <c r="C314" s="270"/>
      <c r="D314" s="270"/>
      <c r="E314" s="270"/>
      <c r="F314" s="270"/>
      <c r="G314" s="270"/>
      <c r="H314" s="270"/>
      <c r="I314" s="270"/>
      <c r="J314" s="270"/>
      <c r="K314" s="339"/>
      <c r="L314" s="336"/>
      <c r="M314" s="336"/>
      <c r="N314" s="336"/>
      <c r="O314" s="336"/>
      <c r="P314" s="337"/>
      <c r="Q314" s="337"/>
      <c r="R314" s="337"/>
    </row>
    <row r="315" spans="1:18">
      <c r="A315" s="270"/>
      <c r="B315" s="3"/>
      <c r="C315" s="270"/>
      <c r="D315" s="270"/>
      <c r="E315" s="270"/>
      <c r="F315" s="270"/>
      <c r="G315" s="270"/>
      <c r="H315" s="270"/>
      <c r="I315" s="270"/>
      <c r="J315" s="270"/>
      <c r="K315" s="339"/>
      <c r="L315" s="336"/>
      <c r="M315" s="336"/>
      <c r="N315" s="336"/>
      <c r="O315" s="336"/>
      <c r="P315" s="337"/>
      <c r="Q315" s="337"/>
      <c r="R315" s="337"/>
    </row>
    <row r="316" spans="1:18">
      <c r="A316" s="270"/>
      <c r="B316" s="3"/>
      <c r="C316" s="270"/>
      <c r="D316" s="270"/>
      <c r="E316" s="270"/>
      <c r="F316" s="270"/>
      <c r="G316" s="270"/>
      <c r="H316" s="270"/>
      <c r="I316" s="270"/>
      <c r="J316" s="270"/>
      <c r="K316" s="339"/>
      <c r="L316" s="336"/>
      <c r="M316" s="336"/>
      <c r="N316" s="336"/>
      <c r="O316" s="336"/>
      <c r="P316" s="337"/>
      <c r="Q316" s="337"/>
      <c r="R316" s="337"/>
    </row>
    <row r="317" spans="1:18">
      <c r="A317" s="270"/>
      <c r="B317" s="3"/>
      <c r="C317" s="270"/>
      <c r="D317" s="270"/>
      <c r="E317" s="270"/>
      <c r="F317" s="270"/>
      <c r="G317" s="270"/>
      <c r="H317" s="270"/>
      <c r="I317" s="270"/>
      <c r="J317" s="270"/>
      <c r="K317" s="339"/>
      <c r="L317" s="336"/>
      <c r="M317" s="336"/>
      <c r="N317" s="336"/>
      <c r="O317" s="336"/>
      <c r="P317" s="337"/>
      <c r="Q317" s="337"/>
      <c r="R317" s="337"/>
    </row>
    <row r="318" spans="1:18">
      <c r="A318" s="270"/>
      <c r="B318" s="3"/>
      <c r="C318" s="270"/>
      <c r="D318" s="270"/>
      <c r="E318" s="270"/>
      <c r="F318" s="270"/>
      <c r="G318" s="270"/>
      <c r="H318" s="270"/>
      <c r="I318" s="270"/>
      <c r="J318" s="270"/>
      <c r="K318" s="339"/>
      <c r="L318" s="336"/>
      <c r="M318" s="336"/>
      <c r="N318" s="336"/>
      <c r="O318" s="336"/>
      <c r="P318" s="337"/>
      <c r="Q318" s="337"/>
      <c r="R318" s="337"/>
    </row>
    <row r="319" spans="1:18">
      <c r="A319" s="270"/>
      <c r="B319" s="3"/>
      <c r="C319" s="270"/>
      <c r="D319" s="270"/>
      <c r="E319" s="270"/>
      <c r="F319" s="270"/>
      <c r="G319" s="270"/>
      <c r="H319" s="270"/>
      <c r="I319" s="270"/>
      <c r="J319" s="270"/>
      <c r="K319" s="339"/>
      <c r="L319" s="336"/>
      <c r="M319" s="336"/>
      <c r="N319" s="336"/>
      <c r="O319" s="336"/>
      <c r="P319" s="337"/>
      <c r="Q319" s="337"/>
      <c r="R319" s="337"/>
    </row>
    <row r="320" spans="1:18">
      <c r="A320" s="270"/>
      <c r="B320" s="3"/>
      <c r="C320" s="270"/>
      <c r="D320" s="270"/>
      <c r="E320" s="270"/>
      <c r="F320" s="270"/>
      <c r="G320" s="270"/>
      <c r="H320" s="270"/>
      <c r="I320" s="270"/>
      <c r="J320" s="270"/>
      <c r="K320" s="339"/>
      <c r="L320" s="336"/>
      <c r="M320" s="336"/>
      <c r="N320" s="336"/>
      <c r="O320" s="336"/>
      <c r="P320" s="337"/>
      <c r="Q320" s="337"/>
      <c r="R320" s="337"/>
    </row>
    <row r="321" spans="1:18">
      <c r="A321" s="270"/>
      <c r="B321" s="3"/>
      <c r="C321" s="270"/>
      <c r="D321" s="270"/>
      <c r="E321" s="270"/>
      <c r="F321" s="270"/>
      <c r="G321" s="270"/>
      <c r="H321" s="270"/>
      <c r="I321" s="270"/>
      <c r="J321" s="270"/>
      <c r="K321" s="339"/>
      <c r="L321" s="336"/>
      <c r="M321" s="336"/>
      <c r="N321" s="336"/>
      <c r="O321" s="336"/>
      <c r="P321" s="337"/>
      <c r="Q321" s="337"/>
      <c r="R321" s="337"/>
    </row>
    <row r="322" spans="1:18">
      <c r="A322" s="270"/>
      <c r="B322" s="3"/>
      <c r="C322" s="270"/>
      <c r="D322" s="270"/>
      <c r="E322" s="270"/>
      <c r="F322" s="270"/>
      <c r="G322" s="270"/>
      <c r="H322" s="270"/>
      <c r="I322" s="270"/>
      <c r="J322" s="270"/>
      <c r="K322" s="339"/>
      <c r="L322" s="336"/>
      <c r="M322" s="336"/>
      <c r="N322" s="336"/>
      <c r="O322" s="336"/>
      <c r="P322" s="337"/>
      <c r="Q322" s="337"/>
      <c r="R322" s="337"/>
    </row>
    <row r="323" spans="1:18">
      <c r="A323" s="270"/>
      <c r="B323" s="3"/>
      <c r="C323" s="270"/>
      <c r="D323" s="270"/>
      <c r="E323" s="270"/>
      <c r="F323" s="270"/>
      <c r="G323" s="270"/>
      <c r="H323" s="270"/>
      <c r="I323" s="270"/>
      <c r="J323" s="270"/>
      <c r="K323" s="339"/>
      <c r="L323" s="336"/>
      <c r="M323" s="336"/>
      <c r="N323" s="336"/>
      <c r="O323" s="336"/>
      <c r="P323" s="337"/>
      <c r="Q323" s="337"/>
      <c r="R323" s="337"/>
    </row>
    <row r="324" spans="1:18">
      <c r="A324" s="270"/>
      <c r="B324" s="3"/>
      <c r="C324" s="270"/>
      <c r="D324" s="270"/>
      <c r="E324" s="270"/>
      <c r="F324" s="270"/>
      <c r="G324" s="270"/>
      <c r="H324" s="270"/>
      <c r="I324" s="270"/>
      <c r="J324" s="270"/>
      <c r="K324" s="339"/>
      <c r="L324" s="336"/>
      <c r="M324" s="336"/>
      <c r="N324" s="336"/>
      <c r="O324" s="336"/>
      <c r="P324" s="337"/>
      <c r="Q324" s="337"/>
      <c r="R324" s="337"/>
    </row>
    <row r="325" spans="1:18">
      <c r="A325" s="270"/>
      <c r="B325" s="3"/>
      <c r="C325" s="270"/>
      <c r="D325" s="270"/>
      <c r="E325" s="270"/>
      <c r="F325" s="270"/>
      <c r="G325" s="270"/>
      <c r="H325" s="270"/>
      <c r="I325" s="270"/>
      <c r="J325" s="270"/>
      <c r="K325" s="339"/>
      <c r="L325" s="336"/>
      <c r="M325" s="336"/>
      <c r="N325" s="336"/>
      <c r="O325" s="336"/>
      <c r="P325" s="337"/>
      <c r="Q325" s="337"/>
      <c r="R325" s="337"/>
    </row>
    <row r="326" spans="1:18">
      <c r="A326" s="270"/>
      <c r="B326" s="3"/>
      <c r="C326" s="270"/>
      <c r="D326" s="270"/>
      <c r="E326" s="270"/>
      <c r="F326" s="270"/>
      <c r="G326" s="270"/>
      <c r="H326" s="270"/>
      <c r="I326" s="270"/>
      <c r="J326" s="270"/>
      <c r="K326" s="339"/>
      <c r="L326" s="336"/>
      <c r="M326" s="336"/>
      <c r="N326" s="336"/>
      <c r="O326" s="336"/>
      <c r="P326" s="337"/>
      <c r="Q326" s="337"/>
      <c r="R326" s="337"/>
    </row>
    <row r="327" spans="1:18">
      <c r="A327" s="270"/>
      <c r="B327" s="3"/>
      <c r="C327" s="270"/>
      <c r="D327" s="270"/>
      <c r="E327" s="270"/>
      <c r="F327" s="270"/>
      <c r="G327" s="270"/>
      <c r="H327" s="270"/>
      <c r="I327" s="270"/>
      <c r="J327" s="270"/>
      <c r="K327" s="339"/>
      <c r="L327" s="336"/>
      <c r="M327" s="336"/>
      <c r="N327" s="336"/>
      <c r="O327" s="336"/>
      <c r="P327" s="337"/>
      <c r="Q327" s="337"/>
      <c r="R327" s="337"/>
    </row>
    <row r="328" spans="1:18">
      <c r="A328" s="270"/>
      <c r="B328" s="3"/>
      <c r="C328" s="270"/>
      <c r="D328" s="270"/>
      <c r="E328" s="270"/>
      <c r="F328" s="270"/>
      <c r="G328" s="270"/>
      <c r="H328" s="270"/>
      <c r="I328" s="270"/>
      <c r="J328" s="270"/>
      <c r="K328" s="339"/>
      <c r="L328" s="336"/>
      <c r="M328" s="336"/>
      <c r="N328" s="336"/>
      <c r="O328" s="336"/>
      <c r="P328" s="337"/>
      <c r="Q328" s="337"/>
      <c r="R328" s="337"/>
    </row>
    <row r="329" spans="1:18">
      <c r="A329" s="270"/>
      <c r="B329" s="3"/>
      <c r="C329" s="270"/>
      <c r="D329" s="270"/>
      <c r="E329" s="270"/>
      <c r="F329" s="270"/>
      <c r="G329" s="270"/>
      <c r="H329" s="270"/>
      <c r="I329" s="270"/>
      <c r="J329" s="270"/>
      <c r="K329" s="339"/>
      <c r="L329" s="336"/>
      <c r="M329" s="336"/>
      <c r="N329" s="336"/>
      <c r="O329" s="336"/>
      <c r="P329" s="337"/>
      <c r="Q329" s="337"/>
      <c r="R329" s="337"/>
    </row>
    <row r="330" spans="1:18">
      <c r="A330" s="270"/>
      <c r="B330" s="3"/>
      <c r="C330" s="270"/>
      <c r="D330" s="270"/>
      <c r="E330" s="270"/>
      <c r="F330" s="270"/>
      <c r="G330" s="270"/>
      <c r="H330" s="270"/>
      <c r="I330" s="270"/>
      <c r="J330" s="270"/>
      <c r="K330" s="339"/>
      <c r="L330" s="336"/>
      <c r="M330" s="336"/>
      <c r="N330" s="336"/>
      <c r="O330" s="336"/>
      <c r="P330" s="337"/>
      <c r="Q330" s="337"/>
      <c r="R330" s="337"/>
    </row>
    <row r="331" spans="1:18">
      <c r="A331" s="270"/>
      <c r="B331" s="3"/>
      <c r="C331" s="270"/>
      <c r="D331" s="270"/>
      <c r="E331" s="270"/>
      <c r="F331" s="270"/>
      <c r="G331" s="270"/>
      <c r="H331" s="270"/>
      <c r="I331" s="270"/>
      <c r="J331" s="270"/>
      <c r="K331" s="339"/>
      <c r="L331" s="336"/>
      <c r="M331" s="336"/>
      <c r="N331" s="336"/>
      <c r="O331" s="336"/>
      <c r="P331" s="337"/>
      <c r="Q331" s="337"/>
      <c r="R331" s="337"/>
    </row>
    <row r="332" spans="1:18">
      <c r="A332" s="270"/>
      <c r="B332" s="3"/>
      <c r="C332" s="270"/>
      <c r="D332" s="270"/>
      <c r="E332" s="270"/>
      <c r="F332" s="270"/>
      <c r="G332" s="270"/>
      <c r="H332" s="270"/>
      <c r="I332" s="270"/>
      <c r="J332" s="270"/>
      <c r="K332" s="339"/>
      <c r="L332" s="336"/>
      <c r="M332" s="336"/>
      <c r="N332" s="336"/>
      <c r="O332" s="336"/>
      <c r="P332" s="337"/>
      <c r="Q332" s="337"/>
      <c r="R332" s="337"/>
    </row>
    <row r="333" spans="1:18">
      <c r="A333" s="270"/>
      <c r="B333" s="3"/>
      <c r="C333" s="270"/>
      <c r="D333" s="270"/>
      <c r="E333" s="270"/>
      <c r="F333" s="270"/>
      <c r="G333" s="270"/>
      <c r="H333" s="270"/>
      <c r="I333" s="270"/>
      <c r="J333" s="270"/>
      <c r="K333" s="339"/>
      <c r="L333" s="336"/>
      <c r="M333" s="336"/>
      <c r="N333" s="336"/>
      <c r="O333" s="336"/>
      <c r="P333" s="337"/>
      <c r="Q333" s="337"/>
      <c r="R333" s="337"/>
    </row>
    <row r="334" spans="1:18">
      <c r="A334" s="270"/>
      <c r="B334" s="3"/>
      <c r="C334" s="270"/>
      <c r="D334" s="270"/>
      <c r="E334" s="270"/>
      <c r="F334" s="270"/>
      <c r="G334" s="270"/>
      <c r="H334" s="270"/>
      <c r="I334" s="270"/>
      <c r="J334" s="270"/>
      <c r="K334" s="339"/>
      <c r="L334" s="336"/>
      <c r="M334" s="336"/>
      <c r="N334" s="336"/>
      <c r="O334" s="336"/>
      <c r="P334" s="337"/>
      <c r="Q334" s="337"/>
      <c r="R334" s="337"/>
    </row>
    <row r="335" spans="1:18">
      <c r="A335" s="270"/>
      <c r="B335" s="3"/>
      <c r="C335" s="270"/>
      <c r="D335" s="270"/>
      <c r="E335" s="270"/>
      <c r="F335" s="270"/>
      <c r="G335" s="270"/>
      <c r="H335" s="270"/>
      <c r="I335" s="270"/>
      <c r="J335" s="270"/>
      <c r="K335" s="339"/>
      <c r="L335" s="336"/>
      <c r="M335" s="336"/>
      <c r="N335" s="336"/>
      <c r="O335" s="336"/>
      <c r="P335" s="337"/>
      <c r="Q335" s="337"/>
      <c r="R335" s="337"/>
    </row>
    <row r="336" spans="1:18">
      <c r="A336" s="270"/>
      <c r="B336" s="3"/>
      <c r="C336" s="270"/>
      <c r="D336" s="270"/>
      <c r="E336" s="270"/>
      <c r="F336" s="270"/>
      <c r="G336" s="270"/>
      <c r="H336" s="270"/>
      <c r="I336" s="270"/>
      <c r="J336" s="270"/>
      <c r="K336" s="339"/>
      <c r="L336" s="336"/>
      <c r="M336" s="336"/>
      <c r="N336" s="336"/>
      <c r="O336" s="336"/>
      <c r="P336" s="337"/>
      <c r="Q336" s="337"/>
      <c r="R336" s="337"/>
    </row>
    <row r="337" spans="1:18">
      <c r="A337" s="270"/>
      <c r="B337" s="3"/>
      <c r="C337" s="270"/>
      <c r="D337" s="270"/>
      <c r="E337" s="270"/>
      <c r="F337" s="270"/>
      <c r="G337" s="270"/>
      <c r="H337" s="270"/>
      <c r="I337" s="270"/>
      <c r="J337" s="270"/>
      <c r="K337" s="339"/>
      <c r="L337" s="336"/>
      <c r="M337" s="336"/>
      <c r="N337" s="336"/>
      <c r="O337" s="336"/>
      <c r="P337" s="337"/>
      <c r="Q337" s="337"/>
      <c r="R337" s="337"/>
    </row>
    <row r="338" spans="1:18">
      <c r="A338" s="270"/>
      <c r="B338" s="3"/>
      <c r="C338" s="270"/>
      <c r="D338" s="270"/>
      <c r="E338" s="270"/>
      <c r="F338" s="270"/>
      <c r="G338" s="270"/>
      <c r="H338" s="270"/>
      <c r="I338" s="270"/>
      <c r="J338" s="270"/>
      <c r="K338" s="339"/>
      <c r="L338" s="336"/>
      <c r="M338" s="336"/>
      <c r="N338" s="336"/>
      <c r="O338" s="336"/>
      <c r="P338" s="337"/>
      <c r="Q338" s="337"/>
      <c r="R338" s="337"/>
    </row>
    <row r="339" spans="1:18">
      <c r="A339" s="270"/>
      <c r="B339" s="3"/>
      <c r="C339" s="270"/>
      <c r="D339" s="270"/>
      <c r="E339" s="270"/>
      <c r="F339" s="270"/>
      <c r="G339" s="270"/>
      <c r="H339" s="270"/>
      <c r="I339" s="270"/>
      <c r="J339" s="270"/>
      <c r="K339" s="339"/>
      <c r="L339" s="336"/>
      <c r="M339" s="336"/>
      <c r="N339" s="336"/>
      <c r="O339" s="336"/>
      <c r="P339" s="337"/>
      <c r="Q339" s="337"/>
      <c r="R339" s="337"/>
    </row>
    <row r="340" spans="1:18">
      <c r="A340" s="270"/>
      <c r="B340" s="3"/>
      <c r="C340" s="270"/>
      <c r="D340" s="270"/>
      <c r="E340" s="270"/>
      <c r="F340" s="270"/>
      <c r="G340" s="270"/>
      <c r="H340" s="270"/>
      <c r="I340" s="270"/>
      <c r="J340" s="270"/>
      <c r="K340" s="339"/>
      <c r="L340" s="336"/>
      <c r="M340" s="336"/>
      <c r="N340" s="336"/>
      <c r="O340" s="336"/>
      <c r="P340" s="337"/>
      <c r="Q340" s="337"/>
      <c r="R340" s="337"/>
    </row>
    <row r="341" spans="1:18">
      <c r="A341" s="270"/>
      <c r="B341" s="3"/>
      <c r="C341" s="270"/>
      <c r="D341" s="270"/>
      <c r="E341" s="270"/>
      <c r="F341" s="270"/>
      <c r="G341" s="270"/>
      <c r="H341" s="270"/>
      <c r="I341" s="270"/>
      <c r="J341" s="270"/>
      <c r="K341" s="339"/>
      <c r="L341" s="336"/>
      <c r="M341" s="336"/>
      <c r="N341" s="336"/>
      <c r="O341" s="336"/>
      <c r="P341" s="337"/>
      <c r="Q341" s="337"/>
      <c r="R341" s="337"/>
    </row>
    <row r="342" spans="1:18">
      <c r="A342" s="270"/>
      <c r="B342" s="3"/>
      <c r="C342" s="270"/>
      <c r="D342" s="270"/>
      <c r="E342" s="270"/>
      <c r="F342" s="270"/>
      <c r="G342" s="270"/>
      <c r="H342" s="270"/>
      <c r="I342" s="270"/>
      <c r="J342" s="270"/>
      <c r="K342" s="339"/>
      <c r="L342" s="336"/>
      <c r="M342" s="336"/>
      <c r="N342" s="336"/>
      <c r="O342" s="336"/>
      <c r="P342" s="337"/>
      <c r="Q342" s="337"/>
      <c r="R342" s="337"/>
    </row>
    <row r="343" spans="1:18">
      <c r="A343" s="270"/>
      <c r="B343" s="3"/>
      <c r="C343" s="270"/>
      <c r="D343" s="270"/>
      <c r="E343" s="270"/>
      <c r="F343" s="270"/>
      <c r="G343" s="270"/>
      <c r="H343" s="270"/>
      <c r="I343" s="270"/>
      <c r="J343" s="270"/>
      <c r="K343" s="339"/>
      <c r="L343" s="336"/>
      <c r="M343" s="336"/>
      <c r="N343" s="336"/>
      <c r="O343" s="336"/>
      <c r="P343" s="337"/>
      <c r="Q343" s="337"/>
      <c r="R343" s="337"/>
    </row>
    <row r="344" spans="1:18">
      <c r="A344" s="270"/>
      <c r="B344" s="3"/>
      <c r="C344" s="270"/>
      <c r="D344" s="270"/>
      <c r="E344" s="270"/>
      <c r="F344" s="270"/>
      <c r="G344" s="270"/>
      <c r="H344" s="270"/>
      <c r="I344" s="270"/>
      <c r="J344" s="270"/>
      <c r="K344" s="339"/>
      <c r="L344" s="336"/>
      <c r="M344" s="336"/>
      <c r="N344" s="336"/>
      <c r="O344" s="336"/>
      <c r="P344" s="337"/>
      <c r="Q344" s="337"/>
      <c r="R344" s="337"/>
    </row>
    <row r="345" spans="1:18">
      <c r="A345" s="270"/>
      <c r="B345" s="3"/>
      <c r="C345" s="270"/>
      <c r="D345" s="270"/>
      <c r="E345" s="270"/>
      <c r="F345" s="270"/>
      <c r="G345" s="270"/>
      <c r="H345" s="270"/>
      <c r="I345" s="270"/>
      <c r="J345" s="270"/>
      <c r="K345" s="339"/>
      <c r="L345" s="336"/>
      <c r="M345" s="336"/>
      <c r="N345" s="336"/>
      <c r="O345" s="336"/>
      <c r="P345" s="337"/>
      <c r="Q345" s="337"/>
      <c r="R345" s="337"/>
    </row>
    <row r="346" spans="1:18">
      <c r="A346" s="270"/>
      <c r="B346" s="3"/>
      <c r="C346" s="270"/>
      <c r="D346" s="270"/>
      <c r="E346" s="270"/>
      <c r="F346" s="270"/>
      <c r="G346" s="270"/>
      <c r="H346" s="270"/>
      <c r="I346" s="270"/>
      <c r="J346" s="270"/>
      <c r="K346" s="339"/>
      <c r="L346" s="336"/>
      <c r="M346" s="336"/>
      <c r="N346" s="336"/>
      <c r="O346" s="336"/>
      <c r="P346" s="337"/>
      <c r="Q346" s="337"/>
      <c r="R346" s="337"/>
    </row>
    <row r="347" spans="1:18">
      <c r="A347" s="270"/>
      <c r="B347" s="3"/>
      <c r="C347" s="270"/>
      <c r="D347" s="270"/>
      <c r="E347" s="270"/>
      <c r="F347" s="270"/>
      <c r="G347" s="270"/>
      <c r="H347" s="270"/>
      <c r="I347" s="270"/>
      <c r="J347" s="270"/>
      <c r="K347" s="339"/>
      <c r="L347" s="336"/>
      <c r="M347" s="336"/>
      <c r="N347" s="336"/>
      <c r="O347" s="336"/>
      <c r="P347" s="337"/>
      <c r="Q347" s="337"/>
      <c r="R347" s="337"/>
    </row>
    <row r="348" spans="1:18">
      <c r="A348" s="270"/>
      <c r="B348" s="3"/>
      <c r="C348" s="270"/>
      <c r="D348" s="270"/>
      <c r="E348" s="270"/>
      <c r="F348" s="270"/>
      <c r="G348" s="270"/>
      <c r="H348" s="270"/>
      <c r="I348" s="270"/>
      <c r="J348" s="270"/>
      <c r="K348" s="339"/>
      <c r="L348" s="336"/>
      <c r="M348" s="336"/>
      <c r="N348" s="336"/>
      <c r="O348" s="336"/>
      <c r="P348" s="337"/>
      <c r="Q348" s="337"/>
      <c r="R348" s="337"/>
    </row>
    <row r="349" spans="1:18">
      <c r="A349" s="270"/>
      <c r="B349" s="3"/>
      <c r="C349" s="270"/>
      <c r="D349" s="270"/>
      <c r="E349" s="270"/>
      <c r="F349" s="270"/>
      <c r="G349" s="270"/>
      <c r="H349" s="270"/>
      <c r="I349" s="270"/>
      <c r="J349" s="270"/>
      <c r="K349" s="339"/>
      <c r="L349" s="336"/>
      <c r="M349" s="336"/>
      <c r="N349" s="336"/>
      <c r="O349" s="336"/>
      <c r="P349" s="337"/>
      <c r="Q349" s="337"/>
      <c r="R349" s="337"/>
    </row>
    <row r="350" spans="1:18">
      <c r="A350" s="270"/>
      <c r="B350" s="3"/>
      <c r="C350" s="270"/>
      <c r="D350" s="270"/>
      <c r="E350" s="270"/>
      <c r="F350" s="270"/>
      <c r="G350" s="270"/>
      <c r="H350" s="270"/>
      <c r="I350" s="270"/>
      <c r="J350" s="270"/>
      <c r="K350" s="339"/>
      <c r="L350" s="336"/>
      <c r="M350" s="336"/>
      <c r="N350" s="336"/>
      <c r="O350" s="336"/>
      <c r="P350" s="337"/>
      <c r="Q350" s="337"/>
      <c r="R350" s="337"/>
    </row>
    <row r="351" spans="1:18">
      <c r="A351" s="270"/>
      <c r="B351" s="3"/>
      <c r="C351" s="270"/>
      <c r="D351" s="270"/>
      <c r="E351" s="270"/>
      <c r="F351" s="270"/>
      <c r="G351" s="270"/>
      <c r="H351" s="270"/>
      <c r="I351" s="270"/>
      <c r="J351" s="270"/>
      <c r="K351" s="339"/>
      <c r="L351" s="336"/>
      <c r="M351" s="336"/>
      <c r="N351" s="336"/>
      <c r="O351" s="336"/>
      <c r="P351" s="337"/>
      <c r="Q351" s="337"/>
      <c r="R351" s="337"/>
    </row>
    <row r="352" spans="1:18">
      <c r="A352" s="270"/>
      <c r="B352" s="3"/>
      <c r="C352" s="270"/>
      <c r="D352" s="270"/>
      <c r="E352" s="270"/>
      <c r="F352" s="270"/>
      <c r="G352" s="270"/>
      <c r="H352" s="270"/>
      <c r="I352" s="270"/>
      <c r="J352" s="270"/>
      <c r="K352" s="339"/>
      <c r="L352" s="336"/>
      <c r="M352" s="336"/>
      <c r="N352" s="336"/>
      <c r="O352" s="336"/>
      <c r="P352" s="337"/>
      <c r="Q352" s="337"/>
      <c r="R352" s="337"/>
    </row>
    <row r="353" spans="1:18">
      <c r="A353" s="340"/>
      <c r="B353" s="341"/>
      <c r="C353" s="340"/>
      <c r="D353" s="340"/>
      <c r="E353" s="340"/>
      <c r="F353" s="340"/>
      <c r="G353" s="340"/>
      <c r="H353" s="340"/>
      <c r="I353" s="340"/>
      <c r="J353" s="340"/>
      <c r="K353" s="339"/>
      <c r="L353" s="342"/>
      <c r="M353" s="342"/>
      <c r="N353" s="342"/>
      <c r="O353" s="342"/>
      <c r="P353" s="343"/>
      <c r="Q353" s="343"/>
      <c r="R353" s="343"/>
    </row>
    <row r="354" spans="1:18">
      <c r="A354" s="340"/>
      <c r="B354" s="341"/>
      <c r="C354" s="340"/>
      <c r="D354" s="340"/>
      <c r="E354" s="340"/>
      <c r="F354" s="340"/>
      <c r="G354" s="340"/>
      <c r="H354" s="340"/>
      <c r="I354" s="340"/>
      <c r="J354" s="340"/>
      <c r="K354" s="339"/>
      <c r="L354" s="342"/>
      <c r="M354" s="342"/>
      <c r="N354" s="342"/>
      <c r="O354" s="342"/>
      <c r="P354" s="343"/>
      <c r="Q354" s="343"/>
      <c r="R354" s="343"/>
    </row>
    <row r="355" spans="1:18">
      <c r="A355" s="340"/>
      <c r="B355" s="341"/>
      <c r="C355" s="340"/>
      <c r="D355" s="340"/>
      <c r="E355" s="340"/>
      <c r="F355" s="340"/>
      <c r="G355" s="340"/>
      <c r="H355" s="340"/>
      <c r="I355" s="340"/>
      <c r="J355" s="340"/>
      <c r="K355" s="339"/>
      <c r="L355" s="342"/>
      <c r="M355" s="342"/>
      <c r="N355" s="342"/>
      <c r="O355" s="342"/>
      <c r="P355" s="343"/>
      <c r="Q355" s="343"/>
      <c r="R355" s="343"/>
    </row>
    <row r="356" spans="1:18">
      <c r="A356" s="340"/>
      <c r="B356" s="341"/>
      <c r="C356" s="340"/>
      <c r="D356" s="340"/>
      <c r="E356" s="340"/>
      <c r="F356" s="340"/>
      <c r="G356" s="340"/>
      <c r="H356" s="340"/>
      <c r="I356" s="340"/>
      <c r="J356" s="340"/>
      <c r="K356" s="339"/>
      <c r="L356" s="342"/>
      <c r="M356" s="342"/>
      <c r="N356" s="342"/>
      <c r="O356" s="342"/>
      <c r="P356" s="343"/>
      <c r="Q356" s="343"/>
      <c r="R356" s="343"/>
    </row>
    <row r="357" spans="1:18">
      <c r="A357" s="340"/>
      <c r="B357" s="341"/>
      <c r="C357" s="340"/>
      <c r="D357" s="340"/>
      <c r="E357" s="340"/>
      <c r="F357" s="340"/>
      <c r="G357" s="340"/>
      <c r="H357" s="340"/>
      <c r="I357" s="340"/>
      <c r="J357" s="340"/>
      <c r="K357" s="339"/>
      <c r="L357" s="342"/>
      <c r="M357" s="342"/>
      <c r="N357" s="342"/>
      <c r="O357" s="342"/>
      <c r="P357" s="343"/>
      <c r="Q357" s="343"/>
      <c r="R357" s="343"/>
    </row>
    <row r="358" spans="1:18">
      <c r="A358" s="340"/>
      <c r="B358" s="341"/>
      <c r="C358" s="340"/>
      <c r="D358" s="340"/>
      <c r="E358" s="340"/>
      <c r="F358" s="340"/>
      <c r="G358" s="340"/>
      <c r="H358" s="340"/>
      <c r="I358" s="340"/>
      <c r="J358" s="340"/>
      <c r="K358" s="339"/>
      <c r="L358" s="342"/>
      <c r="M358" s="342"/>
      <c r="N358" s="342"/>
      <c r="O358" s="342"/>
      <c r="P358" s="343"/>
      <c r="Q358" s="343"/>
      <c r="R358" s="343"/>
    </row>
    <row r="359" spans="1:18">
      <c r="A359" s="340"/>
      <c r="B359" s="341"/>
      <c r="C359" s="340"/>
      <c r="D359" s="340"/>
      <c r="E359" s="340"/>
      <c r="F359" s="340"/>
      <c r="G359" s="340"/>
      <c r="H359" s="340"/>
      <c r="I359" s="340"/>
      <c r="J359" s="340"/>
      <c r="K359" s="339"/>
      <c r="L359" s="342"/>
      <c r="M359" s="342"/>
      <c r="N359" s="342"/>
      <c r="O359" s="342"/>
      <c r="P359" s="343"/>
      <c r="Q359" s="343"/>
      <c r="R359" s="343"/>
    </row>
    <row r="360" spans="1:18">
      <c r="A360" s="340"/>
      <c r="B360" s="341"/>
      <c r="C360" s="340"/>
      <c r="D360" s="340"/>
      <c r="E360" s="340"/>
      <c r="F360" s="340"/>
      <c r="G360" s="340"/>
      <c r="H360" s="340"/>
      <c r="I360" s="340"/>
      <c r="J360" s="340"/>
      <c r="K360" s="339"/>
      <c r="L360" s="342"/>
      <c r="M360" s="342"/>
      <c r="N360" s="342"/>
      <c r="O360" s="342"/>
      <c r="P360" s="343"/>
      <c r="Q360" s="343"/>
      <c r="R360" s="343"/>
    </row>
    <row r="361" spans="1:18">
      <c r="A361" s="340"/>
      <c r="B361" s="341"/>
      <c r="C361" s="340"/>
      <c r="D361" s="340"/>
      <c r="E361" s="340"/>
      <c r="F361" s="340"/>
      <c r="G361" s="340"/>
      <c r="H361" s="340"/>
      <c r="I361" s="340"/>
      <c r="J361" s="340"/>
      <c r="K361" s="339"/>
      <c r="L361" s="342"/>
      <c r="M361" s="342"/>
      <c r="N361" s="342"/>
      <c r="O361" s="342"/>
      <c r="P361" s="343"/>
      <c r="Q361" s="343"/>
      <c r="R361" s="343"/>
    </row>
    <row r="362" spans="1:18">
      <c r="A362" s="340"/>
      <c r="B362" s="341"/>
      <c r="C362" s="340"/>
      <c r="D362" s="340"/>
      <c r="E362" s="340"/>
      <c r="F362" s="340"/>
      <c r="G362" s="340"/>
      <c r="H362" s="340"/>
      <c r="I362" s="340"/>
      <c r="J362" s="340"/>
      <c r="K362" s="339"/>
      <c r="L362" s="342"/>
      <c r="M362" s="342"/>
      <c r="N362" s="342"/>
      <c r="O362" s="342"/>
      <c r="P362" s="343"/>
      <c r="Q362" s="343"/>
      <c r="R362" s="343"/>
    </row>
    <row r="363" spans="1:18">
      <c r="A363" s="340"/>
      <c r="B363" s="341"/>
      <c r="C363" s="340"/>
      <c r="D363" s="340"/>
      <c r="E363" s="340"/>
      <c r="F363" s="340"/>
      <c r="G363" s="340"/>
      <c r="H363" s="340"/>
      <c r="I363" s="340"/>
      <c r="J363" s="340"/>
      <c r="K363" s="339"/>
      <c r="L363" s="342"/>
      <c r="M363" s="342"/>
      <c r="N363" s="342"/>
      <c r="O363" s="342"/>
      <c r="P363" s="343"/>
      <c r="Q363" s="343"/>
      <c r="R363" s="343"/>
    </row>
    <row r="364" spans="1:18">
      <c r="A364" s="340"/>
      <c r="B364" s="341"/>
      <c r="C364" s="340"/>
      <c r="D364" s="340"/>
      <c r="E364" s="340"/>
      <c r="F364" s="340"/>
      <c r="G364" s="340"/>
      <c r="H364" s="340"/>
      <c r="I364" s="340"/>
      <c r="J364" s="340"/>
      <c r="K364" s="339"/>
      <c r="L364" s="342"/>
      <c r="M364" s="342"/>
      <c r="N364" s="342"/>
      <c r="O364" s="342"/>
      <c r="P364" s="343"/>
      <c r="Q364" s="343"/>
      <c r="R364" s="343"/>
    </row>
    <row r="365" spans="1:18">
      <c r="A365" s="340"/>
      <c r="B365" s="341"/>
      <c r="C365" s="340"/>
      <c r="D365" s="340"/>
      <c r="E365" s="340"/>
      <c r="F365" s="340"/>
      <c r="G365" s="340"/>
      <c r="H365" s="340"/>
      <c r="I365" s="340"/>
      <c r="J365" s="340"/>
      <c r="K365" s="339"/>
      <c r="L365" s="342"/>
      <c r="M365" s="342"/>
      <c r="N365" s="342"/>
      <c r="O365" s="342"/>
      <c r="P365" s="343"/>
      <c r="Q365" s="343"/>
      <c r="R365" s="343"/>
    </row>
    <row r="366" spans="1:18">
      <c r="A366" s="340"/>
      <c r="B366" s="341"/>
      <c r="C366" s="340"/>
      <c r="D366" s="340"/>
      <c r="E366" s="340"/>
      <c r="F366" s="340"/>
      <c r="G366" s="340"/>
      <c r="H366" s="340"/>
      <c r="I366" s="340"/>
      <c r="J366" s="340"/>
      <c r="K366" s="339"/>
      <c r="L366" s="342"/>
      <c r="M366" s="342"/>
      <c r="N366" s="342"/>
      <c r="O366" s="342"/>
      <c r="P366" s="343"/>
      <c r="Q366" s="343"/>
      <c r="R366" s="343"/>
    </row>
    <row r="367" spans="1:18">
      <c r="A367" s="340"/>
      <c r="B367" s="341"/>
      <c r="C367" s="340"/>
      <c r="D367" s="340"/>
      <c r="E367" s="340"/>
      <c r="F367" s="340"/>
      <c r="G367" s="340"/>
      <c r="H367" s="340"/>
      <c r="I367" s="340"/>
      <c r="J367" s="340"/>
      <c r="K367" s="339"/>
      <c r="L367" s="342"/>
      <c r="M367" s="342"/>
      <c r="N367" s="342"/>
      <c r="O367" s="342"/>
      <c r="P367" s="343"/>
      <c r="Q367" s="343"/>
      <c r="R367" s="343"/>
    </row>
    <row r="368" spans="1:18">
      <c r="A368" s="340"/>
      <c r="B368" s="341"/>
      <c r="C368" s="340"/>
      <c r="D368" s="340"/>
      <c r="E368" s="340"/>
      <c r="F368" s="340"/>
      <c r="G368" s="340"/>
      <c r="H368" s="340"/>
      <c r="I368" s="340"/>
      <c r="J368" s="340"/>
      <c r="K368" s="339"/>
      <c r="L368" s="342"/>
      <c r="M368" s="342"/>
      <c r="N368" s="342"/>
      <c r="O368" s="342"/>
      <c r="P368" s="343"/>
      <c r="Q368" s="343"/>
      <c r="R368" s="343"/>
    </row>
    <row r="369" spans="1:18">
      <c r="A369" s="340"/>
      <c r="B369" s="341"/>
      <c r="C369" s="340"/>
      <c r="D369" s="340"/>
      <c r="E369" s="340"/>
      <c r="F369" s="340"/>
      <c r="G369" s="340"/>
      <c r="H369" s="340"/>
      <c r="I369" s="340"/>
      <c r="J369" s="340"/>
      <c r="K369" s="339"/>
      <c r="L369" s="342"/>
      <c r="M369" s="342"/>
      <c r="N369" s="342"/>
      <c r="O369" s="342"/>
      <c r="P369" s="343"/>
      <c r="Q369" s="343"/>
      <c r="R369" s="343"/>
    </row>
    <row r="370" spans="1:18">
      <c r="A370" s="340"/>
      <c r="B370" s="341"/>
      <c r="C370" s="340"/>
      <c r="D370" s="340"/>
      <c r="E370" s="340"/>
      <c r="F370" s="340"/>
      <c r="G370" s="340"/>
      <c r="H370" s="340"/>
      <c r="I370" s="340"/>
      <c r="J370" s="340"/>
      <c r="K370" s="339"/>
      <c r="L370" s="342"/>
      <c r="M370" s="342"/>
      <c r="N370" s="342"/>
      <c r="O370" s="342"/>
      <c r="P370" s="343"/>
      <c r="Q370" s="343"/>
      <c r="R370" s="343"/>
    </row>
    <row r="371" spans="1:18">
      <c r="A371" s="340"/>
      <c r="B371" s="341"/>
      <c r="C371" s="340"/>
      <c r="D371" s="340"/>
      <c r="E371" s="340"/>
      <c r="F371" s="340"/>
      <c r="G371" s="340"/>
      <c r="H371" s="340"/>
      <c r="I371" s="340"/>
      <c r="J371" s="340"/>
      <c r="K371" s="339"/>
      <c r="L371" s="342"/>
      <c r="M371" s="342"/>
      <c r="N371" s="342"/>
      <c r="O371" s="342"/>
      <c r="P371" s="343"/>
      <c r="Q371" s="343"/>
      <c r="R371" s="343"/>
    </row>
    <row r="372" spans="1:18">
      <c r="A372" s="340"/>
      <c r="B372" s="341"/>
      <c r="C372" s="340"/>
      <c r="D372" s="340"/>
      <c r="E372" s="340"/>
      <c r="F372" s="340"/>
      <c r="G372" s="340"/>
      <c r="H372" s="340"/>
      <c r="I372" s="340"/>
      <c r="J372" s="340"/>
      <c r="K372" s="339"/>
      <c r="L372" s="342"/>
      <c r="M372" s="342"/>
      <c r="N372" s="342"/>
      <c r="O372" s="342"/>
      <c r="P372" s="343"/>
      <c r="Q372" s="343"/>
      <c r="R372" s="343"/>
    </row>
    <row r="373" spans="1:18">
      <c r="A373" s="340"/>
      <c r="B373" s="341"/>
      <c r="C373" s="340"/>
      <c r="D373" s="340"/>
      <c r="E373" s="340"/>
      <c r="F373" s="340"/>
      <c r="G373" s="340"/>
      <c r="H373" s="340"/>
      <c r="I373" s="340"/>
      <c r="J373" s="340"/>
      <c r="K373" s="339"/>
      <c r="L373" s="342"/>
      <c r="M373" s="342"/>
      <c r="N373" s="342"/>
      <c r="O373" s="342"/>
      <c r="P373" s="343"/>
      <c r="Q373" s="343"/>
      <c r="R373" s="343"/>
    </row>
    <row r="374" spans="1:18">
      <c r="A374" s="340"/>
      <c r="B374" s="341"/>
      <c r="C374" s="340"/>
      <c r="D374" s="340"/>
      <c r="E374" s="340"/>
      <c r="F374" s="340"/>
      <c r="G374" s="340"/>
      <c r="H374" s="340"/>
      <c r="I374" s="340"/>
      <c r="J374" s="340"/>
      <c r="K374" s="339"/>
      <c r="L374" s="342"/>
      <c r="M374" s="342"/>
      <c r="N374" s="342"/>
      <c r="O374" s="342"/>
      <c r="P374" s="343"/>
      <c r="Q374" s="343"/>
      <c r="R374" s="343"/>
    </row>
    <row r="375" spans="1:18">
      <c r="A375" s="340"/>
      <c r="B375" s="341"/>
      <c r="C375" s="340"/>
      <c r="D375" s="340"/>
      <c r="E375" s="340"/>
      <c r="F375" s="340"/>
      <c r="G375" s="340"/>
      <c r="H375" s="340"/>
      <c r="I375" s="340"/>
      <c r="J375" s="340"/>
      <c r="K375" s="339"/>
      <c r="L375" s="342"/>
      <c r="M375" s="342"/>
      <c r="N375" s="342"/>
      <c r="O375" s="342"/>
      <c r="P375" s="343"/>
      <c r="Q375" s="343"/>
      <c r="R375" s="343"/>
    </row>
    <row r="376" spans="1:18">
      <c r="A376" s="340"/>
      <c r="B376" s="341"/>
      <c r="C376" s="340"/>
      <c r="D376" s="340"/>
      <c r="E376" s="340"/>
      <c r="F376" s="340"/>
      <c r="G376" s="340"/>
      <c r="H376" s="340"/>
      <c r="I376" s="340"/>
      <c r="J376" s="340"/>
      <c r="K376" s="339"/>
      <c r="L376" s="342"/>
      <c r="M376" s="342"/>
      <c r="N376" s="342"/>
      <c r="O376" s="342"/>
      <c r="P376" s="343"/>
      <c r="Q376" s="343"/>
      <c r="R376" s="343"/>
    </row>
    <row r="377" spans="1:18">
      <c r="A377" s="340"/>
      <c r="B377" s="341"/>
      <c r="C377" s="340"/>
      <c r="D377" s="340"/>
      <c r="E377" s="340"/>
      <c r="F377" s="340"/>
      <c r="G377" s="340"/>
      <c r="H377" s="340"/>
      <c r="I377" s="340"/>
      <c r="J377" s="340"/>
      <c r="K377" s="339"/>
      <c r="L377" s="342"/>
      <c r="M377" s="342"/>
      <c r="N377" s="342"/>
      <c r="O377" s="342"/>
      <c r="P377" s="343"/>
      <c r="Q377" s="343"/>
      <c r="R377" s="343"/>
    </row>
    <row r="378" spans="1:18">
      <c r="A378" s="340"/>
      <c r="B378" s="341"/>
      <c r="C378" s="340"/>
      <c r="D378" s="340"/>
      <c r="E378" s="340"/>
      <c r="F378" s="340"/>
      <c r="G378" s="340"/>
      <c r="H378" s="340"/>
      <c r="I378" s="340"/>
      <c r="J378" s="340"/>
      <c r="K378" s="339"/>
      <c r="L378" s="342"/>
      <c r="M378" s="342"/>
      <c r="N378" s="342"/>
      <c r="O378" s="342"/>
      <c r="P378" s="343"/>
      <c r="Q378" s="343"/>
      <c r="R378" s="343"/>
    </row>
    <row r="379" spans="1:18">
      <c r="A379" s="340"/>
      <c r="B379" s="341"/>
      <c r="C379" s="340"/>
      <c r="D379" s="340"/>
      <c r="E379" s="340"/>
      <c r="F379" s="340"/>
      <c r="G379" s="340"/>
      <c r="H379" s="340"/>
      <c r="I379" s="340"/>
      <c r="J379" s="340"/>
      <c r="K379" s="339"/>
      <c r="L379" s="342"/>
      <c r="M379" s="342"/>
      <c r="N379" s="342"/>
      <c r="O379" s="342"/>
      <c r="P379" s="343"/>
      <c r="Q379" s="343"/>
      <c r="R379" s="343"/>
    </row>
    <row r="380" spans="1:18">
      <c r="A380" s="340"/>
      <c r="B380" s="341"/>
      <c r="C380" s="340"/>
      <c r="D380" s="340"/>
      <c r="E380" s="340"/>
      <c r="F380" s="340"/>
      <c r="G380" s="340"/>
      <c r="H380" s="340"/>
      <c r="I380" s="340"/>
      <c r="J380" s="340"/>
      <c r="K380" s="339"/>
      <c r="L380" s="342"/>
      <c r="M380" s="342"/>
      <c r="N380" s="342"/>
      <c r="O380" s="342"/>
      <c r="P380" s="343"/>
      <c r="Q380" s="343"/>
      <c r="R380" s="343"/>
    </row>
    <row r="381" spans="1:18">
      <c r="A381" s="340"/>
      <c r="B381" s="341"/>
      <c r="C381" s="340"/>
      <c r="D381" s="340"/>
      <c r="E381" s="340"/>
      <c r="F381" s="340"/>
      <c r="G381" s="340"/>
      <c r="H381" s="340"/>
      <c r="I381" s="340"/>
      <c r="J381" s="340"/>
      <c r="K381" s="339"/>
      <c r="L381" s="342"/>
      <c r="M381" s="342"/>
      <c r="N381" s="342"/>
      <c r="O381" s="342"/>
      <c r="P381" s="343"/>
      <c r="Q381" s="343"/>
      <c r="R381" s="343"/>
    </row>
    <row r="382" spans="1:18">
      <c r="A382" s="340"/>
      <c r="B382" s="341"/>
      <c r="C382" s="340"/>
      <c r="D382" s="340"/>
      <c r="E382" s="340"/>
      <c r="F382" s="340"/>
      <c r="G382" s="340"/>
      <c r="H382" s="340"/>
      <c r="I382" s="340"/>
      <c r="J382" s="340"/>
      <c r="K382" s="339"/>
      <c r="L382" s="342"/>
      <c r="M382" s="342"/>
      <c r="N382" s="342"/>
      <c r="O382" s="342"/>
      <c r="P382" s="343"/>
      <c r="Q382" s="343"/>
      <c r="R382" s="343"/>
    </row>
    <row r="383" spans="1:18">
      <c r="A383" s="340"/>
      <c r="B383" s="341"/>
      <c r="C383" s="340"/>
      <c r="D383" s="340"/>
      <c r="E383" s="340"/>
      <c r="F383" s="340"/>
      <c r="G383" s="340"/>
      <c r="H383" s="340"/>
      <c r="I383" s="340"/>
      <c r="J383" s="340"/>
      <c r="K383" s="339"/>
      <c r="L383" s="342"/>
      <c r="M383" s="342"/>
      <c r="N383" s="342"/>
      <c r="O383" s="342"/>
      <c r="P383" s="343"/>
      <c r="Q383" s="343"/>
      <c r="R383" s="343"/>
    </row>
    <row r="384" spans="1:18">
      <c r="A384" s="340"/>
      <c r="B384" s="341"/>
      <c r="C384" s="340"/>
      <c r="D384" s="340"/>
      <c r="E384" s="340"/>
      <c r="F384" s="340"/>
      <c r="G384" s="340"/>
      <c r="H384" s="340"/>
      <c r="I384" s="340"/>
      <c r="J384" s="340"/>
      <c r="K384" s="339"/>
      <c r="L384" s="342"/>
      <c r="M384" s="342"/>
      <c r="N384" s="342"/>
      <c r="O384" s="342"/>
      <c r="P384" s="343"/>
      <c r="Q384" s="343"/>
      <c r="R384" s="343"/>
    </row>
    <row r="385" spans="1:18">
      <c r="A385" s="340"/>
      <c r="B385" s="341"/>
      <c r="C385" s="340"/>
      <c r="D385" s="340"/>
      <c r="E385" s="340"/>
      <c r="F385" s="340"/>
      <c r="G385" s="340"/>
      <c r="H385" s="340"/>
      <c r="I385" s="340"/>
      <c r="J385" s="340"/>
      <c r="K385" s="339"/>
      <c r="L385" s="342"/>
      <c r="M385" s="342"/>
      <c r="N385" s="342"/>
      <c r="O385" s="342"/>
      <c r="P385" s="343"/>
      <c r="Q385" s="343"/>
      <c r="R385" s="343"/>
    </row>
    <row r="386" spans="1:18">
      <c r="A386" s="340"/>
      <c r="B386" s="341"/>
      <c r="C386" s="340"/>
      <c r="D386" s="340"/>
      <c r="E386" s="340"/>
      <c r="F386" s="340"/>
      <c r="G386" s="340"/>
      <c r="H386" s="340"/>
      <c r="I386" s="340"/>
      <c r="J386" s="340"/>
      <c r="K386" s="339"/>
      <c r="L386" s="342"/>
      <c r="M386" s="342"/>
      <c r="N386" s="342"/>
      <c r="O386" s="342"/>
      <c r="P386" s="343"/>
      <c r="Q386" s="343"/>
      <c r="R386" s="343"/>
    </row>
    <row r="387" spans="1:18">
      <c r="A387" s="340"/>
      <c r="B387" s="341"/>
      <c r="C387" s="340"/>
      <c r="D387" s="340"/>
      <c r="E387" s="340"/>
      <c r="F387" s="340"/>
      <c r="G387" s="340"/>
      <c r="H387" s="340"/>
      <c r="I387" s="340"/>
      <c r="J387" s="340"/>
      <c r="K387" s="339"/>
      <c r="L387" s="342"/>
      <c r="M387" s="342"/>
      <c r="N387" s="342"/>
      <c r="O387" s="342"/>
      <c r="P387" s="343"/>
      <c r="Q387" s="343"/>
      <c r="R387" s="343"/>
    </row>
    <row r="388" spans="1:18">
      <c r="A388" s="340"/>
      <c r="B388" s="341"/>
      <c r="C388" s="340"/>
      <c r="D388" s="340"/>
      <c r="E388" s="340"/>
      <c r="F388" s="340"/>
      <c r="G388" s="340"/>
      <c r="H388" s="340"/>
      <c r="I388" s="340"/>
      <c r="J388" s="340"/>
      <c r="K388" s="339"/>
      <c r="L388" s="342"/>
      <c r="M388" s="342"/>
      <c r="N388" s="342"/>
      <c r="O388" s="342"/>
      <c r="P388" s="343"/>
      <c r="Q388" s="343"/>
      <c r="R388" s="343"/>
    </row>
    <row r="389" spans="1:18">
      <c r="A389" s="340"/>
      <c r="B389" s="341"/>
      <c r="C389" s="340"/>
      <c r="D389" s="340"/>
      <c r="E389" s="340"/>
      <c r="F389" s="340"/>
      <c r="G389" s="340"/>
      <c r="H389" s="340"/>
      <c r="I389" s="340"/>
      <c r="J389" s="340"/>
      <c r="K389" s="339"/>
      <c r="L389" s="342"/>
      <c r="M389" s="342"/>
      <c r="N389" s="342"/>
      <c r="O389" s="342"/>
      <c r="P389" s="343"/>
      <c r="Q389" s="343"/>
      <c r="R389" s="343"/>
    </row>
    <row r="390" spans="1:18">
      <c r="A390" s="340"/>
      <c r="B390" s="341"/>
      <c r="C390" s="340"/>
      <c r="D390" s="340"/>
      <c r="E390" s="340"/>
      <c r="F390" s="340"/>
      <c r="G390" s="340"/>
      <c r="H390" s="340"/>
      <c r="I390" s="340"/>
      <c r="J390" s="340"/>
      <c r="K390" s="339"/>
      <c r="L390" s="342"/>
      <c r="M390" s="342"/>
      <c r="N390" s="342"/>
      <c r="O390" s="342"/>
      <c r="P390" s="343"/>
      <c r="Q390" s="343"/>
      <c r="R390" s="343"/>
    </row>
    <row r="391" spans="1:18">
      <c r="A391" s="340"/>
      <c r="B391" s="341"/>
      <c r="C391" s="340"/>
      <c r="D391" s="340"/>
      <c r="E391" s="340"/>
      <c r="F391" s="340"/>
      <c r="G391" s="340"/>
      <c r="H391" s="340"/>
      <c r="I391" s="340"/>
      <c r="J391" s="340"/>
      <c r="K391" s="339"/>
      <c r="L391" s="342"/>
      <c r="M391" s="342"/>
      <c r="N391" s="342"/>
      <c r="O391" s="342"/>
      <c r="P391" s="343"/>
      <c r="Q391" s="343"/>
      <c r="R391" s="343"/>
    </row>
    <row r="392" spans="1:18">
      <c r="A392" s="340"/>
      <c r="B392" s="341"/>
      <c r="C392" s="340"/>
      <c r="D392" s="340"/>
      <c r="E392" s="340"/>
      <c r="F392" s="340"/>
      <c r="G392" s="340"/>
      <c r="H392" s="340"/>
      <c r="I392" s="340"/>
      <c r="J392" s="340"/>
      <c r="K392" s="339"/>
      <c r="L392" s="342"/>
      <c r="M392" s="342"/>
      <c r="N392" s="342"/>
      <c r="O392" s="342"/>
      <c r="P392" s="343"/>
      <c r="Q392" s="343"/>
      <c r="R392" s="343"/>
    </row>
    <row r="393" spans="1:18">
      <c r="A393" s="340"/>
      <c r="B393" s="341"/>
      <c r="C393" s="340"/>
      <c r="D393" s="340"/>
      <c r="E393" s="340"/>
      <c r="F393" s="340"/>
      <c r="G393" s="340"/>
      <c r="H393" s="340"/>
      <c r="I393" s="340"/>
      <c r="J393" s="340"/>
      <c r="K393" s="339"/>
      <c r="L393" s="342"/>
      <c r="M393" s="342"/>
      <c r="N393" s="342"/>
      <c r="O393" s="342"/>
      <c r="P393" s="343"/>
      <c r="Q393" s="343"/>
      <c r="R393" s="343"/>
    </row>
    <row r="394" spans="1:18">
      <c r="A394" s="340"/>
      <c r="B394" s="341"/>
      <c r="C394" s="340"/>
      <c r="D394" s="340"/>
      <c r="E394" s="340"/>
      <c r="F394" s="340"/>
      <c r="G394" s="340"/>
      <c r="H394" s="340"/>
      <c r="I394" s="340"/>
      <c r="J394" s="340"/>
      <c r="K394" s="339"/>
      <c r="L394" s="342"/>
      <c r="M394" s="342"/>
      <c r="N394" s="342"/>
      <c r="O394" s="342"/>
      <c r="P394" s="343"/>
      <c r="Q394" s="343"/>
      <c r="R394" s="343"/>
    </row>
    <row r="395" spans="1:18">
      <c r="A395" s="340"/>
      <c r="B395" s="341"/>
      <c r="C395" s="340"/>
      <c r="D395" s="340"/>
      <c r="E395" s="340"/>
      <c r="F395" s="340"/>
      <c r="G395" s="340"/>
      <c r="H395" s="340"/>
      <c r="I395" s="340"/>
      <c r="J395" s="340"/>
      <c r="K395" s="339"/>
      <c r="L395" s="342"/>
      <c r="M395" s="342"/>
      <c r="N395" s="342"/>
      <c r="O395" s="342"/>
      <c r="P395" s="343"/>
      <c r="Q395" s="343"/>
      <c r="R395" s="343"/>
    </row>
    <row r="396" spans="1:18">
      <c r="A396" s="340"/>
      <c r="B396" s="341"/>
      <c r="C396" s="340"/>
      <c r="D396" s="340"/>
      <c r="E396" s="340"/>
      <c r="F396" s="340"/>
      <c r="G396" s="340"/>
      <c r="H396" s="340"/>
      <c r="I396" s="340"/>
      <c r="J396" s="340"/>
      <c r="K396" s="339"/>
      <c r="L396" s="342"/>
      <c r="M396" s="342"/>
      <c r="N396" s="342"/>
      <c r="O396" s="342"/>
      <c r="P396" s="343"/>
      <c r="Q396" s="343"/>
      <c r="R396" s="343"/>
    </row>
    <row r="397" spans="1:18">
      <c r="A397" s="340"/>
      <c r="B397" s="341"/>
      <c r="C397" s="340"/>
      <c r="D397" s="340"/>
      <c r="E397" s="340"/>
      <c r="F397" s="340"/>
      <c r="G397" s="340"/>
      <c r="H397" s="340"/>
      <c r="I397" s="340"/>
      <c r="J397" s="340"/>
      <c r="K397" s="339"/>
      <c r="L397" s="342"/>
      <c r="M397" s="342"/>
      <c r="N397" s="342"/>
      <c r="O397" s="342"/>
      <c r="P397" s="343"/>
      <c r="Q397" s="343"/>
      <c r="R397" s="343"/>
    </row>
    <row r="398" spans="1:18">
      <c r="A398" s="340"/>
      <c r="B398" s="341"/>
      <c r="C398" s="340"/>
      <c r="D398" s="340"/>
      <c r="E398" s="340"/>
      <c r="F398" s="340"/>
      <c r="G398" s="340"/>
      <c r="H398" s="340"/>
      <c r="I398" s="340"/>
      <c r="J398" s="340"/>
      <c r="K398" s="339"/>
      <c r="L398" s="342"/>
      <c r="M398" s="342"/>
      <c r="N398" s="342"/>
      <c r="O398" s="342"/>
      <c r="P398" s="343"/>
      <c r="Q398" s="343"/>
      <c r="R398" s="343"/>
    </row>
    <row r="399" spans="1:18">
      <c r="A399" s="340"/>
      <c r="B399" s="341"/>
      <c r="C399" s="340"/>
      <c r="D399" s="340"/>
      <c r="E399" s="340"/>
      <c r="F399" s="340"/>
      <c r="G399" s="340"/>
      <c r="H399" s="340"/>
      <c r="I399" s="340"/>
      <c r="J399" s="340"/>
      <c r="K399" s="339"/>
      <c r="L399" s="342"/>
      <c r="M399" s="342"/>
      <c r="N399" s="342"/>
      <c r="O399" s="342"/>
      <c r="P399" s="343"/>
      <c r="Q399" s="343"/>
      <c r="R399" s="343"/>
    </row>
    <row r="400" spans="1:18">
      <c r="A400" s="340"/>
      <c r="B400" s="341"/>
      <c r="C400" s="340"/>
      <c r="D400" s="340"/>
      <c r="E400" s="340"/>
      <c r="F400" s="340"/>
      <c r="G400" s="340"/>
      <c r="H400" s="340"/>
      <c r="I400" s="340"/>
      <c r="J400" s="340"/>
      <c r="K400" s="339"/>
      <c r="L400" s="342"/>
      <c r="M400" s="342"/>
      <c r="N400" s="342"/>
      <c r="O400" s="342"/>
      <c r="P400" s="343"/>
      <c r="Q400" s="343"/>
      <c r="R400" s="343"/>
    </row>
    <row r="401" spans="1:18">
      <c r="A401" s="340"/>
      <c r="B401" s="341"/>
      <c r="C401" s="340"/>
      <c r="D401" s="340"/>
      <c r="E401" s="340"/>
      <c r="F401" s="340"/>
      <c r="G401" s="340"/>
      <c r="H401" s="340"/>
      <c r="I401" s="340"/>
      <c r="J401" s="340"/>
      <c r="K401" s="339"/>
      <c r="L401" s="342"/>
      <c r="M401" s="342"/>
      <c r="N401" s="342"/>
      <c r="O401" s="342"/>
      <c r="P401" s="343"/>
      <c r="Q401" s="343"/>
      <c r="R401" s="343"/>
    </row>
    <row r="402" spans="1:18">
      <c r="A402" s="340"/>
      <c r="B402" s="341"/>
      <c r="C402" s="340"/>
      <c r="D402" s="340"/>
      <c r="E402" s="340"/>
      <c r="F402" s="340"/>
      <c r="G402" s="340"/>
      <c r="H402" s="340"/>
      <c r="I402" s="340"/>
      <c r="J402" s="340"/>
      <c r="K402" s="339"/>
      <c r="L402" s="342"/>
      <c r="M402" s="342"/>
      <c r="N402" s="342"/>
      <c r="O402" s="342"/>
      <c r="P402" s="343"/>
      <c r="Q402" s="343"/>
      <c r="R402" s="343"/>
    </row>
    <row r="403" spans="1:18">
      <c r="A403" s="340"/>
      <c r="B403" s="341"/>
      <c r="C403" s="340"/>
      <c r="D403" s="340"/>
      <c r="E403" s="340"/>
      <c r="F403" s="340"/>
      <c r="G403" s="340"/>
      <c r="H403" s="340"/>
      <c r="I403" s="340"/>
      <c r="J403" s="340"/>
      <c r="K403" s="339"/>
      <c r="L403" s="342"/>
      <c r="M403" s="342"/>
      <c r="N403" s="342"/>
      <c r="O403" s="342"/>
      <c r="P403" s="343"/>
      <c r="Q403" s="343"/>
      <c r="R403" s="343"/>
    </row>
    <row r="404" spans="1:18">
      <c r="A404" s="340"/>
      <c r="B404" s="341"/>
      <c r="C404" s="340"/>
      <c r="D404" s="340"/>
      <c r="E404" s="340"/>
      <c r="F404" s="340"/>
      <c r="G404" s="340"/>
      <c r="H404" s="340"/>
      <c r="I404" s="340"/>
      <c r="J404" s="340"/>
      <c r="K404" s="339"/>
      <c r="L404" s="342"/>
      <c r="M404" s="342"/>
      <c r="N404" s="342"/>
      <c r="O404" s="342"/>
      <c r="P404" s="343"/>
      <c r="Q404" s="343"/>
      <c r="R404" s="343"/>
    </row>
    <row r="405" spans="1:18">
      <c r="A405" s="340"/>
      <c r="B405" s="341"/>
      <c r="C405" s="340"/>
      <c r="D405" s="340"/>
      <c r="E405" s="340"/>
      <c r="F405" s="340"/>
      <c r="G405" s="340"/>
      <c r="H405" s="340"/>
      <c r="I405" s="340"/>
      <c r="J405" s="340"/>
      <c r="K405" s="339"/>
      <c r="L405" s="342"/>
      <c r="M405" s="342"/>
      <c r="N405" s="342"/>
      <c r="O405" s="342"/>
      <c r="P405" s="343"/>
      <c r="Q405" s="343"/>
      <c r="R405" s="343"/>
    </row>
    <row r="406" spans="1:18">
      <c r="A406" s="340"/>
      <c r="B406" s="341"/>
      <c r="C406" s="340"/>
      <c r="D406" s="340"/>
      <c r="E406" s="340"/>
      <c r="F406" s="340"/>
      <c r="G406" s="340"/>
      <c r="H406" s="340"/>
      <c r="I406" s="340"/>
      <c r="J406" s="340"/>
      <c r="K406" s="339"/>
      <c r="L406" s="342"/>
      <c r="M406" s="342"/>
      <c r="N406" s="342"/>
      <c r="O406" s="342"/>
      <c r="P406" s="343"/>
      <c r="Q406" s="343"/>
      <c r="R406" s="343"/>
    </row>
    <row r="407" spans="1:18">
      <c r="A407" s="340"/>
      <c r="B407" s="341"/>
      <c r="C407" s="340"/>
      <c r="D407" s="340"/>
      <c r="E407" s="340"/>
      <c r="F407" s="340"/>
      <c r="G407" s="340"/>
      <c r="H407" s="340"/>
      <c r="I407" s="340"/>
      <c r="J407" s="340"/>
      <c r="K407" s="339"/>
      <c r="L407" s="342"/>
      <c r="M407" s="342"/>
      <c r="N407" s="342"/>
      <c r="O407" s="342"/>
      <c r="P407" s="343"/>
      <c r="Q407" s="343"/>
      <c r="R407" s="343"/>
    </row>
    <row r="408" spans="1:18">
      <c r="A408" s="340"/>
      <c r="B408" s="341"/>
      <c r="C408" s="340"/>
      <c r="D408" s="340"/>
      <c r="E408" s="340"/>
      <c r="F408" s="340"/>
      <c r="G408" s="340"/>
      <c r="H408" s="340"/>
      <c r="I408" s="340"/>
      <c r="J408" s="340"/>
      <c r="K408" s="339"/>
      <c r="L408" s="342"/>
      <c r="M408" s="342"/>
      <c r="N408" s="342"/>
      <c r="O408" s="342"/>
      <c r="P408" s="343"/>
      <c r="Q408" s="343"/>
      <c r="R408" s="343"/>
    </row>
    <row r="409" spans="1:18">
      <c r="A409" s="340"/>
      <c r="B409" s="341"/>
      <c r="C409" s="340"/>
      <c r="D409" s="340"/>
      <c r="E409" s="340"/>
      <c r="F409" s="340"/>
      <c r="G409" s="340"/>
      <c r="H409" s="340"/>
      <c r="I409" s="340"/>
      <c r="J409" s="340"/>
      <c r="K409" s="339"/>
      <c r="L409" s="342"/>
      <c r="M409" s="342"/>
      <c r="N409" s="342"/>
      <c r="O409" s="342"/>
      <c r="P409" s="343"/>
      <c r="Q409" s="343"/>
      <c r="R409" s="343"/>
    </row>
    <row r="410" spans="1:18">
      <c r="A410" s="340"/>
      <c r="B410" s="341"/>
      <c r="C410" s="340"/>
      <c r="D410" s="340"/>
      <c r="E410" s="340"/>
      <c r="F410" s="340"/>
      <c r="G410" s="340"/>
      <c r="H410" s="340"/>
      <c r="I410" s="340"/>
      <c r="J410" s="340"/>
      <c r="K410" s="339"/>
      <c r="L410" s="342"/>
      <c r="M410" s="342"/>
      <c r="N410" s="342"/>
      <c r="O410" s="342"/>
      <c r="P410" s="343"/>
      <c r="Q410" s="343"/>
      <c r="R410" s="343"/>
    </row>
    <row r="411" spans="1:18">
      <c r="A411" s="340"/>
      <c r="B411" s="341"/>
      <c r="C411" s="340"/>
      <c r="D411" s="340"/>
      <c r="E411" s="340"/>
      <c r="F411" s="340"/>
      <c r="G411" s="340"/>
      <c r="H411" s="340"/>
      <c r="I411" s="340"/>
      <c r="J411" s="340"/>
      <c r="K411" s="339"/>
      <c r="L411" s="342"/>
      <c r="M411" s="342"/>
      <c r="N411" s="342"/>
      <c r="O411" s="342"/>
      <c r="P411" s="343"/>
      <c r="Q411" s="343"/>
      <c r="R411" s="343"/>
    </row>
    <row r="412" spans="1:18">
      <c r="A412" s="340"/>
      <c r="B412" s="341"/>
      <c r="C412" s="340"/>
      <c r="D412" s="340"/>
      <c r="E412" s="340"/>
      <c r="F412" s="340"/>
      <c r="G412" s="340"/>
      <c r="H412" s="340"/>
      <c r="I412" s="340"/>
      <c r="J412" s="340"/>
      <c r="K412" s="339"/>
      <c r="L412" s="342"/>
      <c r="M412" s="342"/>
      <c r="N412" s="342"/>
      <c r="O412" s="342"/>
      <c r="P412" s="343"/>
      <c r="Q412" s="343"/>
      <c r="R412" s="343"/>
    </row>
    <row r="413" spans="1:18">
      <c r="A413" s="340"/>
      <c r="B413" s="341"/>
      <c r="C413" s="340"/>
      <c r="D413" s="340"/>
      <c r="E413" s="340"/>
      <c r="F413" s="340"/>
      <c r="G413" s="340"/>
      <c r="H413" s="340"/>
      <c r="I413" s="340"/>
      <c r="J413" s="340"/>
      <c r="K413" s="339"/>
      <c r="L413" s="342"/>
      <c r="M413" s="342"/>
      <c r="N413" s="342"/>
      <c r="O413" s="342"/>
      <c r="P413" s="343"/>
      <c r="Q413" s="343"/>
      <c r="R413" s="343"/>
    </row>
    <row r="414" spans="1:18">
      <c r="A414" s="340"/>
      <c r="B414" s="341"/>
      <c r="C414" s="340"/>
      <c r="D414" s="340"/>
      <c r="E414" s="340"/>
      <c r="F414" s="340"/>
      <c r="G414" s="340"/>
      <c r="H414" s="340"/>
      <c r="I414" s="340"/>
      <c r="J414" s="340"/>
      <c r="K414" s="339"/>
      <c r="L414" s="342"/>
      <c r="M414" s="342"/>
      <c r="N414" s="342"/>
      <c r="O414" s="342"/>
      <c r="P414" s="343"/>
      <c r="Q414" s="343"/>
      <c r="R414" s="343"/>
    </row>
    <row r="415" spans="1:18">
      <c r="A415" s="340"/>
      <c r="B415" s="341"/>
      <c r="C415" s="340"/>
      <c r="D415" s="340"/>
      <c r="E415" s="340"/>
      <c r="F415" s="340"/>
      <c r="G415" s="340"/>
      <c r="H415" s="340"/>
      <c r="I415" s="340"/>
      <c r="J415" s="340"/>
      <c r="K415" s="339"/>
      <c r="L415" s="342"/>
      <c r="M415" s="342"/>
      <c r="N415" s="342"/>
      <c r="O415" s="342"/>
      <c r="P415" s="343"/>
      <c r="Q415" s="343"/>
      <c r="R415" s="343"/>
    </row>
    <row r="416" spans="1:18">
      <c r="A416" s="340"/>
      <c r="B416" s="341"/>
      <c r="C416" s="340"/>
      <c r="D416" s="340"/>
      <c r="E416" s="340"/>
      <c r="F416" s="340"/>
      <c r="G416" s="340"/>
      <c r="H416" s="340"/>
      <c r="I416" s="340"/>
      <c r="J416" s="340"/>
      <c r="K416" s="339"/>
      <c r="L416" s="342"/>
      <c r="M416" s="342"/>
      <c r="N416" s="342"/>
      <c r="O416" s="342"/>
      <c r="P416" s="343"/>
      <c r="Q416" s="343"/>
      <c r="R416" s="343"/>
    </row>
    <row r="417" spans="1:18">
      <c r="A417" s="340"/>
      <c r="B417" s="341"/>
      <c r="C417" s="340"/>
      <c r="D417" s="340"/>
      <c r="E417" s="340"/>
      <c r="F417" s="340"/>
      <c r="G417" s="340"/>
      <c r="H417" s="340"/>
      <c r="I417" s="340"/>
      <c r="J417" s="340"/>
      <c r="K417" s="339"/>
      <c r="L417" s="342"/>
      <c r="M417" s="342"/>
      <c r="N417" s="342"/>
      <c r="O417" s="342"/>
      <c r="P417" s="343"/>
      <c r="Q417" s="343"/>
      <c r="R417" s="343"/>
    </row>
    <row r="418" spans="1:18">
      <c r="A418" s="340"/>
      <c r="B418" s="341"/>
      <c r="C418" s="340"/>
      <c r="D418" s="340"/>
      <c r="E418" s="340"/>
      <c r="F418" s="340"/>
      <c r="G418" s="340"/>
      <c r="H418" s="340"/>
      <c r="I418" s="340"/>
      <c r="J418" s="340"/>
      <c r="K418" s="339"/>
      <c r="L418" s="342"/>
      <c r="M418" s="342"/>
      <c r="N418" s="342"/>
      <c r="O418" s="342"/>
      <c r="P418" s="343"/>
      <c r="Q418" s="343"/>
      <c r="R418" s="343"/>
    </row>
    <row r="419" spans="1:18">
      <c r="A419" s="340"/>
      <c r="B419" s="341"/>
      <c r="C419" s="340"/>
      <c r="D419" s="340"/>
      <c r="E419" s="340"/>
      <c r="F419" s="340"/>
      <c r="G419" s="340"/>
      <c r="H419" s="340"/>
      <c r="I419" s="340"/>
      <c r="J419" s="340"/>
      <c r="K419" s="339"/>
      <c r="L419" s="342"/>
      <c r="M419" s="342"/>
      <c r="N419" s="342"/>
      <c r="O419" s="342"/>
      <c r="P419" s="343"/>
      <c r="Q419" s="343"/>
      <c r="R419" s="343"/>
    </row>
    <row r="420" spans="1:18">
      <c r="A420" s="340"/>
      <c r="B420" s="341"/>
      <c r="C420" s="340"/>
      <c r="D420" s="340"/>
      <c r="E420" s="340"/>
      <c r="F420" s="340"/>
      <c r="G420" s="340"/>
      <c r="H420" s="340"/>
      <c r="I420" s="340"/>
      <c r="J420" s="340"/>
      <c r="K420" s="339"/>
      <c r="L420" s="342"/>
      <c r="M420" s="342"/>
      <c r="N420" s="342"/>
      <c r="O420" s="342"/>
      <c r="P420" s="343"/>
      <c r="Q420" s="343"/>
      <c r="R420" s="343"/>
    </row>
    <row r="421" spans="1:18">
      <c r="A421" s="340"/>
      <c r="B421" s="341"/>
      <c r="C421" s="340"/>
      <c r="D421" s="340"/>
      <c r="E421" s="340"/>
      <c r="F421" s="340"/>
      <c r="G421" s="340"/>
      <c r="H421" s="340"/>
      <c r="I421" s="340"/>
      <c r="J421" s="340"/>
      <c r="K421" s="339"/>
      <c r="L421" s="342"/>
      <c r="M421" s="342"/>
      <c r="N421" s="342"/>
      <c r="O421" s="342"/>
      <c r="P421" s="343"/>
      <c r="Q421" s="343"/>
      <c r="R421" s="343"/>
    </row>
    <row r="422" spans="1:18">
      <c r="A422" s="340"/>
      <c r="B422" s="341"/>
      <c r="C422" s="340"/>
      <c r="D422" s="340"/>
      <c r="E422" s="340"/>
      <c r="F422" s="340"/>
      <c r="G422" s="340"/>
      <c r="H422" s="340"/>
      <c r="I422" s="340"/>
      <c r="J422" s="340"/>
      <c r="K422" s="339"/>
      <c r="L422" s="342"/>
      <c r="M422" s="342"/>
      <c r="N422" s="342"/>
      <c r="O422" s="342"/>
      <c r="P422" s="343"/>
      <c r="Q422" s="343"/>
      <c r="R422" s="343"/>
    </row>
    <row r="423" spans="1:18">
      <c r="A423" s="340"/>
      <c r="B423" s="341"/>
      <c r="C423" s="340"/>
      <c r="D423" s="340"/>
      <c r="E423" s="340"/>
      <c r="F423" s="340"/>
      <c r="G423" s="340"/>
      <c r="H423" s="340"/>
      <c r="I423" s="340"/>
      <c r="J423" s="340"/>
      <c r="K423" s="339"/>
      <c r="L423" s="342"/>
      <c r="M423" s="342"/>
      <c r="N423" s="342"/>
      <c r="O423" s="342"/>
      <c r="P423" s="343"/>
      <c r="Q423" s="343"/>
      <c r="R423" s="343"/>
    </row>
    <row r="424" spans="1:18">
      <c r="A424" s="340"/>
      <c r="B424" s="341"/>
      <c r="C424" s="340"/>
      <c r="D424" s="340"/>
      <c r="E424" s="340"/>
      <c r="F424" s="340"/>
      <c r="G424" s="340"/>
      <c r="H424" s="340"/>
      <c r="I424" s="340"/>
      <c r="J424" s="340"/>
      <c r="K424" s="339"/>
      <c r="L424" s="342"/>
      <c r="M424" s="342"/>
      <c r="N424" s="342"/>
      <c r="O424" s="342"/>
      <c r="P424" s="343"/>
      <c r="Q424" s="343"/>
      <c r="R424" s="343"/>
    </row>
    <row r="425" spans="1:18">
      <c r="A425" s="340"/>
      <c r="B425" s="341"/>
      <c r="C425" s="340"/>
      <c r="D425" s="340"/>
      <c r="E425" s="340"/>
      <c r="F425" s="340"/>
      <c r="G425" s="340"/>
      <c r="H425" s="340"/>
      <c r="I425" s="340"/>
      <c r="J425" s="340"/>
      <c r="K425" s="339"/>
      <c r="L425" s="342"/>
      <c r="M425" s="342"/>
      <c r="N425" s="342"/>
      <c r="O425" s="342"/>
      <c r="P425" s="343"/>
      <c r="Q425" s="343"/>
      <c r="R425" s="343"/>
    </row>
    <row r="426" spans="1:18">
      <c r="A426" s="340"/>
      <c r="B426" s="341"/>
      <c r="C426" s="340"/>
      <c r="D426" s="340"/>
      <c r="E426" s="340"/>
      <c r="F426" s="340"/>
      <c r="G426" s="340"/>
      <c r="H426" s="340"/>
      <c r="I426" s="340"/>
      <c r="J426" s="340"/>
      <c r="K426" s="339"/>
      <c r="L426" s="342"/>
      <c r="M426" s="342"/>
      <c r="N426" s="342"/>
      <c r="O426" s="342"/>
      <c r="P426" s="343"/>
      <c r="Q426" s="343"/>
      <c r="R426" s="343"/>
    </row>
    <row r="427" spans="1:18">
      <c r="A427" s="340"/>
      <c r="B427" s="341"/>
      <c r="C427" s="340"/>
      <c r="D427" s="340"/>
      <c r="E427" s="340"/>
      <c r="F427" s="340"/>
      <c r="G427" s="340"/>
      <c r="H427" s="340"/>
      <c r="I427" s="340"/>
      <c r="J427" s="340"/>
      <c r="K427" s="339"/>
      <c r="L427" s="342"/>
      <c r="M427" s="342"/>
      <c r="N427" s="342"/>
      <c r="O427" s="342"/>
      <c r="P427" s="343"/>
      <c r="Q427" s="343"/>
      <c r="R427" s="343"/>
    </row>
    <row r="428" spans="1:18">
      <c r="A428" s="340"/>
      <c r="B428" s="341"/>
      <c r="C428" s="340"/>
      <c r="D428" s="340"/>
      <c r="E428" s="340"/>
      <c r="F428" s="340"/>
      <c r="G428" s="340"/>
      <c r="H428" s="340"/>
      <c r="I428" s="340"/>
      <c r="J428" s="340"/>
      <c r="K428" s="339"/>
      <c r="L428" s="342"/>
      <c r="M428" s="342"/>
      <c r="N428" s="342"/>
      <c r="O428" s="342"/>
      <c r="P428" s="343"/>
      <c r="Q428" s="343"/>
      <c r="R428" s="343"/>
    </row>
    <row r="429" spans="1:18">
      <c r="A429" s="340"/>
      <c r="B429" s="341"/>
      <c r="C429" s="340"/>
      <c r="D429" s="340"/>
      <c r="E429" s="340"/>
      <c r="F429" s="340"/>
      <c r="G429" s="340"/>
      <c r="H429" s="340"/>
      <c r="I429" s="340"/>
      <c r="J429" s="340"/>
      <c r="K429" s="339"/>
      <c r="L429" s="342"/>
      <c r="M429" s="342"/>
      <c r="N429" s="342"/>
      <c r="O429" s="342"/>
      <c r="P429" s="343"/>
      <c r="Q429" s="343"/>
      <c r="R429" s="343"/>
    </row>
    <row r="430" spans="1:18">
      <c r="A430" s="340"/>
      <c r="B430" s="341"/>
      <c r="C430" s="340"/>
      <c r="D430" s="340"/>
      <c r="E430" s="340"/>
      <c r="F430" s="340"/>
      <c r="G430" s="340"/>
      <c r="H430" s="340"/>
      <c r="I430" s="340"/>
      <c r="J430" s="340"/>
      <c r="K430" s="339"/>
      <c r="L430" s="342"/>
      <c r="M430" s="342"/>
      <c r="N430" s="342"/>
      <c r="O430" s="342"/>
      <c r="P430" s="343"/>
      <c r="Q430" s="343"/>
      <c r="R430" s="343"/>
    </row>
    <row r="431" spans="1:18">
      <c r="A431" s="340"/>
      <c r="B431" s="341"/>
      <c r="C431" s="340"/>
      <c r="D431" s="340"/>
      <c r="E431" s="340"/>
      <c r="F431" s="340"/>
      <c r="G431" s="340"/>
      <c r="H431" s="340"/>
      <c r="I431" s="340"/>
      <c r="J431" s="340"/>
      <c r="K431" s="339"/>
      <c r="L431" s="342"/>
      <c r="M431" s="342"/>
      <c r="N431" s="342"/>
      <c r="O431" s="342"/>
      <c r="P431" s="343"/>
      <c r="Q431" s="343"/>
      <c r="R431" s="343"/>
    </row>
    <row r="432" spans="1:18">
      <c r="A432" s="340"/>
      <c r="B432" s="341"/>
      <c r="C432" s="340"/>
      <c r="D432" s="340"/>
      <c r="E432" s="340"/>
      <c r="F432" s="340"/>
      <c r="G432" s="340"/>
      <c r="H432" s="340"/>
      <c r="I432" s="340"/>
      <c r="J432" s="340"/>
      <c r="K432" s="339"/>
      <c r="L432" s="342"/>
      <c r="M432" s="342"/>
      <c r="N432" s="342"/>
      <c r="O432" s="342"/>
      <c r="P432" s="343"/>
      <c r="Q432" s="343"/>
      <c r="R432" s="343"/>
    </row>
    <row r="433" spans="1:18">
      <c r="A433" s="340"/>
      <c r="B433" s="341"/>
      <c r="C433" s="340"/>
      <c r="D433" s="340"/>
      <c r="E433" s="340"/>
      <c r="F433" s="340"/>
      <c r="G433" s="340"/>
      <c r="H433" s="340"/>
      <c r="I433" s="340"/>
      <c r="J433" s="340"/>
      <c r="K433" s="339"/>
      <c r="L433" s="342"/>
      <c r="M433" s="342"/>
      <c r="N433" s="342"/>
      <c r="O433" s="342"/>
      <c r="P433" s="343"/>
      <c r="Q433" s="343"/>
      <c r="R433" s="343"/>
    </row>
    <row r="434" spans="1:18">
      <c r="A434" s="340"/>
      <c r="B434" s="341"/>
      <c r="C434" s="340"/>
      <c r="D434" s="340"/>
      <c r="E434" s="340"/>
      <c r="F434" s="340"/>
      <c r="G434" s="340"/>
      <c r="H434" s="340"/>
      <c r="I434" s="340"/>
      <c r="J434" s="340"/>
      <c r="K434" s="339"/>
      <c r="L434" s="342"/>
      <c r="M434" s="342"/>
      <c r="N434" s="342"/>
      <c r="O434" s="342"/>
      <c r="P434" s="343"/>
      <c r="Q434" s="343"/>
      <c r="R434" s="343"/>
    </row>
    <row r="435" spans="1:18">
      <c r="A435" s="340"/>
      <c r="B435" s="341"/>
      <c r="C435" s="340"/>
      <c r="D435" s="340"/>
      <c r="E435" s="340"/>
      <c r="F435" s="340"/>
      <c r="G435" s="340"/>
      <c r="H435" s="340"/>
      <c r="I435" s="340"/>
      <c r="J435" s="340"/>
      <c r="K435" s="339"/>
      <c r="L435" s="342"/>
      <c r="M435" s="342"/>
      <c r="N435" s="342"/>
      <c r="O435" s="342"/>
      <c r="P435" s="343"/>
      <c r="Q435" s="343"/>
      <c r="R435" s="343"/>
    </row>
    <row r="436" spans="1:18">
      <c r="A436" s="340"/>
      <c r="B436" s="341"/>
      <c r="C436" s="340"/>
      <c r="D436" s="340"/>
      <c r="E436" s="340"/>
      <c r="F436" s="340"/>
      <c r="G436" s="340"/>
      <c r="H436" s="340"/>
      <c r="I436" s="340"/>
      <c r="J436" s="340"/>
      <c r="K436" s="339"/>
      <c r="L436" s="342"/>
      <c r="M436" s="342"/>
      <c r="N436" s="342"/>
      <c r="O436" s="342"/>
      <c r="P436" s="343"/>
      <c r="Q436" s="343"/>
      <c r="R436" s="343"/>
    </row>
    <row r="437" spans="1:18">
      <c r="A437" s="340"/>
      <c r="B437" s="341"/>
      <c r="C437" s="340"/>
      <c r="D437" s="340"/>
      <c r="E437" s="340"/>
      <c r="F437" s="340"/>
      <c r="G437" s="340"/>
      <c r="H437" s="340"/>
      <c r="I437" s="340"/>
      <c r="J437" s="340"/>
      <c r="K437" s="339"/>
      <c r="L437" s="342"/>
      <c r="M437" s="342"/>
      <c r="N437" s="342"/>
      <c r="O437" s="342"/>
      <c r="P437" s="343"/>
      <c r="Q437" s="343"/>
      <c r="R437" s="343"/>
    </row>
    <row r="438" spans="1:18">
      <c r="A438" s="340"/>
      <c r="B438" s="341"/>
      <c r="C438" s="340"/>
      <c r="D438" s="340"/>
      <c r="E438" s="340"/>
      <c r="F438" s="340"/>
      <c r="G438" s="340"/>
      <c r="H438" s="340"/>
      <c r="I438" s="340"/>
      <c r="J438" s="340"/>
      <c r="K438" s="339"/>
      <c r="L438" s="342"/>
      <c r="M438" s="342"/>
      <c r="N438" s="342"/>
      <c r="O438" s="342"/>
      <c r="P438" s="343"/>
      <c r="Q438" s="343"/>
      <c r="R438" s="343"/>
    </row>
    <row r="439" spans="1:18">
      <c r="A439" s="340"/>
      <c r="B439" s="341"/>
      <c r="C439" s="340"/>
      <c r="D439" s="340"/>
      <c r="E439" s="340"/>
      <c r="F439" s="340"/>
      <c r="G439" s="340"/>
      <c r="H439" s="340"/>
      <c r="I439" s="340"/>
      <c r="J439" s="340"/>
      <c r="K439" s="339"/>
      <c r="L439" s="342"/>
      <c r="M439" s="342"/>
      <c r="N439" s="342"/>
      <c r="O439" s="342"/>
      <c r="P439" s="343"/>
      <c r="Q439" s="343"/>
      <c r="R439" s="343"/>
    </row>
    <row r="440" spans="1:18">
      <c r="A440" s="340"/>
      <c r="B440" s="341"/>
      <c r="C440" s="340"/>
      <c r="D440" s="340"/>
      <c r="E440" s="340"/>
      <c r="F440" s="340"/>
      <c r="G440" s="340"/>
      <c r="H440" s="340"/>
      <c r="I440" s="340"/>
      <c r="J440" s="340"/>
      <c r="K440" s="339"/>
      <c r="L440" s="342"/>
      <c r="M440" s="342"/>
      <c r="N440" s="342"/>
      <c r="O440" s="342"/>
      <c r="P440" s="343"/>
      <c r="Q440" s="343"/>
      <c r="R440" s="343"/>
    </row>
    <row r="441" spans="1:18">
      <c r="A441" s="340"/>
      <c r="B441" s="341"/>
      <c r="C441" s="340"/>
      <c r="D441" s="340"/>
      <c r="E441" s="340"/>
      <c r="F441" s="340"/>
      <c r="G441" s="340"/>
      <c r="H441" s="340"/>
      <c r="I441" s="340"/>
      <c r="J441" s="340"/>
      <c r="K441" s="339"/>
      <c r="L441" s="342"/>
      <c r="M441" s="342"/>
      <c r="N441" s="342"/>
      <c r="O441" s="342"/>
      <c r="P441" s="343"/>
      <c r="Q441" s="343"/>
      <c r="R441" s="343"/>
    </row>
    <row r="442" spans="1:18">
      <c r="A442" s="340"/>
      <c r="B442" s="341"/>
      <c r="C442" s="340"/>
      <c r="D442" s="340"/>
      <c r="E442" s="340"/>
      <c r="F442" s="340"/>
      <c r="G442" s="340"/>
      <c r="H442" s="340"/>
      <c r="I442" s="340"/>
      <c r="J442" s="340"/>
      <c r="K442" s="339"/>
      <c r="L442" s="342"/>
      <c r="M442" s="342"/>
      <c r="N442" s="342"/>
      <c r="O442" s="342"/>
      <c r="P442" s="343"/>
      <c r="Q442" s="343"/>
      <c r="R442" s="343"/>
    </row>
    <row r="443" spans="1:18">
      <c r="A443" s="340"/>
      <c r="B443" s="341"/>
      <c r="C443" s="340"/>
      <c r="D443" s="340"/>
      <c r="E443" s="340"/>
      <c r="F443" s="340"/>
      <c r="G443" s="340"/>
      <c r="H443" s="340"/>
      <c r="I443" s="340"/>
      <c r="J443" s="340"/>
      <c r="K443" s="339"/>
      <c r="L443" s="342"/>
      <c r="M443" s="342"/>
      <c r="N443" s="342"/>
      <c r="O443" s="342"/>
      <c r="P443" s="343"/>
      <c r="Q443" s="343"/>
      <c r="R443" s="343"/>
    </row>
    <row r="444" spans="1:18">
      <c r="A444" s="340"/>
      <c r="B444" s="341"/>
      <c r="C444" s="340"/>
      <c r="D444" s="340"/>
      <c r="E444" s="340"/>
      <c r="F444" s="340"/>
      <c r="G444" s="340"/>
      <c r="H444" s="340"/>
      <c r="I444" s="340"/>
      <c r="J444" s="340"/>
      <c r="K444" s="339"/>
      <c r="L444" s="342"/>
      <c r="M444" s="342"/>
      <c r="N444" s="342"/>
      <c r="O444" s="342"/>
      <c r="P444" s="343"/>
      <c r="Q444" s="343"/>
      <c r="R444" s="343"/>
    </row>
    <row r="445" spans="1:18">
      <c r="A445" s="340"/>
      <c r="B445" s="341"/>
      <c r="C445" s="340"/>
      <c r="D445" s="340"/>
      <c r="E445" s="340"/>
      <c r="F445" s="340"/>
      <c r="G445" s="340"/>
      <c r="H445" s="340"/>
      <c r="I445" s="340"/>
      <c r="J445" s="340"/>
      <c r="K445" s="339"/>
      <c r="L445" s="342"/>
      <c r="M445" s="342"/>
      <c r="N445" s="342"/>
      <c r="O445" s="342"/>
      <c r="P445" s="343"/>
      <c r="Q445" s="343"/>
      <c r="R445" s="343"/>
    </row>
    <row r="446" spans="1:18">
      <c r="A446" s="340"/>
      <c r="B446" s="341"/>
      <c r="C446" s="340"/>
      <c r="D446" s="340"/>
      <c r="E446" s="340"/>
      <c r="F446" s="340"/>
      <c r="G446" s="340"/>
      <c r="H446" s="340"/>
      <c r="I446" s="340"/>
      <c r="J446" s="340"/>
      <c r="K446" s="339"/>
      <c r="L446" s="342"/>
      <c r="M446" s="342"/>
      <c r="N446" s="342"/>
      <c r="O446" s="342"/>
      <c r="P446" s="343"/>
      <c r="Q446" s="343"/>
      <c r="R446" s="343"/>
    </row>
    <row r="447" spans="1:18">
      <c r="A447" s="340"/>
      <c r="B447" s="341"/>
      <c r="C447" s="340"/>
      <c r="D447" s="340"/>
      <c r="E447" s="340"/>
      <c r="F447" s="340"/>
      <c r="G447" s="340"/>
      <c r="H447" s="340"/>
      <c r="I447" s="340"/>
      <c r="J447" s="340"/>
      <c r="K447" s="339"/>
      <c r="L447" s="342"/>
      <c r="M447" s="342"/>
      <c r="N447" s="342"/>
      <c r="O447" s="342"/>
      <c r="P447" s="343"/>
      <c r="Q447" s="343"/>
      <c r="R447" s="343"/>
    </row>
    <row r="448" spans="1:18">
      <c r="A448" s="340"/>
      <c r="B448" s="341"/>
      <c r="C448" s="340"/>
      <c r="D448" s="340"/>
      <c r="E448" s="340"/>
      <c r="F448" s="340"/>
      <c r="G448" s="340"/>
      <c r="H448" s="340"/>
      <c r="I448" s="340"/>
      <c r="J448" s="340"/>
      <c r="K448" s="339"/>
      <c r="L448" s="342"/>
      <c r="M448" s="342"/>
      <c r="N448" s="342"/>
      <c r="O448" s="342"/>
      <c r="P448" s="343"/>
      <c r="Q448" s="343"/>
      <c r="R448" s="343"/>
    </row>
    <row r="449" spans="1:18">
      <c r="A449" s="340"/>
      <c r="B449" s="341"/>
      <c r="C449" s="340"/>
      <c r="D449" s="340"/>
      <c r="E449" s="340"/>
      <c r="F449" s="340"/>
      <c r="G449" s="340"/>
      <c r="H449" s="340"/>
      <c r="I449" s="340"/>
      <c r="J449" s="340"/>
      <c r="K449" s="339"/>
      <c r="L449" s="342"/>
      <c r="M449" s="342"/>
      <c r="N449" s="342"/>
      <c r="O449" s="342"/>
      <c r="P449" s="343"/>
      <c r="Q449" s="343"/>
      <c r="R449" s="343"/>
    </row>
    <row r="450" spans="1:18">
      <c r="A450" s="340"/>
      <c r="B450" s="341"/>
      <c r="C450" s="340"/>
      <c r="D450" s="340"/>
      <c r="E450" s="340"/>
      <c r="F450" s="340"/>
      <c r="G450" s="340"/>
      <c r="H450" s="340"/>
      <c r="I450" s="340"/>
      <c r="J450" s="340"/>
      <c r="K450" s="339"/>
      <c r="L450" s="342"/>
      <c r="M450" s="342"/>
      <c r="N450" s="342"/>
      <c r="O450" s="342"/>
      <c r="P450" s="343"/>
      <c r="Q450" s="343"/>
      <c r="R450" s="343"/>
    </row>
    <row r="451" spans="1:18">
      <c r="A451" s="340"/>
      <c r="B451" s="341"/>
      <c r="C451" s="340"/>
      <c r="D451" s="340"/>
      <c r="E451" s="340"/>
      <c r="F451" s="340"/>
      <c r="G451" s="340"/>
      <c r="H451" s="340"/>
      <c r="I451" s="340"/>
      <c r="J451" s="340"/>
      <c r="K451" s="339"/>
      <c r="L451" s="342"/>
      <c r="M451" s="342"/>
      <c r="N451" s="342"/>
      <c r="O451" s="342"/>
      <c r="P451" s="343"/>
      <c r="Q451" s="343"/>
      <c r="R451" s="343"/>
    </row>
    <row r="452" spans="1:18">
      <c r="A452" s="340"/>
      <c r="B452" s="341"/>
      <c r="C452" s="340"/>
      <c r="D452" s="340"/>
      <c r="E452" s="340"/>
      <c r="F452" s="340"/>
      <c r="G452" s="340"/>
      <c r="H452" s="340"/>
      <c r="I452" s="340"/>
      <c r="J452" s="340"/>
      <c r="K452" s="339"/>
      <c r="L452" s="342"/>
      <c r="M452" s="342"/>
      <c r="N452" s="342"/>
      <c r="O452" s="342"/>
      <c r="P452" s="343"/>
      <c r="Q452" s="343"/>
      <c r="R452" s="343"/>
    </row>
    <row r="453" spans="1:18">
      <c r="A453" s="340"/>
      <c r="B453" s="341"/>
      <c r="C453" s="340"/>
      <c r="D453" s="340"/>
      <c r="E453" s="340"/>
      <c r="F453" s="340"/>
      <c r="G453" s="340"/>
      <c r="H453" s="340"/>
      <c r="I453" s="340"/>
      <c r="J453" s="340"/>
      <c r="K453" s="339"/>
      <c r="L453" s="342"/>
      <c r="M453" s="342"/>
      <c r="N453" s="342"/>
      <c r="O453" s="342"/>
      <c r="P453" s="343"/>
      <c r="Q453" s="343"/>
      <c r="R453" s="343"/>
    </row>
    <row r="454" spans="1:18">
      <c r="A454" s="340"/>
      <c r="B454" s="341"/>
      <c r="C454" s="340"/>
      <c r="D454" s="340"/>
      <c r="E454" s="340"/>
      <c r="F454" s="340"/>
      <c r="G454" s="340"/>
      <c r="H454" s="340"/>
      <c r="I454" s="340"/>
      <c r="J454" s="340"/>
      <c r="K454" s="339"/>
      <c r="L454" s="342"/>
      <c r="M454" s="342"/>
      <c r="N454" s="342"/>
      <c r="O454" s="342"/>
      <c r="P454" s="343"/>
      <c r="Q454" s="343"/>
      <c r="R454" s="343"/>
    </row>
    <row r="455" spans="1:18">
      <c r="A455" s="340"/>
      <c r="B455" s="341"/>
      <c r="C455" s="340"/>
      <c r="D455" s="340"/>
      <c r="E455" s="340"/>
      <c r="F455" s="340"/>
      <c r="G455" s="340"/>
      <c r="H455" s="340"/>
      <c r="I455" s="340"/>
      <c r="J455" s="340"/>
      <c r="K455" s="339"/>
      <c r="L455" s="342"/>
      <c r="M455" s="342"/>
      <c r="N455" s="342"/>
      <c r="O455" s="342"/>
      <c r="P455" s="343"/>
      <c r="Q455" s="343"/>
      <c r="R455" s="343"/>
    </row>
    <row r="456" spans="1:18">
      <c r="A456" s="340"/>
      <c r="B456" s="341"/>
      <c r="C456" s="340"/>
      <c r="D456" s="340"/>
      <c r="E456" s="340"/>
      <c r="F456" s="340"/>
      <c r="G456" s="340"/>
      <c r="H456" s="340"/>
      <c r="I456" s="340"/>
      <c r="J456" s="340"/>
      <c r="K456" s="339"/>
      <c r="L456" s="342"/>
      <c r="M456" s="342"/>
      <c r="N456" s="342"/>
      <c r="O456" s="342"/>
      <c r="P456" s="343"/>
      <c r="Q456" s="343"/>
      <c r="R456" s="343"/>
    </row>
    <row r="457" spans="1:18">
      <c r="A457" s="340"/>
      <c r="B457" s="341"/>
      <c r="C457" s="340"/>
      <c r="D457" s="340"/>
      <c r="E457" s="340"/>
      <c r="F457" s="340"/>
      <c r="G457" s="340"/>
      <c r="H457" s="340"/>
      <c r="I457" s="340"/>
      <c r="J457" s="340"/>
      <c r="K457" s="339"/>
      <c r="L457" s="342"/>
      <c r="M457" s="342"/>
      <c r="N457" s="342"/>
      <c r="O457" s="342"/>
      <c r="P457" s="343"/>
      <c r="Q457" s="343"/>
      <c r="R457" s="343"/>
    </row>
    <row r="458" spans="1:18">
      <c r="A458" s="340"/>
      <c r="B458" s="341"/>
      <c r="C458" s="340"/>
      <c r="D458" s="340"/>
      <c r="E458" s="340"/>
      <c r="F458" s="340"/>
      <c r="G458" s="340"/>
      <c r="H458" s="340"/>
      <c r="I458" s="340"/>
      <c r="J458" s="340"/>
      <c r="K458" s="339"/>
      <c r="L458" s="342"/>
      <c r="M458" s="342"/>
      <c r="N458" s="342"/>
      <c r="O458" s="342"/>
      <c r="P458" s="343"/>
      <c r="Q458" s="343"/>
      <c r="R458" s="343"/>
    </row>
    <row r="459" spans="1:18">
      <c r="A459" s="340"/>
      <c r="B459" s="341"/>
      <c r="C459" s="340"/>
      <c r="D459" s="340"/>
      <c r="E459" s="340"/>
      <c r="F459" s="340"/>
      <c r="G459" s="340"/>
      <c r="H459" s="340"/>
      <c r="I459" s="340"/>
      <c r="J459" s="340"/>
      <c r="K459" s="339"/>
      <c r="L459" s="342"/>
      <c r="M459" s="342"/>
      <c r="N459" s="342"/>
      <c r="O459" s="342"/>
      <c r="P459" s="343"/>
      <c r="Q459" s="343"/>
      <c r="R459" s="343"/>
    </row>
    <row r="460" spans="1:18">
      <c r="A460" s="340"/>
      <c r="B460" s="341"/>
      <c r="C460" s="340"/>
      <c r="D460" s="340"/>
      <c r="E460" s="340"/>
      <c r="F460" s="340"/>
      <c r="G460" s="340"/>
      <c r="H460" s="340"/>
      <c r="I460" s="340"/>
      <c r="J460" s="340"/>
      <c r="K460" s="339"/>
      <c r="L460" s="342"/>
      <c r="M460" s="342"/>
      <c r="N460" s="342"/>
      <c r="O460" s="342"/>
      <c r="P460" s="343"/>
      <c r="Q460" s="343"/>
      <c r="R460" s="343"/>
    </row>
    <row r="461" spans="1:18">
      <c r="A461" s="340"/>
      <c r="B461" s="341"/>
      <c r="C461" s="340"/>
      <c r="D461" s="340"/>
      <c r="E461" s="340"/>
      <c r="F461" s="340"/>
      <c r="G461" s="340"/>
      <c r="H461" s="340"/>
      <c r="I461" s="340"/>
      <c r="J461" s="340"/>
      <c r="K461" s="339"/>
      <c r="L461" s="342"/>
      <c r="M461" s="342"/>
      <c r="N461" s="342"/>
      <c r="O461" s="342"/>
      <c r="P461" s="343"/>
      <c r="Q461" s="343"/>
      <c r="R461" s="343"/>
    </row>
    <row r="462" spans="1:18">
      <c r="A462" s="340"/>
      <c r="B462" s="341"/>
      <c r="C462" s="340"/>
      <c r="D462" s="340"/>
      <c r="E462" s="340"/>
      <c r="F462" s="340"/>
      <c r="G462" s="340"/>
      <c r="H462" s="340"/>
      <c r="I462" s="340"/>
      <c r="J462" s="340"/>
      <c r="K462" s="339"/>
      <c r="L462" s="342"/>
      <c r="M462" s="342"/>
      <c r="N462" s="342"/>
      <c r="O462" s="342"/>
      <c r="P462" s="343"/>
      <c r="Q462" s="343"/>
      <c r="R462" s="343"/>
    </row>
    <row r="463" spans="1:18">
      <c r="A463" s="340"/>
      <c r="B463" s="341"/>
      <c r="C463" s="340"/>
      <c r="D463" s="340"/>
      <c r="E463" s="340"/>
      <c r="F463" s="340"/>
      <c r="G463" s="340"/>
      <c r="H463" s="340"/>
      <c r="I463" s="340"/>
      <c r="J463" s="340"/>
      <c r="K463" s="339"/>
      <c r="L463" s="342"/>
      <c r="M463" s="342"/>
      <c r="N463" s="342"/>
      <c r="O463" s="342"/>
      <c r="P463" s="343"/>
      <c r="Q463" s="343"/>
      <c r="R463" s="343"/>
    </row>
    <row r="464" spans="1:18">
      <c r="A464" s="340"/>
      <c r="B464" s="341"/>
      <c r="C464" s="340"/>
      <c r="D464" s="340"/>
      <c r="E464" s="340"/>
      <c r="F464" s="340"/>
      <c r="G464" s="340"/>
      <c r="H464" s="340"/>
      <c r="I464" s="340"/>
      <c r="J464" s="340"/>
      <c r="K464" s="339"/>
      <c r="L464" s="342"/>
      <c r="M464" s="342"/>
      <c r="N464" s="342"/>
      <c r="O464" s="342"/>
      <c r="P464" s="343"/>
      <c r="Q464" s="343"/>
      <c r="R464" s="343"/>
    </row>
    <row r="465" spans="1:18">
      <c r="A465" s="340"/>
      <c r="B465" s="341"/>
      <c r="C465" s="340"/>
      <c r="D465" s="340"/>
      <c r="E465" s="340"/>
      <c r="F465" s="340"/>
      <c r="G465" s="340"/>
      <c r="H465" s="340"/>
      <c r="I465" s="340"/>
      <c r="J465" s="340"/>
      <c r="K465" s="339"/>
      <c r="L465" s="342"/>
      <c r="M465" s="342"/>
      <c r="N465" s="342"/>
      <c r="O465" s="342"/>
      <c r="P465" s="343"/>
      <c r="Q465" s="343"/>
      <c r="R465" s="343"/>
    </row>
    <row r="466" spans="1:18">
      <c r="A466" s="340"/>
      <c r="B466" s="341"/>
      <c r="C466" s="340"/>
      <c r="D466" s="340"/>
      <c r="E466" s="340"/>
      <c r="F466" s="340"/>
      <c r="G466" s="340"/>
      <c r="H466" s="340"/>
      <c r="I466" s="340"/>
      <c r="J466" s="340"/>
      <c r="K466" s="339"/>
      <c r="L466" s="342"/>
      <c r="M466" s="342"/>
      <c r="N466" s="342"/>
      <c r="O466" s="342"/>
      <c r="P466" s="343"/>
      <c r="Q466" s="343"/>
      <c r="R466" s="343"/>
    </row>
    <row r="467" spans="1:18">
      <c r="A467" s="340"/>
      <c r="B467" s="341"/>
      <c r="C467" s="340"/>
      <c r="D467" s="340"/>
      <c r="E467" s="340"/>
      <c r="F467" s="340"/>
      <c r="G467" s="340"/>
      <c r="H467" s="340"/>
      <c r="I467" s="340"/>
      <c r="J467" s="340"/>
      <c r="K467" s="339"/>
      <c r="L467" s="342"/>
      <c r="M467" s="342"/>
      <c r="N467" s="342"/>
      <c r="O467" s="342"/>
      <c r="P467" s="343"/>
      <c r="Q467" s="343"/>
      <c r="R467" s="343"/>
    </row>
    <row r="468" spans="1:18">
      <c r="A468" s="340"/>
      <c r="B468" s="341"/>
      <c r="C468" s="340"/>
      <c r="D468" s="340"/>
      <c r="E468" s="340"/>
      <c r="F468" s="340"/>
      <c r="G468" s="340"/>
      <c r="H468" s="340"/>
      <c r="I468" s="340"/>
      <c r="J468" s="340"/>
      <c r="K468" s="339"/>
      <c r="L468" s="342"/>
      <c r="M468" s="342"/>
      <c r="N468" s="342"/>
      <c r="O468" s="342"/>
      <c r="P468" s="343"/>
      <c r="Q468" s="343"/>
      <c r="R468" s="343"/>
    </row>
    <row r="469" spans="1:18">
      <c r="A469" s="340"/>
      <c r="B469" s="341"/>
      <c r="C469" s="340"/>
      <c r="D469" s="340"/>
      <c r="E469" s="340"/>
      <c r="F469" s="340"/>
      <c r="G469" s="340"/>
      <c r="H469" s="340"/>
      <c r="I469" s="340"/>
      <c r="J469" s="340"/>
      <c r="K469" s="339"/>
      <c r="L469" s="342"/>
      <c r="M469" s="342"/>
      <c r="N469" s="342"/>
      <c r="O469" s="342"/>
      <c r="P469" s="343"/>
      <c r="Q469" s="343"/>
      <c r="R469" s="343"/>
    </row>
    <row r="470" spans="1:18">
      <c r="A470" s="340"/>
      <c r="B470" s="341"/>
      <c r="C470" s="340"/>
      <c r="D470" s="340"/>
      <c r="E470" s="340"/>
      <c r="F470" s="340"/>
      <c r="G470" s="340"/>
      <c r="H470" s="340"/>
      <c r="I470" s="340"/>
      <c r="J470" s="340"/>
      <c r="K470" s="339"/>
      <c r="L470" s="342"/>
      <c r="M470" s="342"/>
      <c r="N470" s="342"/>
      <c r="O470" s="342"/>
      <c r="P470" s="343"/>
      <c r="Q470" s="343"/>
      <c r="R470" s="343"/>
    </row>
    <row r="471" spans="1:18">
      <c r="A471" s="340"/>
      <c r="B471" s="341"/>
      <c r="C471" s="340"/>
      <c r="D471" s="340"/>
      <c r="E471" s="340"/>
      <c r="F471" s="340"/>
      <c r="G471" s="340"/>
      <c r="H471" s="340"/>
      <c r="I471" s="340"/>
      <c r="J471" s="340"/>
      <c r="K471" s="339"/>
      <c r="L471" s="342"/>
      <c r="M471" s="342"/>
      <c r="N471" s="342"/>
      <c r="O471" s="342"/>
      <c r="P471" s="343"/>
      <c r="Q471" s="343"/>
      <c r="R471" s="343"/>
    </row>
    <row r="472" spans="1:18">
      <c r="A472" s="340"/>
      <c r="B472" s="341"/>
      <c r="C472" s="340"/>
      <c r="D472" s="340"/>
      <c r="E472" s="340"/>
      <c r="F472" s="340"/>
      <c r="G472" s="340"/>
      <c r="H472" s="340"/>
      <c r="I472" s="340"/>
      <c r="J472" s="340"/>
      <c r="K472" s="339"/>
      <c r="L472" s="342"/>
      <c r="M472" s="342"/>
      <c r="N472" s="342"/>
      <c r="O472" s="342"/>
      <c r="P472" s="343"/>
      <c r="Q472" s="343"/>
      <c r="R472" s="343"/>
    </row>
    <row r="473" spans="1:18">
      <c r="A473" s="340"/>
      <c r="B473" s="341"/>
      <c r="C473" s="340"/>
      <c r="D473" s="340"/>
      <c r="E473" s="340"/>
      <c r="F473" s="340"/>
      <c r="G473" s="340"/>
      <c r="H473" s="340"/>
      <c r="I473" s="340"/>
      <c r="J473" s="340"/>
      <c r="K473" s="339"/>
      <c r="L473" s="342"/>
      <c r="M473" s="342"/>
      <c r="N473" s="342"/>
      <c r="O473" s="342"/>
      <c r="P473" s="343"/>
      <c r="Q473" s="343"/>
      <c r="R473" s="343"/>
    </row>
    <row r="474" spans="1:18">
      <c r="A474" s="340"/>
      <c r="B474" s="341"/>
      <c r="C474" s="340"/>
      <c r="D474" s="340"/>
      <c r="E474" s="340"/>
      <c r="F474" s="340"/>
      <c r="G474" s="340"/>
      <c r="H474" s="340"/>
      <c r="I474" s="340"/>
      <c r="J474" s="340"/>
      <c r="K474" s="339"/>
      <c r="L474" s="342"/>
      <c r="M474" s="342"/>
      <c r="N474" s="342"/>
      <c r="O474" s="342"/>
      <c r="P474" s="343"/>
      <c r="Q474" s="343"/>
      <c r="R474" s="343"/>
    </row>
    <row r="475" spans="1:18">
      <c r="A475" s="340"/>
      <c r="B475" s="341"/>
      <c r="C475" s="340"/>
      <c r="D475" s="340"/>
      <c r="E475" s="340"/>
      <c r="F475" s="340"/>
      <c r="G475" s="340"/>
      <c r="H475" s="340"/>
      <c r="I475" s="340"/>
      <c r="J475" s="340"/>
      <c r="K475" s="339"/>
      <c r="L475" s="342"/>
      <c r="M475" s="342"/>
      <c r="N475" s="342"/>
      <c r="O475" s="342"/>
      <c r="P475" s="343"/>
      <c r="Q475" s="343"/>
      <c r="R475" s="343"/>
    </row>
    <row r="476" spans="1:18">
      <c r="A476" s="340"/>
      <c r="B476" s="341"/>
      <c r="C476" s="340"/>
      <c r="D476" s="340"/>
      <c r="E476" s="340"/>
      <c r="F476" s="340"/>
      <c r="G476" s="340"/>
      <c r="H476" s="340"/>
      <c r="I476" s="340"/>
      <c r="J476" s="340"/>
      <c r="K476" s="339"/>
      <c r="L476" s="342"/>
      <c r="M476" s="342"/>
      <c r="N476" s="342"/>
      <c r="O476" s="342"/>
      <c r="P476" s="343"/>
      <c r="Q476" s="343"/>
      <c r="R476" s="343"/>
    </row>
    <row r="477" spans="1:18">
      <c r="A477" s="340"/>
      <c r="B477" s="341"/>
      <c r="C477" s="340"/>
      <c r="D477" s="340"/>
      <c r="E477" s="340"/>
      <c r="F477" s="340"/>
      <c r="G477" s="340"/>
      <c r="H477" s="340"/>
      <c r="I477" s="340"/>
      <c r="J477" s="340"/>
      <c r="K477" s="339"/>
      <c r="L477" s="342"/>
      <c r="M477" s="342"/>
      <c r="N477" s="342"/>
      <c r="O477" s="342"/>
      <c r="P477" s="343"/>
      <c r="Q477" s="343"/>
      <c r="R477" s="343"/>
    </row>
    <row r="478" spans="1:18">
      <c r="A478" s="340"/>
      <c r="B478" s="341"/>
      <c r="C478" s="340"/>
      <c r="D478" s="340"/>
      <c r="E478" s="340"/>
      <c r="F478" s="340"/>
      <c r="G478" s="340"/>
      <c r="H478" s="340"/>
      <c r="I478" s="340"/>
      <c r="J478" s="340"/>
      <c r="K478" s="339"/>
      <c r="L478" s="342"/>
      <c r="M478" s="342"/>
      <c r="N478" s="342"/>
      <c r="O478" s="342"/>
      <c r="P478" s="343"/>
      <c r="Q478" s="343"/>
      <c r="R478" s="343"/>
    </row>
    <row r="479" spans="1:18">
      <c r="A479" s="340"/>
      <c r="B479" s="341"/>
      <c r="C479" s="340"/>
      <c r="D479" s="340"/>
      <c r="E479" s="340"/>
      <c r="F479" s="340"/>
      <c r="G479" s="340"/>
      <c r="H479" s="340"/>
      <c r="I479" s="340"/>
      <c r="J479" s="340"/>
      <c r="K479" s="339"/>
      <c r="L479" s="342"/>
      <c r="M479" s="342"/>
      <c r="N479" s="342"/>
      <c r="O479" s="342"/>
      <c r="P479" s="343"/>
      <c r="Q479" s="343"/>
      <c r="R479" s="343"/>
    </row>
    <row r="480" spans="1:18">
      <c r="A480" s="340"/>
      <c r="B480" s="341"/>
      <c r="C480" s="340"/>
      <c r="D480" s="340"/>
      <c r="E480" s="340"/>
      <c r="F480" s="340"/>
      <c r="G480" s="340"/>
      <c r="H480" s="340"/>
      <c r="I480" s="340"/>
      <c r="J480" s="340"/>
      <c r="K480" s="339"/>
      <c r="L480" s="342"/>
      <c r="M480" s="342"/>
      <c r="N480" s="342"/>
      <c r="O480" s="342"/>
      <c r="P480" s="343"/>
      <c r="Q480" s="343"/>
      <c r="R480" s="343"/>
    </row>
    <row r="481" spans="1:18">
      <c r="A481" s="340"/>
      <c r="B481" s="341"/>
      <c r="C481" s="340"/>
      <c r="D481" s="340"/>
      <c r="E481" s="340"/>
      <c r="F481" s="340"/>
      <c r="G481" s="340"/>
      <c r="H481" s="340"/>
      <c r="I481" s="340"/>
      <c r="J481" s="340"/>
      <c r="K481" s="339"/>
      <c r="L481" s="342"/>
      <c r="M481" s="342"/>
      <c r="N481" s="342"/>
      <c r="O481" s="342"/>
      <c r="P481" s="343"/>
      <c r="Q481" s="343"/>
      <c r="R481" s="343"/>
    </row>
    <row r="482" spans="1:18">
      <c r="A482" s="340"/>
      <c r="B482" s="341"/>
      <c r="C482" s="340"/>
      <c r="D482" s="340"/>
      <c r="E482" s="340"/>
      <c r="F482" s="340"/>
      <c r="G482" s="340"/>
      <c r="H482" s="340"/>
      <c r="I482" s="340"/>
      <c r="J482" s="340"/>
      <c r="K482" s="339"/>
      <c r="L482" s="342"/>
      <c r="M482" s="342"/>
      <c r="N482" s="342"/>
      <c r="O482" s="342"/>
      <c r="P482" s="343"/>
      <c r="Q482" s="343"/>
      <c r="R482" s="343"/>
    </row>
    <row r="483" spans="1:18">
      <c r="A483" s="340"/>
      <c r="B483" s="341"/>
      <c r="C483" s="340"/>
      <c r="D483" s="340"/>
      <c r="E483" s="340"/>
      <c r="F483" s="340"/>
      <c r="G483" s="340"/>
      <c r="H483" s="340"/>
      <c r="I483" s="340"/>
      <c r="J483" s="340"/>
      <c r="K483" s="339"/>
      <c r="L483" s="342"/>
      <c r="M483" s="342"/>
      <c r="N483" s="342"/>
      <c r="O483" s="342"/>
      <c r="P483" s="343"/>
      <c r="Q483" s="343"/>
      <c r="R483" s="343"/>
    </row>
    <row r="484" spans="1:18">
      <c r="A484" s="340"/>
      <c r="B484" s="341"/>
      <c r="C484" s="340"/>
      <c r="D484" s="340"/>
      <c r="E484" s="340"/>
      <c r="F484" s="340"/>
      <c r="G484" s="340"/>
      <c r="H484" s="340"/>
      <c r="I484" s="340"/>
      <c r="J484" s="340"/>
      <c r="K484" s="339"/>
      <c r="L484" s="342"/>
      <c r="M484" s="342"/>
      <c r="N484" s="342"/>
      <c r="O484" s="342"/>
      <c r="P484" s="343"/>
      <c r="Q484" s="343"/>
      <c r="R484" s="343"/>
    </row>
    <row r="485" spans="1:18">
      <c r="A485" s="340"/>
      <c r="B485" s="341"/>
      <c r="C485" s="340"/>
      <c r="D485" s="340"/>
      <c r="E485" s="340"/>
      <c r="F485" s="340"/>
      <c r="G485" s="340"/>
      <c r="H485" s="340"/>
      <c r="I485" s="340"/>
      <c r="J485" s="340"/>
      <c r="K485" s="339"/>
      <c r="L485" s="342"/>
      <c r="M485" s="342"/>
      <c r="N485" s="342"/>
      <c r="O485" s="342"/>
      <c r="P485" s="343"/>
      <c r="Q485" s="343"/>
      <c r="R485" s="343"/>
    </row>
    <row r="486" spans="1:18">
      <c r="A486" s="340"/>
      <c r="B486" s="341"/>
      <c r="C486" s="340"/>
      <c r="D486" s="340"/>
      <c r="E486" s="340"/>
      <c r="F486" s="340"/>
      <c r="G486" s="340"/>
      <c r="H486" s="340"/>
      <c r="I486" s="340"/>
      <c r="J486" s="340"/>
      <c r="K486" s="339"/>
      <c r="L486" s="342"/>
      <c r="M486" s="342"/>
      <c r="N486" s="342"/>
      <c r="O486" s="342"/>
      <c r="P486" s="343"/>
      <c r="Q486" s="343"/>
      <c r="R486" s="343"/>
    </row>
    <row r="487" spans="1:18">
      <c r="A487" s="340"/>
      <c r="B487" s="341"/>
      <c r="C487" s="340"/>
      <c r="D487" s="340"/>
      <c r="E487" s="340"/>
      <c r="F487" s="340"/>
      <c r="G487" s="340"/>
      <c r="H487" s="340"/>
      <c r="I487" s="340"/>
      <c r="J487" s="340"/>
      <c r="K487" s="339"/>
      <c r="L487" s="342"/>
      <c r="M487" s="342"/>
      <c r="N487" s="342"/>
      <c r="O487" s="342"/>
      <c r="P487" s="343"/>
      <c r="Q487" s="343"/>
      <c r="R487" s="343"/>
    </row>
    <row r="488" spans="1:18">
      <c r="A488" s="340"/>
      <c r="B488" s="341"/>
      <c r="C488" s="340"/>
      <c r="D488" s="340"/>
      <c r="E488" s="340"/>
      <c r="F488" s="340"/>
      <c r="G488" s="340"/>
      <c r="H488" s="340"/>
      <c r="I488" s="340"/>
      <c r="J488" s="340"/>
      <c r="K488" s="339"/>
      <c r="L488" s="342"/>
      <c r="M488" s="342"/>
      <c r="N488" s="342"/>
      <c r="O488" s="342"/>
      <c r="P488" s="343"/>
      <c r="Q488" s="343"/>
      <c r="R488" s="343"/>
    </row>
    <row r="489" spans="1:18">
      <c r="A489" s="340"/>
      <c r="B489" s="341"/>
      <c r="C489" s="340"/>
      <c r="D489" s="340"/>
      <c r="E489" s="340"/>
      <c r="F489" s="340"/>
      <c r="G489" s="340"/>
      <c r="H489" s="340"/>
      <c r="I489" s="340"/>
      <c r="J489" s="340"/>
      <c r="K489" s="339"/>
      <c r="L489" s="342"/>
      <c r="M489" s="342"/>
      <c r="N489" s="342"/>
      <c r="O489" s="342"/>
      <c r="P489" s="343"/>
      <c r="Q489" s="343"/>
      <c r="R489" s="343"/>
    </row>
    <row r="490" spans="1:18">
      <c r="A490" s="340"/>
      <c r="B490" s="341"/>
      <c r="C490" s="340"/>
      <c r="D490" s="340"/>
      <c r="E490" s="340"/>
      <c r="F490" s="340"/>
      <c r="G490" s="340"/>
      <c r="H490" s="340"/>
      <c r="I490" s="340"/>
      <c r="J490" s="340"/>
      <c r="K490" s="339"/>
      <c r="L490" s="342"/>
      <c r="M490" s="342"/>
      <c r="N490" s="342"/>
      <c r="O490" s="342"/>
      <c r="P490" s="343"/>
      <c r="Q490" s="343"/>
      <c r="R490" s="343"/>
    </row>
    <row r="491" spans="1:18">
      <c r="A491" s="340"/>
      <c r="B491" s="341"/>
      <c r="C491" s="340"/>
      <c r="D491" s="340"/>
      <c r="E491" s="340"/>
      <c r="F491" s="340"/>
      <c r="G491" s="340"/>
      <c r="H491" s="340"/>
      <c r="I491" s="340"/>
      <c r="J491" s="340"/>
      <c r="K491" s="339"/>
      <c r="L491" s="342"/>
      <c r="M491" s="342"/>
      <c r="N491" s="342"/>
      <c r="O491" s="342"/>
      <c r="P491" s="343"/>
      <c r="Q491" s="343"/>
      <c r="R491" s="343"/>
    </row>
    <row r="492" spans="1:18">
      <c r="A492" s="340"/>
      <c r="B492" s="341"/>
      <c r="C492" s="340"/>
      <c r="D492" s="340"/>
      <c r="E492" s="340"/>
      <c r="F492" s="340"/>
      <c r="G492" s="340"/>
      <c r="H492" s="340"/>
      <c r="I492" s="340"/>
      <c r="J492" s="340"/>
      <c r="K492" s="339"/>
      <c r="L492" s="342"/>
      <c r="M492" s="342"/>
      <c r="N492" s="342"/>
      <c r="O492" s="342"/>
      <c r="P492" s="343"/>
      <c r="Q492" s="343"/>
      <c r="R492" s="343"/>
    </row>
    <row r="493" spans="1:18">
      <c r="A493" s="340"/>
      <c r="B493" s="341"/>
      <c r="C493" s="340"/>
      <c r="D493" s="340"/>
      <c r="E493" s="340"/>
      <c r="F493" s="340"/>
      <c r="G493" s="340"/>
      <c r="H493" s="340"/>
      <c r="I493" s="340"/>
      <c r="J493" s="340"/>
      <c r="K493" s="339"/>
      <c r="L493" s="342"/>
      <c r="M493" s="342"/>
      <c r="N493" s="342"/>
      <c r="O493" s="342"/>
      <c r="P493" s="343"/>
      <c r="Q493" s="343"/>
      <c r="R493" s="343"/>
    </row>
    <row r="494" spans="1:18">
      <c r="A494" s="340"/>
      <c r="B494" s="341"/>
      <c r="C494" s="340"/>
      <c r="D494" s="340"/>
      <c r="E494" s="340"/>
      <c r="F494" s="340"/>
      <c r="G494" s="340"/>
      <c r="H494" s="340"/>
      <c r="I494" s="340"/>
      <c r="J494" s="340"/>
      <c r="K494" s="339"/>
      <c r="L494" s="342"/>
      <c r="M494" s="342"/>
      <c r="N494" s="342"/>
      <c r="O494" s="342"/>
      <c r="P494" s="343"/>
      <c r="Q494" s="343"/>
      <c r="R494" s="343"/>
    </row>
    <row r="495" spans="1:18">
      <c r="A495" s="340"/>
      <c r="B495" s="341"/>
      <c r="C495" s="340"/>
      <c r="D495" s="340"/>
      <c r="E495" s="340"/>
      <c r="F495" s="340"/>
      <c r="G495" s="340"/>
      <c r="H495" s="340"/>
      <c r="I495" s="340"/>
      <c r="J495" s="340"/>
      <c r="K495" s="339"/>
      <c r="L495" s="342"/>
      <c r="M495" s="342"/>
      <c r="N495" s="342"/>
      <c r="O495" s="342"/>
      <c r="P495" s="343"/>
      <c r="Q495" s="343"/>
      <c r="R495" s="343"/>
    </row>
    <row r="496" spans="1:18">
      <c r="A496" s="340"/>
      <c r="B496" s="341"/>
      <c r="C496" s="340"/>
      <c r="D496" s="340"/>
      <c r="E496" s="340"/>
      <c r="F496" s="340"/>
      <c r="G496" s="340"/>
      <c r="H496" s="340"/>
      <c r="I496" s="340"/>
      <c r="J496" s="340"/>
      <c r="K496" s="339"/>
      <c r="L496" s="342"/>
      <c r="M496" s="342"/>
      <c r="N496" s="342"/>
      <c r="O496" s="342"/>
      <c r="P496" s="343"/>
      <c r="Q496" s="343"/>
      <c r="R496" s="343"/>
    </row>
    <row r="497" spans="1:18">
      <c r="A497" s="340"/>
      <c r="B497" s="341"/>
      <c r="C497" s="340"/>
      <c r="D497" s="340"/>
      <c r="E497" s="340"/>
      <c r="F497" s="340"/>
      <c r="G497" s="340"/>
      <c r="H497" s="340"/>
      <c r="I497" s="340"/>
      <c r="J497" s="340"/>
      <c r="K497" s="339"/>
      <c r="L497" s="342"/>
      <c r="M497" s="342"/>
      <c r="N497" s="342"/>
      <c r="O497" s="342"/>
      <c r="P497" s="343"/>
      <c r="Q497" s="343"/>
      <c r="R497" s="343"/>
    </row>
    <row r="498" spans="1:18">
      <c r="A498" s="340"/>
      <c r="B498" s="341"/>
      <c r="C498" s="340"/>
      <c r="D498" s="340"/>
      <c r="E498" s="340"/>
      <c r="F498" s="340"/>
      <c r="G498" s="340"/>
      <c r="H498" s="340"/>
      <c r="I498" s="340"/>
      <c r="J498" s="340"/>
      <c r="K498" s="339"/>
      <c r="L498" s="342"/>
      <c r="M498" s="342"/>
      <c r="N498" s="342"/>
      <c r="O498" s="342"/>
      <c r="P498" s="343"/>
      <c r="Q498" s="343"/>
      <c r="R498" s="343"/>
    </row>
    <row r="499" spans="1:18">
      <c r="A499" s="340"/>
      <c r="B499" s="341"/>
      <c r="C499" s="340"/>
      <c r="D499" s="340"/>
      <c r="E499" s="340"/>
      <c r="F499" s="340"/>
      <c r="G499" s="340"/>
      <c r="H499" s="340"/>
      <c r="I499" s="340"/>
      <c r="J499" s="340"/>
      <c r="K499" s="339"/>
      <c r="L499" s="342"/>
      <c r="M499" s="342"/>
      <c r="N499" s="342"/>
      <c r="O499" s="342"/>
      <c r="P499" s="343"/>
      <c r="Q499" s="343"/>
      <c r="R499" s="343"/>
    </row>
    <row r="500" spans="1:18">
      <c r="A500" s="340"/>
      <c r="B500" s="341"/>
      <c r="C500" s="340"/>
      <c r="D500" s="340"/>
      <c r="E500" s="340"/>
      <c r="F500" s="340"/>
      <c r="G500" s="340"/>
      <c r="H500" s="340"/>
      <c r="I500" s="340"/>
      <c r="J500" s="340"/>
      <c r="K500" s="339"/>
      <c r="L500" s="342"/>
      <c r="M500" s="342"/>
      <c r="N500" s="342"/>
      <c r="O500" s="342"/>
      <c r="P500" s="343"/>
      <c r="Q500" s="343"/>
      <c r="R500" s="343"/>
    </row>
    <row r="501" spans="1:18">
      <c r="A501" s="340"/>
      <c r="B501" s="341"/>
      <c r="C501" s="340"/>
      <c r="D501" s="340"/>
      <c r="E501" s="340"/>
      <c r="F501" s="340"/>
      <c r="G501" s="340"/>
      <c r="H501" s="340"/>
      <c r="I501" s="340"/>
      <c r="J501" s="340"/>
      <c r="K501" s="339"/>
      <c r="L501" s="342"/>
      <c r="M501" s="342"/>
      <c r="N501" s="342"/>
      <c r="O501" s="342"/>
      <c r="P501" s="343"/>
      <c r="Q501" s="343"/>
      <c r="R501" s="343"/>
    </row>
    <row r="502" spans="1:18">
      <c r="A502" s="340"/>
      <c r="B502" s="341"/>
      <c r="C502" s="340"/>
      <c r="D502" s="340"/>
      <c r="E502" s="340"/>
      <c r="F502" s="340"/>
      <c r="G502" s="340"/>
      <c r="H502" s="340"/>
      <c r="I502" s="340"/>
      <c r="J502" s="340"/>
      <c r="K502" s="339"/>
      <c r="L502" s="342"/>
      <c r="M502" s="342"/>
      <c r="N502" s="342"/>
      <c r="O502" s="342"/>
      <c r="P502" s="343"/>
      <c r="Q502" s="343"/>
      <c r="R502" s="343"/>
    </row>
    <row r="503" spans="1:18">
      <c r="A503" s="340"/>
      <c r="B503" s="341"/>
      <c r="C503" s="340"/>
      <c r="D503" s="340"/>
      <c r="E503" s="340"/>
      <c r="F503" s="340"/>
      <c r="G503" s="340"/>
      <c r="H503" s="340"/>
      <c r="I503" s="340"/>
      <c r="J503" s="340"/>
      <c r="K503" s="339"/>
      <c r="L503" s="342"/>
      <c r="M503" s="342"/>
      <c r="N503" s="342"/>
      <c r="O503" s="342"/>
      <c r="P503" s="343"/>
      <c r="Q503" s="343"/>
      <c r="R503" s="343"/>
    </row>
    <row r="504" spans="1:18">
      <c r="A504" s="340"/>
      <c r="B504" s="341"/>
      <c r="C504" s="340"/>
      <c r="D504" s="340"/>
      <c r="E504" s="340"/>
      <c r="F504" s="340"/>
      <c r="G504" s="340"/>
      <c r="H504" s="340"/>
      <c r="I504" s="340"/>
      <c r="J504" s="340"/>
      <c r="K504" s="339"/>
      <c r="L504" s="342"/>
      <c r="M504" s="342"/>
      <c r="N504" s="342"/>
      <c r="O504" s="342"/>
      <c r="P504" s="343"/>
      <c r="Q504" s="343"/>
      <c r="R504" s="343"/>
    </row>
    <row r="505" spans="1:18">
      <c r="A505" s="340"/>
      <c r="B505" s="341"/>
      <c r="C505" s="340"/>
      <c r="D505" s="340"/>
      <c r="E505" s="340"/>
      <c r="F505" s="340"/>
      <c r="G505" s="340"/>
      <c r="H505" s="340"/>
      <c r="I505" s="340"/>
      <c r="J505" s="340"/>
      <c r="K505" s="339"/>
      <c r="L505" s="342"/>
      <c r="M505" s="342"/>
      <c r="N505" s="342"/>
      <c r="O505" s="342"/>
      <c r="P505" s="343"/>
      <c r="Q505" s="343"/>
      <c r="R505" s="343"/>
    </row>
    <row r="506" spans="1:18">
      <c r="A506" s="340"/>
      <c r="B506" s="341"/>
      <c r="C506" s="340"/>
      <c r="D506" s="340"/>
      <c r="E506" s="340"/>
      <c r="F506" s="340"/>
      <c r="G506" s="340"/>
      <c r="H506" s="340"/>
      <c r="I506" s="340"/>
      <c r="J506" s="340"/>
      <c r="K506" s="339"/>
      <c r="L506" s="342"/>
      <c r="M506" s="342"/>
      <c r="N506" s="342"/>
      <c r="O506" s="342"/>
      <c r="P506" s="343"/>
      <c r="Q506" s="343"/>
      <c r="R506" s="343"/>
    </row>
    <row r="507" spans="1:18">
      <c r="A507" s="340"/>
      <c r="B507" s="341"/>
      <c r="C507" s="340"/>
      <c r="D507" s="340"/>
      <c r="E507" s="340"/>
      <c r="F507" s="340"/>
      <c r="G507" s="340"/>
      <c r="H507" s="340"/>
      <c r="I507" s="340"/>
      <c r="J507" s="340"/>
      <c r="K507" s="339"/>
      <c r="L507" s="342"/>
      <c r="M507" s="342"/>
      <c r="N507" s="342"/>
      <c r="O507" s="342"/>
      <c r="P507" s="343"/>
      <c r="Q507" s="343"/>
      <c r="R507" s="343"/>
    </row>
    <row r="508" spans="1:18">
      <c r="A508" s="340"/>
      <c r="B508" s="341"/>
      <c r="C508" s="340"/>
      <c r="D508" s="340"/>
      <c r="E508" s="340"/>
      <c r="F508" s="340"/>
      <c r="G508" s="340"/>
      <c r="H508" s="340"/>
      <c r="I508" s="340"/>
      <c r="J508" s="340"/>
      <c r="K508" s="339"/>
      <c r="L508" s="342"/>
      <c r="M508" s="342"/>
      <c r="N508" s="342"/>
      <c r="O508" s="342"/>
      <c r="P508" s="343"/>
      <c r="Q508" s="343"/>
      <c r="R508" s="343"/>
    </row>
    <row r="509" spans="1:18">
      <c r="A509" s="340"/>
      <c r="B509" s="341"/>
      <c r="C509" s="340"/>
      <c r="D509" s="340"/>
      <c r="E509" s="340"/>
      <c r="F509" s="340"/>
      <c r="G509" s="340"/>
      <c r="H509" s="340"/>
      <c r="I509" s="340"/>
      <c r="J509" s="340"/>
      <c r="K509" s="339"/>
      <c r="L509" s="342"/>
      <c r="M509" s="342"/>
      <c r="N509" s="342"/>
      <c r="O509" s="342"/>
      <c r="P509" s="343"/>
      <c r="Q509" s="343"/>
      <c r="R509" s="343"/>
    </row>
    <row r="510" spans="1:18">
      <c r="A510" s="340"/>
      <c r="B510" s="341"/>
      <c r="C510" s="340"/>
      <c r="D510" s="340"/>
      <c r="E510" s="340"/>
      <c r="F510" s="340"/>
      <c r="G510" s="340"/>
      <c r="H510" s="340"/>
      <c r="I510" s="340"/>
      <c r="J510" s="340"/>
      <c r="K510" s="339"/>
      <c r="L510" s="342"/>
      <c r="M510" s="342"/>
      <c r="N510" s="342"/>
      <c r="O510" s="342"/>
      <c r="P510" s="343"/>
      <c r="Q510" s="343"/>
      <c r="R510" s="343"/>
    </row>
    <row r="511" spans="1:18">
      <c r="A511" s="340"/>
      <c r="B511" s="341"/>
      <c r="C511" s="340"/>
      <c r="D511" s="340"/>
      <c r="E511" s="340"/>
      <c r="F511" s="340"/>
      <c r="G511" s="340"/>
      <c r="H511" s="340"/>
      <c r="I511" s="340"/>
      <c r="J511" s="340"/>
      <c r="K511" s="339"/>
      <c r="L511" s="342"/>
      <c r="M511" s="342"/>
      <c r="N511" s="342"/>
      <c r="O511" s="342"/>
      <c r="P511" s="343"/>
      <c r="Q511" s="343"/>
      <c r="R511" s="343"/>
    </row>
    <row r="512" spans="1:18">
      <c r="A512" s="340"/>
      <c r="B512" s="341"/>
      <c r="C512" s="340"/>
      <c r="D512" s="340"/>
      <c r="E512" s="340"/>
      <c r="F512" s="340"/>
      <c r="G512" s="340"/>
      <c r="H512" s="340"/>
      <c r="I512" s="340"/>
      <c r="J512" s="340"/>
      <c r="K512" s="339"/>
      <c r="L512" s="342"/>
      <c r="M512" s="342"/>
      <c r="N512" s="342"/>
      <c r="O512" s="342"/>
      <c r="P512" s="343"/>
      <c r="Q512" s="343"/>
      <c r="R512" s="343"/>
    </row>
    <row r="513" spans="1:18">
      <c r="A513" s="340"/>
      <c r="B513" s="341"/>
      <c r="C513" s="340"/>
      <c r="D513" s="340"/>
      <c r="E513" s="340"/>
      <c r="F513" s="340"/>
      <c r="G513" s="340"/>
      <c r="H513" s="340"/>
      <c r="I513" s="340"/>
      <c r="J513" s="340"/>
      <c r="K513" s="339"/>
      <c r="L513" s="342"/>
      <c r="M513" s="342"/>
      <c r="N513" s="342"/>
      <c r="O513" s="342"/>
      <c r="P513" s="343"/>
      <c r="Q513" s="343"/>
      <c r="R513" s="343"/>
    </row>
    <row r="514" spans="1:18">
      <c r="A514" s="340"/>
      <c r="B514" s="341"/>
      <c r="C514" s="340"/>
      <c r="D514" s="340"/>
      <c r="E514" s="340"/>
      <c r="F514" s="340"/>
      <c r="G514" s="340"/>
      <c r="H514" s="340"/>
      <c r="I514" s="340"/>
      <c r="J514" s="340"/>
      <c r="K514" s="339"/>
      <c r="L514" s="342"/>
      <c r="M514" s="342"/>
      <c r="N514" s="342"/>
      <c r="O514" s="342"/>
      <c r="P514" s="343"/>
      <c r="Q514" s="343"/>
      <c r="R514" s="343"/>
    </row>
    <row r="515" spans="1:18">
      <c r="A515" s="340"/>
      <c r="B515" s="341"/>
      <c r="C515" s="340"/>
      <c r="D515" s="340"/>
      <c r="E515" s="340"/>
      <c r="F515" s="340"/>
      <c r="G515" s="340"/>
      <c r="H515" s="340"/>
      <c r="I515" s="340"/>
      <c r="J515" s="340"/>
      <c r="K515" s="339"/>
      <c r="L515" s="342"/>
      <c r="M515" s="342"/>
      <c r="N515" s="342"/>
      <c r="O515" s="342"/>
      <c r="P515" s="343"/>
      <c r="Q515" s="343"/>
      <c r="R515" s="343"/>
    </row>
    <row r="516" spans="1:18">
      <c r="A516" s="340"/>
      <c r="B516" s="341"/>
      <c r="C516" s="340"/>
      <c r="D516" s="340"/>
      <c r="E516" s="340"/>
      <c r="F516" s="340"/>
      <c r="G516" s="340"/>
      <c r="H516" s="340"/>
      <c r="I516" s="340"/>
      <c r="J516" s="340"/>
      <c r="K516" s="339"/>
      <c r="L516" s="342"/>
      <c r="M516" s="342"/>
      <c r="N516" s="342"/>
      <c r="O516" s="342"/>
      <c r="P516" s="343"/>
      <c r="Q516" s="343"/>
      <c r="R516" s="343"/>
    </row>
    <row r="517" spans="1:18">
      <c r="A517" s="340"/>
      <c r="B517" s="341"/>
      <c r="C517" s="340"/>
      <c r="D517" s="340"/>
      <c r="E517" s="340"/>
      <c r="F517" s="340"/>
      <c r="G517" s="340"/>
      <c r="H517" s="340"/>
      <c r="I517" s="340"/>
      <c r="J517" s="340"/>
      <c r="K517" s="339"/>
      <c r="L517" s="342"/>
      <c r="M517" s="342"/>
      <c r="N517" s="342"/>
      <c r="O517" s="342"/>
      <c r="P517" s="343"/>
      <c r="Q517" s="343"/>
      <c r="R517" s="343"/>
    </row>
    <row r="518" spans="1:18">
      <c r="A518" s="340"/>
      <c r="B518" s="341"/>
      <c r="C518" s="340"/>
      <c r="D518" s="340"/>
      <c r="E518" s="340"/>
      <c r="F518" s="340"/>
      <c r="G518" s="340"/>
      <c r="H518" s="340"/>
      <c r="I518" s="340"/>
      <c r="J518" s="340"/>
      <c r="K518" s="339"/>
      <c r="L518" s="342"/>
      <c r="M518" s="342"/>
      <c r="N518" s="342"/>
      <c r="O518" s="342"/>
      <c r="P518" s="343"/>
      <c r="Q518" s="343"/>
      <c r="R518" s="343"/>
    </row>
    <row r="519" spans="1:18">
      <c r="A519" s="340"/>
      <c r="B519" s="341"/>
      <c r="C519" s="340"/>
      <c r="D519" s="340"/>
      <c r="E519" s="340"/>
      <c r="F519" s="340"/>
      <c r="G519" s="340"/>
      <c r="H519" s="340"/>
      <c r="I519" s="340"/>
      <c r="J519" s="340"/>
      <c r="K519" s="339"/>
      <c r="L519" s="342"/>
      <c r="M519" s="342"/>
      <c r="N519" s="342"/>
      <c r="O519" s="342"/>
      <c r="P519" s="343"/>
      <c r="Q519" s="343"/>
      <c r="R519" s="343"/>
    </row>
    <row r="520" spans="1:18">
      <c r="A520" s="340"/>
      <c r="B520" s="341"/>
      <c r="C520" s="340"/>
      <c r="D520" s="340"/>
      <c r="E520" s="340"/>
      <c r="F520" s="340"/>
      <c r="G520" s="340"/>
      <c r="H520" s="340"/>
      <c r="I520" s="340"/>
      <c r="J520" s="340"/>
      <c r="K520" s="339"/>
      <c r="L520" s="342"/>
      <c r="M520" s="342"/>
      <c r="N520" s="342"/>
      <c r="O520" s="342"/>
      <c r="P520" s="343"/>
      <c r="Q520" s="343"/>
      <c r="R520" s="343"/>
    </row>
    <row r="521" spans="1:18">
      <c r="A521" s="340"/>
      <c r="B521" s="341"/>
      <c r="C521" s="340"/>
      <c r="D521" s="340"/>
      <c r="E521" s="340"/>
      <c r="F521" s="340"/>
      <c r="G521" s="340"/>
      <c r="H521" s="340"/>
      <c r="I521" s="340"/>
      <c r="J521" s="340"/>
      <c r="K521" s="339"/>
      <c r="L521" s="342"/>
      <c r="M521" s="342"/>
      <c r="N521" s="342"/>
      <c r="O521" s="342"/>
      <c r="P521" s="343"/>
      <c r="Q521" s="343"/>
      <c r="R521" s="343"/>
    </row>
    <row r="522" spans="1:18">
      <c r="A522" s="340"/>
      <c r="B522" s="341"/>
      <c r="C522" s="340"/>
      <c r="D522" s="340"/>
      <c r="E522" s="340"/>
      <c r="F522" s="340"/>
      <c r="G522" s="340"/>
      <c r="H522" s="340"/>
      <c r="I522" s="340"/>
      <c r="J522" s="340"/>
      <c r="K522" s="339"/>
      <c r="L522" s="342"/>
      <c r="M522" s="342"/>
      <c r="N522" s="342"/>
      <c r="O522" s="342"/>
      <c r="P522" s="343"/>
      <c r="Q522" s="343"/>
      <c r="R522" s="343"/>
    </row>
    <row r="523" spans="1:18">
      <c r="A523" s="340"/>
      <c r="B523" s="341"/>
      <c r="C523" s="340"/>
      <c r="D523" s="340"/>
      <c r="E523" s="340"/>
      <c r="F523" s="340"/>
      <c r="G523" s="340"/>
      <c r="H523" s="340"/>
      <c r="I523" s="340"/>
      <c r="J523" s="340"/>
      <c r="K523" s="339"/>
      <c r="L523" s="342"/>
      <c r="M523" s="342"/>
      <c r="N523" s="342"/>
      <c r="O523" s="342"/>
      <c r="P523" s="343"/>
      <c r="Q523" s="343"/>
      <c r="R523" s="343"/>
    </row>
    <row r="524" spans="1:18">
      <c r="A524" s="340"/>
      <c r="B524" s="341"/>
      <c r="C524" s="340"/>
      <c r="D524" s="340"/>
      <c r="E524" s="340"/>
      <c r="F524" s="340"/>
      <c r="G524" s="340"/>
      <c r="H524" s="340"/>
      <c r="I524" s="340"/>
      <c r="J524" s="340"/>
      <c r="K524" s="339"/>
      <c r="L524" s="342"/>
      <c r="M524" s="342"/>
      <c r="N524" s="342"/>
      <c r="O524" s="342"/>
      <c r="P524" s="343"/>
      <c r="Q524" s="343"/>
      <c r="R524" s="343"/>
    </row>
    <row r="525" spans="1:18">
      <c r="A525" s="340"/>
      <c r="B525" s="341"/>
      <c r="C525" s="340"/>
      <c r="D525" s="340"/>
      <c r="E525" s="340"/>
      <c r="F525" s="340"/>
      <c r="G525" s="340"/>
      <c r="H525" s="340"/>
      <c r="I525" s="340"/>
      <c r="J525" s="340"/>
      <c r="K525" s="339"/>
      <c r="L525" s="342"/>
      <c r="M525" s="342"/>
      <c r="N525" s="342"/>
      <c r="O525" s="342"/>
      <c r="P525" s="343"/>
      <c r="Q525" s="343"/>
      <c r="R525" s="343"/>
    </row>
    <row r="526" spans="1:18">
      <c r="A526" s="340"/>
      <c r="B526" s="341"/>
      <c r="C526" s="340"/>
      <c r="D526" s="340"/>
      <c r="E526" s="340"/>
      <c r="F526" s="340"/>
      <c r="G526" s="340"/>
      <c r="H526" s="340"/>
      <c r="I526" s="340"/>
      <c r="J526" s="340"/>
      <c r="K526" s="339"/>
      <c r="L526" s="342"/>
      <c r="M526" s="342"/>
      <c r="N526" s="342"/>
      <c r="O526" s="342"/>
      <c r="P526" s="343"/>
      <c r="Q526" s="343"/>
      <c r="R526" s="343"/>
    </row>
    <row r="527" spans="1:18">
      <c r="A527" s="340"/>
      <c r="B527" s="341"/>
      <c r="C527" s="340"/>
      <c r="D527" s="340"/>
      <c r="E527" s="340"/>
      <c r="F527" s="340"/>
      <c r="G527" s="340"/>
      <c r="H527" s="340"/>
      <c r="I527" s="340"/>
      <c r="J527" s="340"/>
      <c r="K527" s="339"/>
      <c r="L527" s="342"/>
      <c r="M527" s="342"/>
      <c r="N527" s="342"/>
      <c r="O527" s="342"/>
      <c r="P527" s="343"/>
      <c r="Q527" s="343"/>
      <c r="R527" s="343"/>
    </row>
    <row r="528" spans="1:18">
      <c r="A528" s="340"/>
      <c r="B528" s="341"/>
      <c r="C528" s="340"/>
      <c r="D528" s="340"/>
      <c r="E528" s="340"/>
      <c r="F528" s="340"/>
      <c r="G528" s="340"/>
      <c r="H528" s="340"/>
      <c r="I528" s="340"/>
      <c r="J528" s="340"/>
      <c r="K528" s="339"/>
      <c r="L528" s="342"/>
      <c r="M528" s="342"/>
      <c r="N528" s="342"/>
      <c r="O528" s="342"/>
      <c r="P528" s="343"/>
      <c r="Q528" s="343"/>
      <c r="R528" s="343"/>
    </row>
    <row r="529" spans="1:18">
      <c r="A529" s="340"/>
      <c r="B529" s="341"/>
      <c r="C529" s="340"/>
      <c r="D529" s="340"/>
      <c r="E529" s="340"/>
      <c r="F529" s="340"/>
      <c r="G529" s="340"/>
      <c r="H529" s="340"/>
      <c r="I529" s="340"/>
      <c r="J529" s="340"/>
      <c r="K529" s="339"/>
      <c r="L529" s="342"/>
      <c r="M529" s="342"/>
      <c r="N529" s="342"/>
      <c r="O529" s="342"/>
      <c r="P529" s="343"/>
      <c r="Q529" s="343"/>
      <c r="R529" s="343"/>
    </row>
    <row r="530" spans="1:18">
      <c r="A530" s="340"/>
      <c r="B530" s="341"/>
      <c r="C530" s="340"/>
      <c r="D530" s="340"/>
      <c r="E530" s="340"/>
      <c r="F530" s="340"/>
      <c r="G530" s="340"/>
      <c r="H530" s="340"/>
      <c r="I530" s="340"/>
      <c r="J530" s="340"/>
      <c r="K530" s="339"/>
      <c r="L530" s="342"/>
      <c r="M530" s="342"/>
      <c r="N530" s="342"/>
      <c r="O530" s="342"/>
      <c r="P530" s="343"/>
      <c r="Q530" s="343"/>
      <c r="R530" s="343"/>
    </row>
    <row r="531" spans="1:18">
      <c r="A531" s="340"/>
      <c r="B531" s="341"/>
      <c r="C531" s="340"/>
      <c r="D531" s="340"/>
      <c r="E531" s="340"/>
      <c r="F531" s="340"/>
      <c r="G531" s="340"/>
      <c r="H531" s="340"/>
      <c r="I531" s="340"/>
      <c r="J531" s="340"/>
      <c r="K531" s="339"/>
      <c r="L531" s="342"/>
      <c r="M531" s="342"/>
      <c r="N531" s="342"/>
      <c r="O531" s="342"/>
      <c r="P531" s="343"/>
      <c r="Q531" s="343"/>
      <c r="R531" s="343"/>
    </row>
    <row r="532" spans="1:18">
      <c r="A532" s="340"/>
      <c r="B532" s="341"/>
      <c r="C532" s="340"/>
      <c r="D532" s="340"/>
      <c r="E532" s="340"/>
      <c r="F532" s="340"/>
      <c r="G532" s="340"/>
      <c r="H532" s="340"/>
      <c r="I532" s="340"/>
      <c r="J532" s="340"/>
      <c r="K532" s="339"/>
      <c r="L532" s="342"/>
      <c r="M532" s="342"/>
      <c r="N532" s="342"/>
      <c r="O532" s="342"/>
      <c r="P532" s="343"/>
      <c r="Q532" s="343"/>
      <c r="R532" s="343"/>
    </row>
    <row r="533" spans="1:18">
      <c r="A533" s="340"/>
      <c r="B533" s="341"/>
      <c r="C533" s="340"/>
      <c r="D533" s="340"/>
      <c r="E533" s="340"/>
      <c r="F533" s="340"/>
      <c r="G533" s="340"/>
      <c r="H533" s="340"/>
      <c r="I533" s="340"/>
      <c r="J533" s="340"/>
      <c r="K533" s="339"/>
      <c r="L533" s="342"/>
      <c r="M533" s="342"/>
      <c r="N533" s="342"/>
      <c r="O533" s="342"/>
      <c r="P533" s="343"/>
      <c r="Q533" s="343"/>
      <c r="R533" s="343"/>
    </row>
    <row r="534" spans="1:18">
      <c r="A534" s="340"/>
      <c r="B534" s="341"/>
      <c r="C534" s="340"/>
      <c r="D534" s="340"/>
      <c r="E534" s="340"/>
      <c r="F534" s="340"/>
      <c r="G534" s="340"/>
      <c r="H534" s="340"/>
      <c r="I534" s="340"/>
      <c r="J534" s="340"/>
      <c r="K534" s="339"/>
      <c r="L534" s="342"/>
      <c r="M534" s="342"/>
      <c r="N534" s="342"/>
      <c r="O534" s="342"/>
      <c r="P534" s="343"/>
      <c r="Q534" s="343"/>
      <c r="R534" s="343"/>
    </row>
    <row r="535" spans="1:18">
      <c r="A535" s="340"/>
      <c r="B535" s="341"/>
      <c r="C535" s="340"/>
      <c r="D535" s="340"/>
      <c r="E535" s="340"/>
      <c r="F535" s="340"/>
      <c r="G535" s="340"/>
      <c r="H535" s="340"/>
      <c r="I535" s="340"/>
      <c r="J535" s="340"/>
      <c r="K535" s="339"/>
      <c r="L535" s="342"/>
      <c r="M535" s="342"/>
      <c r="N535" s="342"/>
      <c r="O535" s="342"/>
      <c r="P535" s="343"/>
      <c r="Q535" s="343"/>
      <c r="R535" s="343"/>
    </row>
    <row r="536" spans="1:18">
      <c r="A536" s="340"/>
      <c r="B536" s="341"/>
      <c r="C536" s="340"/>
      <c r="D536" s="340"/>
      <c r="E536" s="340"/>
      <c r="F536" s="340"/>
      <c r="G536" s="340"/>
      <c r="H536" s="340"/>
      <c r="I536" s="340"/>
      <c r="J536" s="340"/>
      <c r="K536" s="339"/>
      <c r="L536" s="342"/>
      <c r="M536" s="342"/>
      <c r="N536" s="342"/>
      <c r="O536" s="342"/>
      <c r="P536" s="343"/>
      <c r="Q536" s="343"/>
      <c r="R536" s="343"/>
    </row>
    <row r="537" spans="1:18">
      <c r="A537" s="340"/>
      <c r="B537" s="341"/>
      <c r="C537" s="340"/>
      <c r="D537" s="340"/>
      <c r="E537" s="340"/>
      <c r="F537" s="340"/>
      <c r="G537" s="340"/>
      <c r="H537" s="340"/>
      <c r="I537" s="340"/>
      <c r="J537" s="340"/>
      <c r="K537" s="339"/>
      <c r="L537" s="342"/>
      <c r="M537" s="342"/>
      <c r="N537" s="342"/>
      <c r="O537" s="342"/>
      <c r="P537" s="343"/>
      <c r="Q537" s="343"/>
      <c r="R537" s="343"/>
    </row>
    <row r="538" spans="1:18">
      <c r="A538" s="340"/>
      <c r="B538" s="341"/>
      <c r="C538" s="340"/>
      <c r="D538" s="340"/>
      <c r="E538" s="340"/>
      <c r="F538" s="340"/>
      <c r="G538" s="340"/>
      <c r="H538" s="340"/>
      <c r="I538" s="340"/>
      <c r="J538" s="340"/>
      <c r="K538" s="339"/>
      <c r="L538" s="342"/>
      <c r="M538" s="342"/>
      <c r="N538" s="342"/>
      <c r="O538" s="342"/>
      <c r="P538" s="343"/>
      <c r="Q538" s="343"/>
      <c r="R538" s="343"/>
    </row>
    <row r="539" spans="1:18">
      <c r="A539" s="340"/>
      <c r="B539" s="341"/>
      <c r="C539" s="340"/>
      <c r="D539" s="340"/>
      <c r="E539" s="340"/>
      <c r="F539" s="340"/>
      <c r="G539" s="340"/>
      <c r="H539" s="340"/>
      <c r="I539" s="340"/>
      <c r="J539" s="340"/>
      <c r="K539" s="339"/>
      <c r="L539" s="342"/>
      <c r="M539" s="342"/>
      <c r="N539" s="342"/>
      <c r="O539" s="342"/>
      <c r="P539" s="343"/>
      <c r="Q539" s="343"/>
      <c r="R539" s="343"/>
    </row>
    <row r="540" spans="1:18">
      <c r="A540" s="340"/>
      <c r="B540" s="341"/>
      <c r="C540" s="340"/>
      <c r="D540" s="340"/>
      <c r="E540" s="340"/>
      <c r="F540" s="340"/>
      <c r="G540" s="340"/>
      <c r="H540" s="340"/>
      <c r="I540" s="340"/>
      <c r="J540" s="340"/>
      <c r="K540" s="339"/>
      <c r="L540" s="342"/>
      <c r="M540" s="342"/>
      <c r="N540" s="342"/>
      <c r="O540" s="342"/>
      <c r="P540" s="343"/>
      <c r="Q540" s="343"/>
      <c r="R540" s="343"/>
    </row>
    <row r="541" spans="1:18">
      <c r="A541" s="340"/>
      <c r="B541" s="341"/>
      <c r="C541" s="340"/>
      <c r="D541" s="340"/>
      <c r="E541" s="340"/>
      <c r="F541" s="340"/>
      <c r="G541" s="340"/>
      <c r="H541" s="340"/>
      <c r="I541" s="340"/>
      <c r="J541" s="340"/>
      <c r="K541" s="339"/>
      <c r="L541" s="342"/>
      <c r="M541" s="342"/>
      <c r="N541" s="342"/>
      <c r="O541" s="342"/>
      <c r="P541" s="343"/>
      <c r="Q541" s="343"/>
      <c r="R541" s="343"/>
    </row>
    <row r="542" spans="1:18">
      <c r="A542" s="340"/>
      <c r="B542" s="341"/>
      <c r="C542" s="340"/>
      <c r="D542" s="340"/>
      <c r="E542" s="340"/>
      <c r="F542" s="340"/>
      <c r="G542" s="340"/>
      <c r="H542" s="340"/>
      <c r="I542" s="340"/>
      <c r="J542" s="340"/>
      <c r="K542" s="339"/>
      <c r="L542" s="342"/>
      <c r="M542" s="342"/>
      <c r="N542" s="342"/>
      <c r="O542" s="342"/>
      <c r="P542" s="343"/>
      <c r="Q542" s="343"/>
      <c r="R542" s="343"/>
    </row>
    <row r="543" spans="1:18">
      <c r="A543" s="340"/>
      <c r="B543" s="341"/>
      <c r="C543" s="340"/>
      <c r="D543" s="340"/>
      <c r="E543" s="340"/>
      <c r="F543" s="340"/>
      <c r="G543" s="340"/>
      <c r="H543" s="340"/>
      <c r="I543" s="340"/>
      <c r="J543" s="340"/>
      <c r="K543" s="339"/>
      <c r="L543" s="342"/>
      <c r="M543" s="342"/>
      <c r="N543" s="342"/>
      <c r="O543" s="342"/>
      <c r="P543" s="343"/>
      <c r="Q543" s="343"/>
      <c r="R543" s="343"/>
    </row>
    <row r="544" spans="1:18">
      <c r="A544" s="340"/>
      <c r="B544" s="341"/>
      <c r="C544" s="340"/>
      <c r="D544" s="340"/>
      <c r="E544" s="340"/>
      <c r="F544" s="340"/>
      <c r="G544" s="340"/>
      <c r="H544" s="340"/>
      <c r="I544" s="340"/>
      <c r="J544" s="340"/>
      <c r="K544" s="339"/>
      <c r="L544" s="342"/>
      <c r="M544" s="342"/>
      <c r="N544" s="342"/>
      <c r="O544" s="342"/>
      <c r="P544" s="343"/>
      <c r="Q544" s="343"/>
      <c r="R544" s="343"/>
    </row>
    <row r="545" spans="1:18">
      <c r="A545" s="340"/>
      <c r="B545" s="341"/>
      <c r="C545" s="340"/>
      <c r="D545" s="340"/>
      <c r="E545" s="340"/>
      <c r="F545" s="340"/>
      <c r="G545" s="340"/>
      <c r="H545" s="340"/>
      <c r="I545" s="340"/>
      <c r="J545" s="340"/>
      <c r="K545" s="339"/>
      <c r="L545" s="342"/>
      <c r="M545" s="342"/>
      <c r="N545" s="342"/>
      <c r="O545" s="342"/>
      <c r="P545" s="343"/>
      <c r="Q545" s="343"/>
      <c r="R545" s="343"/>
    </row>
    <row r="546" spans="1:18">
      <c r="A546" s="340"/>
      <c r="B546" s="341"/>
      <c r="C546" s="340"/>
      <c r="D546" s="340"/>
      <c r="E546" s="340"/>
      <c r="F546" s="340"/>
      <c r="G546" s="340"/>
      <c r="H546" s="340"/>
      <c r="I546" s="340"/>
      <c r="J546" s="340"/>
      <c r="K546" s="339"/>
      <c r="L546" s="342"/>
      <c r="M546" s="342"/>
      <c r="N546" s="342"/>
      <c r="O546" s="342"/>
      <c r="P546" s="343"/>
      <c r="Q546" s="343"/>
      <c r="R546" s="343"/>
    </row>
    <row r="547" spans="1:18">
      <c r="A547" s="340"/>
      <c r="B547" s="341"/>
      <c r="C547" s="340"/>
      <c r="D547" s="340"/>
      <c r="E547" s="340"/>
      <c r="F547" s="340"/>
      <c r="G547" s="340"/>
      <c r="H547" s="340"/>
      <c r="I547" s="340"/>
      <c r="J547" s="340"/>
      <c r="K547" s="339"/>
      <c r="L547" s="342"/>
      <c r="M547" s="342"/>
      <c r="N547" s="342"/>
      <c r="O547" s="342"/>
      <c r="P547" s="343"/>
      <c r="Q547" s="343"/>
      <c r="R547" s="343"/>
    </row>
    <row r="548" spans="1:18">
      <c r="A548" s="340"/>
      <c r="B548" s="341"/>
      <c r="C548" s="340"/>
      <c r="D548" s="340"/>
      <c r="E548" s="340"/>
      <c r="F548" s="340"/>
      <c r="G548" s="340"/>
      <c r="H548" s="340"/>
      <c r="I548" s="340"/>
      <c r="J548" s="340"/>
      <c r="K548" s="339"/>
      <c r="L548" s="342"/>
      <c r="M548" s="342"/>
      <c r="N548" s="342"/>
      <c r="O548" s="342"/>
      <c r="P548" s="343"/>
      <c r="Q548" s="343"/>
      <c r="R548" s="343"/>
    </row>
    <row r="549" spans="1:18">
      <c r="A549" s="340"/>
      <c r="B549" s="341"/>
      <c r="C549" s="340"/>
      <c r="D549" s="340"/>
      <c r="E549" s="340"/>
      <c r="F549" s="340"/>
      <c r="G549" s="340"/>
      <c r="H549" s="340"/>
      <c r="I549" s="340"/>
      <c r="J549" s="340"/>
      <c r="K549" s="339"/>
      <c r="L549" s="342"/>
      <c r="M549" s="342"/>
      <c r="N549" s="342"/>
      <c r="O549" s="342"/>
      <c r="P549" s="343"/>
      <c r="Q549" s="343"/>
      <c r="R549" s="343"/>
    </row>
    <row r="550" spans="1:18">
      <c r="A550" s="340"/>
      <c r="B550" s="341"/>
      <c r="C550" s="340"/>
      <c r="D550" s="340"/>
      <c r="E550" s="340"/>
      <c r="F550" s="340"/>
      <c r="G550" s="340"/>
      <c r="H550" s="340"/>
      <c r="I550" s="340"/>
      <c r="J550" s="340"/>
      <c r="K550" s="339"/>
      <c r="L550" s="342"/>
      <c r="M550" s="342"/>
      <c r="N550" s="342"/>
      <c r="O550" s="342"/>
      <c r="P550" s="343"/>
      <c r="Q550" s="343"/>
      <c r="R550" s="343"/>
    </row>
    <row r="551" spans="1:18">
      <c r="A551" s="340"/>
      <c r="B551" s="341"/>
      <c r="C551" s="340"/>
      <c r="D551" s="340"/>
      <c r="E551" s="340"/>
      <c r="F551" s="340"/>
      <c r="G551" s="340"/>
      <c r="H551" s="340"/>
      <c r="I551" s="340"/>
      <c r="J551" s="340"/>
      <c r="K551" s="339"/>
      <c r="L551" s="342"/>
      <c r="M551" s="342"/>
      <c r="N551" s="342"/>
      <c r="O551" s="342"/>
      <c r="P551" s="343"/>
      <c r="Q551" s="343"/>
      <c r="R551" s="343"/>
    </row>
    <row r="552" spans="1:18">
      <c r="A552" s="340"/>
      <c r="B552" s="341"/>
      <c r="C552" s="340"/>
      <c r="D552" s="340"/>
      <c r="E552" s="340"/>
      <c r="F552" s="340"/>
      <c r="G552" s="340"/>
      <c r="H552" s="340"/>
      <c r="I552" s="340"/>
      <c r="J552" s="340"/>
      <c r="K552" s="339"/>
      <c r="L552" s="342"/>
      <c r="M552" s="342"/>
      <c r="N552" s="342"/>
      <c r="O552" s="342"/>
      <c r="P552" s="343"/>
      <c r="Q552" s="343"/>
      <c r="R552" s="343"/>
    </row>
    <row r="553" spans="1:18">
      <c r="A553" s="340"/>
      <c r="B553" s="341"/>
      <c r="C553" s="340"/>
      <c r="D553" s="340"/>
      <c r="E553" s="340"/>
      <c r="F553" s="340"/>
      <c r="G553" s="340"/>
      <c r="H553" s="340"/>
      <c r="I553" s="340"/>
      <c r="J553" s="340"/>
      <c r="K553" s="339"/>
      <c r="L553" s="342"/>
      <c r="M553" s="342"/>
      <c r="N553" s="342"/>
      <c r="O553" s="342"/>
      <c r="P553" s="343"/>
      <c r="Q553" s="343"/>
      <c r="R553" s="343"/>
    </row>
    <row r="554" spans="1:18">
      <c r="A554" s="340"/>
      <c r="B554" s="341"/>
      <c r="C554" s="340"/>
      <c r="D554" s="340"/>
      <c r="E554" s="340"/>
      <c r="F554" s="340"/>
      <c r="G554" s="340"/>
      <c r="H554" s="340"/>
      <c r="I554" s="340"/>
      <c r="J554" s="340"/>
      <c r="K554" s="339"/>
      <c r="L554" s="342"/>
      <c r="M554" s="342"/>
      <c r="N554" s="342"/>
      <c r="O554" s="342"/>
      <c r="P554" s="343"/>
      <c r="Q554" s="343"/>
      <c r="R554" s="343"/>
    </row>
    <row r="555" spans="1:18">
      <c r="A555" s="340"/>
      <c r="B555" s="341"/>
      <c r="C555" s="340"/>
      <c r="D555" s="340"/>
      <c r="E555" s="340"/>
      <c r="F555" s="340"/>
      <c r="G555" s="340"/>
      <c r="H555" s="340"/>
      <c r="I555" s="340"/>
      <c r="J555" s="340"/>
      <c r="K555" s="339"/>
      <c r="L555" s="342"/>
      <c r="M555" s="342"/>
      <c r="N555" s="342"/>
      <c r="O555" s="342"/>
      <c r="P555" s="343"/>
      <c r="Q555" s="343"/>
      <c r="R555" s="343"/>
    </row>
    <row r="556" spans="1:18">
      <c r="A556" s="340"/>
      <c r="B556" s="341"/>
      <c r="C556" s="340"/>
      <c r="D556" s="340"/>
      <c r="E556" s="340"/>
      <c r="F556" s="340"/>
      <c r="G556" s="340"/>
      <c r="H556" s="340"/>
      <c r="I556" s="340"/>
      <c r="J556" s="340"/>
      <c r="K556" s="339"/>
      <c r="L556" s="342"/>
      <c r="M556" s="342"/>
      <c r="N556" s="342"/>
      <c r="O556" s="342"/>
      <c r="P556" s="343"/>
      <c r="Q556" s="343"/>
      <c r="R556" s="343"/>
    </row>
    <row r="557" spans="1:18">
      <c r="A557" s="340"/>
      <c r="B557" s="341"/>
      <c r="C557" s="340"/>
      <c r="D557" s="340"/>
      <c r="E557" s="340"/>
      <c r="F557" s="340"/>
      <c r="G557" s="340"/>
      <c r="H557" s="340"/>
      <c r="I557" s="340"/>
      <c r="J557" s="340"/>
      <c r="K557" s="339"/>
      <c r="L557" s="342"/>
      <c r="M557" s="342"/>
      <c r="N557" s="342"/>
      <c r="O557" s="342"/>
      <c r="P557" s="343"/>
      <c r="Q557" s="343"/>
      <c r="R557" s="343"/>
    </row>
    <row r="558" spans="1:18">
      <c r="A558" s="340"/>
      <c r="B558" s="341"/>
      <c r="C558" s="340"/>
      <c r="D558" s="340"/>
      <c r="E558" s="340"/>
      <c r="F558" s="340"/>
      <c r="G558" s="340"/>
      <c r="H558" s="340"/>
      <c r="I558" s="340"/>
      <c r="J558" s="340"/>
      <c r="K558" s="339"/>
      <c r="L558" s="342"/>
      <c r="M558" s="342"/>
      <c r="N558" s="342"/>
      <c r="O558" s="342"/>
      <c r="P558" s="343"/>
      <c r="Q558" s="343"/>
      <c r="R558" s="343"/>
    </row>
    <row r="559" spans="1:18">
      <c r="A559" s="340"/>
      <c r="B559" s="341"/>
      <c r="C559" s="340"/>
      <c r="D559" s="340"/>
      <c r="E559" s="340"/>
      <c r="F559" s="340"/>
      <c r="G559" s="340"/>
      <c r="H559" s="340"/>
      <c r="I559" s="340"/>
      <c r="J559" s="340"/>
      <c r="K559" s="339"/>
      <c r="L559" s="342"/>
      <c r="M559" s="342"/>
      <c r="N559" s="342"/>
      <c r="O559" s="342"/>
      <c r="P559" s="343"/>
      <c r="Q559" s="343"/>
      <c r="R559" s="343"/>
    </row>
    <row r="560" spans="1:18">
      <c r="A560" s="340"/>
      <c r="B560" s="341"/>
      <c r="C560" s="340"/>
      <c r="D560" s="340"/>
      <c r="E560" s="340"/>
      <c r="F560" s="340"/>
      <c r="G560" s="340"/>
      <c r="H560" s="340"/>
      <c r="I560" s="340"/>
      <c r="J560" s="340"/>
      <c r="K560" s="339"/>
      <c r="L560" s="342"/>
      <c r="M560" s="342"/>
      <c r="N560" s="342"/>
      <c r="O560" s="342"/>
      <c r="P560" s="343"/>
      <c r="Q560" s="343"/>
      <c r="R560" s="343"/>
    </row>
    <row r="561" spans="1:18">
      <c r="A561" s="340"/>
      <c r="B561" s="341"/>
      <c r="C561" s="340"/>
      <c r="D561" s="340"/>
      <c r="E561" s="340"/>
      <c r="F561" s="340"/>
      <c r="G561" s="340"/>
      <c r="H561" s="340"/>
      <c r="I561" s="340"/>
      <c r="J561" s="340"/>
      <c r="K561" s="339"/>
      <c r="L561" s="342"/>
      <c r="M561" s="342"/>
      <c r="N561" s="342"/>
      <c r="O561" s="342"/>
      <c r="P561" s="343"/>
      <c r="Q561" s="343"/>
      <c r="R561" s="343"/>
    </row>
    <row r="562" spans="1:18">
      <c r="A562" s="340"/>
      <c r="B562" s="341"/>
      <c r="C562" s="340"/>
      <c r="D562" s="340"/>
      <c r="E562" s="340"/>
      <c r="F562" s="340"/>
      <c r="G562" s="340"/>
      <c r="H562" s="340"/>
      <c r="I562" s="340"/>
      <c r="J562" s="340"/>
      <c r="K562" s="339"/>
      <c r="L562" s="342"/>
      <c r="M562" s="342"/>
      <c r="N562" s="342"/>
      <c r="O562" s="342"/>
      <c r="P562" s="343"/>
      <c r="Q562" s="343"/>
      <c r="R562" s="343"/>
    </row>
    <row r="563" spans="1:18">
      <c r="A563" s="340"/>
      <c r="B563" s="341"/>
      <c r="C563" s="340"/>
      <c r="D563" s="340"/>
      <c r="E563" s="340"/>
      <c r="F563" s="340"/>
      <c r="G563" s="340"/>
      <c r="H563" s="340"/>
      <c r="I563" s="340"/>
      <c r="J563" s="340"/>
      <c r="K563" s="339"/>
      <c r="L563" s="342"/>
      <c r="M563" s="342"/>
      <c r="N563" s="342"/>
      <c r="O563" s="342"/>
      <c r="P563" s="343"/>
      <c r="Q563" s="343"/>
      <c r="R563" s="343"/>
    </row>
    <row r="564" spans="1:18">
      <c r="A564" s="340"/>
      <c r="B564" s="341"/>
      <c r="C564" s="340"/>
      <c r="D564" s="340"/>
      <c r="E564" s="340"/>
      <c r="F564" s="340"/>
      <c r="G564" s="340"/>
      <c r="H564" s="340"/>
      <c r="I564" s="340"/>
      <c r="J564" s="340"/>
      <c r="K564" s="339"/>
      <c r="L564" s="342"/>
      <c r="M564" s="342"/>
      <c r="N564" s="342"/>
      <c r="O564" s="342"/>
      <c r="P564" s="343"/>
      <c r="Q564" s="343"/>
      <c r="R564" s="343"/>
    </row>
    <row r="565" spans="1:18">
      <c r="A565" s="340"/>
      <c r="B565" s="341"/>
      <c r="C565" s="340"/>
      <c r="D565" s="340"/>
      <c r="E565" s="340"/>
      <c r="F565" s="340"/>
      <c r="G565" s="340"/>
      <c r="H565" s="340"/>
      <c r="I565" s="340"/>
      <c r="J565" s="340"/>
      <c r="K565" s="339"/>
      <c r="L565" s="342"/>
      <c r="M565" s="342"/>
      <c r="N565" s="342"/>
      <c r="O565" s="342"/>
      <c r="P565" s="343"/>
      <c r="Q565" s="343"/>
      <c r="R565" s="343"/>
    </row>
    <row r="566" spans="1:18">
      <c r="A566" s="340"/>
      <c r="B566" s="341"/>
      <c r="C566" s="340"/>
      <c r="D566" s="340"/>
      <c r="E566" s="340"/>
      <c r="F566" s="340"/>
      <c r="G566" s="340"/>
      <c r="H566" s="340"/>
      <c r="I566" s="340"/>
      <c r="J566" s="340"/>
      <c r="K566" s="339"/>
      <c r="L566" s="342"/>
      <c r="M566" s="342"/>
      <c r="N566" s="342"/>
      <c r="O566" s="342"/>
      <c r="P566" s="343"/>
      <c r="Q566" s="343"/>
      <c r="R566" s="343"/>
    </row>
    <row r="567" spans="1:18">
      <c r="A567" s="340"/>
      <c r="B567" s="341"/>
      <c r="C567" s="340"/>
      <c r="D567" s="340"/>
      <c r="E567" s="340"/>
      <c r="F567" s="340"/>
      <c r="G567" s="340"/>
      <c r="H567" s="340"/>
      <c r="I567" s="340"/>
      <c r="J567" s="340"/>
      <c r="K567" s="339"/>
      <c r="L567" s="342"/>
      <c r="M567" s="342"/>
      <c r="N567" s="342"/>
      <c r="O567" s="342"/>
      <c r="P567" s="343"/>
      <c r="Q567" s="343"/>
      <c r="R567" s="343"/>
    </row>
    <row r="568" spans="1:18">
      <c r="A568" s="340"/>
      <c r="B568" s="341"/>
      <c r="C568" s="340"/>
      <c r="D568" s="340"/>
      <c r="E568" s="340"/>
      <c r="F568" s="340"/>
      <c r="G568" s="340"/>
      <c r="H568" s="340"/>
      <c r="I568" s="340"/>
      <c r="J568" s="340"/>
      <c r="K568" s="339"/>
      <c r="L568" s="342"/>
      <c r="M568" s="342"/>
      <c r="N568" s="342"/>
      <c r="O568" s="342"/>
      <c r="P568" s="343"/>
      <c r="Q568" s="343"/>
      <c r="R568" s="343"/>
    </row>
    <row r="569" spans="1:18">
      <c r="A569" s="340"/>
      <c r="B569" s="341"/>
      <c r="C569" s="340"/>
      <c r="D569" s="340"/>
      <c r="E569" s="340"/>
      <c r="F569" s="340"/>
      <c r="G569" s="340"/>
      <c r="H569" s="340"/>
      <c r="I569" s="340"/>
      <c r="J569" s="340"/>
      <c r="K569" s="339"/>
      <c r="L569" s="342"/>
      <c r="M569" s="342"/>
      <c r="N569" s="342"/>
      <c r="O569" s="342"/>
      <c r="P569" s="343"/>
      <c r="Q569" s="343"/>
      <c r="R569" s="343"/>
    </row>
    <row r="570" spans="1:18">
      <c r="A570" s="340"/>
      <c r="B570" s="341"/>
      <c r="C570" s="340"/>
      <c r="D570" s="340"/>
      <c r="E570" s="340"/>
      <c r="F570" s="340"/>
      <c r="G570" s="340"/>
      <c r="H570" s="340"/>
      <c r="I570" s="340"/>
      <c r="J570" s="340"/>
      <c r="K570" s="339"/>
      <c r="L570" s="342"/>
      <c r="M570" s="342"/>
      <c r="N570" s="342"/>
      <c r="O570" s="342"/>
      <c r="P570" s="343"/>
      <c r="Q570" s="343"/>
      <c r="R570" s="343"/>
    </row>
    <row r="571" spans="1:18">
      <c r="A571" s="340"/>
      <c r="B571" s="341"/>
      <c r="C571" s="340"/>
      <c r="D571" s="340"/>
      <c r="E571" s="340"/>
      <c r="F571" s="340"/>
      <c r="G571" s="340"/>
      <c r="H571" s="340"/>
      <c r="I571" s="340"/>
      <c r="J571" s="340"/>
      <c r="K571" s="339"/>
      <c r="L571" s="342"/>
      <c r="M571" s="342"/>
      <c r="N571" s="342"/>
      <c r="O571" s="342"/>
      <c r="P571" s="343"/>
      <c r="Q571" s="343"/>
      <c r="R571" s="343"/>
    </row>
    <row r="572" spans="1:18">
      <c r="A572" s="340"/>
      <c r="B572" s="341"/>
      <c r="C572" s="340"/>
      <c r="D572" s="340"/>
      <c r="E572" s="340"/>
      <c r="F572" s="340"/>
      <c r="G572" s="340"/>
      <c r="H572" s="340"/>
      <c r="I572" s="340"/>
      <c r="J572" s="340"/>
      <c r="K572" s="339"/>
      <c r="L572" s="342"/>
      <c r="M572" s="342"/>
      <c r="N572" s="342"/>
      <c r="O572" s="342"/>
      <c r="P572" s="343"/>
      <c r="Q572" s="343"/>
      <c r="R572" s="343"/>
    </row>
    <row r="573" spans="1:18">
      <c r="A573" s="340"/>
      <c r="B573" s="341"/>
      <c r="C573" s="340"/>
      <c r="D573" s="340"/>
      <c r="E573" s="340"/>
      <c r="F573" s="340"/>
      <c r="G573" s="340"/>
      <c r="H573" s="340"/>
      <c r="I573" s="340"/>
      <c r="J573" s="340"/>
      <c r="K573" s="339"/>
      <c r="L573" s="342"/>
      <c r="M573" s="342"/>
      <c r="N573" s="342"/>
      <c r="O573" s="342"/>
      <c r="P573" s="343"/>
      <c r="Q573" s="343"/>
      <c r="R573" s="343"/>
    </row>
    <row r="574" spans="1:18">
      <c r="A574" s="340"/>
      <c r="B574" s="341"/>
      <c r="C574" s="340"/>
      <c r="D574" s="340"/>
      <c r="E574" s="340"/>
      <c r="F574" s="340"/>
      <c r="G574" s="340"/>
      <c r="H574" s="340"/>
      <c r="I574" s="340"/>
      <c r="J574" s="340"/>
      <c r="K574" s="339"/>
      <c r="L574" s="342"/>
      <c r="M574" s="342"/>
      <c r="N574" s="342"/>
      <c r="O574" s="342"/>
      <c r="P574" s="343"/>
      <c r="Q574" s="343"/>
      <c r="R574" s="343"/>
    </row>
    <row r="575" spans="1:18">
      <c r="A575" s="340"/>
      <c r="B575" s="341"/>
      <c r="C575" s="340"/>
      <c r="D575" s="340"/>
      <c r="E575" s="340"/>
      <c r="F575" s="340"/>
      <c r="G575" s="340"/>
      <c r="H575" s="340"/>
      <c r="I575" s="340"/>
      <c r="J575" s="340"/>
      <c r="K575" s="339"/>
      <c r="L575" s="342"/>
      <c r="M575" s="342"/>
      <c r="N575" s="342"/>
      <c r="O575" s="342"/>
      <c r="P575" s="343"/>
      <c r="Q575" s="343"/>
      <c r="R575" s="343"/>
    </row>
    <row r="576" spans="1:18">
      <c r="A576" s="340"/>
      <c r="B576" s="341"/>
      <c r="C576" s="340"/>
      <c r="D576" s="340"/>
      <c r="E576" s="340"/>
      <c r="F576" s="340"/>
      <c r="G576" s="340"/>
      <c r="H576" s="340"/>
      <c r="I576" s="340"/>
      <c r="J576" s="340"/>
      <c r="K576" s="339"/>
      <c r="L576" s="342"/>
      <c r="M576" s="342"/>
      <c r="N576" s="342"/>
      <c r="O576" s="342"/>
      <c r="P576" s="343"/>
      <c r="Q576" s="343"/>
      <c r="R576" s="343"/>
    </row>
    <row r="577" spans="1:18">
      <c r="A577" s="340"/>
      <c r="B577" s="341"/>
      <c r="C577" s="340"/>
      <c r="D577" s="340"/>
      <c r="E577" s="340"/>
      <c r="F577" s="340"/>
      <c r="G577" s="340"/>
      <c r="H577" s="340"/>
      <c r="I577" s="340"/>
      <c r="J577" s="340"/>
      <c r="K577" s="339"/>
      <c r="L577" s="342"/>
      <c r="M577" s="342"/>
      <c r="N577" s="342"/>
      <c r="O577" s="342"/>
      <c r="P577" s="343"/>
      <c r="Q577" s="343"/>
      <c r="R577" s="343"/>
    </row>
    <row r="578" spans="1:18">
      <c r="A578" s="340"/>
      <c r="B578" s="341"/>
      <c r="C578" s="340"/>
      <c r="D578" s="340"/>
      <c r="E578" s="340"/>
      <c r="F578" s="340"/>
      <c r="G578" s="340"/>
      <c r="H578" s="340"/>
      <c r="I578" s="340"/>
      <c r="J578" s="340"/>
      <c r="K578" s="339"/>
      <c r="L578" s="342"/>
      <c r="M578" s="342"/>
      <c r="N578" s="342"/>
      <c r="O578" s="342"/>
      <c r="P578" s="343"/>
      <c r="Q578" s="343"/>
      <c r="R578" s="343"/>
    </row>
    <row r="579" spans="1:18">
      <c r="A579" s="340"/>
      <c r="B579" s="341"/>
      <c r="C579" s="340"/>
      <c r="D579" s="340"/>
      <c r="E579" s="340"/>
      <c r="F579" s="340"/>
      <c r="G579" s="340"/>
      <c r="H579" s="340"/>
      <c r="I579" s="340"/>
      <c r="J579" s="340"/>
      <c r="K579" s="339"/>
      <c r="L579" s="342"/>
      <c r="M579" s="342"/>
      <c r="N579" s="342"/>
      <c r="O579" s="342"/>
      <c r="P579" s="343"/>
      <c r="Q579" s="343"/>
      <c r="R579" s="343"/>
    </row>
    <row r="580" spans="1:18">
      <c r="A580" s="340"/>
      <c r="B580" s="341"/>
      <c r="C580" s="340"/>
      <c r="D580" s="340"/>
      <c r="E580" s="340"/>
      <c r="F580" s="340"/>
      <c r="G580" s="340"/>
      <c r="H580" s="340"/>
      <c r="I580" s="340"/>
      <c r="J580" s="340"/>
      <c r="K580" s="339"/>
      <c r="L580" s="342"/>
      <c r="M580" s="342"/>
      <c r="N580" s="342"/>
      <c r="O580" s="342"/>
      <c r="P580" s="343"/>
      <c r="Q580" s="343"/>
      <c r="R580" s="343"/>
    </row>
    <row r="581" spans="1:18">
      <c r="A581" s="340"/>
      <c r="B581" s="341"/>
      <c r="C581" s="340"/>
      <c r="D581" s="340"/>
      <c r="E581" s="340"/>
      <c r="F581" s="340"/>
      <c r="G581" s="340"/>
      <c r="H581" s="340"/>
      <c r="I581" s="340"/>
      <c r="J581" s="340"/>
      <c r="K581" s="339"/>
      <c r="L581" s="342"/>
      <c r="M581" s="342"/>
      <c r="N581" s="342"/>
      <c r="O581" s="342"/>
      <c r="P581" s="343"/>
      <c r="Q581" s="343"/>
      <c r="R581" s="343"/>
    </row>
    <row r="582" spans="1:18">
      <c r="A582" s="340"/>
      <c r="B582" s="341"/>
      <c r="C582" s="340"/>
      <c r="D582" s="340"/>
      <c r="E582" s="340"/>
      <c r="F582" s="340"/>
      <c r="G582" s="340"/>
      <c r="H582" s="340"/>
      <c r="I582" s="340"/>
      <c r="J582" s="340"/>
      <c r="K582" s="339"/>
      <c r="L582" s="342"/>
      <c r="M582" s="342"/>
      <c r="N582" s="342"/>
      <c r="O582" s="342"/>
      <c r="P582" s="343"/>
      <c r="Q582" s="343"/>
      <c r="R582" s="343"/>
    </row>
    <row r="583" spans="1:18">
      <c r="A583" s="340"/>
      <c r="B583" s="341"/>
      <c r="C583" s="340"/>
      <c r="D583" s="340"/>
      <c r="E583" s="340"/>
      <c r="F583" s="340"/>
      <c r="G583" s="340"/>
      <c r="H583" s="340"/>
      <c r="I583" s="340"/>
      <c r="J583" s="340"/>
      <c r="K583" s="339"/>
      <c r="L583" s="342"/>
      <c r="M583" s="342"/>
      <c r="N583" s="342"/>
      <c r="O583" s="342"/>
      <c r="P583" s="343"/>
      <c r="Q583" s="343"/>
      <c r="R583" s="343"/>
    </row>
    <row r="584" spans="1:18">
      <c r="A584" s="340"/>
      <c r="B584" s="341"/>
      <c r="C584" s="340"/>
      <c r="D584" s="340"/>
      <c r="E584" s="340"/>
      <c r="F584" s="340"/>
      <c r="G584" s="340"/>
      <c r="H584" s="340"/>
      <c r="I584" s="340"/>
      <c r="J584" s="340"/>
      <c r="K584" s="339"/>
      <c r="L584" s="342"/>
      <c r="M584" s="342"/>
      <c r="N584" s="342"/>
      <c r="O584" s="342"/>
      <c r="P584" s="343"/>
      <c r="Q584" s="343"/>
      <c r="R584" s="343"/>
    </row>
    <row r="585" spans="1:18">
      <c r="A585" s="340"/>
      <c r="B585" s="341"/>
      <c r="C585" s="340"/>
      <c r="D585" s="340"/>
      <c r="E585" s="340"/>
      <c r="F585" s="340"/>
      <c r="G585" s="340"/>
      <c r="H585" s="340"/>
      <c r="I585" s="340"/>
      <c r="J585" s="340"/>
      <c r="K585" s="339"/>
      <c r="L585" s="342"/>
      <c r="M585" s="342"/>
      <c r="N585" s="342"/>
      <c r="O585" s="342"/>
      <c r="P585" s="343"/>
      <c r="Q585" s="343"/>
      <c r="R585" s="343"/>
    </row>
    <row r="586" spans="1:18">
      <c r="A586" s="340"/>
      <c r="B586" s="341"/>
      <c r="C586" s="340"/>
      <c r="D586" s="340"/>
      <c r="E586" s="340"/>
      <c r="F586" s="340"/>
      <c r="G586" s="340"/>
      <c r="H586" s="340"/>
      <c r="I586" s="340"/>
      <c r="J586" s="340"/>
      <c r="K586" s="339"/>
      <c r="L586" s="342"/>
      <c r="M586" s="342"/>
      <c r="N586" s="342"/>
      <c r="O586" s="342"/>
      <c r="P586" s="343"/>
      <c r="Q586" s="343"/>
      <c r="R586" s="343"/>
    </row>
    <row r="587" spans="1:18">
      <c r="A587" s="340"/>
      <c r="B587" s="341"/>
      <c r="C587" s="340"/>
      <c r="D587" s="340"/>
      <c r="E587" s="340"/>
      <c r="F587" s="340"/>
      <c r="G587" s="340"/>
      <c r="H587" s="340"/>
      <c r="I587" s="340"/>
      <c r="J587" s="340"/>
      <c r="K587" s="339"/>
      <c r="L587" s="342"/>
      <c r="M587" s="342"/>
      <c r="N587" s="342"/>
      <c r="O587" s="342"/>
      <c r="P587" s="343"/>
      <c r="Q587" s="343"/>
      <c r="R587" s="343"/>
    </row>
    <row r="588" spans="1:18">
      <c r="A588" s="340"/>
      <c r="B588" s="341"/>
      <c r="C588" s="340"/>
      <c r="D588" s="340"/>
      <c r="E588" s="340"/>
      <c r="F588" s="340"/>
      <c r="G588" s="340"/>
      <c r="H588" s="340"/>
      <c r="I588" s="340"/>
      <c r="J588" s="340"/>
      <c r="K588" s="339"/>
      <c r="L588" s="342"/>
      <c r="M588" s="342"/>
      <c r="N588" s="342"/>
      <c r="O588" s="342"/>
      <c r="P588" s="343"/>
      <c r="Q588" s="343"/>
      <c r="R588" s="343"/>
    </row>
    <row r="589" spans="1:18">
      <c r="A589" s="340"/>
      <c r="B589" s="341"/>
      <c r="C589" s="340"/>
      <c r="D589" s="340"/>
      <c r="E589" s="340"/>
      <c r="F589" s="340"/>
      <c r="G589" s="340"/>
      <c r="H589" s="340"/>
      <c r="I589" s="340"/>
      <c r="J589" s="340"/>
      <c r="K589" s="339"/>
      <c r="L589" s="342"/>
      <c r="M589" s="342"/>
      <c r="N589" s="342"/>
      <c r="O589" s="342"/>
      <c r="P589" s="343"/>
      <c r="Q589" s="343"/>
      <c r="R589" s="343"/>
    </row>
    <row r="590" spans="1:18">
      <c r="A590" s="340"/>
      <c r="B590" s="341"/>
      <c r="C590" s="340"/>
      <c r="D590" s="340"/>
      <c r="E590" s="340"/>
      <c r="F590" s="340"/>
      <c r="G590" s="340"/>
      <c r="H590" s="340"/>
      <c r="I590" s="340"/>
      <c r="J590" s="340"/>
      <c r="K590" s="339"/>
      <c r="L590" s="342"/>
      <c r="M590" s="342"/>
      <c r="N590" s="342"/>
      <c r="O590" s="342"/>
      <c r="P590" s="343"/>
      <c r="Q590" s="343"/>
      <c r="R590" s="343"/>
    </row>
    <row r="591" spans="1:18">
      <c r="A591" s="340"/>
      <c r="B591" s="341"/>
      <c r="C591" s="340"/>
      <c r="D591" s="340"/>
      <c r="E591" s="340"/>
      <c r="F591" s="340"/>
      <c r="G591" s="340"/>
      <c r="H591" s="340"/>
      <c r="I591" s="340"/>
      <c r="J591" s="340"/>
      <c r="K591" s="339"/>
      <c r="L591" s="342"/>
      <c r="M591" s="342"/>
      <c r="N591" s="342"/>
      <c r="O591" s="342"/>
      <c r="P591" s="343"/>
      <c r="Q591" s="343"/>
      <c r="R591" s="343"/>
    </row>
    <row r="592" spans="1:18">
      <c r="A592" s="340"/>
      <c r="B592" s="341"/>
      <c r="C592" s="340"/>
      <c r="D592" s="340"/>
      <c r="E592" s="340"/>
      <c r="F592" s="340"/>
      <c r="G592" s="340"/>
      <c r="H592" s="340"/>
      <c r="I592" s="340"/>
      <c r="J592" s="340"/>
      <c r="K592" s="339"/>
      <c r="L592" s="342"/>
      <c r="M592" s="342"/>
      <c r="N592" s="342"/>
      <c r="O592" s="342"/>
      <c r="P592" s="343"/>
      <c r="Q592" s="343"/>
      <c r="R592" s="343"/>
    </row>
    <row r="593" spans="1:18">
      <c r="A593" s="340"/>
      <c r="B593" s="341"/>
      <c r="C593" s="340"/>
      <c r="D593" s="340"/>
      <c r="E593" s="340"/>
      <c r="F593" s="340"/>
      <c r="G593" s="340"/>
      <c r="H593" s="340"/>
      <c r="I593" s="340"/>
      <c r="J593" s="340"/>
      <c r="K593" s="339"/>
      <c r="L593" s="342"/>
      <c r="M593" s="342"/>
      <c r="N593" s="342"/>
      <c r="O593" s="342"/>
      <c r="P593" s="343"/>
      <c r="Q593" s="343"/>
      <c r="R593" s="343"/>
    </row>
    <row r="594" spans="1:18">
      <c r="A594" s="340"/>
      <c r="B594" s="341"/>
      <c r="C594" s="340"/>
      <c r="D594" s="340"/>
      <c r="E594" s="340"/>
      <c r="F594" s="340"/>
      <c r="G594" s="340"/>
      <c r="H594" s="340"/>
      <c r="I594" s="340"/>
      <c r="J594" s="340"/>
      <c r="K594" s="339"/>
      <c r="L594" s="342"/>
      <c r="M594" s="342"/>
      <c r="N594" s="342"/>
      <c r="O594" s="342"/>
      <c r="P594" s="343"/>
      <c r="Q594" s="343"/>
      <c r="R594" s="343"/>
    </row>
    <row r="595" spans="1:18">
      <c r="A595" s="340"/>
      <c r="B595" s="341"/>
      <c r="C595" s="340"/>
      <c r="D595" s="340"/>
      <c r="E595" s="340"/>
      <c r="F595" s="340"/>
      <c r="G595" s="340"/>
      <c r="H595" s="340"/>
      <c r="I595" s="340"/>
      <c r="J595" s="340"/>
      <c r="K595" s="339"/>
      <c r="L595" s="342"/>
      <c r="M595" s="342"/>
      <c r="N595" s="342"/>
      <c r="O595" s="342"/>
      <c r="P595" s="343"/>
      <c r="Q595" s="343"/>
      <c r="R595" s="343"/>
    </row>
    <row r="596" spans="1:18">
      <c r="A596" s="340"/>
      <c r="B596" s="341"/>
      <c r="C596" s="340"/>
      <c r="D596" s="340"/>
      <c r="E596" s="340"/>
      <c r="F596" s="340"/>
      <c r="G596" s="340"/>
      <c r="H596" s="340"/>
      <c r="I596" s="340"/>
      <c r="J596" s="340"/>
      <c r="K596" s="339"/>
      <c r="L596" s="342"/>
      <c r="M596" s="342"/>
      <c r="N596" s="342"/>
      <c r="O596" s="342"/>
      <c r="P596" s="343"/>
      <c r="Q596" s="343"/>
      <c r="R596" s="343"/>
    </row>
    <row r="597" spans="1:18">
      <c r="A597" s="340"/>
      <c r="B597" s="341"/>
      <c r="C597" s="340"/>
      <c r="D597" s="340"/>
      <c r="E597" s="340"/>
      <c r="F597" s="340"/>
      <c r="G597" s="340"/>
      <c r="H597" s="340"/>
      <c r="I597" s="340"/>
      <c r="J597" s="340"/>
      <c r="K597" s="339"/>
      <c r="L597" s="342"/>
      <c r="M597" s="342"/>
      <c r="N597" s="342"/>
      <c r="O597" s="342"/>
      <c r="P597" s="343"/>
      <c r="Q597" s="343"/>
      <c r="R597" s="343"/>
    </row>
    <row r="598" spans="1:18">
      <c r="A598" s="340"/>
      <c r="B598" s="341"/>
      <c r="C598" s="340"/>
      <c r="D598" s="340"/>
      <c r="E598" s="340"/>
      <c r="F598" s="340"/>
      <c r="G598" s="340"/>
      <c r="H598" s="340"/>
      <c r="I598" s="340"/>
      <c r="J598" s="340"/>
      <c r="K598" s="339"/>
      <c r="L598" s="342"/>
      <c r="M598" s="342"/>
      <c r="N598" s="342"/>
      <c r="O598" s="342"/>
      <c r="P598" s="343"/>
      <c r="Q598" s="343"/>
      <c r="R598" s="343"/>
    </row>
    <row r="599" spans="1:18">
      <c r="A599" s="340"/>
      <c r="B599" s="341"/>
      <c r="C599" s="340"/>
      <c r="D599" s="340"/>
      <c r="E599" s="340"/>
      <c r="F599" s="340"/>
      <c r="G599" s="340"/>
      <c r="H599" s="340"/>
      <c r="I599" s="340"/>
      <c r="J599" s="340"/>
      <c r="K599" s="339"/>
      <c r="L599" s="342"/>
      <c r="M599" s="342"/>
      <c r="N599" s="342"/>
      <c r="O599" s="342"/>
      <c r="P599" s="343"/>
      <c r="Q599" s="343"/>
      <c r="R599" s="343"/>
    </row>
    <row r="600" spans="1:18">
      <c r="A600" s="340"/>
      <c r="B600" s="341"/>
      <c r="C600" s="340"/>
      <c r="D600" s="340"/>
      <c r="E600" s="340"/>
      <c r="F600" s="340"/>
      <c r="G600" s="340"/>
      <c r="H600" s="340"/>
      <c r="I600" s="340"/>
      <c r="J600" s="340"/>
      <c r="K600" s="339"/>
      <c r="L600" s="342"/>
      <c r="M600" s="342"/>
      <c r="N600" s="342"/>
      <c r="O600" s="342"/>
      <c r="P600" s="343"/>
      <c r="Q600" s="343"/>
      <c r="R600" s="343"/>
    </row>
    <row r="601" spans="1:18">
      <c r="A601" s="340"/>
      <c r="B601" s="341"/>
      <c r="C601" s="340"/>
      <c r="D601" s="340"/>
      <c r="E601" s="340"/>
      <c r="F601" s="340"/>
      <c r="G601" s="340"/>
      <c r="H601" s="340"/>
      <c r="I601" s="340"/>
      <c r="J601" s="340"/>
      <c r="K601" s="339"/>
      <c r="L601" s="342"/>
      <c r="M601" s="342"/>
      <c r="N601" s="342"/>
      <c r="O601" s="342"/>
      <c r="P601" s="343"/>
      <c r="Q601" s="343"/>
      <c r="R601" s="343"/>
    </row>
    <row r="602" spans="1:18">
      <c r="A602" s="340"/>
      <c r="B602" s="341"/>
      <c r="C602" s="340"/>
      <c r="D602" s="340"/>
      <c r="E602" s="340"/>
      <c r="F602" s="340"/>
      <c r="G602" s="340"/>
      <c r="H602" s="340"/>
      <c r="I602" s="340"/>
      <c r="J602" s="340"/>
      <c r="K602" s="339"/>
      <c r="L602" s="342"/>
      <c r="M602" s="342"/>
      <c r="N602" s="342"/>
      <c r="O602" s="342"/>
      <c r="P602" s="343"/>
      <c r="Q602" s="343"/>
      <c r="R602" s="343"/>
    </row>
    <row r="603" spans="1:18">
      <c r="A603" s="340"/>
      <c r="B603" s="341"/>
      <c r="C603" s="340"/>
      <c r="D603" s="340"/>
      <c r="E603" s="340"/>
      <c r="F603" s="340"/>
      <c r="G603" s="340"/>
      <c r="H603" s="340"/>
      <c r="I603" s="340"/>
      <c r="J603" s="340"/>
      <c r="K603" s="339"/>
      <c r="L603" s="342"/>
      <c r="M603" s="342"/>
      <c r="N603" s="342"/>
      <c r="O603" s="342"/>
      <c r="P603" s="343"/>
      <c r="Q603" s="343"/>
      <c r="R603" s="343"/>
    </row>
    <row r="604" spans="1:18">
      <c r="A604" s="340"/>
      <c r="B604" s="341"/>
      <c r="C604" s="340"/>
      <c r="D604" s="340"/>
      <c r="E604" s="340"/>
      <c r="F604" s="340"/>
      <c r="G604" s="340"/>
      <c r="H604" s="340"/>
      <c r="I604" s="340"/>
      <c r="J604" s="340"/>
      <c r="K604" s="339"/>
      <c r="L604" s="342"/>
      <c r="M604" s="342"/>
      <c r="N604" s="342"/>
      <c r="O604" s="342"/>
      <c r="P604" s="343"/>
      <c r="Q604" s="343"/>
      <c r="R604" s="343"/>
    </row>
    <row r="605" spans="1:18">
      <c r="A605" s="340"/>
      <c r="B605" s="341"/>
      <c r="C605" s="340"/>
      <c r="D605" s="340"/>
      <c r="E605" s="340"/>
      <c r="F605" s="340"/>
      <c r="G605" s="340"/>
      <c r="H605" s="340"/>
      <c r="I605" s="340"/>
      <c r="J605" s="340"/>
      <c r="K605" s="339"/>
      <c r="L605" s="342"/>
      <c r="M605" s="342"/>
      <c r="N605" s="342"/>
      <c r="O605" s="342"/>
      <c r="P605" s="343"/>
      <c r="Q605" s="343"/>
      <c r="R605" s="343"/>
    </row>
    <row r="606" spans="1:18">
      <c r="A606" s="340"/>
      <c r="B606" s="341"/>
      <c r="C606" s="340"/>
      <c r="D606" s="340"/>
      <c r="E606" s="340"/>
      <c r="F606" s="340"/>
      <c r="G606" s="340"/>
      <c r="H606" s="340"/>
      <c r="I606" s="340"/>
      <c r="J606" s="340"/>
      <c r="K606" s="339"/>
      <c r="L606" s="342"/>
      <c r="M606" s="342"/>
      <c r="N606" s="342"/>
      <c r="O606" s="342"/>
      <c r="P606" s="343"/>
      <c r="Q606" s="343"/>
      <c r="R606" s="343"/>
    </row>
    <row r="607" spans="1:18">
      <c r="A607" s="340"/>
      <c r="B607" s="341"/>
      <c r="C607" s="340"/>
      <c r="D607" s="340"/>
      <c r="E607" s="340"/>
      <c r="F607" s="340"/>
      <c r="G607" s="340"/>
      <c r="H607" s="340"/>
      <c r="I607" s="340"/>
      <c r="J607" s="340"/>
      <c r="K607" s="339"/>
      <c r="L607" s="342"/>
      <c r="M607" s="342"/>
      <c r="N607" s="342"/>
      <c r="O607" s="342"/>
      <c r="P607" s="343"/>
      <c r="Q607" s="343"/>
      <c r="R607" s="343"/>
    </row>
    <row r="608" spans="1:18">
      <c r="A608" s="340"/>
      <c r="B608" s="341"/>
      <c r="C608" s="340"/>
      <c r="D608" s="340"/>
      <c r="E608" s="340"/>
      <c r="F608" s="340"/>
      <c r="G608" s="340"/>
      <c r="H608" s="340"/>
      <c r="I608" s="340"/>
      <c r="J608" s="340"/>
      <c r="K608" s="339"/>
      <c r="L608" s="342"/>
      <c r="M608" s="342"/>
      <c r="N608" s="342"/>
      <c r="O608" s="342"/>
      <c r="P608" s="343"/>
      <c r="Q608" s="343"/>
      <c r="R608" s="343"/>
    </row>
    <row r="609" spans="1:18">
      <c r="A609" s="340"/>
      <c r="B609" s="341"/>
      <c r="C609" s="340"/>
      <c r="D609" s="340"/>
      <c r="E609" s="340"/>
      <c r="F609" s="340"/>
      <c r="G609" s="340"/>
      <c r="H609" s="340"/>
      <c r="I609" s="340"/>
      <c r="J609" s="340"/>
      <c r="K609" s="339"/>
      <c r="L609" s="342"/>
      <c r="M609" s="342"/>
      <c r="N609" s="342"/>
      <c r="O609" s="342"/>
      <c r="P609" s="343"/>
      <c r="Q609" s="343"/>
      <c r="R609" s="343"/>
    </row>
    <row r="610" spans="1:18">
      <c r="A610" s="340"/>
      <c r="B610" s="341"/>
      <c r="C610" s="340"/>
      <c r="D610" s="340"/>
      <c r="E610" s="340"/>
      <c r="F610" s="340"/>
      <c r="G610" s="340"/>
      <c r="H610" s="340"/>
      <c r="I610" s="340"/>
      <c r="J610" s="340"/>
      <c r="K610" s="339"/>
      <c r="L610" s="342"/>
      <c r="M610" s="342"/>
      <c r="N610" s="342"/>
      <c r="O610" s="342"/>
      <c r="P610" s="343"/>
      <c r="Q610" s="343"/>
      <c r="R610" s="343"/>
    </row>
    <row r="611" spans="1:18">
      <c r="A611" s="340"/>
      <c r="B611" s="341"/>
      <c r="C611" s="340"/>
      <c r="D611" s="340"/>
      <c r="E611" s="340"/>
      <c r="F611" s="340"/>
      <c r="G611" s="340"/>
      <c r="H611" s="340"/>
      <c r="I611" s="340"/>
      <c r="J611" s="340"/>
      <c r="K611" s="339"/>
      <c r="L611" s="342"/>
      <c r="M611" s="342"/>
      <c r="N611" s="342"/>
      <c r="O611" s="342"/>
      <c r="P611" s="343"/>
      <c r="Q611" s="343"/>
      <c r="R611" s="343"/>
    </row>
    <row r="612" spans="1:18">
      <c r="A612" s="340"/>
      <c r="B612" s="341"/>
      <c r="C612" s="340"/>
      <c r="D612" s="340"/>
      <c r="E612" s="340"/>
      <c r="F612" s="340"/>
      <c r="G612" s="340"/>
      <c r="H612" s="340"/>
      <c r="I612" s="340"/>
      <c r="J612" s="340"/>
      <c r="K612" s="339"/>
      <c r="L612" s="342"/>
      <c r="M612" s="342"/>
      <c r="N612" s="342"/>
      <c r="O612" s="342"/>
      <c r="P612" s="343"/>
      <c r="Q612" s="343"/>
      <c r="R612" s="343"/>
    </row>
    <row r="613" spans="1:18">
      <c r="A613" s="340"/>
      <c r="B613" s="341"/>
      <c r="C613" s="340"/>
      <c r="D613" s="340"/>
      <c r="E613" s="340"/>
      <c r="F613" s="340"/>
      <c r="G613" s="340"/>
      <c r="H613" s="340"/>
      <c r="I613" s="340"/>
      <c r="J613" s="340"/>
      <c r="K613" s="339"/>
      <c r="L613" s="342"/>
      <c r="M613" s="342"/>
      <c r="N613" s="342"/>
      <c r="O613" s="342"/>
      <c r="P613" s="343"/>
      <c r="Q613" s="343"/>
      <c r="R613" s="343"/>
    </row>
    <row r="614" spans="1:18">
      <c r="A614" s="340"/>
      <c r="B614" s="341"/>
      <c r="C614" s="340"/>
      <c r="D614" s="340"/>
      <c r="E614" s="340"/>
      <c r="F614" s="340"/>
      <c r="G614" s="340"/>
      <c r="H614" s="340"/>
      <c r="I614" s="340"/>
      <c r="J614" s="340"/>
      <c r="K614" s="339"/>
      <c r="L614" s="342"/>
      <c r="M614" s="342"/>
      <c r="N614" s="342"/>
      <c r="O614" s="342"/>
      <c r="P614" s="343"/>
      <c r="Q614" s="343"/>
      <c r="R614" s="343"/>
    </row>
    <row r="615" spans="1:18">
      <c r="A615" s="340"/>
      <c r="B615" s="341"/>
      <c r="C615" s="340"/>
      <c r="D615" s="340"/>
      <c r="E615" s="340"/>
      <c r="F615" s="340"/>
      <c r="G615" s="340"/>
      <c r="H615" s="340"/>
      <c r="I615" s="340"/>
      <c r="J615" s="340"/>
      <c r="K615" s="339"/>
      <c r="L615" s="342"/>
      <c r="M615" s="342"/>
      <c r="N615" s="342"/>
      <c r="O615" s="342"/>
      <c r="P615" s="343"/>
      <c r="Q615" s="343"/>
      <c r="R615" s="343"/>
    </row>
    <row r="616" spans="1:18">
      <c r="A616" s="340"/>
      <c r="B616" s="341"/>
      <c r="C616" s="340"/>
      <c r="D616" s="340"/>
      <c r="E616" s="340"/>
      <c r="F616" s="340"/>
      <c r="G616" s="340"/>
      <c r="H616" s="340"/>
      <c r="I616" s="340"/>
      <c r="J616" s="340"/>
      <c r="K616" s="339"/>
      <c r="L616" s="342"/>
      <c r="M616" s="342"/>
      <c r="N616" s="342"/>
      <c r="O616" s="342"/>
      <c r="P616" s="343"/>
      <c r="Q616" s="343"/>
      <c r="R616" s="343"/>
    </row>
    <row r="617" spans="1:18">
      <c r="A617" s="340"/>
      <c r="B617" s="341"/>
      <c r="C617" s="340"/>
      <c r="D617" s="340"/>
      <c r="E617" s="340"/>
      <c r="F617" s="340"/>
      <c r="G617" s="340"/>
      <c r="H617" s="340"/>
      <c r="I617" s="340"/>
      <c r="J617" s="340"/>
      <c r="K617" s="339"/>
      <c r="L617" s="342"/>
      <c r="M617" s="342"/>
      <c r="N617" s="342"/>
      <c r="O617" s="342"/>
      <c r="P617" s="343"/>
      <c r="Q617" s="343"/>
      <c r="R617" s="343"/>
    </row>
    <row r="618" spans="1:18">
      <c r="A618" s="340"/>
      <c r="B618" s="341"/>
      <c r="C618" s="340"/>
      <c r="D618" s="340"/>
      <c r="E618" s="340"/>
      <c r="F618" s="340"/>
      <c r="G618" s="340"/>
      <c r="H618" s="340"/>
      <c r="I618" s="340"/>
      <c r="J618" s="340"/>
      <c r="K618" s="339"/>
      <c r="L618" s="342"/>
      <c r="M618" s="342"/>
      <c r="N618" s="342"/>
      <c r="O618" s="342"/>
      <c r="P618" s="343"/>
      <c r="Q618" s="343"/>
      <c r="R618" s="343"/>
    </row>
    <row r="619" spans="1:18">
      <c r="A619" s="340"/>
      <c r="B619" s="341"/>
      <c r="C619" s="340"/>
      <c r="D619" s="340"/>
      <c r="E619" s="340"/>
      <c r="F619" s="340"/>
      <c r="G619" s="340"/>
      <c r="H619" s="340"/>
      <c r="I619" s="340"/>
      <c r="J619" s="340"/>
      <c r="K619" s="339"/>
      <c r="L619" s="342"/>
      <c r="M619" s="342"/>
      <c r="N619" s="342"/>
      <c r="O619" s="342"/>
      <c r="P619" s="343"/>
      <c r="Q619" s="343"/>
      <c r="R619" s="343"/>
    </row>
    <row r="620" spans="1:18">
      <c r="A620" s="340"/>
      <c r="B620" s="341"/>
      <c r="C620" s="340"/>
      <c r="D620" s="340"/>
      <c r="E620" s="340"/>
      <c r="F620" s="340"/>
      <c r="G620" s="340"/>
      <c r="H620" s="340"/>
      <c r="I620" s="340"/>
      <c r="J620" s="340"/>
      <c r="K620" s="339"/>
      <c r="L620" s="342"/>
      <c r="M620" s="342"/>
      <c r="N620" s="342"/>
      <c r="O620" s="342"/>
      <c r="P620" s="343"/>
      <c r="Q620" s="343"/>
      <c r="R620" s="343"/>
    </row>
    <row r="621" spans="1:18">
      <c r="A621" s="340"/>
      <c r="B621" s="341"/>
      <c r="C621" s="340"/>
      <c r="D621" s="340"/>
      <c r="E621" s="340"/>
      <c r="F621" s="340"/>
      <c r="G621" s="340"/>
      <c r="H621" s="340"/>
      <c r="I621" s="340"/>
      <c r="J621" s="340"/>
      <c r="K621" s="339"/>
      <c r="L621" s="342"/>
      <c r="M621" s="342"/>
      <c r="N621" s="342"/>
      <c r="O621" s="342"/>
      <c r="P621" s="343"/>
      <c r="Q621" s="343"/>
      <c r="R621" s="343"/>
    </row>
    <row r="622" spans="1:18">
      <c r="A622" s="340"/>
      <c r="B622" s="341"/>
      <c r="C622" s="340"/>
      <c r="D622" s="340"/>
      <c r="E622" s="340"/>
      <c r="F622" s="340"/>
      <c r="G622" s="340"/>
      <c r="H622" s="340"/>
      <c r="I622" s="340"/>
      <c r="J622" s="340"/>
      <c r="K622" s="339"/>
      <c r="L622" s="342"/>
      <c r="M622" s="342"/>
      <c r="N622" s="342"/>
      <c r="O622" s="342"/>
      <c r="P622" s="343"/>
      <c r="Q622" s="343"/>
      <c r="R622" s="343"/>
    </row>
    <row r="623" spans="1:18">
      <c r="A623" s="340"/>
      <c r="B623" s="341"/>
      <c r="C623" s="340"/>
      <c r="D623" s="340"/>
      <c r="E623" s="340"/>
      <c r="F623" s="340"/>
      <c r="G623" s="340"/>
      <c r="H623" s="340"/>
      <c r="I623" s="340"/>
      <c r="J623" s="340"/>
      <c r="K623" s="339"/>
      <c r="L623" s="342"/>
      <c r="M623" s="342"/>
      <c r="N623" s="342"/>
      <c r="O623" s="342"/>
      <c r="P623" s="343"/>
      <c r="Q623" s="343"/>
      <c r="R623" s="343"/>
    </row>
    <row r="624" spans="1:18">
      <c r="A624" s="340"/>
      <c r="B624" s="341"/>
      <c r="C624" s="340"/>
      <c r="D624" s="340"/>
      <c r="E624" s="340"/>
      <c r="F624" s="340"/>
      <c r="G624" s="340"/>
      <c r="H624" s="340"/>
      <c r="I624" s="340"/>
      <c r="J624" s="340"/>
      <c r="K624" s="339"/>
      <c r="L624" s="342"/>
      <c r="M624" s="342"/>
      <c r="N624" s="342"/>
      <c r="O624" s="342"/>
      <c r="P624" s="343"/>
      <c r="Q624" s="343"/>
      <c r="R624" s="343"/>
    </row>
    <row r="625" spans="1:18">
      <c r="A625" s="340"/>
      <c r="B625" s="341"/>
      <c r="C625" s="340"/>
      <c r="D625" s="340"/>
      <c r="E625" s="340"/>
      <c r="F625" s="340"/>
      <c r="G625" s="340"/>
      <c r="H625" s="340"/>
      <c r="I625" s="340"/>
      <c r="J625" s="340"/>
      <c r="K625" s="339"/>
      <c r="L625" s="342"/>
      <c r="M625" s="342"/>
      <c r="N625" s="342"/>
      <c r="O625" s="342"/>
      <c r="P625" s="343"/>
      <c r="Q625" s="343"/>
      <c r="R625" s="343"/>
    </row>
    <row r="626" spans="1:18">
      <c r="A626" s="340"/>
      <c r="B626" s="341"/>
      <c r="C626" s="340"/>
      <c r="D626" s="340"/>
      <c r="E626" s="340"/>
      <c r="F626" s="340"/>
      <c r="G626" s="340"/>
      <c r="H626" s="340"/>
      <c r="I626" s="340"/>
      <c r="J626" s="340"/>
      <c r="K626" s="339"/>
      <c r="L626" s="342"/>
      <c r="M626" s="342"/>
      <c r="N626" s="342"/>
      <c r="O626" s="342"/>
      <c r="P626" s="343"/>
      <c r="Q626" s="343"/>
      <c r="R626" s="343"/>
    </row>
    <row r="627" spans="1:18">
      <c r="A627" s="340"/>
      <c r="B627" s="341"/>
      <c r="C627" s="340"/>
      <c r="D627" s="340"/>
      <c r="E627" s="340"/>
      <c r="F627" s="340"/>
      <c r="G627" s="340"/>
      <c r="H627" s="340"/>
      <c r="I627" s="340"/>
      <c r="J627" s="340"/>
      <c r="K627" s="339"/>
      <c r="L627" s="342"/>
      <c r="M627" s="342"/>
      <c r="N627" s="342"/>
      <c r="O627" s="342"/>
      <c r="P627" s="343"/>
      <c r="Q627" s="343"/>
      <c r="R627" s="343"/>
    </row>
    <row r="628" spans="1:18">
      <c r="A628" s="340"/>
      <c r="B628" s="341"/>
      <c r="C628" s="340"/>
      <c r="D628" s="340"/>
      <c r="E628" s="340"/>
      <c r="F628" s="340"/>
      <c r="G628" s="340"/>
      <c r="H628" s="340"/>
      <c r="I628" s="340"/>
      <c r="J628" s="340"/>
      <c r="K628" s="339"/>
      <c r="L628" s="342"/>
      <c r="M628" s="342"/>
      <c r="N628" s="342"/>
      <c r="O628" s="342"/>
      <c r="P628" s="343"/>
      <c r="Q628" s="343"/>
      <c r="R628" s="343"/>
    </row>
    <row r="629" spans="1:18">
      <c r="A629" s="340"/>
      <c r="B629" s="341"/>
      <c r="C629" s="340"/>
      <c r="D629" s="340"/>
      <c r="E629" s="340"/>
      <c r="F629" s="340"/>
      <c r="G629" s="340"/>
      <c r="H629" s="340"/>
      <c r="I629" s="340"/>
      <c r="J629" s="340"/>
      <c r="K629" s="339"/>
      <c r="L629" s="342"/>
      <c r="M629" s="342"/>
      <c r="N629" s="342"/>
      <c r="O629" s="342"/>
      <c r="P629" s="343"/>
      <c r="Q629" s="343"/>
      <c r="R629" s="343"/>
    </row>
    <row r="630" spans="1:18">
      <c r="A630" s="340"/>
      <c r="B630" s="341"/>
      <c r="C630" s="340"/>
      <c r="D630" s="340"/>
      <c r="E630" s="340"/>
      <c r="F630" s="340"/>
      <c r="G630" s="340"/>
      <c r="H630" s="340"/>
      <c r="I630" s="340"/>
      <c r="J630" s="340"/>
      <c r="K630" s="339"/>
      <c r="L630" s="342"/>
      <c r="M630" s="342"/>
      <c r="N630" s="342"/>
      <c r="O630" s="342"/>
      <c r="P630" s="343"/>
      <c r="Q630" s="343"/>
      <c r="R630" s="343"/>
    </row>
    <row r="631" spans="1:18">
      <c r="A631" s="340"/>
      <c r="B631" s="341"/>
      <c r="C631" s="340"/>
      <c r="D631" s="340"/>
      <c r="E631" s="340"/>
      <c r="F631" s="340"/>
      <c r="G631" s="340"/>
      <c r="H631" s="340"/>
      <c r="I631" s="340"/>
      <c r="J631" s="340"/>
      <c r="K631" s="339"/>
      <c r="L631" s="342"/>
      <c r="M631" s="342"/>
      <c r="N631" s="342"/>
      <c r="O631" s="342"/>
      <c r="P631" s="343"/>
      <c r="Q631" s="343"/>
      <c r="R631" s="343"/>
    </row>
    <row r="632" spans="1:18">
      <c r="A632" s="340"/>
      <c r="B632" s="341"/>
      <c r="C632" s="340"/>
      <c r="D632" s="340"/>
      <c r="E632" s="340"/>
      <c r="F632" s="340"/>
      <c r="G632" s="340"/>
      <c r="H632" s="340"/>
      <c r="I632" s="340"/>
      <c r="J632" s="340"/>
      <c r="K632" s="339"/>
      <c r="L632" s="342"/>
      <c r="M632" s="342"/>
      <c r="N632" s="342"/>
      <c r="O632" s="342"/>
      <c r="P632" s="343"/>
      <c r="Q632" s="343"/>
      <c r="R632" s="343"/>
    </row>
    <row r="633" spans="1:18">
      <c r="A633" s="340"/>
      <c r="B633" s="341"/>
      <c r="C633" s="340"/>
      <c r="D633" s="340"/>
      <c r="E633" s="340"/>
      <c r="F633" s="340"/>
      <c r="G633" s="340"/>
      <c r="H633" s="340"/>
      <c r="I633" s="340"/>
      <c r="J633" s="340"/>
      <c r="K633" s="339"/>
      <c r="L633" s="342"/>
      <c r="M633" s="342"/>
      <c r="N633" s="342"/>
      <c r="O633" s="342"/>
      <c r="P633" s="343"/>
      <c r="Q633" s="343"/>
      <c r="R633" s="343"/>
    </row>
    <row r="634" spans="1:18">
      <c r="A634" s="340"/>
      <c r="B634" s="341"/>
      <c r="C634" s="340"/>
      <c r="D634" s="340"/>
      <c r="E634" s="340"/>
      <c r="F634" s="340"/>
      <c r="G634" s="340"/>
      <c r="H634" s="340"/>
      <c r="I634" s="340"/>
      <c r="J634" s="340"/>
      <c r="K634" s="339"/>
      <c r="L634" s="342"/>
      <c r="M634" s="342"/>
      <c r="N634" s="342"/>
      <c r="O634" s="342"/>
      <c r="P634" s="343"/>
      <c r="Q634" s="343"/>
      <c r="R634" s="343"/>
    </row>
    <row r="635" spans="1:18">
      <c r="A635" s="340"/>
      <c r="B635" s="341"/>
      <c r="C635" s="340"/>
      <c r="D635" s="340"/>
      <c r="E635" s="340"/>
      <c r="F635" s="340"/>
      <c r="G635" s="340"/>
      <c r="H635" s="340"/>
      <c r="I635" s="340"/>
      <c r="J635" s="340"/>
      <c r="K635" s="339"/>
      <c r="L635" s="342"/>
      <c r="M635" s="342"/>
      <c r="N635" s="342"/>
      <c r="O635" s="342"/>
      <c r="P635" s="343"/>
      <c r="Q635" s="343"/>
      <c r="R635" s="343"/>
    </row>
    <row r="636" spans="1:18">
      <c r="A636" s="340"/>
      <c r="B636" s="341"/>
      <c r="C636" s="340"/>
      <c r="D636" s="340"/>
      <c r="E636" s="340"/>
      <c r="F636" s="340"/>
      <c r="G636" s="340"/>
      <c r="H636" s="340"/>
      <c r="I636" s="340"/>
      <c r="J636" s="340"/>
      <c r="K636" s="339"/>
      <c r="L636" s="342"/>
      <c r="M636" s="342"/>
      <c r="N636" s="342"/>
      <c r="O636" s="342"/>
      <c r="P636" s="343"/>
      <c r="Q636" s="343"/>
      <c r="R636" s="343"/>
    </row>
    <row r="637" spans="1:18">
      <c r="A637" s="340"/>
      <c r="B637" s="341"/>
      <c r="C637" s="340"/>
      <c r="D637" s="340"/>
      <c r="E637" s="340"/>
      <c r="F637" s="340"/>
      <c r="G637" s="340"/>
      <c r="H637" s="340"/>
      <c r="I637" s="340"/>
      <c r="J637" s="340"/>
      <c r="K637" s="339"/>
      <c r="L637" s="342"/>
      <c r="M637" s="342"/>
      <c r="N637" s="342"/>
      <c r="O637" s="342"/>
      <c r="P637" s="343"/>
      <c r="Q637" s="343"/>
      <c r="R637" s="343"/>
    </row>
    <row r="638" spans="1:18">
      <c r="A638" s="340"/>
      <c r="B638" s="341"/>
      <c r="C638" s="340"/>
      <c r="D638" s="340"/>
      <c r="E638" s="340"/>
      <c r="F638" s="340"/>
      <c r="G638" s="340"/>
      <c r="H638" s="340"/>
      <c r="I638" s="340"/>
      <c r="J638" s="340"/>
      <c r="K638" s="339"/>
      <c r="L638" s="342"/>
      <c r="M638" s="342"/>
      <c r="N638" s="342"/>
      <c r="O638" s="342"/>
      <c r="P638" s="343"/>
      <c r="Q638" s="343"/>
      <c r="R638" s="343"/>
    </row>
    <row r="639" spans="1:18">
      <c r="A639" s="340"/>
      <c r="B639" s="341"/>
      <c r="C639" s="340"/>
      <c r="D639" s="340"/>
      <c r="E639" s="340"/>
      <c r="F639" s="340"/>
      <c r="G639" s="340"/>
      <c r="H639" s="340"/>
      <c r="I639" s="340"/>
      <c r="J639" s="340"/>
      <c r="K639" s="339"/>
      <c r="L639" s="342"/>
      <c r="M639" s="342"/>
      <c r="N639" s="342"/>
      <c r="O639" s="342"/>
      <c r="P639" s="343"/>
      <c r="Q639" s="343"/>
      <c r="R639" s="343"/>
    </row>
    <row r="640" spans="1:18">
      <c r="A640" s="340"/>
      <c r="B640" s="341"/>
      <c r="C640" s="340"/>
      <c r="D640" s="340"/>
      <c r="E640" s="340"/>
      <c r="F640" s="340"/>
      <c r="G640" s="340"/>
      <c r="H640" s="340"/>
      <c r="I640" s="340"/>
      <c r="J640" s="340"/>
      <c r="K640" s="339"/>
      <c r="L640" s="342"/>
      <c r="M640" s="342"/>
      <c r="N640" s="342"/>
      <c r="O640" s="342"/>
      <c r="P640" s="343"/>
      <c r="Q640" s="343"/>
      <c r="R640" s="343"/>
    </row>
    <row r="641" spans="1:18">
      <c r="A641" s="340"/>
      <c r="B641" s="341"/>
      <c r="C641" s="340"/>
      <c r="D641" s="340"/>
      <c r="E641" s="340"/>
      <c r="F641" s="340"/>
      <c r="G641" s="340"/>
      <c r="H641" s="340"/>
      <c r="I641" s="340"/>
      <c r="J641" s="340"/>
      <c r="K641" s="339"/>
      <c r="L641" s="342"/>
      <c r="M641" s="342"/>
      <c r="N641" s="342"/>
      <c r="O641" s="342"/>
      <c r="P641" s="343"/>
      <c r="Q641" s="343"/>
      <c r="R641" s="343"/>
    </row>
    <row r="642" spans="1:18">
      <c r="A642" s="340"/>
      <c r="B642" s="341"/>
      <c r="C642" s="340"/>
      <c r="D642" s="340"/>
      <c r="E642" s="340"/>
      <c r="F642" s="340"/>
      <c r="G642" s="340"/>
      <c r="H642" s="340"/>
      <c r="I642" s="340"/>
      <c r="J642" s="340"/>
      <c r="K642" s="339"/>
      <c r="L642" s="342"/>
      <c r="M642" s="342"/>
      <c r="N642" s="342"/>
      <c r="O642" s="342"/>
      <c r="P642" s="343"/>
      <c r="Q642" s="343"/>
      <c r="R642" s="343"/>
    </row>
    <row r="643" spans="1:18">
      <c r="A643" s="340"/>
      <c r="B643" s="341"/>
      <c r="C643" s="340"/>
      <c r="D643" s="340"/>
      <c r="E643" s="340"/>
      <c r="F643" s="340"/>
      <c r="G643" s="340"/>
      <c r="H643" s="340"/>
      <c r="I643" s="340"/>
      <c r="J643" s="340"/>
      <c r="K643" s="339"/>
      <c r="L643" s="342"/>
      <c r="M643" s="342"/>
      <c r="N643" s="342"/>
      <c r="O643" s="342"/>
      <c r="P643" s="343"/>
      <c r="Q643" s="343"/>
      <c r="R643" s="343"/>
    </row>
    <row r="644" spans="1:18">
      <c r="A644" s="340"/>
      <c r="B644" s="341"/>
      <c r="C644" s="340"/>
      <c r="D644" s="340"/>
      <c r="E644" s="340"/>
      <c r="F644" s="340"/>
      <c r="G644" s="340"/>
      <c r="H644" s="340"/>
      <c r="I644" s="340"/>
      <c r="J644" s="340"/>
      <c r="K644" s="339"/>
      <c r="L644" s="342"/>
      <c r="M644" s="342"/>
      <c r="N644" s="342"/>
      <c r="O644" s="342"/>
      <c r="P644" s="343"/>
      <c r="Q644" s="343"/>
      <c r="R644" s="343"/>
    </row>
    <row r="645" spans="1:18">
      <c r="A645" s="340"/>
      <c r="B645" s="341"/>
      <c r="C645" s="340"/>
      <c r="D645" s="340"/>
      <c r="E645" s="340"/>
      <c r="F645" s="340"/>
      <c r="G645" s="340"/>
      <c r="H645" s="340"/>
      <c r="I645" s="340"/>
      <c r="J645" s="340"/>
      <c r="K645" s="339"/>
      <c r="L645" s="342"/>
      <c r="M645" s="342"/>
      <c r="N645" s="342"/>
      <c r="O645" s="342"/>
      <c r="P645" s="343"/>
      <c r="Q645" s="343"/>
      <c r="R645" s="343"/>
    </row>
    <row r="646" spans="1:18">
      <c r="A646" s="340"/>
      <c r="B646" s="341"/>
      <c r="C646" s="340"/>
      <c r="D646" s="340"/>
      <c r="E646" s="340"/>
      <c r="F646" s="340"/>
      <c r="G646" s="340"/>
      <c r="H646" s="340"/>
      <c r="I646" s="340"/>
      <c r="J646" s="340"/>
      <c r="K646" s="339"/>
      <c r="L646" s="342"/>
      <c r="M646" s="342"/>
      <c r="N646" s="342"/>
      <c r="O646" s="342"/>
      <c r="P646" s="343"/>
      <c r="Q646" s="343"/>
      <c r="R646" s="343"/>
    </row>
    <row r="647" spans="1:18">
      <c r="A647" s="340"/>
      <c r="B647" s="341"/>
      <c r="C647" s="340"/>
      <c r="D647" s="340"/>
      <c r="E647" s="340"/>
      <c r="F647" s="340"/>
      <c r="G647" s="340"/>
      <c r="H647" s="340"/>
      <c r="I647" s="340"/>
      <c r="J647" s="340"/>
      <c r="K647" s="339"/>
      <c r="L647" s="342"/>
      <c r="M647" s="342"/>
      <c r="N647" s="342"/>
      <c r="O647" s="342"/>
      <c r="P647" s="343"/>
      <c r="Q647" s="343"/>
      <c r="R647" s="343"/>
    </row>
    <row r="648" spans="1:18">
      <c r="A648" s="340"/>
      <c r="B648" s="341"/>
      <c r="C648" s="340"/>
      <c r="D648" s="340"/>
      <c r="E648" s="340"/>
      <c r="F648" s="340"/>
      <c r="G648" s="340"/>
      <c r="H648" s="340"/>
      <c r="I648" s="340"/>
      <c r="J648" s="340"/>
      <c r="K648" s="339"/>
      <c r="L648" s="342"/>
      <c r="M648" s="342"/>
      <c r="N648" s="342"/>
      <c r="O648" s="342"/>
      <c r="P648" s="343"/>
      <c r="Q648" s="343"/>
      <c r="R648" s="343"/>
    </row>
    <row r="649" spans="1:18">
      <c r="A649" s="340"/>
      <c r="B649" s="341"/>
      <c r="C649" s="340"/>
      <c r="D649" s="340"/>
      <c r="E649" s="340"/>
      <c r="F649" s="340"/>
      <c r="G649" s="340"/>
      <c r="H649" s="340"/>
      <c r="I649" s="340"/>
      <c r="J649" s="340"/>
      <c r="K649" s="339"/>
      <c r="L649" s="342"/>
      <c r="M649" s="342"/>
      <c r="N649" s="342"/>
      <c r="O649" s="342"/>
      <c r="P649" s="343"/>
      <c r="Q649" s="343"/>
      <c r="R649" s="343"/>
    </row>
    <row r="650" spans="1:18">
      <c r="A650" s="340"/>
      <c r="B650" s="341"/>
      <c r="C650" s="340"/>
      <c r="D650" s="340"/>
      <c r="E650" s="340"/>
      <c r="F650" s="340"/>
      <c r="G650" s="340"/>
      <c r="H650" s="340"/>
      <c r="I650" s="340"/>
      <c r="J650" s="340"/>
      <c r="K650" s="339"/>
      <c r="L650" s="342"/>
      <c r="M650" s="342"/>
      <c r="N650" s="342"/>
      <c r="O650" s="342"/>
      <c r="P650" s="343"/>
      <c r="Q650" s="343"/>
      <c r="R650" s="343"/>
    </row>
    <row r="651" spans="1:18">
      <c r="A651" s="340"/>
      <c r="B651" s="341"/>
      <c r="C651" s="340"/>
      <c r="D651" s="340"/>
      <c r="E651" s="340"/>
      <c r="F651" s="340"/>
      <c r="G651" s="340"/>
      <c r="H651" s="340"/>
      <c r="I651" s="340"/>
      <c r="J651" s="340"/>
      <c r="K651" s="339"/>
      <c r="L651" s="342"/>
      <c r="M651" s="342"/>
      <c r="N651" s="342"/>
      <c r="O651" s="342"/>
      <c r="P651" s="343"/>
      <c r="Q651" s="343"/>
      <c r="R651" s="343"/>
    </row>
    <row r="652" spans="1:18">
      <c r="A652" s="340"/>
      <c r="B652" s="341"/>
      <c r="C652" s="340"/>
      <c r="D652" s="340"/>
      <c r="E652" s="340"/>
      <c r="F652" s="340"/>
      <c r="G652" s="340"/>
      <c r="H652" s="340"/>
      <c r="I652" s="340"/>
      <c r="J652" s="340"/>
      <c r="K652" s="339"/>
      <c r="L652" s="342"/>
      <c r="M652" s="342"/>
      <c r="N652" s="342"/>
      <c r="O652" s="342"/>
      <c r="P652" s="343"/>
      <c r="Q652" s="343"/>
      <c r="R652" s="343"/>
    </row>
    <row r="653" spans="1:18">
      <c r="A653" s="340"/>
      <c r="B653" s="341"/>
      <c r="C653" s="340"/>
      <c r="D653" s="340"/>
      <c r="E653" s="340"/>
      <c r="F653" s="340"/>
      <c r="G653" s="340"/>
      <c r="H653" s="340"/>
      <c r="I653" s="340"/>
      <c r="J653" s="340"/>
      <c r="K653" s="339"/>
      <c r="L653" s="342"/>
      <c r="M653" s="342"/>
      <c r="N653" s="342"/>
      <c r="O653" s="342"/>
      <c r="P653" s="343"/>
      <c r="Q653" s="343"/>
      <c r="R653" s="343"/>
    </row>
    <row r="654" spans="1:18">
      <c r="A654" s="340"/>
      <c r="B654" s="341"/>
      <c r="C654" s="340"/>
      <c r="D654" s="340"/>
      <c r="E654" s="340"/>
      <c r="F654" s="340"/>
      <c r="G654" s="340"/>
      <c r="H654" s="340"/>
      <c r="I654" s="340"/>
      <c r="J654" s="340"/>
      <c r="K654" s="339"/>
      <c r="L654" s="342"/>
      <c r="M654" s="342"/>
      <c r="N654" s="342"/>
      <c r="O654" s="342"/>
      <c r="P654" s="343"/>
      <c r="Q654" s="343"/>
      <c r="R654" s="343"/>
    </row>
    <row r="655" spans="1:18">
      <c r="A655" s="340"/>
      <c r="B655" s="341"/>
      <c r="C655" s="340"/>
      <c r="D655" s="340"/>
      <c r="E655" s="340"/>
      <c r="F655" s="340"/>
      <c r="G655" s="340"/>
      <c r="H655" s="340"/>
      <c r="I655" s="340"/>
      <c r="J655" s="340"/>
      <c r="K655" s="339"/>
      <c r="L655" s="342"/>
      <c r="M655" s="342"/>
      <c r="N655" s="342"/>
      <c r="O655" s="342"/>
      <c r="P655" s="343"/>
      <c r="Q655" s="343"/>
      <c r="R655" s="343"/>
    </row>
    <row r="656" spans="1:18">
      <c r="A656" s="340"/>
      <c r="B656" s="341"/>
      <c r="C656" s="340"/>
      <c r="D656" s="340"/>
      <c r="E656" s="340"/>
      <c r="F656" s="340"/>
      <c r="G656" s="340"/>
      <c r="H656" s="340"/>
      <c r="I656" s="340"/>
      <c r="J656" s="340"/>
      <c r="K656" s="339"/>
      <c r="L656" s="342"/>
      <c r="M656" s="342"/>
      <c r="N656" s="342"/>
      <c r="O656" s="342"/>
      <c r="P656" s="343"/>
      <c r="Q656" s="343"/>
      <c r="R656" s="343"/>
    </row>
    <row r="657" spans="1:18">
      <c r="A657" s="340"/>
      <c r="B657" s="341"/>
      <c r="C657" s="340"/>
      <c r="D657" s="340"/>
      <c r="E657" s="340"/>
      <c r="F657" s="340"/>
      <c r="G657" s="340"/>
      <c r="H657" s="340"/>
      <c r="I657" s="340"/>
      <c r="J657" s="340"/>
      <c r="K657" s="339"/>
      <c r="L657" s="342"/>
      <c r="M657" s="342"/>
      <c r="N657" s="342"/>
      <c r="O657" s="342"/>
      <c r="P657" s="343"/>
      <c r="Q657" s="343"/>
      <c r="R657" s="343"/>
    </row>
    <row r="658" spans="1:18">
      <c r="A658" s="340"/>
      <c r="B658" s="341"/>
      <c r="C658" s="340"/>
      <c r="D658" s="340"/>
      <c r="E658" s="340"/>
      <c r="F658" s="340"/>
      <c r="G658" s="340"/>
      <c r="H658" s="340"/>
      <c r="I658" s="340"/>
      <c r="J658" s="340"/>
      <c r="K658" s="339"/>
      <c r="L658" s="342"/>
      <c r="M658" s="342"/>
      <c r="N658" s="342"/>
      <c r="O658" s="342"/>
      <c r="P658" s="343"/>
      <c r="Q658" s="343"/>
      <c r="R658" s="343"/>
    </row>
    <row r="659" spans="1:18">
      <c r="A659" s="340"/>
      <c r="B659" s="341"/>
      <c r="C659" s="340"/>
      <c r="D659" s="340"/>
      <c r="E659" s="340"/>
      <c r="F659" s="340"/>
      <c r="G659" s="340"/>
      <c r="H659" s="340"/>
      <c r="I659" s="340"/>
      <c r="J659" s="340"/>
      <c r="K659" s="339"/>
      <c r="L659" s="342"/>
      <c r="M659" s="342"/>
      <c r="N659" s="342"/>
      <c r="O659" s="342"/>
      <c r="P659" s="343"/>
      <c r="Q659" s="343"/>
      <c r="R659" s="343"/>
    </row>
    <row r="660" spans="1:18">
      <c r="A660" s="340"/>
      <c r="B660" s="341"/>
      <c r="C660" s="340"/>
      <c r="D660" s="340"/>
      <c r="E660" s="340"/>
      <c r="F660" s="340"/>
      <c r="G660" s="340"/>
      <c r="H660" s="340"/>
      <c r="I660" s="340"/>
      <c r="J660" s="340"/>
      <c r="K660" s="339"/>
      <c r="L660" s="342"/>
      <c r="M660" s="342"/>
      <c r="N660" s="342"/>
      <c r="O660" s="342"/>
      <c r="P660" s="343"/>
      <c r="Q660" s="343"/>
      <c r="R660" s="343"/>
    </row>
    <row r="661" spans="1:18">
      <c r="A661" s="340"/>
      <c r="B661" s="341"/>
      <c r="C661" s="340"/>
      <c r="D661" s="340"/>
      <c r="E661" s="340"/>
      <c r="F661" s="340"/>
      <c r="G661" s="340"/>
      <c r="H661" s="340"/>
      <c r="I661" s="340"/>
      <c r="J661" s="340"/>
      <c r="K661" s="339"/>
      <c r="L661" s="342"/>
      <c r="M661" s="342"/>
      <c r="N661" s="342"/>
      <c r="O661" s="342"/>
      <c r="P661" s="343"/>
      <c r="Q661" s="343"/>
      <c r="R661" s="343"/>
    </row>
    <row r="662" spans="1:18">
      <c r="A662" s="340"/>
      <c r="B662" s="341"/>
      <c r="C662" s="340"/>
      <c r="D662" s="340"/>
      <c r="E662" s="340"/>
      <c r="F662" s="340"/>
      <c r="G662" s="340"/>
      <c r="H662" s="340"/>
      <c r="I662" s="340"/>
      <c r="J662" s="340"/>
      <c r="K662" s="339"/>
      <c r="L662" s="342"/>
      <c r="M662" s="342"/>
      <c r="N662" s="342"/>
      <c r="O662" s="342"/>
      <c r="P662" s="343"/>
      <c r="Q662" s="343"/>
      <c r="R662" s="343"/>
    </row>
    <row r="663" spans="1:18">
      <c r="A663" s="340"/>
      <c r="B663" s="341"/>
      <c r="C663" s="340"/>
      <c r="D663" s="340"/>
      <c r="E663" s="340"/>
      <c r="F663" s="340"/>
      <c r="G663" s="340"/>
      <c r="H663" s="340"/>
      <c r="I663" s="340"/>
      <c r="J663" s="340"/>
      <c r="K663" s="339"/>
      <c r="L663" s="342"/>
      <c r="M663" s="342"/>
      <c r="N663" s="342"/>
      <c r="O663" s="342"/>
      <c r="P663" s="343"/>
      <c r="Q663" s="343"/>
      <c r="R663" s="343"/>
    </row>
    <row r="664" spans="1:18">
      <c r="A664" s="340"/>
      <c r="B664" s="341"/>
      <c r="C664" s="340"/>
      <c r="D664" s="340"/>
      <c r="E664" s="340"/>
      <c r="F664" s="340"/>
      <c r="G664" s="340"/>
      <c r="H664" s="340"/>
      <c r="I664" s="340"/>
      <c r="J664" s="340"/>
      <c r="K664" s="339"/>
      <c r="L664" s="342"/>
      <c r="M664" s="342"/>
      <c r="N664" s="342"/>
      <c r="O664" s="342"/>
      <c r="P664" s="343"/>
      <c r="Q664" s="343"/>
      <c r="R664" s="343"/>
    </row>
    <row r="665" spans="1:18">
      <c r="A665" s="340"/>
      <c r="B665" s="341"/>
      <c r="C665" s="340"/>
      <c r="D665" s="340"/>
      <c r="E665" s="340"/>
      <c r="F665" s="340"/>
      <c r="G665" s="340"/>
      <c r="H665" s="340"/>
      <c r="I665" s="340"/>
      <c r="J665" s="340"/>
      <c r="K665" s="339"/>
      <c r="L665" s="342"/>
      <c r="M665" s="342"/>
      <c r="N665" s="342"/>
      <c r="O665" s="342"/>
      <c r="P665" s="343"/>
      <c r="Q665" s="343"/>
      <c r="R665" s="343"/>
    </row>
    <row r="666" spans="1:18">
      <c r="A666" s="340"/>
      <c r="B666" s="341"/>
      <c r="C666" s="340"/>
      <c r="D666" s="340"/>
      <c r="E666" s="340"/>
      <c r="F666" s="340"/>
      <c r="G666" s="340"/>
      <c r="H666" s="340"/>
      <c r="I666" s="340"/>
      <c r="J666" s="340"/>
      <c r="K666" s="339"/>
      <c r="L666" s="342"/>
      <c r="M666" s="342"/>
      <c r="N666" s="342"/>
      <c r="O666" s="342"/>
      <c r="P666" s="343"/>
      <c r="Q666" s="343"/>
      <c r="R666" s="343"/>
    </row>
    <row r="667" spans="1:18">
      <c r="A667" s="340"/>
      <c r="B667" s="341"/>
      <c r="C667" s="340"/>
      <c r="D667" s="340"/>
      <c r="E667" s="340"/>
      <c r="F667" s="340"/>
      <c r="G667" s="340"/>
      <c r="H667" s="340"/>
      <c r="I667" s="340"/>
      <c r="J667" s="340"/>
      <c r="K667" s="339"/>
      <c r="L667" s="342"/>
      <c r="M667" s="342"/>
      <c r="N667" s="342"/>
      <c r="O667" s="342"/>
      <c r="P667" s="343"/>
      <c r="Q667" s="343"/>
      <c r="R667" s="343"/>
    </row>
    <row r="668" spans="1:18">
      <c r="A668" s="340"/>
      <c r="B668" s="341"/>
      <c r="C668" s="340"/>
      <c r="D668" s="340"/>
      <c r="E668" s="340"/>
      <c r="F668" s="340"/>
      <c r="G668" s="340"/>
      <c r="H668" s="340"/>
      <c r="I668" s="340"/>
      <c r="J668" s="340"/>
      <c r="K668" s="339"/>
      <c r="L668" s="342"/>
      <c r="M668" s="342"/>
      <c r="N668" s="342"/>
      <c r="O668" s="342"/>
      <c r="P668" s="343"/>
      <c r="Q668" s="343"/>
      <c r="R668" s="343"/>
    </row>
    <row r="669" spans="1:18">
      <c r="A669" s="340"/>
      <c r="B669" s="341"/>
      <c r="C669" s="340"/>
      <c r="D669" s="340"/>
      <c r="E669" s="340"/>
      <c r="F669" s="340"/>
      <c r="G669" s="340"/>
      <c r="H669" s="340"/>
      <c r="I669" s="340"/>
      <c r="J669" s="340"/>
      <c r="K669" s="339"/>
      <c r="L669" s="342"/>
      <c r="M669" s="342"/>
      <c r="N669" s="342"/>
      <c r="O669" s="342"/>
      <c r="P669" s="343"/>
      <c r="Q669" s="343"/>
      <c r="R669" s="343"/>
    </row>
    <row r="670" spans="1:18">
      <c r="A670" s="340"/>
      <c r="B670" s="341"/>
      <c r="C670" s="340"/>
      <c r="D670" s="340"/>
      <c r="E670" s="340"/>
      <c r="F670" s="340"/>
      <c r="G670" s="340"/>
      <c r="H670" s="340"/>
      <c r="I670" s="340"/>
      <c r="J670" s="340"/>
      <c r="K670" s="339"/>
      <c r="L670" s="342"/>
      <c r="M670" s="342"/>
      <c r="N670" s="342"/>
      <c r="O670" s="342"/>
      <c r="P670" s="343"/>
      <c r="Q670" s="343"/>
      <c r="R670" s="343"/>
    </row>
    <row r="671" spans="1:18">
      <c r="A671" s="340"/>
      <c r="B671" s="341"/>
      <c r="C671" s="340"/>
      <c r="D671" s="340"/>
      <c r="E671" s="340"/>
      <c r="F671" s="340"/>
      <c r="G671" s="340"/>
      <c r="H671" s="340"/>
      <c r="I671" s="340"/>
      <c r="J671" s="340"/>
      <c r="K671" s="339"/>
      <c r="L671" s="342"/>
      <c r="M671" s="342"/>
      <c r="N671" s="342"/>
      <c r="O671" s="342"/>
      <c r="P671" s="343"/>
      <c r="Q671" s="343"/>
      <c r="R671" s="343"/>
    </row>
    <row r="672" spans="1:18">
      <c r="A672" s="340"/>
      <c r="B672" s="341"/>
      <c r="C672" s="340"/>
      <c r="D672" s="340"/>
      <c r="E672" s="340"/>
      <c r="F672" s="340"/>
      <c r="G672" s="340"/>
      <c r="H672" s="340"/>
      <c r="I672" s="340"/>
      <c r="J672" s="340"/>
      <c r="K672" s="339"/>
      <c r="L672" s="342"/>
      <c r="M672" s="342"/>
      <c r="N672" s="342"/>
      <c r="O672" s="342"/>
      <c r="P672" s="343"/>
      <c r="Q672" s="343"/>
      <c r="R672" s="343"/>
    </row>
    <row r="673" spans="1:18">
      <c r="A673" s="340"/>
      <c r="B673" s="341"/>
      <c r="C673" s="340"/>
      <c r="D673" s="340"/>
      <c r="E673" s="340"/>
      <c r="F673" s="340"/>
      <c r="G673" s="340"/>
      <c r="H673" s="340"/>
      <c r="I673" s="340"/>
      <c r="J673" s="340"/>
      <c r="K673" s="339"/>
      <c r="L673" s="342"/>
      <c r="M673" s="342"/>
      <c r="N673" s="342"/>
      <c r="O673" s="342"/>
      <c r="P673" s="343"/>
      <c r="Q673" s="343"/>
      <c r="R673" s="343"/>
    </row>
    <row r="674" spans="1:18">
      <c r="A674" s="340"/>
      <c r="B674" s="341"/>
      <c r="C674" s="340"/>
      <c r="D674" s="340"/>
      <c r="E674" s="340"/>
      <c r="F674" s="340"/>
      <c r="G674" s="340"/>
      <c r="H674" s="340"/>
      <c r="I674" s="340"/>
      <c r="J674" s="340"/>
      <c r="K674" s="339"/>
      <c r="L674" s="342"/>
      <c r="M674" s="342"/>
      <c r="N674" s="342"/>
      <c r="O674" s="342"/>
      <c r="P674" s="343"/>
      <c r="Q674" s="343"/>
      <c r="R674" s="343"/>
    </row>
    <row r="675" spans="1:18">
      <c r="A675" s="340"/>
      <c r="B675" s="341"/>
      <c r="C675" s="340"/>
      <c r="D675" s="340"/>
      <c r="E675" s="340"/>
      <c r="F675" s="340"/>
      <c r="G675" s="340"/>
      <c r="H675" s="340"/>
      <c r="I675" s="340"/>
      <c r="J675" s="340"/>
      <c r="K675" s="339"/>
      <c r="L675" s="342"/>
      <c r="M675" s="342"/>
      <c r="N675" s="342"/>
      <c r="O675" s="342"/>
      <c r="P675" s="343"/>
      <c r="Q675" s="343"/>
      <c r="R675" s="343"/>
    </row>
    <row r="676" spans="1:18">
      <c r="A676" s="340"/>
      <c r="B676" s="341"/>
      <c r="C676" s="340"/>
      <c r="D676" s="340"/>
      <c r="E676" s="340"/>
      <c r="F676" s="340"/>
      <c r="G676" s="340"/>
      <c r="H676" s="340"/>
      <c r="I676" s="340"/>
      <c r="J676" s="340"/>
      <c r="K676" s="339"/>
      <c r="L676" s="342"/>
      <c r="M676" s="342"/>
      <c r="N676" s="342"/>
      <c r="O676" s="342"/>
      <c r="P676" s="343"/>
      <c r="Q676" s="343"/>
      <c r="R676" s="343"/>
    </row>
    <row r="677" spans="1:18">
      <c r="A677" s="340"/>
      <c r="B677" s="341"/>
      <c r="C677" s="340"/>
      <c r="D677" s="340"/>
      <c r="E677" s="340"/>
      <c r="F677" s="340"/>
      <c r="G677" s="340"/>
      <c r="H677" s="340"/>
      <c r="I677" s="340"/>
      <c r="J677" s="340"/>
      <c r="K677" s="339"/>
      <c r="L677" s="342"/>
      <c r="M677" s="342"/>
      <c r="N677" s="342"/>
      <c r="O677" s="342"/>
      <c r="P677" s="343"/>
      <c r="Q677" s="343"/>
      <c r="R677" s="343"/>
    </row>
    <row r="678" spans="1:18">
      <c r="A678" s="340"/>
      <c r="B678" s="341"/>
      <c r="C678" s="340"/>
      <c r="D678" s="340"/>
      <c r="E678" s="340"/>
      <c r="F678" s="340"/>
      <c r="G678" s="340"/>
      <c r="H678" s="340"/>
      <c r="I678" s="340"/>
      <c r="J678" s="340"/>
      <c r="K678" s="339"/>
      <c r="L678" s="342"/>
      <c r="M678" s="342"/>
      <c r="N678" s="342"/>
      <c r="O678" s="342"/>
      <c r="P678" s="343"/>
      <c r="Q678" s="343"/>
      <c r="R678" s="343"/>
    </row>
    <row r="679" spans="1:18">
      <c r="A679" s="340"/>
      <c r="B679" s="341"/>
      <c r="C679" s="340"/>
      <c r="D679" s="340"/>
      <c r="E679" s="340"/>
      <c r="F679" s="340"/>
      <c r="G679" s="340"/>
      <c r="H679" s="340"/>
      <c r="I679" s="340"/>
      <c r="J679" s="340"/>
      <c r="K679" s="339"/>
      <c r="L679" s="342"/>
      <c r="M679" s="342"/>
      <c r="N679" s="342"/>
      <c r="O679" s="342"/>
      <c r="P679" s="343"/>
      <c r="Q679" s="343"/>
      <c r="R679" s="343"/>
    </row>
    <row r="680" spans="1:18">
      <c r="A680" s="340"/>
      <c r="B680" s="341"/>
      <c r="C680" s="340"/>
      <c r="D680" s="340"/>
      <c r="E680" s="340"/>
      <c r="F680" s="340"/>
      <c r="G680" s="340"/>
      <c r="H680" s="340"/>
      <c r="I680" s="340"/>
      <c r="J680" s="340"/>
      <c r="K680" s="339"/>
      <c r="L680" s="342"/>
      <c r="M680" s="342"/>
      <c r="N680" s="342"/>
      <c r="O680" s="342"/>
      <c r="P680" s="343"/>
      <c r="Q680" s="343"/>
      <c r="R680" s="343"/>
    </row>
    <row r="681" spans="1:18">
      <c r="A681" s="340"/>
      <c r="B681" s="341"/>
      <c r="C681" s="340"/>
      <c r="D681" s="340"/>
      <c r="E681" s="340"/>
      <c r="F681" s="340"/>
      <c r="G681" s="340"/>
      <c r="H681" s="340"/>
      <c r="I681" s="340"/>
      <c r="J681" s="340"/>
      <c r="K681" s="339"/>
      <c r="L681" s="342"/>
      <c r="M681" s="342"/>
      <c r="N681" s="342"/>
      <c r="O681" s="342"/>
      <c r="P681" s="343"/>
      <c r="Q681" s="343"/>
      <c r="R681" s="343"/>
    </row>
    <row r="682" spans="1:18">
      <c r="A682" s="340"/>
      <c r="B682" s="341"/>
      <c r="C682" s="340"/>
      <c r="D682" s="340"/>
      <c r="E682" s="340"/>
      <c r="F682" s="340"/>
      <c r="G682" s="340"/>
      <c r="H682" s="340"/>
      <c r="I682" s="340"/>
      <c r="J682" s="340"/>
      <c r="K682" s="339"/>
      <c r="L682" s="342"/>
      <c r="M682" s="342"/>
      <c r="N682" s="342"/>
      <c r="O682" s="342"/>
      <c r="P682" s="343"/>
      <c r="Q682" s="343"/>
      <c r="R682" s="343"/>
    </row>
    <row r="683" spans="1:18">
      <c r="A683" s="340"/>
      <c r="B683" s="341"/>
      <c r="C683" s="340"/>
      <c r="D683" s="340"/>
      <c r="E683" s="340"/>
      <c r="F683" s="340"/>
      <c r="G683" s="340"/>
      <c r="H683" s="340"/>
      <c r="I683" s="340"/>
      <c r="J683" s="340"/>
      <c r="K683" s="339"/>
      <c r="L683" s="342"/>
      <c r="M683" s="342"/>
      <c r="N683" s="342"/>
      <c r="O683" s="342"/>
      <c r="P683" s="343"/>
      <c r="Q683" s="343"/>
      <c r="R683" s="343"/>
    </row>
    <row r="684" spans="1:18">
      <c r="A684" s="340"/>
      <c r="B684" s="341"/>
      <c r="C684" s="340"/>
      <c r="D684" s="340"/>
      <c r="E684" s="340"/>
      <c r="F684" s="340"/>
      <c r="G684" s="340"/>
      <c r="H684" s="340"/>
      <c r="I684" s="340"/>
      <c r="J684" s="340"/>
      <c r="K684" s="339"/>
      <c r="L684" s="342"/>
      <c r="M684" s="342"/>
      <c r="N684" s="342"/>
      <c r="O684" s="342"/>
      <c r="P684" s="343"/>
      <c r="Q684" s="343"/>
      <c r="R684" s="343"/>
    </row>
    <row r="685" spans="1:18">
      <c r="A685" s="340"/>
      <c r="B685" s="341"/>
      <c r="C685" s="340"/>
      <c r="D685" s="340"/>
      <c r="E685" s="340"/>
      <c r="F685" s="340"/>
      <c r="G685" s="340"/>
      <c r="H685" s="340"/>
      <c r="I685" s="340"/>
      <c r="J685" s="340"/>
      <c r="K685" s="339"/>
      <c r="L685" s="342"/>
      <c r="M685" s="342"/>
      <c r="N685" s="342"/>
      <c r="O685" s="342"/>
      <c r="P685" s="343"/>
      <c r="Q685" s="343"/>
      <c r="R685" s="343"/>
    </row>
    <row r="686" spans="1:18">
      <c r="A686" s="340"/>
      <c r="B686" s="341"/>
      <c r="C686" s="340"/>
      <c r="D686" s="340"/>
      <c r="E686" s="340"/>
      <c r="F686" s="340"/>
      <c r="G686" s="340"/>
      <c r="H686" s="340"/>
      <c r="I686" s="340"/>
      <c r="J686" s="340"/>
      <c r="K686" s="339"/>
      <c r="L686" s="342"/>
      <c r="M686" s="342"/>
      <c r="N686" s="342"/>
      <c r="O686" s="342"/>
      <c r="P686" s="343"/>
      <c r="Q686" s="343"/>
      <c r="R686" s="343"/>
    </row>
    <row r="687" spans="1:18">
      <c r="A687" s="340"/>
      <c r="B687" s="341"/>
      <c r="C687" s="340"/>
      <c r="D687" s="340"/>
      <c r="E687" s="340"/>
      <c r="F687" s="340"/>
      <c r="G687" s="340"/>
      <c r="H687" s="340"/>
      <c r="I687" s="340"/>
      <c r="J687" s="340"/>
      <c r="K687" s="339"/>
      <c r="L687" s="342"/>
      <c r="M687" s="342"/>
      <c r="N687" s="342"/>
      <c r="O687" s="342"/>
      <c r="P687" s="343"/>
      <c r="Q687" s="343"/>
      <c r="R687" s="343"/>
    </row>
    <row r="688" spans="1:18">
      <c r="A688" s="340"/>
      <c r="B688" s="341"/>
      <c r="C688" s="340"/>
      <c r="D688" s="340"/>
      <c r="E688" s="340"/>
      <c r="F688" s="340"/>
      <c r="G688" s="340"/>
      <c r="H688" s="340"/>
      <c r="I688" s="340"/>
      <c r="J688" s="340"/>
      <c r="K688" s="339"/>
      <c r="L688" s="342"/>
      <c r="M688" s="342"/>
      <c r="N688" s="342"/>
      <c r="O688" s="342"/>
      <c r="P688" s="343"/>
      <c r="Q688" s="343"/>
      <c r="R688" s="343"/>
    </row>
    <row r="689" spans="1:18">
      <c r="A689" s="340"/>
      <c r="B689" s="341"/>
      <c r="C689" s="340"/>
      <c r="D689" s="340"/>
      <c r="E689" s="340"/>
      <c r="F689" s="340"/>
      <c r="G689" s="340"/>
      <c r="H689" s="340"/>
      <c r="I689" s="340"/>
      <c r="J689" s="340"/>
      <c r="K689" s="339"/>
      <c r="L689" s="342"/>
      <c r="M689" s="342"/>
      <c r="N689" s="342"/>
      <c r="O689" s="342"/>
      <c r="P689" s="343"/>
      <c r="Q689" s="343"/>
      <c r="R689" s="343"/>
    </row>
    <row r="690" spans="1:18">
      <c r="A690" s="340"/>
      <c r="B690" s="341"/>
      <c r="C690" s="340"/>
      <c r="D690" s="340"/>
      <c r="E690" s="340"/>
      <c r="F690" s="340"/>
      <c r="G690" s="340"/>
      <c r="H690" s="340"/>
      <c r="I690" s="340"/>
      <c r="J690" s="340"/>
      <c r="K690" s="339"/>
      <c r="L690" s="342"/>
      <c r="M690" s="342"/>
      <c r="N690" s="342"/>
      <c r="O690" s="342"/>
      <c r="P690" s="343"/>
      <c r="Q690" s="343"/>
      <c r="R690" s="343"/>
    </row>
    <row r="691" spans="1:18">
      <c r="A691" s="340"/>
      <c r="B691" s="341"/>
      <c r="C691" s="340"/>
      <c r="D691" s="340"/>
      <c r="E691" s="340"/>
      <c r="F691" s="340"/>
      <c r="G691" s="340"/>
      <c r="H691" s="340"/>
      <c r="I691" s="340"/>
      <c r="J691" s="340"/>
      <c r="K691" s="339"/>
      <c r="L691" s="342"/>
      <c r="M691" s="342"/>
      <c r="N691" s="342"/>
      <c r="O691" s="342"/>
      <c r="P691" s="343"/>
      <c r="Q691" s="343"/>
      <c r="R691" s="343"/>
    </row>
    <row r="692" spans="1:18">
      <c r="A692" s="340"/>
      <c r="B692" s="341"/>
      <c r="C692" s="340"/>
      <c r="D692" s="340"/>
      <c r="E692" s="340"/>
      <c r="F692" s="340"/>
      <c r="G692" s="340"/>
      <c r="H692" s="340"/>
      <c r="I692" s="340"/>
      <c r="J692" s="340"/>
      <c r="K692" s="339"/>
      <c r="L692" s="342"/>
      <c r="M692" s="342"/>
      <c r="N692" s="342"/>
      <c r="O692" s="342"/>
      <c r="P692" s="343"/>
      <c r="Q692" s="343"/>
      <c r="R692" s="343"/>
    </row>
    <row r="693" spans="1:18">
      <c r="A693" s="340"/>
      <c r="B693" s="341"/>
      <c r="C693" s="340"/>
      <c r="D693" s="340"/>
      <c r="E693" s="340"/>
      <c r="F693" s="340"/>
      <c r="G693" s="340"/>
      <c r="H693" s="340"/>
      <c r="I693" s="340"/>
      <c r="J693" s="340"/>
      <c r="K693" s="339"/>
      <c r="L693" s="342"/>
      <c r="M693" s="342"/>
      <c r="N693" s="342"/>
      <c r="O693" s="342"/>
      <c r="P693" s="343"/>
      <c r="Q693" s="343"/>
      <c r="R693" s="343"/>
    </row>
    <row r="694" spans="1:18">
      <c r="A694" s="340"/>
      <c r="B694" s="341"/>
      <c r="C694" s="340"/>
      <c r="D694" s="340"/>
      <c r="E694" s="340"/>
      <c r="F694" s="340"/>
      <c r="G694" s="340"/>
      <c r="H694" s="340"/>
      <c r="I694" s="340"/>
      <c r="J694" s="340"/>
      <c r="K694" s="339"/>
      <c r="L694" s="342"/>
      <c r="M694" s="342"/>
      <c r="N694" s="342"/>
      <c r="O694" s="342"/>
      <c r="P694" s="343"/>
      <c r="Q694" s="343"/>
      <c r="R694" s="343"/>
    </row>
    <row r="695" spans="1:18">
      <c r="A695" s="340"/>
      <c r="B695" s="341"/>
      <c r="C695" s="340"/>
      <c r="D695" s="340"/>
      <c r="E695" s="340"/>
      <c r="F695" s="340"/>
      <c r="G695" s="340"/>
      <c r="H695" s="340"/>
      <c r="I695" s="340"/>
      <c r="J695" s="340"/>
      <c r="K695" s="339"/>
      <c r="L695" s="342"/>
      <c r="M695" s="342"/>
      <c r="N695" s="342"/>
      <c r="O695" s="342"/>
      <c r="P695" s="343"/>
      <c r="Q695" s="343"/>
      <c r="R695" s="343"/>
    </row>
    <row r="696" spans="1:18">
      <c r="A696" s="340"/>
      <c r="B696" s="341"/>
      <c r="C696" s="340"/>
      <c r="D696" s="340"/>
      <c r="E696" s="340"/>
      <c r="F696" s="340"/>
      <c r="G696" s="340"/>
      <c r="H696" s="340"/>
      <c r="I696" s="340"/>
      <c r="J696" s="340"/>
      <c r="K696" s="339"/>
      <c r="L696" s="342"/>
      <c r="M696" s="342"/>
      <c r="N696" s="342"/>
      <c r="O696" s="342"/>
      <c r="P696" s="343"/>
      <c r="Q696" s="343"/>
      <c r="R696" s="343"/>
    </row>
    <row r="697" spans="1:18">
      <c r="A697" s="340"/>
      <c r="B697" s="341"/>
      <c r="C697" s="340"/>
      <c r="D697" s="340"/>
      <c r="E697" s="340"/>
      <c r="F697" s="340"/>
      <c r="G697" s="340"/>
      <c r="H697" s="340"/>
      <c r="I697" s="340"/>
      <c r="J697" s="340"/>
      <c r="K697" s="339"/>
      <c r="L697" s="342"/>
      <c r="M697" s="342"/>
      <c r="N697" s="342"/>
      <c r="O697" s="342"/>
      <c r="P697" s="343"/>
      <c r="Q697" s="343"/>
      <c r="R697" s="343"/>
    </row>
    <row r="698" spans="1:18">
      <c r="A698" s="340"/>
      <c r="B698" s="341"/>
      <c r="C698" s="340"/>
      <c r="D698" s="340"/>
      <c r="E698" s="340"/>
      <c r="F698" s="340"/>
      <c r="G698" s="340"/>
      <c r="H698" s="340"/>
      <c r="I698" s="340"/>
      <c r="J698" s="340"/>
      <c r="K698" s="339"/>
      <c r="L698" s="342"/>
      <c r="M698" s="342"/>
      <c r="N698" s="342"/>
      <c r="O698" s="342"/>
      <c r="P698" s="343"/>
      <c r="Q698" s="343"/>
      <c r="R698" s="343"/>
    </row>
    <row r="699" spans="1:18">
      <c r="A699" s="340"/>
      <c r="B699" s="341"/>
      <c r="C699" s="340"/>
      <c r="D699" s="340"/>
      <c r="E699" s="340"/>
      <c r="F699" s="340"/>
      <c r="G699" s="340"/>
      <c r="H699" s="340"/>
      <c r="I699" s="340"/>
      <c r="J699" s="340"/>
      <c r="K699" s="339"/>
      <c r="L699" s="342"/>
      <c r="M699" s="342"/>
      <c r="N699" s="342"/>
      <c r="O699" s="342"/>
      <c r="P699" s="343"/>
      <c r="Q699" s="343"/>
      <c r="R699" s="343"/>
    </row>
    <row r="700" spans="1:18">
      <c r="A700" s="340"/>
      <c r="B700" s="341"/>
      <c r="C700" s="340"/>
      <c r="D700" s="340"/>
      <c r="E700" s="340"/>
      <c r="F700" s="340"/>
      <c r="G700" s="340"/>
      <c r="H700" s="340"/>
      <c r="I700" s="340"/>
      <c r="J700" s="340"/>
      <c r="K700" s="339"/>
      <c r="L700" s="342"/>
      <c r="M700" s="342"/>
      <c r="N700" s="342"/>
      <c r="O700" s="342"/>
      <c r="P700" s="343"/>
      <c r="Q700" s="343"/>
      <c r="R700" s="343"/>
    </row>
    <row r="701" spans="1:18">
      <c r="A701" s="340"/>
      <c r="B701" s="341"/>
      <c r="C701" s="340"/>
      <c r="D701" s="340"/>
      <c r="E701" s="340"/>
      <c r="F701" s="340"/>
      <c r="G701" s="340"/>
      <c r="H701" s="340"/>
      <c r="I701" s="340"/>
      <c r="J701" s="340"/>
      <c r="K701" s="339"/>
      <c r="L701" s="342"/>
      <c r="M701" s="342"/>
      <c r="N701" s="342"/>
      <c r="O701" s="342"/>
      <c r="P701" s="343"/>
      <c r="Q701" s="343"/>
      <c r="R701" s="343"/>
    </row>
    <row r="702" spans="1:18">
      <c r="A702" s="340"/>
      <c r="B702" s="341"/>
      <c r="C702" s="340"/>
      <c r="D702" s="340"/>
      <c r="E702" s="340"/>
      <c r="F702" s="340"/>
      <c r="G702" s="340"/>
      <c r="H702" s="340"/>
      <c r="I702" s="340"/>
      <c r="J702" s="340"/>
      <c r="K702" s="339"/>
      <c r="L702" s="342"/>
      <c r="M702" s="342"/>
      <c r="N702" s="342"/>
      <c r="O702" s="342"/>
      <c r="P702" s="343"/>
      <c r="Q702" s="343"/>
      <c r="R702" s="343"/>
    </row>
    <row r="703" spans="1:18">
      <c r="A703" s="340"/>
      <c r="B703" s="341"/>
      <c r="C703" s="340"/>
      <c r="D703" s="340"/>
      <c r="E703" s="340"/>
      <c r="F703" s="340"/>
      <c r="G703" s="340"/>
      <c r="H703" s="340"/>
      <c r="I703" s="340"/>
      <c r="J703" s="340"/>
      <c r="K703" s="339"/>
      <c r="L703" s="342"/>
      <c r="M703" s="342"/>
      <c r="N703" s="342"/>
      <c r="O703" s="342"/>
      <c r="P703" s="343"/>
      <c r="Q703" s="343"/>
      <c r="R703" s="343"/>
    </row>
    <row r="704" spans="1:18">
      <c r="A704" s="340"/>
      <c r="B704" s="341"/>
      <c r="C704" s="340"/>
      <c r="D704" s="340"/>
      <c r="E704" s="340"/>
      <c r="F704" s="340"/>
      <c r="G704" s="340"/>
      <c r="H704" s="340"/>
      <c r="I704" s="340"/>
      <c r="J704" s="340"/>
      <c r="K704" s="339"/>
      <c r="L704" s="342"/>
      <c r="M704" s="342"/>
      <c r="N704" s="342"/>
      <c r="O704" s="342"/>
      <c r="P704" s="343"/>
      <c r="Q704" s="343"/>
      <c r="R704" s="343"/>
    </row>
    <row r="705" spans="1:18">
      <c r="A705" s="340"/>
      <c r="B705" s="341"/>
      <c r="C705" s="340"/>
      <c r="D705" s="340"/>
      <c r="E705" s="340"/>
      <c r="F705" s="340"/>
      <c r="G705" s="340"/>
      <c r="H705" s="340"/>
      <c r="I705" s="340"/>
      <c r="J705" s="340"/>
      <c r="K705" s="339"/>
      <c r="L705" s="342"/>
      <c r="M705" s="342"/>
      <c r="N705" s="342"/>
      <c r="O705" s="342"/>
      <c r="P705" s="343"/>
      <c r="Q705" s="343"/>
      <c r="R705" s="343"/>
    </row>
    <row r="706" spans="1:18">
      <c r="A706" s="340"/>
      <c r="B706" s="341"/>
      <c r="C706" s="340"/>
      <c r="D706" s="340"/>
      <c r="E706" s="340"/>
      <c r="F706" s="340"/>
      <c r="G706" s="340"/>
      <c r="H706" s="340"/>
      <c r="I706" s="340"/>
      <c r="J706" s="340"/>
      <c r="K706" s="339"/>
      <c r="L706" s="342"/>
      <c r="M706" s="342"/>
      <c r="N706" s="342"/>
      <c r="O706" s="342"/>
      <c r="P706" s="343"/>
      <c r="Q706" s="343"/>
      <c r="R706" s="343"/>
    </row>
    <row r="707" spans="1:18">
      <c r="A707" s="340"/>
      <c r="B707" s="341"/>
      <c r="C707" s="340"/>
      <c r="D707" s="340"/>
      <c r="E707" s="340"/>
      <c r="F707" s="340"/>
      <c r="G707" s="340"/>
      <c r="H707" s="340"/>
      <c r="I707" s="340"/>
      <c r="J707" s="340"/>
      <c r="K707" s="339"/>
      <c r="L707" s="342"/>
      <c r="M707" s="342"/>
      <c r="N707" s="342"/>
      <c r="O707" s="342"/>
      <c r="P707" s="343"/>
      <c r="Q707" s="343"/>
      <c r="R707" s="343"/>
    </row>
    <row r="708" spans="1:18">
      <c r="A708" s="340"/>
      <c r="B708" s="341"/>
      <c r="C708" s="340"/>
      <c r="D708" s="340"/>
      <c r="E708" s="340"/>
      <c r="F708" s="340"/>
      <c r="G708" s="340"/>
      <c r="H708" s="340"/>
      <c r="I708" s="340"/>
      <c r="J708" s="340"/>
      <c r="K708" s="339"/>
      <c r="L708" s="342"/>
      <c r="M708" s="342"/>
      <c r="N708" s="342"/>
      <c r="O708" s="342"/>
      <c r="P708" s="343"/>
      <c r="Q708" s="343"/>
      <c r="R708" s="343"/>
    </row>
    <row r="709" spans="1:18">
      <c r="A709" s="340"/>
      <c r="B709" s="341"/>
      <c r="C709" s="340"/>
      <c r="D709" s="340"/>
      <c r="E709" s="340"/>
      <c r="F709" s="340"/>
      <c r="G709" s="340"/>
      <c r="H709" s="340"/>
      <c r="I709" s="340"/>
      <c r="J709" s="340"/>
      <c r="K709" s="339"/>
      <c r="L709" s="342"/>
      <c r="M709" s="342"/>
      <c r="N709" s="342"/>
      <c r="O709" s="342"/>
      <c r="P709" s="343"/>
      <c r="Q709" s="343"/>
      <c r="R709" s="343"/>
    </row>
    <row r="710" spans="1:18">
      <c r="A710" s="340"/>
      <c r="B710" s="341"/>
      <c r="C710" s="340"/>
      <c r="D710" s="340"/>
      <c r="E710" s="340"/>
      <c r="F710" s="340"/>
      <c r="G710" s="340"/>
      <c r="H710" s="340"/>
      <c r="I710" s="340"/>
      <c r="J710" s="340"/>
      <c r="K710" s="339"/>
      <c r="L710" s="342"/>
      <c r="M710" s="342"/>
      <c r="N710" s="342"/>
      <c r="O710" s="342"/>
      <c r="P710" s="343"/>
      <c r="Q710" s="343"/>
      <c r="R710" s="343"/>
    </row>
    <row r="711" spans="1:18">
      <c r="A711" s="340"/>
      <c r="B711" s="341"/>
      <c r="C711" s="340"/>
      <c r="D711" s="340"/>
      <c r="E711" s="340"/>
      <c r="F711" s="340"/>
      <c r="G711" s="340"/>
      <c r="H711" s="340"/>
      <c r="I711" s="340"/>
      <c r="J711" s="340"/>
      <c r="K711" s="339"/>
      <c r="L711" s="342"/>
      <c r="M711" s="342"/>
      <c r="N711" s="342"/>
      <c r="O711" s="342"/>
      <c r="P711" s="343"/>
      <c r="Q711" s="343"/>
      <c r="R711" s="343"/>
    </row>
    <row r="712" spans="1:18">
      <c r="A712" s="340"/>
      <c r="B712" s="341"/>
      <c r="C712" s="340"/>
      <c r="D712" s="340"/>
      <c r="E712" s="340"/>
      <c r="F712" s="340"/>
      <c r="G712" s="340"/>
      <c r="H712" s="340"/>
      <c r="I712" s="340"/>
      <c r="J712" s="340"/>
      <c r="K712" s="339"/>
      <c r="L712" s="342"/>
      <c r="M712" s="342"/>
      <c r="N712" s="342"/>
      <c r="O712" s="342"/>
      <c r="P712" s="343"/>
      <c r="Q712" s="343"/>
      <c r="R712" s="343"/>
    </row>
    <row r="713" spans="1:18">
      <c r="A713" s="340"/>
      <c r="B713" s="341"/>
      <c r="C713" s="340"/>
      <c r="D713" s="340"/>
      <c r="E713" s="340"/>
      <c r="F713" s="340"/>
      <c r="G713" s="340"/>
      <c r="H713" s="340"/>
      <c r="I713" s="340"/>
      <c r="J713" s="340"/>
      <c r="K713" s="339"/>
      <c r="L713" s="342"/>
      <c r="M713" s="342"/>
      <c r="N713" s="342"/>
      <c r="O713" s="342"/>
      <c r="P713" s="343"/>
      <c r="Q713" s="343"/>
      <c r="R713" s="343"/>
    </row>
    <row r="714" spans="1:18">
      <c r="A714" s="340"/>
      <c r="B714" s="341"/>
      <c r="C714" s="340"/>
      <c r="D714" s="340"/>
      <c r="E714" s="340"/>
      <c r="F714" s="340"/>
      <c r="G714" s="340"/>
      <c r="H714" s="340"/>
      <c r="I714" s="340"/>
      <c r="J714" s="340"/>
      <c r="K714" s="339"/>
      <c r="L714" s="342"/>
      <c r="M714" s="342"/>
      <c r="N714" s="342"/>
      <c r="O714" s="342"/>
      <c r="P714" s="343"/>
      <c r="Q714" s="343"/>
      <c r="R714" s="343"/>
    </row>
    <row r="715" spans="1:18">
      <c r="A715" s="340"/>
      <c r="B715" s="341"/>
      <c r="C715" s="340"/>
      <c r="D715" s="340"/>
      <c r="E715" s="340"/>
      <c r="F715" s="340"/>
      <c r="G715" s="340"/>
      <c r="H715" s="340"/>
      <c r="I715" s="340"/>
      <c r="J715" s="340"/>
      <c r="K715" s="339"/>
      <c r="L715" s="342"/>
      <c r="M715" s="342"/>
      <c r="N715" s="342"/>
      <c r="O715" s="342"/>
      <c r="P715" s="343"/>
      <c r="Q715" s="343"/>
      <c r="R715" s="343"/>
    </row>
    <row r="716" spans="1:18">
      <c r="A716" s="340"/>
      <c r="B716" s="341"/>
      <c r="C716" s="340"/>
      <c r="D716" s="340"/>
      <c r="E716" s="340"/>
      <c r="F716" s="340"/>
      <c r="G716" s="340"/>
      <c r="H716" s="340"/>
      <c r="I716" s="340"/>
      <c r="J716" s="340"/>
      <c r="K716" s="339"/>
      <c r="L716" s="342"/>
      <c r="M716" s="342"/>
      <c r="N716" s="342"/>
      <c r="O716" s="342"/>
      <c r="P716" s="343"/>
      <c r="Q716" s="343"/>
      <c r="R716" s="343"/>
    </row>
    <row r="717" spans="1:18">
      <c r="A717" s="340"/>
      <c r="B717" s="341"/>
      <c r="C717" s="340"/>
      <c r="D717" s="340"/>
      <c r="E717" s="340"/>
      <c r="F717" s="340"/>
      <c r="G717" s="340"/>
      <c r="H717" s="340"/>
      <c r="I717" s="340"/>
      <c r="J717" s="340"/>
      <c r="K717" s="339"/>
      <c r="L717" s="342"/>
      <c r="M717" s="342"/>
      <c r="N717" s="342"/>
      <c r="O717" s="342"/>
      <c r="P717" s="343"/>
      <c r="Q717" s="343"/>
      <c r="R717" s="343"/>
    </row>
    <row r="718" spans="1:18">
      <c r="A718" s="340"/>
      <c r="B718" s="341"/>
      <c r="C718" s="340"/>
      <c r="D718" s="340"/>
      <c r="E718" s="340"/>
      <c r="F718" s="340"/>
      <c r="G718" s="340"/>
      <c r="H718" s="340"/>
      <c r="I718" s="340"/>
      <c r="J718" s="340"/>
      <c r="K718" s="339"/>
      <c r="L718" s="342"/>
      <c r="M718" s="342"/>
      <c r="N718" s="342"/>
      <c r="O718" s="342"/>
      <c r="P718" s="343"/>
      <c r="Q718" s="343"/>
      <c r="R718" s="343"/>
    </row>
    <row r="719" spans="1:18">
      <c r="A719" s="340"/>
      <c r="B719" s="341"/>
      <c r="C719" s="340"/>
      <c r="D719" s="340"/>
      <c r="E719" s="340"/>
      <c r="F719" s="340"/>
      <c r="G719" s="340"/>
      <c r="H719" s="340"/>
      <c r="I719" s="340"/>
      <c r="J719" s="340"/>
      <c r="K719" s="339"/>
      <c r="L719" s="342"/>
      <c r="M719" s="342"/>
      <c r="N719" s="342"/>
      <c r="O719" s="342"/>
      <c r="P719" s="343"/>
      <c r="Q719" s="343"/>
      <c r="R719" s="343"/>
    </row>
    <row r="720" spans="1:18">
      <c r="A720" s="340"/>
      <c r="B720" s="341"/>
      <c r="C720" s="340"/>
      <c r="D720" s="340"/>
      <c r="E720" s="340"/>
      <c r="F720" s="340"/>
      <c r="G720" s="340"/>
      <c r="H720" s="340"/>
      <c r="I720" s="340"/>
      <c r="J720" s="340"/>
      <c r="K720" s="339"/>
      <c r="L720" s="342"/>
      <c r="M720" s="342"/>
      <c r="N720" s="342"/>
      <c r="O720" s="342"/>
      <c r="P720" s="343"/>
      <c r="Q720" s="343"/>
      <c r="R720" s="343"/>
    </row>
    <row r="721" spans="1:18">
      <c r="A721" s="340"/>
      <c r="B721" s="341"/>
      <c r="C721" s="340"/>
      <c r="D721" s="340"/>
      <c r="E721" s="340"/>
      <c r="F721" s="340"/>
      <c r="G721" s="340"/>
      <c r="H721" s="340"/>
      <c r="I721" s="340"/>
      <c r="J721" s="340"/>
      <c r="K721" s="339"/>
      <c r="L721" s="342"/>
      <c r="M721" s="342"/>
      <c r="N721" s="342"/>
      <c r="O721" s="342"/>
      <c r="P721" s="343"/>
      <c r="Q721" s="343"/>
      <c r="R721" s="343"/>
    </row>
    <row r="722" spans="1:18">
      <c r="A722" s="340"/>
      <c r="B722" s="341"/>
      <c r="C722" s="340"/>
      <c r="D722" s="340"/>
      <c r="E722" s="340"/>
      <c r="F722" s="340"/>
      <c r="G722" s="340"/>
      <c r="H722" s="340"/>
      <c r="I722" s="340"/>
      <c r="J722" s="340"/>
      <c r="K722" s="339"/>
      <c r="L722" s="342"/>
      <c r="M722" s="342"/>
      <c r="N722" s="342"/>
      <c r="O722" s="342"/>
      <c r="P722" s="343"/>
      <c r="Q722" s="343"/>
      <c r="R722" s="343"/>
    </row>
    <row r="723" spans="1:18">
      <c r="A723" s="340"/>
      <c r="B723" s="341"/>
      <c r="C723" s="340"/>
      <c r="D723" s="340"/>
      <c r="E723" s="340"/>
      <c r="F723" s="340"/>
      <c r="G723" s="340"/>
      <c r="H723" s="340"/>
      <c r="I723" s="340"/>
      <c r="J723" s="340"/>
      <c r="K723" s="339"/>
      <c r="L723" s="342"/>
      <c r="M723" s="342"/>
      <c r="N723" s="342"/>
      <c r="O723" s="342"/>
      <c r="P723" s="343"/>
      <c r="Q723" s="343"/>
      <c r="R723" s="343"/>
    </row>
    <row r="724" spans="1:18">
      <c r="A724" s="340"/>
      <c r="B724" s="341"/>
      <c r="C724" s="340"/>
      <c r="D724" s="340"/>
      <c r="E724" s="340"/>
      <c r="F724" s="340"/>
      <c r="G724" s="340"/>
      <c r="H724" s="340"/>
      <c r="I724" s="340"/>
      <c r="J724" s="340"/>
      <c r="K724" s="339"/>
      <c r="L724" s="342"/>
      <c r="M724" s="342"/>
      <c r="N724" s="342"/>
      <c r="O724" s="342"/>
      <c r="P724" s="343"/>
      <c r="Q724" s="343"/>
      <c r="R724" s="343"/>
    </row>
    <row r="725" spans="1:18">
      <c r="A725" s="340"/>
      <c r="B725" s="341"/>
      <c r="C725" s="340"/>
      <c r="D725" s="340"/>
      <c r="E725" s="340"/>
      <c r="F725" s="340"/>
      <c r="G725" s="340"/>
      <c r="H725" s="340"/>
      <c r="I725" s="340"/>
      <c r="J725" s="340"/>
      <c r="K725" s="339"/>
      <c r="L725" s="342"/>
      <c r="M725" s="342"/>
      <c r="N725" s="342"/>
      <c r="O725" s="342"/>
      <c r="P725" s="343"/>
      <c r="Q725" s="343"/>
      <c r="R725" s="343"/>
    </row>
    <row r="726" spans="1:18">
      <c r="A726" s="340"/>
      <c r="B726" s="341"/>
      <c r="C726" s="340"/>
      <c r="D726" s="340"/>
      <c r="E726" s="340"/>
      <c r="F726" s="340"/>
      <c r="G726" s="340"/>
      <c r="H726" s="340"/>
      <c r="I726" s="340"/>
      <c r="J726" s="340"/>
      <c r="K726" s="339"/>
      <c r="L726" s="342"/>
      <c r="M726" s="342"/>
      <c r="N726" s="342"/>
      <c r="O726" s="342"/>
      <c r="P726" s="343"/>
      <c r="Q726" s="343"/>
      <c r="R726" s="343"/>
    </row>
    <row r="727" spans="1:18">
      <c r="A727" s="340"/>
      <c r="B727" s="341"/>
      <c r="C727" s="340"/>
      <c r="D727" s="340"/>
      <c r="E727" s="340"/>
      <c r="F727" s="340"/>
      <c r="G727" s="340"/>
      <c r="H727" s="340"/>
      <c r="I727" s="340"/>
      <c r="J727" s="340"/>
      <c r="K727" s="339"/>
      <c r="L727" s="342"/>
      <c r="M727" s="342"/>
      <c r="N727" s="342"/>
      <c r="O727" s="342"/>
      <c r="P727" s="343"/>
      <c r="Q727" s="343"/>
      <c r="R727" s="343"/>
    </row>
    <row r="728" spans="1:18">
      <c r="A728" s="340"/>
      <c r="B728" s="341"/>
      <c r="C728" s="340"/>
      <c r="D728" s="340"/>
      <c r="E728" s="340"/>
      <c r="F728" s="340"/>
      <c r="G728" s="340"/>
      <c r="H728" s="340"/>
      <c r="I728" s="340"/>
      <c r="J728" s="340"/>
      <c r="K728" s="339"/>
      <c r="L728" s="342"/>
      <c r="M728" s="342"/>
      <c r="N728" s="342"/>
      <c r="O728" s="342"/>
      <c r="P728" s="343"/>
      <c r="Q728" s="343"/>
      <c r="R728" s="343"/>
    </row>
    <row r="729" spans="1:18">
      <c r="A729" s="340"/>
      <c r="B729" s="341"/>
      <c r="C729" s="340"/>
      <c r="D729" s="340"/>
      <c r="E729" s="340"/>
      <c r="F729" s="340"/>
      <c r="G729" s="340"/>
      <c r="H729" s="340"/>
      <c r="I729" s="340"/>
      <c r="J729" s="340"/>
      <c r="K729" s="339"/>
      <c r="L729" s="342"/>
      <c r="M729" s="342"/>
      <c r="N729" s="342"/>
      <c r="O729" s="342"/>
      <c r="P729" s="343"/>
      <c r="Q729" s="343"/>
      <c r="R729" s="343"/>
    </row>
    <row r="730" spans="1:18">
      <c r="A730" s="340"/>
      <c r="B730" s="341"/>
      <c r="C730" s="340"/>
      <c r="D730" s="340"/>
      <c r="E730" s="340"/>
      <c r="F730" s="340"/>
      <c r="G730" s="340"/>
      <c r="H730" s="340"/>
      <c r="I730" s="340"/>
      <c r="J730" s="340"/>
      <c r="K730" s="339"/>
      <c r="L730" s="342"/>
      <c r="M730" s="342"/>
      <c r="N730" s="342"/>
      <c r="O730" s="342"/>
      <c r="P730" s="343"/>
      <c r="Q730" s="343"/>
      <c r="R730" s="343"/>
    </row>
    <row r="731" spans="1:18">
      <c r="A731" s="340"/>
      <c r="B731" s="341"/>
      <c r="C731" s="340"/>
      <c r="D731" s="340"/>
      <c r="E731" s="340"/>
      <c r="F731" s="340"/>
      <c r="G731" s="340"/>
      <c r="H731" s="340"/>
      <c r="I731" s="340"/>
      <c r="J731" s="340"/>
      <c r="K731" s="339"/>
      <c r="L731" s="342"/>
      <c r="M731" s="342"/>
      <c r="N731" s="342"/>
      <c r="O731" s="342"/>
      <c r="P731" s="343"/>
      <c r="Q731" s="343"/>
      <c r="R731" s="343"/>
    </row>
    <row r="732" spans="1:18">
      <c r="A732" s="340"/>
      <c r="B732" s="341"/>
      <c r="C732" s="340"/>
      <c r="D732" s="340"/>
      <c r="E732" s="340"/>
      <c r="F732" s="340"/>
      <c r="G732" s="340"/>
      <c r="H732" s="340"/>
      <c r="I732" s="340"/>
      <c r="J732" s="340"/>
      <c r="K732" s="339"/>
      <c r="L732" s="342"/>
      <c r="M732" s="342"/>
      <c r="N732" s="342"/>
      <c r="O732" s="342"/>
      <c r="P732" s="343"/>
      <c r="Q732" s="343"/>
      <c r="R732" s="343"/>
    </row>
    <row r="733" spans="1:18">
      <c r="A733" s="340"/>
      <c r="B733" s="341"/>
      <c r="C733" s="340"/>
      <c r="D733" s="340"/>
      <c r="E733" s="340"/>
      <c r="F733" s="340"/>
      <c r="G733" s="340"/>
      <c r="H733" s="340"/>
      <c r="I733" s="340"/>
      <c r="J733" s="340"/>
      <c r="K733" s="339"/>
      <c r="L733" s="342"/>
      <c r="M733" s="342"/>
      <c r="N733" s="342"/>
      <c r="O733" s="342"/>
      <c r="P733" s="343"/>
      <c r="Q733" s="343"/>
      <c r="R733" s="343"/>
    </row>
    <row r="734" spans="1:18">
      <c r="A734" s="340"/>
      <c r="B734" s="341"/>
      <c r="C734" s="340"/>
      <c r="D734" s="340"/>
      <c r="E734" s="340"/>
      <c r="F734" s="340"/>
      <c r="G734" s="340"/>
      <c r="H734" s="340"/>
      <c r="I734" s="340"/>
      <c r="J734" s="340"/>
      <c r="K734" s="339"/>
      <c r="L734" s="342"/>
      <c r="M734" s="342"/>
      <c r="N734" s="342"/>
      <c r="O734" s="342"/>
      <c r="P734" s="343"/>
      <c r="Q734" s="343"/>
      <c r="R734" s="343"/>
    </row>
    <row r="735" spans="1:18">
      <c r="A735" s="340"/>
      <c r="B735" s="341"/>
      <c r="C735" s="340"/>
      <c r="D735" s="340"/>
      <c r="E735" s="340"/>
      <c r="F735" s="340"/>
      <c r="G735" s="340"/>
      <c r="H735" s="340"/>
      <c r="I735" s="340"/>
      <c r="J735" s="340"/>
      <c r="K735" s="339"/>
      <c r="L735" s="342"/>
      <c r="M735" s="342"/>
      <c r="N735" s="342"/>
      <c r="O735" s="342"/>
      <c r="P735" s="343"/>
      <c r="Q735" s="343"/>
      <c r="R735" s="343"/>
    </row>
    <row r="736" spans="1:18">
      <c r="A736" s="340"/>
      <c r="B736" s="341"/>
      <c r="C736" s="340"/>
      <c r="D736" s="340"/>
      <c r="E736" s="340"/>
      <c r="F736" s="340"/>
      <c r="G736" s="340"/>
      <c r="H736" s="340"/>
      <c r="I736" s="340"/>
      <c r="J736" s="340"/>
      <c r="K736" s="339"/>
      <c r="L736" s="342"/>
      <c r="M736" s="342"/>
      <c r="N736" s="342"/>
      <c r="O736" s="342"/>
      <c r="P736" s="343"/>
      <c r="Q736" s="343"/>
      <c r="R736" s="343"/>
    </row>
    <row r="737" spans="1:18">
      <c r="A737" s="340"/>
      <c r="B737" s="341"/>
      <c r="C737" s="340"/>
      <c r="D737" s="340"/>
      <c r="E737" s="340"/>
      <c r="F737" s="340"/>
      <c r="G737" s="340"/>
      <c r="H737" s="340"/>
      <c r="I737" s="340"/>
      <c r="J737" s="340"/>
      <c r="K737" s="339"/>
      <c r="L737" s="342"/>
      <c r="M737" s="342"/>
      <c r="N737" s="342"/>
      <c r="O737" s="342"/>
      <c r="P737" s="343"/>
      <c r="Q737" s="343"/>
      <c r="R737" s="343"/>
    </row>
    <row r="738" spans="1:18">
      <c r="A738" s="340"/>
      <c r="B738" s="341"/>
      <c r="C738" s="340"/>
      <c r="D738" s="340"/>
      <c r="E738" s="340"/>
      <c r="F738" s="340"/>
      <c r="G738" s="340"/>
      <c r="H738" s="340"/>
      <c r="I738" s="340"/>
      <c r="J738" s="340"/>
      <c r="K738" s="339"/>
      <c r="L738" s="342"/>
      <c r="M738" s="342"/>
      <c r="N738" s="342"/>
      <c r="O738" s="342"/>
      <c r="P738" s="343"/>
      <c r="Q738" s="343"/>
      <c r="R738" s="343"/>
    </row>
    <row r="739" spans="1:18">
      <c r="A739" s="340"/>
      <c r="B739" s="341"/>
      <c r="C739" s="340"/>
      <c r="D739" s="340"/>
      <c r="E739" s="340"/>
      <c r="F739" s="340"/>
      <c r="G739" s="340"/>
      <c r="H739" s="340"/>
      <c r="I739" s="340"/>
      <c r="J739" s="340"/>
      <c r="K739" s="339"/>
      <c r="L739" s="342"/>
      <c r="M739" s="342"/>
      <c r="N739" s="342"/>
      <c r="O739" s="342"/>
      <c r="P739" s="343"/>
      <c r="Q739" s="343"/>
      <c r="R739" s="343"/>
    </row>
    <row r="740" spans="1:18">
      <c r="A740" s="340"/>
      <c r="B740" s="341"/>
      <c r="C740" s="340"/>
      <c r="D740" s="340"/>
      <c r="E740" s="340"/>
      <c r="F740" s="340"/>
      <c r="G740" s="340"/>
      <c r="H740" s="340"/>
      <c r="I740" s="340"/>
      <c r="J740" s="340"/>
      <c r="K740" s="339"/>
      <c r="L740" s="342"/>
      <c r="M740" s="342"/>
      <c r="N740" s="342"/>
      <c r="O740" s="342"/>
      <c r="P740" s="343"/>
      <c r="Q740" s="343"/>
      <c r="R740" s="343"/>
    </row>
    <row r="741" spans="1:18">
      <c r="A741" s="340"/>
      <c r="B741" s="341"/>
      <c r="C741" s="340"/>
      <c r="D741" s="340"/>
      <c r="E741" s="340"/>
      <c r="F741" s="340"/>
      <c r="G741" s="340"/>
      <c r="H741" s="340"/>
      <c r="I741" s="340"/>
      <c r="J741" s="340"/>
      <c r="K741" s="339"/>
      <c r="L741" s="342"/>
      <c r="M741" s="342"/>
      <c r="N741" s="342"/>
      <c r="O741" s="342"/>
      <c r="P741" s="343"/>
      <c r="Q741" s="343"/>
      <c r="R741" s="343"/>
    </row>
    <row r="742" spans="1:18">
      <c r="A742" s="340"/>
      <c r="B742" s="341"/>
      <c r="C742" s="340"/>
      <c r="D742" s="340"/>
      <c r="E742" s="340"/>
      <c r="F742" s="340"/>
      <c r="G742" s="340"/>
      <c r="H742" s="340"/>
      <c r="I742" s="340"/>
      <c r="J742" s="340"/>
      <c r="K742" s="339"/>
      <c r="L742" s="342"/>
      <c r="M742" s="342"/>
      <c r="N742" s="342"/>
      <c r="O742" s="342"/>
      <c r="P742" s="343"/>
      <c r="Q742" s="343"/>
      <c r="R742" s="343"/>
    </row>
    <row r="743" spans="1:18">
      <c r="A743" s="340"/>
      <c r="B743" s="341"/>
      <c r="C743" s="340"/>
      <c r="D743" s="340"/>
      <c r="E743" s="340"/>
      <c r="F743" s="340"/>
      <c r="G743" s="340"/>
      <c r="H743" s="340"/>
      <c r="I743" s="340"/>
      <c r="J743" s="340"/>
      <c r="K743" s="339"/>
      <c r="L743" s="342"/>
      <c r="M743" s="342"/>
      <c r="N743" s="342"/>
      <c r="O743" s="342"/>
      <c r="P743" s="343"/>
      <c r="Q743" s="343"/>
      <c r="R743" s="343"/>
    </row>
    <row r="744" spans="1:18">
      <c r="A744" s="340"/>
      <c r="B744" s="341"/>
      <c r="C744" s="340"/>
      <c r="D744" s="340"/>
      <c r="E744" s="340"/>
      <c r="F744" s="340"/>
      <c r="G744" s="340"/>
      <c r="H744" s="340"/>
      <c r="I744" s="340"/>
      <c r="J744" s="340"/>
      <c r="K744" s="339"/>
      <c r="L744" s="342"/>
      <c r="M744" s="342"/>
      <c r="N744" s="342"/>
      <c r="O744" s="342"/>
      <c r="P744" s="343"/>
      <c r="Q744" s="343"/>
      <c r="R744" s="343"/>
    </row>
    <row r="745" spans="1:18">
      <c r="A745" s="340"/>
      <c r="B745" s="341"/>
      <c r="C745" s="340"/>
      <c r="D745" s="340"/>
      <c r="E745" s="340"/>
      <c r="F745" s="340"/>
      <c r="G745" s="340"/>
      <c r="H745" s="340"/>
      <c r="I745" s="340"/>
      <c r="J745" s="340"/>
      <c r="K745" s="339"/>
      <c r="L745" s="342"/>
      <c r="M745" s="342"/>
      <c r="N745" s="342"/>
      <c r="O745" s="342"/>
      <c r="P745" s="343"/>
      <c r="Q745" s="343"/>
      <c r="R745" s="343"/>
    </row>
    <row r="746" spans="1:18">
      <c r="A746" s="340"/>
      <c r="B746" s="341"/>
      <c r="C746" s="340"/>
      <c r="D746" s="340"/>
      <c r="E746" s="340"/>
      <c r="F746" s="340"/>
      <c r="G746" s="340"/>
      <c r="H746" s="340"/>
      <c r="I746" s="340"/>
      <c r="J746" s="340"/>
      <c r="K746" s="339"/>
      <c r="L746" s="342"/>
      <c r="M746" s="342"/>
      <c r="N746" s="342"/>
      <c r="O746" s="342"/>
      <c r="P746" s="343"/>
      <c r="Q746" s="343"/>
      <c r="R746" s="343"/>
    </row>
    <row r="747" spans="1:18">
      <c r="A747" s="340"/>
      <c r="B747" s="341"/>
      <c r="C747" s="340"/>
      <c r="D747" s="340"/>
      <c r="E747" s="340"/>
      <c r="F747" s="340"/>
      <c r="G747" s="340"/>
      <c r="H747" s="340"/>
      <c r="I747" s="340"/>
      <c r="J747" s="340"/>
      <c r="K747" s="339"/>
      <c r="L747" s="342"/>
      <c r="M747" s="342"/>
      <c r="N747" s="342"/>
      <c r="O747" s="342"/>
      <c r="P747" s="343"/>
      <c r="Q747" s="343"/>
      <c r="R747" s="343"/>
    </row>
    <row r="748" spans="1:18">
      <c r="A748" s="340"/>
      <c r="B748" s="341"/>
      <c r="C748" s="340"/>
      <c r="D748" s="340"/>
      <c r="E748" s="340"/>
      <c r="F748" s="340"/>
      <c r="G748" s="340"/>
      <c r="H748" s="340"/>
      <c r="I748" s="340"/>
      <c r="J748" s="340"/>
      <c r="K748" s="339"/>
      <c r="L748" s="342"/>
      <c r="M748" s="342"/>
      <c r="N748" s="342"/>
      <c r="O748" s="342"/>
      <c r="P748" s="343"/>
      <c r="Q748" s="343"/>
      <c r="R748" s="343"/>
    </row>
    <row r="749" spans="1:18">
      <c r="A749" s="340"/>
      <c r="B749" s="341"/>
      <c r="C749" s="340"/>
      <c r="D749" s="340"/>
      <c r="E749" s="340"/>
      <c r="F749" s="340"/>
      <c r="G749" s="340"/>
      <c r="H749" s="340"/>
      <c r="I749" s="340"/>
      <c r="J749" s="340"/>
      <c r="K749" s="339"/>
      <c r="L749" s="342"/>
      <c r="M749" s="342"/>
      <c r="N749" s="342"/>
      <c r="O749" s="342"/>
      <c r="P749" s="343"/>
      <c r="Q749" s="343"/>
      <c r="R749" s="343"/>
    </row>
    <row r="750" spans="1:18">
      <c r="A750" s="340"/>
      <c r="B750" s="341"/>
      <c r="C750" s="340"/>
      <c r="D750" s="340"/>
      <c r="E750" s="340"/>
      <c r="F750" s="340"/>
      <c r="G750" s="340"/>
      <c r="H750" s="340"/>
      <c r="I750" s="340"/>
      <c r="J750" s="340"/>
      <c r="K750" s="339"/>
      <c r="L750" s="342"/>
      <c r="M750" s="342"/>
      <c r="N750" s="342"/>
      <c r="O750" s="342"/>
      <c r="P750" s="343"/>
      <c r="Q750" s="343"/>
      <c r="R750" s="343"/>
    </row>
    <row r="751" spans="1:18">
      <c r="A751" s="340"/>
      <c r="B751" s="341"/>
      <c r="C751" s="340"/>
      <c r="D751" s="340"/>
      <c r="E751" s="340"/>
      <c r="F751" s="340"/>
      <c r="G751" s="340"/>
      <c r="H751" s="340"/>
      <c r="I751" s="340"/>
      <c r="J751" s="340"/>
      <c r="K751" s="339"/>
      <c r="L751" s="342"/>
      <c r="M751" s="342"/>
      <c r="N751" s="342"/>
      <c r="O751" s="342"/>
      <c r="P751" s="343"/>
      <c r="Q751" s="343"/>
      <c r="R751" s="343"/>
    </row>
    <row r="752" spans="1:18">
      <c r="A752" s="340"/>
      <c r="B752" s="341"/>
      <c r="C752" s="340"/>
      <c r="D752" s="340"/>
      <c r="E752" s="340"/>
      <c r="F752" s="340"/>
      <c r="G752" s="340"/>
      <c r="H752" s="340"/>
      <c r="I752" s="340"/>
      <c r="J752" s="340"/>
      <c r="K752" s="339"/>
      <c r="L752" s="342"/>
      <c r="M752" s="342"/>
      <c r="N752" s="342"/>
      <c r="O752" s="342"/>
      <c r="P752" s="343"/>
      <c r="Q752" s="343"/>
      <c r="R752" s="343"/>
    </row>
    <row r="753" spans="1:18">
      <c r="A753" s="340"/>
      <c r="B753" s="341"/>
      <c r="C753" s="340"/>
      <c r="D753" s="340"/>
      <c r="E753" s="340"/>
      <c r="F753" s="340"/>
      <c r="G753" s="340"/>
      <c r="H753" s="340"/>
      <c r="I753" s="340"/>
      <c r="J753" s="340"/>
      <c r="K753" s="339"/>
      <c r="L753" s="342"/>
      <c r="M753" s="342"/>
      <c r="N753" s="342"/>
      <c r="O753" s="342"/>
      <c r="P753" s="343"/>
      <c r="Q753" s="343"/>
      <c r="R753" s="343"/>
    </row>
    <row r="754" spans="1:18">
      <c r="A754" s="340"/>
      <c r="B754" s="341"/>
      <c r="C754" s="340"/>
      <c r="D754" s="340"/>
      <c r="E754" s="340"/>
      <c r="F754" s="340"/>
      <c r="G754" s="340"/>
      <c r="H754" s="340"/>
      <c r="I754" s="340"/>
      <c r="J754" s="340"/>
      <c r="K754" s="339"/>
      <c r="L754" s="342"/>
      <c r="M754" s="342"/>
      <c r="N754" s="342"/>
      <c r="O754" s="342"/>
      <c r="P754" s="343"/>
      <c r="Q754" s="343"/>
      <c r="R754" s="343"/>
    </row>
    <row r="755" spans="1:18">
      <c r="A755" s="340"/>
      <c r="B755" s="341"/>
      <c r="C755" s="340"/>
      <c r="D755" s="340"/>
      <c r="E755" s="340"/>
      <c r="F755" s="340"/>
      <c r="G755" s="340"/>
      <c r="H755" s="340"/>
      <c r="I755" s="340"/>
      <c r="J755" s="340"/>
      <c r="K755" s="339"/>
      <c r="L755" s="342"/>
      <c r="M755" s="342"/>
      <c r="N755" s="342"/>
      <c r="O755" s="342"/>
      <c r="P755" s="343"/>
      <c r="Q755" s="343"/>
      <c r="R755" s="343"/>
    </row>
    <row r="756" spans="1:18">
      <c r="A756" s="340"/>
      <c r="B756" s="341"/>
      <c r="C756" s="340"/>
      <c r="D756" s="340"/>
      <c r="E756" s="340"/>
      <c r="F756" s="340"/>
      <c r="G756" s="340"/>
      <c r="H756" s="340"/>
      <c r="I756" s="340"/>
      <c r="J756" s="340"/>
      <c r="K756" s="339"/>
      <c r="L756" s="342"/>
      <c r="M756" s="342"/>
      <c r="N756" s="342"/>
      <c r="O756" s="342"/>
      <c r="P756" s="343"/>
      <c r="Q756" s="343"/>
      <c r="R756" s="343"/>
    </row>
    <row r="757" spans="1:18">
      <c r="A757" s="340"/>
      <c r="B757" s="341"/>
      <c r="C757" s="340"/>
      <c r="D757" s="340"/>
      <c r="E757" s="340"/>
      <c r="F757" s="340"/>
      <c r="G757" s="340"/>
      <c r="H757" s="340"/>
      <c r="I757" s="340"/>
      <c r="J757" s="340"/>
      <c r="K757" s="339"/>
      <c r="L757" s="342"/>
      <c r="M757" s="342"/>
      <c r="N757" s="342"/>
      <c r="O757" s="342"/>
      <c r="P757" s="343"/>
      <c r="Q757" s="343"/>
      <c r="R757" s="343"/>
    </row>
    <row r="758" spans="1:18">
      <c r="A758" s="340"/>
      <c r="B758" s="341"/>
      <c r="C758" s="340"/>
      <c r="D758" s="340"/>
      <c r="E758" s="340"/>
      <c r="F758" s="340"/>
      <c r="G758" s="340"/>
      <c r="H758" s="340"/>
      <c r="I758" s="340"/>
      <c r="J758" s="340"/>
      <c r="K758" s="339"/>
      <c r="L758" s="342"/>
      <c r="M758" s="342"/>
      <c r="N758" s="342"/>
      <c r="O758" s="342"/>
      <c r="P758" s="343"/>
      <c r="Q758" s="343"/>
      <c r="R758" s="343"/>
    </row>
    <row r="759" spans="1:18">
      <c r="A759" s="340"/>
      <c r="B759" s="341"/>
      <c r="C759" s="340"/>
      <c r="D759" s="340"/>
      <c r="E759" s="340"/>
      <c r="F759" s="340"/>
      <c r="G759" s="340"/>
      <c r="H759" s="340"/>
      <c r="I759" s="340"/>
      <c r="J759" s="340"/>
      <c r="K759" s="339"/>
      <c r="L759" s="342"/>
      <c r="M759" s="342"/>
      <c r="N759" s="342"/>
      <c r="O759" s="342"/>
      <c r="P759" s="343"/>
      <c r="Q759" s="343"/>
      <c r="R759" s="343"/>
    </row>
    <row r="760" spans="1:18">
      <c r="A760" s="340"/>
      <c r="B760" s="341"/>
      <c r="C760" s="340"/>
      <c r="D760" s="340"/>
      <c r="E760" s="340"/>
      <c r="F760" s="340"/>
      <c r="G760" s="340"/>
      <c r="H760" s="340"/>
      <c r="I760" s="340"/>
      <c r="J760" s="340"/>
      <c r="K760" s="339"/>
      <c r="L760" s="342"/>
      <c r="M760" s="342"/>
      <c r="N760" s="342"/>
      <c r="O760" s="342"/>
      <c r="P760" s="343"/>
      <c r="Q760" s="343"/>
      <c r="R760" s="343"/>
    </row>
    <row r="761" spans="1:18">
      <c r="A761" s="340"/>
      <c r="B761" s="341"/>
      <c r="C761" s="340"/>
      <c r="D761" s="340"/>
      <c r="E761" s="340"/>
      <c r="F761" s="340"/>
      <c r="G761" s="340"/>
      <c r="H761" s="340"/>
      <c r="I761" s="340"/>
      <c r="J761" s="340"/>
      <c r="K761" s="339"/>
      <c r="L761" s="342"/>
      <c r="M761" s="342"/>
      <c r="N761" s="342"/>
      <c r="O761" s="342"/>
      <c r="P761" s="343"/>
      <c r="Q761" s="343"/>
      <c r="R761" s="343"/>
    </row>
    <row r="762" spans="1:18">
      <c r="A762" s="340"/>
      <c r="B762" s="341"/>
      <c r="C762" s="340"/>
      <c r="D762" s="340"/>
      <c r="E762" s="340"/>
      <c r="F762" s="340"/>
      <c r="G762" s="340"/>
      <c r="H762" s="340"/>
      <c r="I762" s="340"/>
      <c r="J762" s="340"/>
      <c r="K762" s="339"/>
      <c r="L762" s="342"/>
      <c r="M762" s="342"/>
      <c r="N762" s="342"/>
      <c r="O762" s="342"/>
      <c r="P762" s="343"/>
      <c r="Q762" s="343"/>
      <c r="R762" s="343"/>
    </row>
    <row r="763" spans="1:18">
      <c r="A763" s="340"/>
      <c r="B763" s="341"/>
      <c r="C763" s="340"/>
      <c r="D763" s="340"/>
      <c r="E763" s="340"/>
      <c r="F763" s="340"/>
      <c r="G763" s="340"/>
      <c r="H763" s="340"/>
      <c r="I763" s="340"/>
      <c r="J763" s="340"/>
      <c r="K763" s="339"/>
      <c r="L763" s="342"/>
      <c r="M763" s="342"/>
      <c r="N763" s="342"/>
      <c r="O763" s="342"/>
      <c r="P763" s="343"/>
      <c r="Q763" s="343"/>
      <c r="R763" s="343"/>
    </row>
    <row r="764" spans="1:18">
      <c r="A764" s="340"/>
      <c r="B764" s="341"/>
      <c r="C764" s="340"/>
      <c r="D764" s="340"/>
      <c r="E764" s="340"/>
      <c r="F764" s="340"/>
      <c r="G764" s="340"/>
      <c r="H764" s="340"/>
      <c r="I764" s="340"/>
      <c r="J764" s="340"/>
      <c r="K764" s="339"/>
      <c r="L764" s="342"/>
      <c r="M764" s="342"/>
      <c r="N764" s="342"/>
      <c r="O764" s="342"/>
      <c r="P764" s="343"/>
      <c r="Q764" s="343"/>
      <c r="R764" s="343"/>
    </row>
    <row r="765" spans="1:18">
      <c r="A765" s="340"/>
      <c r="B765" s="341"/>
      <c r="C765" s="340"/>
      <c r="D765" s="340"/>
      <c r="E765" s="340"/>
      <c r="F765" s="340"/>
      <c r="G765" s="340"/>
      <c r="H765" s="340"/>
      <c r="I765" s="340"/>
      <c r="J765" s="340"/>
      <c r="K765" s="339"/>
      <c r="L765" s="342"/>
      <c r="M765" s="342"/>
      <c r="N765" s="342"/>
      <c r="O765" s="342"/>
      <c r="P765" s="343"/>
      <c r="Q765" s="343"/>
      <c r="R765" s="343"/>
    </row>
    <row r="766" spans="1:18">
      <c r="A766" s="340"/>
      <c r="B766" s="341"/>
      <c r="C766" s="340"/>
      <c r="D766" s="340"/>
      <c r="E766" s="340"/>
      <c r="F766" s="340"/>
      <c r="G766" s="340"/>
      <c r="H766" s="340"/>
      <c r="I766" s="340"/>
      <c r="J766" s="340"/>
      <c r="K766" s="339"/>
      <c r="L766" s="342"/>
      <c r="M766" s="342"/>
      <c r="N766" s="342"/>
      <c r="O766" s="342"/>
      <c r="P766" s="343"/>
      <c r="Q766" s="343"/>
      <c r="R766" s="343"/>
    </row>
    <row r="767" spans="1:18">
      <c r="A767" s="340"/>
      <c r="B767" s="341"/>
      <c r="C767" s="340"/>
      <c r="D767" s="340"/>
      <c r="E767" s="340"/>
      <c r="F767" s="340"/>
      <c r="G767" s="340"/>
      <c r="H767" s="340"/>
      <c r="I767" s="340"/>
      <c r="J767" s="340"/>
      <c r="K767" s="339"/>
      <c r="L767" s="342"/>
      <c r="M767" s="342"/>
      <c r="N767" s="342"/>
      <c r="O767" s="342"/>
      <c r="P767" s="343"/>
      <c r="Q767" s="343"/>
      <c r="R767" s="343"/>
    </row>
    <row r="768" spans="1:18">
      <c r="A768" s="340"/>
      <c r="B768" s="341"/>
      <c r="C768" s="340"/>
      <c r="D768" s="340"/>
      <c r="E768" s="340"/>
      <c r="F768" s="340"/>
      <c r="G768" s="340"/>
      <c r="H768" s="340"/>
      <c r="I768" s="340"/>
      <c r="J768" s="340"/>
      <c r="K768" s="339"/>
      <c r="L768" s="342"/>
      <c r="M768" s="342"/>
      <c r="N768" s="342"/>
      <c r="O768" s="342"/>
      <c r="P768" s="343"/>
      <c r="Q768" s="343"/>
      <c r="R768" s="343"/>
    </row>
    <row r="769" spans="1:18">
      <c r="A769" s="340"/>
      <c r="B769" s="341"/>
      <c r="C769" s="340"/>
      <c r="D769" s="340"/>
      <c r="E769" s="340"/>
      <c r="F769" s="340"/>
      <c r="G769" s="340"/>
      <c r="H769" s="340"/>
      <c r="I769" s="340"/>
      <c r="J769" s="340"/>
      <c r="K769" s="339"/>
      <c r="L769" s="342"/>
      <c r="M769" s="342"/>
      <c r="N769" s="342"/>
      <c r="O769" s="342"/>
      <c r="P769" s="343"/>
      <c r="Q769" s="343"/>
      <c r="R769" s="343"/>
    </row>
    <row r="770" spans="1:18">
      <c r="A770" s="340"/>
      <c r="B770" s="341"/>
      <c r="C770" s="340"/>
      <c r="D770" s="340"/>
      <c r="E770" s="340"/>
      <c r="F770" s="340"/>
      <c r="G770" s="340"/>
      <c r="H770" s="340"/>
      <c r="I770" s="340"/>
      <c r="J770" s="340"/>
      <c r="K770" s="339"/>
      <c r="L770" s="342"/>
      <c r="M770" s="342"/>
      <c r="N770" s="342"/>
      <c r="O770" s="342"/>
      <c r="P770" s="343"/>
      <c r="Q770" s="343"/>
      <c r="R770" s="343"/>
    </row>
    <row r="771" spans="1:18">
      <c r="A771" s="340"/>
      <c r="B771" s="341"/>
      <c r="C771" s="340"/>
      <c r="D771" s="340"/>
      <c r="E771" s="340"/>
      <c r="F771" s="340"/>
      <c r="G771" s="340"/>
      <c r="H771" s="340"/>
      <c r="I771" s="340"/>
      <c r="J771" s="340"/>
      <c r="K771" s="339"/>
      <c r="L771" s="342"/>
      <c r="M771" s="342"/>
      <c r="N771" s="342"/>
      <c r="O771" s="342"/>
      <c r="P771" s="343"/>
      <c r="Q771" s="343"/>
      <c r="R771" s="343"/>
    </row>
    <row r="772" spans="1:18">
      <c r="A772" s="340"/>
      <c r="B772" s="341"/>
      <c r="C772" s="340"/>
      <c r="D772" s="340"/>
      <c r="E772" s="340"/>
      <c r="F772" s="340"/>
      <c r="G772" s="340"/>
      <c r="H772" s="340"/>
      <c r="I772" s="340"/>
      <c r="J772" s="340"/>
      <c r="K772" s="339"/>
      <c r="L772" s="342"/>
      <c r="M772" s="342"/>
      <c r="N772" s="342"/>
      <c r="O772" s="342"/>
      <c r="P772" s="343"/>
      <c r="Q772" s="343"/>
      <c r="R772" s="343"/>
    </row>
    <row r="773" spans="1:18">
      <c r="A773" s="340"/>
      <c r="B773" s="341"/>
      <c r="C773" s="340"/>
      <c r="D773" s="340"/>
      <c r="E773" s="340"/>
      <c r="F773" s="340"/>
      <c r="G773" s="340"/>
      <c r="H773" s="340"/>
      <c r="I773" s="340"/>
      <c r="J773" s="340"/>
      <c r="K773" s="339"/>
      <c r="L773" s="342"/>
      <c r="M773" s="342"/>
      <c r="N773" s="342"/>
      <c r="O773" s="342"/>
      <c r="P773" s="343"/>
      <c r="Q773" s="343"/>
      <c r="R773" s="343"/>
    </row>
    <row r="774" spans="1:18">
      <c r="A774" s="340"/>
      <c r="B774" s="341"/>
      <c r="C774" s="340"/>
      <c r="D774" s="340"/>
      <c r="E774" s="340"/>
      <c r="F774" s="340"/>
      <c r="G774" s="340"/>
      <c r="H774" s="340"/>
      <c r="I774" s="340"/>
      <c r="J774" s="340"/>
      <c r="K774" s="339"/>
      <c r="L774" s="342"/>
      <c r="M774" s="342"/>
      <c r="N774" s="342"/>
      <c r="O774" s="342"/>
      <c r="P774" s="343"/>
      <c r="Q774" s="343"/>
      <c r="R774" s="343"/>
    </row>
    <row r="775" spans="1:18">
      <c r="A775" s="340"/>
      <c r="B775" s="341"/>
      <c r="C775" s="340"/>
      <c r="D775" s="340"/>
      <c r="E775" s="340"/>
      <c r="F775" s="340"/>
      <c r="G775" s="340"/>
      <c r="H775" s="340"/>
      <c r="I775" s="340"/>
      <c r="J775" s="340"/>
      <c r="K775" s="339"/>
      <c r="L775" s="342"/>
      <c r="M775" s="342"/>
      <c r="N775" s="342"/>
      <c r="O775" s="342"/>
      <c r="P775" s="343"/>
      <c r="Q775" s="343"/>
      <c r="R775" s="343"/>
    </row>
    <row r="776" spans="1:18">
      <c r="A776" s="340"/>
      <c r="B776" s="341"/>
      <c r="C776" s="340"/>
      <c r="D776" s="340"/>
      <c r="E776" s="340"/>
      <c r="F776" s="340"/>
      <c r="G776" s="340"/>
      <c r="H776" s="340"/>
      <c r="I776" s="340"/>
      <c r="J776" s="340"/>
      <c r="K776" s="339"/>
      <c r="L776" s="342"/>
      <c r="M776" s="342"/>
      <c r="N776" s="342"/>
      <c r="O776" s="342"/>
      <c r="P776" s="343"/>
      <c r="Q776" s="343"/>
      <c r="R776" s="343"/>
    </row>
    <row r="777" spans="1:18">
      <c r="A777" s="340"/>
      <c r="B777" s="341"/>
      <c r="C777" s="340"/>
      <c r="D777" s="340"/>
      <c r="E777" s="340"/>
      <c r="F777" s="340"/>
      <c r="G777" s="340"/>
      <c r="H777" s="340"/>
      <c r="I777" s="340"/>
      <c r="J777" s="340"/>
      <c r="K777" s="339"/>
      <c r="L777" s="342"/>
      <c r="M777" s="342"/>
      <c r="N777" s="342"/>
      <c r="O777" s="342"/>
      <c r="P777" s="343"/>
      <c r="Q777" s="343"/>
      <c r="R777" s="343"/>
    </row>
    <row r="778" spans="1:18">
      <c r="A778" s="340"/>
      <c r="B778" s="341"/>
      <c r="C778" s="340"/>
      <c r="D778" s="340"/>
      <c r="E778" s="340"/>
      <c r="F778" s="340"/>
      <c r="G778" s="340"/>
      <c r="H778" s="340"/>
      <c r="I778" s="340"/>
      <c r="J778" s="340"/>
      <c r="K778" s="339"/>
      <c r="L778" s="342"/>
      <c r="M778" s="342"/>
      <c r="N778" s="342"/>
      <c r="O778" s="342"/>
      <c r="P778" s="343"/>
      <c r="Q778" s="343"/>
      <c r="R778" s="343"/>
    </row>
    <row r="779" spans="1:18">
      <c r="A779" s="340"/>
      <c r="B779" s="341"/>
      <c r="C779" s="340"/>
      <c r="D779" s="340"/>
      <c r="E779" s="340"/>
      <c r="F779" s="340"/>
      <c r="G779" s="340"/>
      <c r="H779" s="340"/>
      <c r="I779" s="340"/>
      <c r="J779" s="340"/>
      <c r="K779" s="339"/>
      <c r="L779" s="342"/>
      <c r="M779" s="342"/>
      <c r="N779" s="342"/>
      <c r="O779" s="342"/>
      <c r="P779" s="343"/>
      <c r="Q779" s="343"/>
      <c r="R779" s="343"/>
    </row>
    <row r="780" spans="1:18">
      <c r="A780" s="340"/>
      <c r="B780" s="341"/>
      <c r="C780" s="340"/>
      <c r="D780" s="340"/>
      <c r="E780" s="340"/>
      <c r="F780" s="340"/>
      <c r="G780" s="340"/>
      <c r="H780" s="340"/>
      <c r="I780" s="340"/>
      <c r="J780" s="340"/>
      <c r="K780" s="339"/>
      <c r="L780" s="342"/>
      <c r="M780" s="342"/>
      <c r="N780" s="342"/>
      <c r="O780" s="342"/>
      <c r="P780" s="343"/>
      <c r="Q780" s="343"/>
      <c r="R780" s="343"/>
    </row>
    <row r="781" spans="1:18">
      <c r="A781" s="340"/>
      <c r="B781" s="341"/>
      <c r="C781" s="340"/>
      <c r="D781" s="340"/>
      <c r="E781" s="340"/>
      <c r="F781" s="340"/>
      <c r="G781" s="340"/>
      <c r="H781" s="340"/>
      <c r="I781" s="340"/>
      <c r="J781" s="340"/>
      <c r="K781" s="339"/>
      <c r="L781" s="342"/>
      <c r="M781" s="342"/>
      <c r="N781" s="342"/>
      <c r="O781" s="342"/>
      <c r="P781" s="343"/>
      <c r="Q781" s="343"/>
      <c r="R781" s="343"/>
    </row>
    <row r="782" spans="1:18">
      <c r="A782" s="340"/>
      <c r="B782" s="341"/>
      <c r="C782" s="340"/>
      <c r="D782" s="340"/>
      <c r="E782" s="340"/>
      <c r="F782" s="340"/>
      <c r="G782" s="340"/>
      <c r="H782" s="340"/>
      <c r="I782" s="340"/>
      <c r="J782" s="340"/>
      <c r="K782" s="339"/>
      <c r="L782" s="342"/>
      <c r="M782" s="342"/>
      <c r="N782" s="342"/>
      <c r="O782" s="342"/>
      <c r="P782" s="343"/>
      <c r="Q782" s="343"/>
      <c r="R782" s="343"/>
    </row>
    <row r="783" spans="1:18">
      <c r="A783" s="340"/>
      <c r="B783" s="341"/>
      <c r="C783" s="340"/>
      <c r="D783" s="340"/>
      <c r="E783" s="340"/>
      <c r="F783" s="340"/>
      <c r="G783" s="340"/>
      <c r="H783" s="340"/>
      <c r="I783" s="340"/>
      <c r="J783" s="340"/>
      <c r="K783" s="339"/>
      <c r="L783" s="342"/>
      <c r="M783" s="342"/>
      <c r="N783" s="342"/>
      <c r="O783" s="342"/>
      <c r="P783" s="343"/>
      <c r="Q783" s="343"/>
      <c r="R783" s="343"/>
    </row>
    <row r="784" spans="1:18">
      <c r="A784" s="340"/>
      <c r="B784" s="341"/>
      <c r="C784" s="340"/>
      <c r="D784" s="340"/>
      <c r="E784" s="340"/>
      <c r="F784" s="340"/>
      <c r="G784" s="340"/>
      <c r="H784" s="340"/>
      <c r="I784" s="340"/>
      <c r="J784" s="340"/>
      <c r="K784" s="339"/>
      <c r="L784" s="342"/>
      <c r="M784" s="342"/>
      <c r="N784" s="342"/>
      <c r="O784" s="342"/>
      <c r="P784" s="343"/>
      <c r="Q784" s="343"/>
      <c r="R784" s="343"/>
    </row>
    <row r="785" spans="1:18">
      <c r="A785" s="340"/>
      <c r="B785" s="341"/>
      <c r="C785" s="340"/>
      <c r="D785" s="340"/>
      <c r="E785" s="340"/>
      <c r="F785" s="340"/>
      <c r="G785" s="340"/>
      <c r="H785" s="340"/>
      <c r="I785" s="340"/>
      <c r="J785" s="340"/>
      <c r="K785" s="339"/>
      <c r="L785" s="342"/>
      <c r="M785" s="342"/>
      <c r="N785" s="342"/>
      <c r="O785" s="342"/>
      <c r="P785" s="343"/>
      <c r="Q785" s="343"/>
      <c r="R785" s="343"/>
    </row>
    <row r="786" spans="1:18">
      <c r="A786" s="340"/>
      <c r="B786" s="341"/>
      <c r="C786" s="340"/>
      <c r="D786" s="340"/>
      <c r="E786" s="340"/>
      <c r="F786" s="340"/>
      <c r="G786" s="340"/>
      <c r="H786" s="340"/>
      <c r="I786" s="340"/>
      <c r="J786" s="340"/>
      <c r="K786" s="339"/>
      <c r="L786" s="342"/>
      <c r="M786" s="342"/>
      <c r="N786" s="342"/>
      <c r="O786" s="342"/>
      <c r="P786" s="343"/>
      <c r="Q786" s="343"/>
      <c r="R786" s="343"/>
    </row>
    <row r="787" spans="1:18">
      <c r="A787" s="340"/>
      <c r="B787" s="341"/>
      <c r="C787" s="340"/>
      <c r="D787" s="340"/>
      <c r="E787" s="340"/>
      <c r="F787" s="340"/>
      <c r="G787" s="340"/>
      <c r="H787" s="340"/>
      <c r="I787" s="340"/>
      <c r="J787" s="340"/>
      <c r="K787" s="339"/>
      <c r="L787" s="342"/>
      <c r="M787" s="342"/>
      <c r="N787" s="342"/>
      <c r="O787" s="342"/>
      <c r="P787" s="343"/>
      <c r="Q787" s="343"/>
      <c r="R787" s="343"/>
    </row>
    <row r="788" spans="1:18">
      <c r="A788" s="340"/>
      <c r="B788" s="341"/>
      <c r="C788" s="340"/>
      <c r="D788" s="340"/>
      <c r="E788" s="340"/>
      <c r="F788" s="340"/>
      <c r="G788" s="340"/>
      <c r="H788" s="340"/>
      <c r="I788" s="340"/>
      <c r="J788" s="340"/>
      <c r="K788" s="339"/>
      <c r="L788" s="342"/>
      <c r="M788" s="342"/>
      <c r="N788" s="342"/>
      <c r="O788" s="342"/>
      <c r="P788" s="343"/>
      <c r="Q788" s="343"/>
      <c r="R788" s="343"/>
    </row>
    <row r="789" spans="1:18">
      <c r="A789" s="340"/>
      <c r="B789" s="341"/>
      <c r="C789" s="340"/>
      <c r="D789" s="340"/>
      <c r="E789" s="340"/>
      <c r="F789" s="340"/>
      <c r="G789" s="340"/>
      <c r="H789" s="340"/>
      <c r="I789" s="340"/>
      <c r="J789" s="340"/>
      <c r="K789" s="339"/>
      <c r="L789" s="342"/>
      <c r="M789" s="342"/>
      <c r="N789" s="342"/>
      <c r="O789" s="342"/>
      <c r="P789" s="343"/>
      <c r="Q789" s="343"/>
      <c r="R789" s="343"/>
    </row>
    <row r="790" spans="1:18">
      <c r="A790" s="340"/>
      <c r="B790" s="341"/>
      <c r="C790" s="340"/>
      <c r="D790" s="340"/>
      <c r="E790" s="340"/>
      <c r="F790" s="340"/>
      <c r="G790" s="340"/>
      <c r="H790" s="340"/>
      <c r="I790" s="340"/>
      <c r="J790" s="340"/>
      <c r="K790" s="339"/>
      <c r="L790" s="342"/>
      <c r="M790" s="342"/>
      <c r="N790" s="342"/>
      <c r="O790" s="342"/>
      <c r="P790" s="343"/>
      <c r="Q790" s="343"/>
      <c r="R790" s="343"/>
    </row>
    <row r="791" spans="1:18">
      <c r="A791" s="340"/>
      <c r="B791" s="341"/>
      <c r="C791" s="340"/>
      <c r="D791" s="340"/>
      <c r="E791" s="340"/>
      <c r="F791" s="340"/>
      <c r="G791" s="340"/>
      <c r="H791" s="340"/>
      <c r="I791" s="340"/>
      <c r="J791" s="340"/>
      <c r="K791" s="339"/>
      <c r="L791" s="342"/>
      <c r="M791" s="342"/>
      <c r="N791" s="342"/>
      <c r="O791" s="342"/>
      <c r="P791" s="343"/>
      <c r="Q791" s="343"/>
      <c r="R791" s="343"/>
    </row>
    <row r="792" spans="1:18">
      <c r="A792" s="340"/>
      <c r="B792" s="341"/>
      <c r="C792" s="340"/>
      <c r="D792" s="340"/>
      <c r="E792" s="340"/>
      <c r="F792" s="340"/>
      <c r="G792" s="340"/>
      <c r="H792" s="340"/>
      <c r="I792" s="340"/>
      <c r="J792" s="340"/>
      <c r="K792" s="339"/>
      <c r="L792" s="342"/>
      <c r="M792" s="342"/>
      <c r="N792" s="342"/>
      <c r="O792" s="342"/>
      <c r="P792" s="343"/>
      <c r="Q792" s="343"/>
      <c r="R792" s="343"/>
    </row>
    <row r="793" spans="1:18">
      <c r="A793" s="340"/>
      <c r="B793" s="341"/>
      <c r="C793" s="340"/>
      <c r="D793" s="340"/>
      <c r="E793" s="340"/>
      <c r="F793" s="340"/>
      <c r="G793" s="340"/>
      <c r="H793" s="340"/>
      <c r="I793" s="340"/>
      <c r="J793" s="340"/>
      <c r="K793" s="339"/>
      <c r="L793" s="342"/>
      <c r="M793" s="342"/>
      <c r="N793" s="342"/>
      <c r="O793" s="342"/>
      <c r="P793" s="343"/>
      <c r="Q793" s="343"/>
      <c r="R793" s="343"/>
    </row>
    <row r="794" spans="1:18">
      <c r="A794" s="340"/>
      <c r="B794" s="341"/>
      <c r="C794" s="340"/>
      <c r="D794" s="340"/>
      <c r="E794" s="340"/>
      <c r="F794" s="340"/>
      <c r="G794" s="340"/>
      <c r="H794" s="340"/>
      <c r="I794" s="340"/>
      <c r="J794" s="340"/>
      <c r="K794" s="339"/>
      <c r="L794" s="342"/>
      <c r="M794" s="342"/>
      <c r="N794" s="342"/>
      <c r="O794" s="342"/>
      <c r="P794" s="343"/>
      <c r="Q794" s="343"/>
      <c r="R794" s="343"/>
    </row>
    <row r="795" spans="1:18">
      <c r="A795" s="340"/>
      <c r="B795" s="341"/>
      <c r="C795" s="340"/>
      <c r="D795" s="340"/>
      <c r="E795" s="340"/>
      <c r="F795" s="340"/>
      <c r="G795" s="340"/>
      <c r="H795" s="340"/>
      <c r="I795" s="340"/>
      <c r="J795" s="340"/>
      <c r="K795" s="339"/>
      <c r="L795" s="342"/>
      <c r="M795" s="342"/>
      <c r="N795" s="342"/>
      <c r="O795" s="342"/>
      <c r="P795" s="343"/>
      <c r="Q795" s="343"/>
      <c r="R795" s="343"/>
    </row>
    <row r="796" spans="1:18">
      <c r="A796" s="340"/>
      <c r="B796" s="341"/>
      <c r="C796" s="340"/>
      <c r="D796" s="340"/>
      <c r="E796" s="340"/>
      <c r="F796" s="340"/>
      <c r="G796" s="340"/>
      <c r="H796" s="340"/>
      <c r="I796" s="340"/>
      <c r="J796" s="340"/>
      <c r="K796" s="339"/>
      <c r="L796" s="342"/>
      <c r="M796" s="342"/>
      <c r="N796" s="342"/>
      <c r="O796" s="342"/>
      <c r="P796" s="343"/>
      <c r="Q796" s="343"/>
      <c r="R796" s="343"/>
    </row>
    <row r="797" spans="1:18">
      <c r="A797" s="340"/>
      <c r="B797" s="341"/>
      <c r="C797" s="340"/>
      <c r="D797" s="340"/>
      <c r="E797" s="340"/>
      <c r="F797" s="340"/>
      <c r="G797" s="340"/>
      <c r="H797" s="340"/>
      <c r="I797" s="340"/>
      <c r="J797" s="340"/>
      <c r="K797" s="339"/>
      <c r="L797" s="342"/>
      <c r="M797" s="342"/>
      <c r="N797" s="342"/>
      <c r="O797" s="342"/>
      <c r="P797" s="343"/>
      <c r="Q797" s="343"/>
      <c r="R797" s="343"/>
    </row>
    <row r="798" spans="1:18">
      <c r="A798" s="340"/>
      <c r="B798" s="341"/>
      <c r="C798" s="340"/>
      <c r="D798" s="340"/>
      <c r="E798" s="340"/>
      <c r="F798" s="340"/>
      <c r="G798" s="340"/>
      <c r="H798" s="340"/>
      <c r="I798" s="340"/>
      <c r="J798" s="340"/>
      <c r="K798" s="339"/>
      <c r="L798" s="342"/>
      <c r="M798" s="342"/>
      <c r="N798" s="342"/>
      <c r="O798" s="342"/>
      <c r="P798" s="343"/>
      <c r="Q798" s="343"/>
      <c r="R798" s="343"/>
    </row>
    <row r="799" spans="1:18">
      <c r="A799" s="340"/>
      <c r="B799" s="341"/>
      <c r="C799" s="340"/>
      <c r="D799" s="340"/>
      <c r="E799" s="340"/>
      <c r="F799" s="340"/>
      <c r="G799" s="340"/>
      <c r="H799" s="340"/>
      <c r="I799" s="340"/>
      <c r="J799" s="340"/>
      <c r="K799" s="339"/>
      <c r="L799" s="342"/>
      <c r="M799" s="342"/>
      <c r="N799" s="342"/>
      <c r="O799" s="342"/>
      <c r="P799" s="343"/>
      <c r="Q799" s="343"/>
      <c r="R799" s="343"/>
    </row>
    <row r="800" spans="1:18">
      <c r="A800" s="340"/>
      <c r="B800" s="341"/>
      <c r="C800" s="340"/>
      <c r="D800" s="340"/>
      <c r="E800" s="340"/>
      <c r="F800" s="340"/>
      <c r="G800" s="340"/>
      <c r="H800" s="340"/>
      <c r="I800" s="340"/>
      <c r="J800" s="340"/>
      <c r="K800" s="339"/>
      <c r="L800" s="342"/>
      <c r="M800" s="342"/>
      <c r="N800" s="342"/>
      <c r="O800" s="342"/>
      <c r="P800" s="343"/>
      <c r="Q800" s="343"/>
      <c r="R800" s="343"/>
    </row>
    <row r="801" spans="1:18">
      <c r="A801" s="340"/>
      <c r="B801" s="341"/>
      <c r="C801" s="340"/>
      <c r="D801" s="340"/>
      <c r="E801" s="340"/>
      <c r="F801" s="340"/>
      <c r="G801" s="340"/>
      <c r="H801" s="340"/>
      <c r="I801" s="340"/>
      <c r="J801" s="340"/>
      <c r="K801" s="339"/>
      <c r="L801" s="342"/>
      <c r="M801" s="342"/>
      <c r="N801" s="342"/>
      <c r="O801" s="342"/>
      <c r="P801" s="343"/>
      <c r="Q801" s="343"/>
      <c r="R801" s="343"/>
    </row>
    <row r="802" spans="1:18">
      <c r="A802" s="340"/>
      <c r="B802" s="341"/>
      <c r="C802" s="340"/>
      <c r="D802" s="340"/>
      <c r="E802" s="340"/>
      <c r="F802" s="340"/>
      <c r="G802" s="340"/>
      <c r="H802" s="340"/>
      <c r="I802" s="340"/>
      <c r="J802" s="340"/>
      <c r="K802" s="339"/>
      <c r="L802" s="342"/>
      <c r="M802" s="342"/>
      <c r="N802" s="342"/>
      <c r="O802" s="342"/>
      <c r="P802" s="343"/>
      <c r="Q802" s="343"/>
      <c r="R802" s="343"/>
    </row>
    <row r="803" spans="1:18">
      <c r="A803" s="340"/>
      <c r="B803" s="341"/>
      <c r="C803" s="340"/>
      <c r="D803" s="340"/>
      <c r="E803" s="340"/>
      <c r="F803" s="340"/>
      <c r="G803" s="340"/>
      <c r="H803" s="340"/>
      <c r="I803" s="340"/>
      <c r="J803" s="340"/>
      <c r="K803" s="339"/>
      <c r="L803" s="342"/>
      <c r="M803" s="342"/>
      <c r="N803" s="342"/>
      <c r="O803" s="342"/>
      <c r="P803" s="343"/>
      <c r="Q803" s="343"/>
      <c r="R803" s="343"/>
    </row>
    <row r="804" spans="1:18">
      <c r="A804" s="340"/>
      <c r="B804" s="341"/>
      <c r="C804" s="340"/>
      <c r="D804" s="340"/>
      <c r="E804" s="340"/>
      <c r="F804" s="340"/>
      <c r="G804" s="340"/>
      <c r="H804" s="340"/>
      <c r="I804" s="340"/>
      <c r="J804" s="340"/>
      <c r="K804" s="339"/>
      <c r="L804" s="342"/>
      <c r="M804" s="342"/>
      <c r="N804" s="342"/>
      <c r="O804" s="342"/>
      <c r="P804" s="343"/>
      <c r="Q804" s="343"/>
      <c r="R804" s="343"/>
    </row>
    <row r="805" spans="1:18">
      <c r="A805" s="340"/>
      <c r="B805" s="341"/>
      <c r="C805" s="340"/>
      <c r="D805" s="340"/>
      <c r="E805" s="340"/>
      <c r="F805" s="340"/>
      <c r="G805" s="340"/>
      <c r="H805" s="340"/>
      <c r="I805" s="340"/>
      <c r="J805" s="340"/>
      <c r="K805" s="339"/>
      <c r="L805" s="342"/>
      <c r="M805" s="342"/>
      <c r="N805" s="342"/>
      <c r="O805" s="342"/>
      <c r="P805" s="343"/>
      <c r="Q805" s="343"/>
      <c r="R805" s="343"/>
    </row>
    <row r="806" spans="1:18">
      <c r="A806" s="340"/>
      <c r="B806" s="341"/>
      <c r="C806" s="340"/>
      <c r="D806" s="340"/>
      <c r="E806" s="340"/>
      <c r="F806" s="340"/>
      <c r="G806" s="340"/>
      <c r="H806" s="340"/>
      <c r="I806" s="340"/>
      <c r="J806" s="340"/>
      <c r="K806" s="339"/>
      <c r="L806" s="342"/>
      <c r="M806" s="342"/>
      <c r="N806" s="342"/>
      <c r="O806" s="342"/>
      <c r="P806" s="343"/>
      <c r="Q806" s="343"/>
      <c r="R806" s="343"/>
    </row>
    <row r="807" spans="1:18">
      <c r="A807" s="340"/>
      <c r="B807" s="341"/>
      <c r="C807" s="340"/>
      <c r="D807" s="340"/>
      <c r="E807" s="340"/>
      <c r="F807" s="340"/>
      <c r="G807" s="340"/>
      <c r="H807" s="340"/>
      <c r="I807" s="340"/>
      <c r="J807" s="340"/>
      <c r="K807" s="339"/>
      <c r="L807" s="342"/>
      <c r="M807" s="342"/>
      <c r="N807" s="342"/>
      <c r="O807" s="342"/>
      <c r="P807" s="343"/>
      <c r="Q807" s="343"/>
      <c r="R807" s="343"/>
    </row>
    <row r="808" spans="1:18">
      <c r="A808" s="340"/>
      <c r="B808" s="341"/>
      <c r="C808" s="340"/>
      <c r="D808" s="340"/>
      <c r="E808" s="340"/>
      <c r="F808" s="340"/>
      <c r="G808" s="340"/>
      <c r="H808" s="340"/>
      <c r="I808" s="340"/>
      <c r="J808" s="340"/>
      <c r="K808" s="339"/>
      <c r="L808" s="342"/>
      <c r="M808" s="342"/>
      <c r="N808" s="342"/>
      <c r="O808" s="342"/>
      <c r="P808" s="343"/>
      <c r="Q808" s="343"/>
      <c r="R808" s="343"/>
    </row>
    <row r="809" spans="1:18">
      <c r="A809" s="340"/>
      <c r="B809" s="341"/>
      <c r="C809" s="340"/>
      <c r="D809" s="340"/>
      <c r="E809" s="340"/>
      <c r="F809" s="340"/>
      <c r="G809" s="340"/>
      <c r="H809" s="340"/>
      <c r="I809" s="340"/>
      <c r="J809" s="340"/>
      <c r="K809" s="339"/>
      <c r="L809" s="342"/>
      <c r="M809" s="342"/>
      <c r="N809" s="342"/>
      <c r="O809" s="342"/>
      <c r="P809" s="343"/>
      <c r="Q809" s="343"/>
      <c r="R809" s="343"/>
    </row>
    <row r="810" spans="1:18">
      <c r="A810" s="340"/>
      <c r="B810" s="341"/>
      <c r="C810" s="340"/>
      <c r="D810" s="340"/>
      <c r="E810" s="340"/>
      <c r="F810" s="340"/>
      <c r="G810" s="340"/>
      <c r="H810" s="340"/>
      <c r="I810" s="340"/>
      <c r="J810" s="340"/>
      <c r="K810" s="339"/>
      <c r="L810" s="342"/>
      <c r="M810" s="342"/>
      <c r="N810" s="342"/>
      <c r="O810" s="342"/>
      <c r="P810" s="343"/>
      <c r="Q810" s="343"/>
      <c r="R810" s="343"/>
    </row>
    <row r="811" spans="1:18">
      <c r="A811" s="340"/>
      <c r="B811" s="341"/>
      <c r="C811" s="340"/>
      <c r="D811" s="340"/>
      <c r="E811" s="340"/>
      <c r="F811" s="340"/>
      <c r="G811" s="340"/>
      <c r="H811" s="340"/>
      <c r="I811" s="340"/>
      <c r="J811" s="340"/>
      <c r="K811" s="339"/>
      <c r="L811" s="342"/>
      <c r="M811" s="342"/>
      <c r="N811" s="342"/>
      <c r="O811" s="342"/>
      <c r="P811" s="343"/>
      <c r="Q811" s="343"/>
      <c r="R811" s="343"/>
    </row>
    <row r="812" spans="1:18">
      <c r="A812" s="340"/>
      <c r="B812" s="341"/>
      <c r="C812" s="340"/>
      <c r="D812" s="340"/>
      <c r="E812" s="340"/>
      <c r="F812" s="340"/>
      <c r="G812" s="340"/>
      <c r="H812" s="340"/>
      <c r="I812" s="340"/>
      <c r="J812" s="340"/>
      <c r="K812" s="339"/>
      <c r="L812" s="342"/>
      <c r="M812" s="342"/>
      <c r="N812" s="342"/>
      <c r="O812" s="342"/>
      <c r="P812" s="343"/>
      <c r="Q812" s="343"/>
      <c r="R812" s="343"/>
    </row>
    <row r="813" spans="1:18">
      <c r="A813" s="340"/>
      <c r="B813" s="341"/>
      <c r="C813" s="340"/>
      <c r="D813" s="340"/>
      <c r="E813" s="340"/>
      <c r="F813" s="340"/>
      <c r="G813" s="340"/>
      <c r="H813" s="340"/>
      <c r="I813" s="340"/>
      <c r="J813" s="340"/>
      <c r="K813" s="339"/>
      <c r="L813" s="342"/>
      <c r="M813" s="342"/>
      <c r="N813" s="342"/>
      <c r="O813" s="342"/>
      <c r="P813" s="343"/>
      <c r="Q813" s="343"/>
      <c r="R813" s="343"/>
    </row>
    <row r="814" spans="1:18">
      <c r="A814" s="340"/>
      <c r="B814" s="341"/>
      <c r="C814" s="340"/>
      <c r="D814" s="340"/>
      <c r="E814" s="340"/>
      <c r="F814" s="340"/>
      <c r="G814" s="340"/>
      <c r="H814" s="340"/>
      <c r="I814" s="340"/>
      <c r="J814" s="340"/>
      <c r="K814" s="339"/>
      <c r="L814" s="342"/>
      <c r="M814" s="342"/>
      <c r="N814" s="342"/>
      <c r="O814" s="342"/>
      <c r="P814" s="343"/>
      <c r="Q814" s="343"/>
      <c r="R814" s="343"/>
    </row>
    <row r="815" spans="1:18">
      <c r="A815" s="340"/>
      <c r="B815" s="341"/>
      <c r="C815" s="340"/>
      <c r="D815" s="340"/>
      <c r="E815" s="340"/>
      <c r="F815" s="340"/>
      <c r="G815" s="340"/>
      <c r="H815" s="340"/>
      <c r="I815" s="340"/>
      <c r="J815" s="340"/>
      <c r="K815" s="339"/>
      <c r="L815" s="342"/>
      <c r="M815" s="342"/>
      <c r="N815" s="342"/>
      <c r="O815" s="342"/>
      <c r="P815" s="343"/>
      <c r="Q815" s="343"/>
      <c r="R815" s="343"/>
    </row>
    <row r="816" spans="1:18">
      <c r="A816" s="340"/>
      <c r="B816" s="341"/>
      <c r="C816" s="340"/>
      <c r="D816" s="340"/>
      <c r="E816" s="340"/>
      <c r="F816" s="340"/>
      <c r="G816" s="340"/>
      <c r="H816" s="340"/>
      <c r="I816" s="340"/>
      <c r="J816" s="340"/>
      <c r="K816" s="339"/>
      <c r="L816" s="342"/>
      <c r="M816" s="342"/>
      <c r="N816" s="342"/>
      <c r="O816" s="342"/>
      <c r="P816" s="343"/>
      <c r="Q816" s="343"/>
      <c r="R816" s="343"/>
    </row>
    <row r="817" spans="1:18">
      <c r="A817" s="340"/>
      <c r="B817" s="341"/>
      <c r="C817" s="340"/>
      <c r="D817" s="340"/>
      <c r="E817" s="340"/>
      <c r="F817" s="340"/>
      <c r="G817" s="340"/>
      <c r="H817" s="340"/>
      <c r="I817" s="340"/>
      <c r="J817" s="340"/>
      <c r="K817" s="339"/>
      <c r="L817" s="342"/>
      <c r="M817" s="342"/>
      <c r="N817" s="342"/>
      <c r="O817" s="342"/>
      <c r="P817" s="343"/>
      <c r="Q817" s="343"/>
      <c r="R817" s="343"/>
    </row>
    <row r="818" spans="1:18">
      <c r="A818" s="340"/>
      <c r="B818" s="341"/>
      <c r="C818" s="340"/>
      <c r="D818" s="340"/>
      <c r="E818" s="340"/>
      <c r="F818" s="340"/>
      <c r="G818" s="340"/>
      <c r="H818" s="340"/>
      <c r="I818" s="340"/>
      <c r="J818" s="340"/>
      <c r="K818" s="339"/>
      <c r="L818" s="342"/>
      <c r="M818" s="342"/>
      <c r="N818" s="342"/>
      <c r="O818" s="342"/>
      <c r="P818" s="343"/>
      <c r="Q818" s="343"/>
      <c r="R818" s="343"/>
    </row>
    <row r="819" spans="1:18">
      <c r="A819" s="340"/>
      <c r="B819" s="341"/>
      <c r="C819" s="340"/>
      <c r="D819" s="340"/>
      <c r="E819" s="340"/>
      <c r="F819" s="340"/>
      <c r="G819" s="340"/>
      <c r="H819" s="340"/>
      <c r="I819" s="340"/>
      <c r="J819" s="340"/>
      <c r="K819" s="339"/>
      <c r="L819" s="342"/>
      <c r="M819" s="342"/>
      <c r="N819" s="342"/>
      <c r="O819" s="342"/>
      <c r="P819" s="343"/>
      <c r="Q819" s="343"/>
      <c r="R819" s="343"/>
    </row>
    <row r="820" spans="1:18">
      <c r="A820" s="340"/>
      <c r="B820" s="341"/>
      <c r="C820" s="340"/>
      <c r="D820" s="340"/>
      <c r="E820" s="340"/>
      <c r="F820" s="340"/>
      <c r="G820" s="340"/>
      <c r="H820" s="340"/>
      <c r="I820" s="340"/>
      <c r="J820" s="340"/>
      <c r="K820" s="339"/>
      <c r="L820" s="342"/>
      <c r="M820" s="342"/>
      <c r="N820" s="342"/>
      <c r="O820" s="342"/>
      <c r="P820" s="343"/>
      <c r="Q820" s="343"/>
      <c r="R820" s="343"/>
    </row>
    <row r="821" spans="1:18">
      <c r="A821" s="340"/>
      <c r="B821" s="341"/>
      <c r="C821" s="340"/>
      <c r="D821" s="340"/>
      <c r="E821" s="340"/>
      <c r="F821" s="340"/>
      <c r="G821" s="340"/>
      <c r="H821" s="340"/>
      <c r="I821" s="340"/>
      <c r="J821" s="340"/>
      <c r="K821" s="339"/>
      <c r="L821" s="342"/>
      <c r="M821" s="342"/>
      <c r="N821" s="342"/>
      <c r="O821" s="342"/>
      <c r="P821" s="343"/>
      <c r="Q821" s="343"/>
      <c r="R821" s="343"/>
    </row>
    <row r="822" spans="1:18">
      <c r="A822" s="340"/>
      <c r="B822" s="341"/>
      <c r="C822" s="340"/>
      <c r="D822" s="340"/>
      <c r="E822" s="340"/>
      <c r="F822" s="340"/>
      <c r="G822" s="340"/>
      <c r="H822" s="340"/>
      <c r="I822" s="340"/>
      <c r="J822" s="340"/>
      <c r="K822" s="339"/>
      <c r="L822" s="342"/>
      <c r="M822" s="342"/>
      <c r="N822" s="342"/>
      <c r="O822" s="342"/>
      <c r="P822" s="343"/>
      <c r="Q822" s="343"/>
      <c r="R822" s="343"/>
    </row>
    <row r="823" spans="1:18">
      <c r="A823" s="340"/>
      <c r="B823" s="341"/>
      <c r="C823" s="340"/>
      <c r="D823" s="340"/>
      <c r="E823" s="340"/>
      <c r="F823" s="340"/>
      <c r="G823" s="340"/>
      <c r="H823" s="340"/>
      <c r="I823" s="340"/>
      <c r="J823" s="340"/>
      <c r="K823" s="339"/>
      <c r="L823" s="342"/>
      <c r="M823" s="342"/>
      <c r="N823" s="342"/>
      <c r="O823" s="342"/>
      <c r="P823" s="343"/>
      <c r="Q823" s="343"/>
      <c r="R823" s="343"/>
    </row>
    <row r="824" spans="1:18">
      <c r="A824" s="340"/>
      <c r="B824" s="341"/>
      <c r="C824" s="340"/>
      <c r="D824" s="340"/>
      <c r="E824" s="340"/>
      <c r="F824" s="340"/>
      <c r="G824" s="340"/>
      <c r="H824" s="340"/>
      <c r="I824" s="340"/>
      <c r="J824" s="340"/>
      <c r="K824" s="339"/>
      <c r="L824" s="342"/>
      <c r="M824" s="342"/>
      <c r="N824" s="342"/>
      <c r="O824" s="342"/>
      <c r="P824" s="343"/>
      <c r="Q824" s="343"/>
      <c r="R824" s="343"/>
    </row>
    <row r="825" spans="1:18">
      <c r="A825" s="340"/>
      <c r="B825" s="341"/>
      <c r="C825" s="340"/>
      <c r="D825" s="340"/>
      <c r="E825" s="340"/>
      <c r="F825" s="340"/>
      <c r="G825" s="340"/>
      <c r="H825" s="340"/>
      <c r="I825" s="340"/>
      <c r="J825" s="340"/>
      <c r="K825" s="339"/>
      <c r="L825" s="342"/>
      <c r="M825" s="342"/>
      <c r="N825" s="342"/>
      <c r="O825" s="342"/>
      <c r="P825" s="343"/>
      <c r="Q825" s="343"/>
      <c r="R825" s="343"/>
    </row>
    <row r="826" spans="1:18">
      <c r="A826" s="340"/>
      <c r="B826" s="341"/>
      <c r="C826" s="340"/>
      <c r="D826" s="340"/>
      <c r="E826" s="340"/>
      <c r="F826" s="340"/>
      <c r="G826" s="340"/>
      <c r="H826" s="340"/>
      <c r="I826" s="340"/>
      <c r="J826" s="340"/>
      <c r="K826" s="339"/>
      <c r="L826" s="342"/>
      <c r="M826" s="342"/>
      <c r="N826" s="342"/>
      <c r="O826" s="342"/>
      <c r="P826" s="343"/>
      <c r="Q826" s="343"/>
      <c r="R826" s="343"/>
    </row>
    <row r="827" spans="1:18">
      <c r="A827" s="340"/>
      <c r="B827" s="341"/>
      <c r="C827" s="340"/>
      <c r="D827" s="340"/>
      <c r="E827" s="340"/>
      <c r="F827" s="340"/>
      <c r="G827" s="340"/>
      <c r="H827" s="340"/>
      <c r="I827" s="340"/>
      <c r="J827" s="340"/>
      <c r="K827" s="339"/>
      <c r="L827" s="342"/>
      <c r="M827" s="342"/>
      <c r="N827" s="342"/>
      <c r="O827" s="342"/>
      <c r="P827" s="343"/>
      <c r="Q827" s="343"/>
      <c r="R827" s="343"/>
    </row>
    <row r="828" spans="1:18">
      <c r="A828" s="340"/>
      <c r="B828" s="341"/>
      <c r="C828" s="340"/>
      <c r="D828" s="340"/>
      <c r="E828" s="340"/>
      <c r="F828" s="340"/>
      <c r="G828" s="340"/>
      <c r="H828" s="340"/>
      <c r="I828" s="340"/>
      <c r="J828" s="340"/>
      <c r="K828" s="339"/>
      <c r="L828" s="342"/>
      <c r="M828" s="342"/>
      <c r="N828" s="342"/>
      <c r="O828" s="342"/>
      <c r="P828" s="343"/>
      <c r="Q828" s="343"/>
      <c r="R828" s="343"/>
    </row>
    <row r="829" spans="1:18">
      <c r="A829" s="340"/>
      <c r="B829" s="341"/>
      <c r="C829" s="340"/>
      <c r="D829" s="340"/>
      <c r="E829" s="340"/>
      <c r="F829" s="340"/>
      <c r="G829" s="340"/>
      <c r="H829" s="340"/>
      <c r="I829" s="340"/>
      <c r="J829" s="340"/>
      <c r="K829" s="339"/>
      <c r="L829" s="342"/>
      <c r="M829" s="342"/>
      <c r="N829" s="342"/>
      <c r="O829" s="342"/>
      <c r="P829" s="343"/>
      <c r="Q829" s="343"/>
      <c r="R829" s="343"/>
    </row>
    <row r="830" spans="1:18">
      <c r="A830" s="340"/>
      <c r="B830" s="341"/>
      <c r="C830" s="340"/>
      <c r="D830" s="340"/>
      <c r="E830" s="340"/>
      <c r="F830" s="340"/>
      <c r="G830" s="340"/>
      <c r="H830" s="340"/>
      <c r="I830" s="340"/>
      <c r="J830" s="340"/>
      <c r="K830" s="339"/>
      <c r="L830" s="342"/>
      <c r="M830" s="342"/>
      <c r="N830" s="342"/>
      <c r="O830" s="342"/>
      <c r="P830" s="343"/>
      <c r="Q830" s="343"/>
      <c r="R830" s="343"/>
    </row>
    <row r="831" spans="1:18">
      <c r="A831" s="340"/>
      <c r="B831" s="341"/>
      <c r="C831" s="340"/>
      <c r="D831" s="340"/>
      <c r="E831" s="340"/>
      <c r="F831" s="340"/>
      <c r="G831" s="340"/>
      <c r="H831" s="340"/>
      <c r="I831" s="340"/>
      <c r="J831" s="340"/>
      <c r="K831" s="339"/>
      <c r="L831" s="342"/>
      <c r="M831" s="342"/>
      <c r="N831" s="342"/>
      <c r="O831" s="342"/>
      <c r="P831" s="343"/>
      <c r="Q831" s="343"/>
      <c r="R831" s="343"/>
    </row>
    <row r="832" spans="1:18">
      <c r="A832" s="340"/>
      <c r="B832" s="341"/>
      <c r="C832" s="340"/>
      <c r="D832" s="340"/>
      <c r="E832" s="340"/>
      <c r="F832" s="340"/>
      <c r="G832" s="340"/>
      <c r="H832" s="340"/>
      <c r="I832" s="340"/>
      <c r="J832" s="340"/>
      <c r="K832" s="339"/>
      <c r="L832" s="342"/>
      <c r="M832" s="342"/>
      <c r="N832" s="342"/>
      <c r="O832" s="342"/>
      <c r="P832" s="343"/>
      <c r="Q832" s="343"/>
      <c r="R832" s="343"/>
    </row>
    <row r="833" spans="1:18">
      <c r="A833" s="340"/>
      <c r="B833" s="341"/>
      <c r="C833" s="340"/>
      <c r="D833" s="340"/>
      <c r="E833" s="340"/>
      <c r="F833" s="340"/>
      <c r="G833" s="340"/>
      <c r="H833" s="340"/>
      <c r="I833" s="340"/>
      <c r="J833" s="340"/>
      <c r="K833" s="339"/>
      <c r="L833" s="342"/>
      <c r="M833" s="342"/>
      <c r="N833" s="342"/>
      <c r="O833" s="342"/>
      <c r="P833" s="343"/>
      <c r="Q833" s="343"/>
      <c r="R833" s="343"/>
    </row>
    <row r="834" spans="1:18">
      <c r="A834" s="340"/>
      <c r="B834" s="341"/>
      <c r="C834" s="340"/>
      <c r="D834" s="340"/>
      <c r="E834" s="340"/>
      <c r="F834" s="340"/>
      <c r="G834" s="340"/>
      <c r="H834" s="340"/>
      <c r="I834" s="340"/>
      <c r="J834" s="340"/>
      <c r="K834" s="339"/>
      <c r="L834" s="342"/>
      <c r="M834" s="342"/>
      <c r="N834" s="342"/>
      <c r="O834" s="342"/>
      <c r="P834" s="343"/>
      <c r="Q834" s="343"/>
      <c r="R834" s="343"/>
    </row>
    <row r="835" spans="1:18">
      <c r="A835" s="340"/>
      <c r="B835" s="341"/>
      <c r="C835" s="340"/>
      <c r="D835" s="340"/>
      <c r="E835" s="340"/>
      <c r="F835" s="340"/>
      <c r="G835" s="340"/>
      <c r="H835" s="340"/>
      <c r="I835" s="340"/>
      <c r="J835" s="340"/>
      <c r="K835" s="339"/>
      <c r="L835" s="342"/>
      <c r="M835" s="342"/>
      <c r="N835" s="342"/>
      <c r="O835" s="342"/>
      <c r="P835" s="343"/>
      <c r="Q835" s="343"/>
      <c r="R835" s="343"/>
    </row>
    <row r="836" spans="1:18">
      <c r="A836" s="340"/>
      <c r="B836" s="341"/>
      <c r="C836" s="340"/>
      <c r="D836" s="340"/>
      <c r="E836" s="340"/>
      <c r="F836" s="340"/>
      <c r="G836" s="340"/>
      <c r="H836" s="340"/>
      <c r="I836" s="340"/>
      <c r="J836" s="340"/>
      <c r="K836" s="339"/>
      <c r="L836" s="342"/>
      <c r="M836" s="342"/>
      <c r="N836" s="342"/>
      <c r="O836" s="342"/>
      <c r="P836" s="343"/>
      <c r="Q836" s="343"/>
      <c r="R836" s="343"/>
    </row>
    <row r="837" spans="1:18">
      <c r="A837" s="340"/>
      <c r="B837" s="341"/>
      <c r="C837" s="340"/>
      <c r="D837" s="340"/>
      <c r="E837" s="340"/>
      <c r="F837" s="340"/>
      <c r="G837" s="340"/>
      <c r="H837" s="340"/>
      <c r="I837" s="340"/>
      <c r="J837" s="340"/>
      <c r="K837" s="339"/>
      <c r="L837" s="342"/>
      <c r="M837" s="342"/>
      <c r="N837" s="342"/>
      <c r="O837" s="342"/>
      <c r="P837" s="343"/>
      <c r="Q837" s="343"/>
      <c r="R837" s="343"/>
    </row>
    <row r="838" spans="1:18">
      <c r="A838" s="340"/>
      <c r="B838" s="341"/>
      <c r="C838" s="340"/>
      <c r="D838" s="340"/>
      <c r="E838" s="340"/>
      <c r="F838" s="340"/>
      <c r="G838" s="340"/>
      <c r="H838" s="340"/>
      <c r="I838" s="340"/>
      <c r="J838" s="340"/>
      <c r="K838" s="339"/>
      <c r="L838" s="342"/>
      <c r="M838" s="342"/>
      <c r="N838" s="342"/>
      <c r="O838" s="342"/>
      <c r="P838" s="343"/>
      <c r="Q838" s="343"/>
      <c r="R838" s="343"/>
    </row>
    <row r="839" spans="1:18">
      <c r="A839" s="340"/>
      <c r="B839" s="341"/>
      <c r="C839" s="340"/>
      <c r="D839" s="340"/>
      <c r="E839" s="340"/>
      <c r="F839" s="340"/>
      <c r="G839" s="340"/>
      <c r="H839" s="340"/>
      <c r="I839" s="340"/>
      <c r="J839" s="340"/>
      <c r="K839" s="339"/>
      <c r="L839" s="342"/>
      <c r="M839" s="342"/>
      <c r="N839" s="342"/>
      <c r="O839" s="342"/>
      <c r="P839" s="343"/>
      <c r="Q839" s="343"/>
      <c r="R839" s="343"/>
    </row>
    <row r="840" spans="1:18">
      <c r="A840" s="340"/>
      <c r="B840" s="341"/>
      <c r="C840" s="340"/>
      <c r="D840" s="340"/>
      <c r="E840" s="340"/>
      <c r="F840" s="340"/>
      <c r="G840" s="340"/>
      <c r="H840" s="340"/>
      <c r="I840" s="340"/>
      <c r="J840" s="340"/>
      <c r="K840" s="339"/>
      <c r="L840" s="342"/>
      <c r="M840" s="342"/>
      <c r="N840" s="342"/>
      <c r="O840" s="342"/>
      <c r="P840" s="343"/>
      <c r="Q840" s="343"/>
      <c r="R840" s="343"/>
    </row>
    <row r="841" spans="1:18">
      <c r="A841" s="340"/>
      <c r="B841" s="341"/>
      <c r="C841" s="340"/>
      <c r="D841" s="340"/>
      <c r="E841" s="340"/>
      <c r="F841" s="340"/>
      <c r="G841" s="340"/>
      <c r="H841" s="340"/>
      <c r="I841" s="340"/>
      <c r="J841" s="340"/>
      <c r="K841" s="339"/>
      <c r="L841" s="342"/>
      <c r="M841" s="342"/>
      <c r="N841" s="342"/>
      <c r="O841" s="342"/>
      <c r="P841" s="343"/>
      <c r="Q841" s="343"/>
      <c r="R841" s="343"/>
    </row>
    <row r="842" spans="1:18">
      <c r="A842" s="340"/>
      <c r="B842" s="341"/>
      <c r="C842" s="340"/>
      <c r="D842" s="340"/>
      <c r="E842" s="340"/>
      <c r="F842" s="340"/>
      <c r="G842" s="340"/>
      <c r="H842" s="340"/>
      <c r="I842" s="340"/>
      <c r="J842" s="340"/>
      <c r="K842" s="339"/>
      <c r="L842" s="342"/>
      <c r="M842" s="342"/>
      <c r="N842" s="342"/>
      <c r="O842" s="342"/>
      <c r="P842" s="343"/>
      <c r="Q842" s="343"/>
      <c r="R842" s="343"/>
    </row>
    <row r="843" spans="1:18">
      <c r="A843" s="340"/>
      <c r="B843" s="341"/>
      <c r="C843" s="340"/>
      <c r="D843" s="340"/>
      <c r="E843" s="340"/>
      <c r="F843" s="340"/>
      <c r="G843" s="340"/>
      <c r="H843" s="340"/>
      <c r="I843" s="340"/>
      <c r="J843" s="340"/>
      <c r="K843" s="339"/>
      <c r="L843" s="342"/>
      <c r="M843" s="342"/>
      <c r="N843" s="342"/>
      <c r="O843" s="342"/>
      <c r="P843" s="343"/>
      <c r="Q843" s="343"/>
      <c r="R843" s="343"/>
    </row>
    <row r="844" spans="1:18">
      <c r="A844" s="340"/>
      <c r="B844" s="341"/>
      <c r="C844" s="340"/>
      <c r="D844" s="340"/>
      <c r="E844" s="340"/>
      <c r="F844" s="340"/>
      <c r="G844" s="340"/>
      <c r="H844" s="340"/>
      <c r="I844" s="340"/>
      <c r="J844" s="340"/>
      <c r="K844" s="339"/>
      <c r="L844" s="342"/>
      <c r="M844" s="342"/>
      <c r="N844" s="342"/>
      <c r="O844" s="342"/>
      <c r="P844" s="343"/>
      <c r="Q844" s="343"/>
      <c r="R844" s="343"/>
    </row>
    <row r="845" spans="1:18">
      <c r="A845" s="340"/>
      <c r="B845" s="341"/>
      <c r="C845" s="340"/>
      <c r="D845" s="340"/>
      <c r="E845" s="340"/>
      <c r="F845" s="340"/>
      <c r="G845" s="340"/>
      <c r="H845" s="340"/>
      <c r="I845" s="340"/>
      <c r="J845" s="340"/>
      <c r="K845" s="339"/>
      <c r="L845" s="342"/>
      <c r="M845" s="342"/>
      <c r="N845" s="342"/>
      <c r="O845" s="342"/>
      <c r="P845" s="343"/>
      <c r="Q845" s="343"/>
      <c r="R845" s="343"/>
    </row>
    <row r="846" spans="1:18">
      <c r="A846" s="340"/>
      <c r="B846" s="341"/>
      <c r="C846" s="340"/>
      <c r="D846" s="340"/>
      <c r="E846" s="340"/>
      <c r="F846" s="340"/>
      <c r="G846" s="340"/>
      <c r="H846" s="340"/>
      <c r="I846" s="340"/>
      <c r="J846" s="340"/>
      <c r="K846" s="339"/>
      <c r="L846" s="342"/>
      <c r="M846" s="342"/>
      <c r="N846" s="342"/>
      <c r="O846" s="342"/>
      <c r="P846" s="343"/>
      <c r="Q846" s="343"/>
      <c r="R846" s="343"/>
    </row>
    <row r="847" spans="1:18">
      <c r="A847" s="340"/>
      <c r="B847" s="341"/>
      <c r="C847" s="340"/>
      <c r="D847" s="340"/>
      <c r="E847" s="340"/>
      <c r="F847" s="340"/>
      <c r="G847" s="340"/>
      <c r="H847" s="340"/>
      <c r="I847" s="340"/>
      <c r="J847" s="340"/>
      <c r="K847" s="339"/>
      <c r="L847" s="342"/>
      <c r="M847" s="342"/>
      <c r="N847" s="342"/>
      <c r="O847" s="342"/>
      <c r="P847" s="343"/>
      <c r="Q847" s="343"/>
      <c r="R847" s="343"/>
    </row>
    <row r="848" spans="1:18">
      <c r="A848" s="340"/>
      <c r="B848" s="341"/>
      <c r="C848" s="340"/>
      <c r="D848" s="340"/>
      <c r="E848" s="340"/>
      <c r="F848" s="340"/>
      <c r="G848" s="340"/>
      <c r="H848" s="340"/>
      <c r="I848" s="340"/>
      <c r="J848" s="340"/>
      <c r="K848" s="339"/>
      <c r="L848" s="342"/>
      <c r="M848" s="342"/>
      <c r="N848" s="342"/>
      <c r="O848" s="342"/>
      <c r="P848" s="343"/>
      <c r="Q848" s="343"/>
      <c r="R848" s="343"/>
    </row>
    <row r="849" spans="1:18">
      <c r="A849" s="340"/>
      <c r="B849" s="341"/>
      <c r="C849" s="340"/>
      <c r="D849" s="340"/>
      <c r="E849" s="340"/>
      <c r="F849" s="340"/>
      <c r="G849" s="340"/>
      <c r="H849" s="340"/>
      <c r="I849" s="340"/>
      <c r="J849" s="340"/>
      <c r="K849" s="339"/>
      <c r="L849" s="342"/>
      <c r="M849" s="342"/>
      <c r="N849" s="342"/>
      <c r="O849" s="342"/>
      <c r="P849" s="343"/>
      <c r="Q849" s="343"/>
      <c r="R849" s="343"/>
    </row>
    <row r="850" spans="1:18">
      <c r="A850" s="340"/>
      <c r="B850" s="341"/>
      <c r="C850" s="340"/>
      <c r="D850" s="340"/>
      <c r="E850" s="340"/>
      <c r="F850" s="340"/>
      <c r="G850" s="340"/>
      <c r="H850" s="340"/>
      <c r="I850" s="340"/>
      <c r="J850" s="340"/>
      <c r="K850" s="339"/>
      <c r="L850" s="342"/>
      <c r="M850" s="342"/>
      <c r="N850" s="342"/>
      <c r="O850" s="342"/>
      <c r="P850" s="343"/>
      <c r="Q850" s="343"/>
      <c r="R850" s="343"/>
    </row>
    <row r="851" spans="1:18">
      <c r="A851" s="340"/>
      <c r="B851" s="341"/>
      <c r="C851" s="340"/>
      <c r="D851" s="340"/>
      <c r="E851" s="340"/>
      <c r="F851" s="340"/>
      <c r="G851" s="340"/>
      <c r="H851" s="340"/>
      <c r="I851" s="340"/>
      <c r="J851" s="340"/>
      <c r="K851" s="339"/>
      <c r="L851" s="342"/>
      <c r="M851" s="342"/>
      <c r="N851" s="342"/>
      <c r="O851" s="342"/>
      <c r="P851" s="343"/>
      <c r="Q851" s="343"/>
      <c r="R851" s="343"/>
    </row>
    <row r="852" spans="1:18">
      <c r="A852" s="340"/>
      <c r="B852" s="341"/>
      <c r="C852" s="340"/>
      <c r="D852" s="340"/>
      <c r="E852" s="340"/>
      <c r="F852" s="340"/>
      <c r="G852" s="340"/>
      <c r="H852" s="340"/>
      <c r="I852" s="340"/>
      <c r="J852" s="340"/>
      <c r="K852" s="339"/>
      <c r="L852" s="342"/>
      <c r="M852" s="342"/>
      <c r="N852" s="342"/>
      <c r="O852" s="342"/>
      <c r="P852" s="343"/>
      <c r="Q852" s="343"/>
      <c r="R852" s="343"/>
    </row>
    <row r="853" spans="1:18">
      <c r="A853" s="340"/>
      <c r="B853" s="341"/>
      <c r="C853" s="340"/>
      <c r="D853" s="340"/>
      <c r="E853" s="340"/>
      <c r="F853" s="340"/>
      <c r="G853" s="340"/>
      <c r="H853" s="340"/>
      <c r="I853" s="340"/>
      <c r="J853" s="340"/>
      <c r="K853" s="339"/>
      <c r="L853" s="342"/>
      <c r="M853" s="342"/>
      <c r="N853" s="342"/>
      <c r="O853" s="342"/>
      <c r="P853" s="343"/>
      <c r="Q853" s="343"/>
      <c r="R853" s="343"/>
    </row>
    <row r="854" spans="1:18">
      <c r="A854" s="340"/>
      <c r="B854" s="341"/>
      <c r="C854" s="340"/>
      <c r="D854" s="340"/>
      <c r="E854" s="340"/>
      <c r="F854" s="340"/>
      <c r="G854" s="340"/>
      <c r="H854" s="340"/>
      <c r="I854" s="340"/>
      <c r="J854" s="340"/>
      <c r="K854" s="339"/>
      <c r="L854" s="342"/>
      <c r="M854" s="342"/>
      <c r="N854" s="342"/>
      <c r="O854" s="342"/>
      <c r="P854" s="343"/>
      <c r="Q854" s="343"/>
      <c r="R854" s="343"/>
    </row>
    <row r="855" spans="1:18">
      <c r="A855" s="340"/>
      <c r="B855" s="341"/>
      <c r="C855" s="340"/>
      <c r="D855" s="340"/>
      <c r="E855" s="340"/>
      <c r="F855" s="340"/>
      <c r="G855" s="340"/>
      <c r="H855" s="340"/>
      <c r="I855" s="340"/>
      <c r="J855" s="340"/>
      <c r="K855" s="339"/>
      <c r="L855" s="342"/>
      <c r="M855" s="342"/>
      <c r="N855" s="342"/>
      <c r="O855" s="342"/>
      <c r="P855" s="343"/>
      <c r="Q855" s="343"/>
      <c r="R855" s="343"/>
    </row>
    <row r="856" spans="1:18">
      <c r="A856" s="340"/>
      <c r="B856" s="341"/>
      <c r="C856" s="340"/>
      <c r="D856" s="340"/>
      <c r="E856" s="340"/>
      <c r="F856" s="340"/>
      <c r="G856" s="340"/>
      <c r="H856" s="340"/>
      <c r="I856" s="340"/>
      <c r="J856" s="340"/>
      <c r="K856" s="339"/>
      <c r="L856" s="342"/>
      <c r="M856" s="342"/>
      <c r="N856" s="342"/>
      <c r="O856" s="342"/>
      <c r="P856" s="343"/>
      <c r="Q856" s="343"/>
      <c r="R856" s="343"/>
    </row>
    <row r="857" spans="1:18">
      <c r="A857" s="340"/>
      <c r="B857" s="341"/>
      <c r="C857" s="340"/>
      <c r="D857" s="340"/>
      <c r="E857" s="340"/>
      <c r="F857" s="340"/>
      <c r="G857" s="340"/>
      <c r="H857" s="340"/>
      <c r="I857" s="340"/>
      <c r="J857" s="340"/>
      <c r="K857" s="339"/>
      <c r="L857" s="342"/>
      <c r="M857" s="342"/>
      <c r="N857" s="342"/>
      <c r="O857" s="342"/>
      <c r="P857" s="343"/>
      <c r="Q857" s="343"/>
      <c r="R857" s="343"/>
    </row>
    <row r="858" spans="1:18">
      <c r="A858" s="340"/>
      <c r="B858" s="341"/>
      <c r="C858" s="340"/>
      <c r="D858" s="340"/>
      <c r="E858" s="340"/>
      <c r="F858" s="340"/>
      <c r="G858" s="340"/>
      <c r="H858" s="340"/>
      <c r="I858" s="340"/>
      <c r="J858" s="340"/>
      <c r="K858" s="339"/>
      <c r="L858" s="342"/>
      <c r="M858" s="342"/>
      <c r="N858" s="342"/>
      <c r="O858" s="342"/>
      <c r="P858" s="343"/>
      <c r="Q858" s="343"/>
      <c r="R858" s="343"/>
    </row>
    <row r="859" spans="1:18">
      <c r="A859" s="340"/>
      <c r="B859" s="341"/>
      <c r="C859" s="340"/>
      <c r="D859" s="340"/>
      <c r="E859" s="340"/>
      <c r="F859" s="340"/>
      <c r="G859" s="340"/>
      <c r="H859" s="340"/>
      <c r="I859" s="340"/>
      <c r="J859" s="340"/>
      <c r="K859" s="339"/>
      <c r="L859" s="342"/>
      <c r="M859" s="342"/>
      <c r="N859" s="342"/>
      <c r="O859" s="342"/>
      <c r="P859" s="343"/>
      <c r="Q859" s="343"/>
      <c r="R859" s="343"/>
    </row>
    <row r="860" spans="1:18">
      <c r="A860" s="340"/>
      <c r="B860" s="341"/>
      <c r="C860" s="340"/>
      <c r="D860" s="340"/>
      <c r="E860" s="340"/>
      <c r="F860" s="340"/>
      <c r="G860" s="340"/>
      <c r="H860" s="340"/>
      <c r="I860" s="340"/>
      <c r="J860" s="340"/>
      <c r="K860" s="339"/>
      <c r="L860" s="342"/>
      <c r="M860" s="342"/>
      <c r="N860" s="342"/>
      <c r="O860" s="342"/>
      <c r="P860" s="343"/>
      <c r="Q860" s="343"/>
      <c r="R860" s="343"/>
    </row>
    <row r="861" spans="1:18">
      <c r="A861" s="340"/>
      <c r="B861" s="341"/>
      <c r="C861" s="340"/>
      <c r="D861" s="340"/>
      <c r="E861" s="340"/>
      <c r="F861" s="340"/>
      <c r="G861" s="340"/>
      <c r="H861" s="340"/>
      <c r="I861" s="340"/>
      <c r="J861" s="340"/>
      <c r="K861" s="339"/>
      <c r="L861" s="342"/>
      <c r="M861" s="342"/>
      <c r="N861" s="342"/>
      <c r="O861" s="342"/>
      <c r="P861" s="343"/>
      <c r="Q861" s="343"/>
      <c r="R861" s="343"/>
    </row>
    <row r="862" spans="1:18">
      <c r="A862" s="340"/>
      <c r="B862" s="341"/>
      <c r="C862" s="340"/>
      <c r="D862" s="340"/>
      <c r="E862" s="340"/>
      <c r="F862" s="340"/>
      <c r="G862" s="340"/>
      <c r="H862" s="340"/>
      <c r="I862" s="340"/>
      <c r="J862" s="340"/>
      <c r="K862" s="339"/>
      <c r="L862" s="342"/>
      <c r="M862" s="342"/>
      <c r="N862" s="342"/>
      <c r="O862" s="342"/>
      <c r="P862" s="343"/>
      <c r="Q862" s="343"/>
      <c r="R862" s="343"/>
    </row>
    <row r="863" spans="1:18">
      <c r="A863" s="340"/>
      <c r="B863" s="341"/>
      <c r="C863" s="340"/>
      <c r="D863" s="340"/>
      <c r="E863" s="340"/>
      <c r="F863" s="340"/>
      <c r="G863" s="340"/>
      <c r="H863" s="340"/>
      <c r="I863" s="340"/>
      <c r="J863" s="340"/>
      <c r="K863" s="339"/>
      <c r="L863" s="342"/>
      <c r="M863" s="342"/>
      <c r="N863" s="342"/>
      <c r="O863" s="342"/>
      <c r="P863" s="343"/>
      <c r="Q863" s="343"/>
      <c r="R863" s="343"/>
    </row>
    <row r="864" spans="1:18">
      <c r="A864" s="340"/>
      <c r="B864" s="341"/>
      <c r="C864" s="340"/>
      <c r="D864" s="340"/>
      <c r="E864" s="340"/>
      <c r="F864" s="340"/>
      <c r="G864" s="340"/>
      <c r="H864" s="340"/>
      <c r="I864" s="340"/>
      <c r="J864" s="340"/>
      <c r="K864" s="339"/>
      <c r="L864" s="342"/>
      <c r="M864" s="342"/>
      <c r="N864" s="342"/>
      <c r="O864" s="342"/>
      <c r="P864" s="343"/>
      <c r="Q864" s="343"/>
      <c r="R864" s="343"/>
    </row>
    <row r="865" spans="1:18">
      <c r="A865" s="340"/>
      <c r="B865" s="341"/>
      <c r="C865" s="340"/>
      <c r="D865" s="340"/>
      <c r="E865" s="340"/>
      <c r="F865" s="340"/>
      <c r="G865" s="340"/>
      <c r="H865" s="340"/>
      <c r="I865" s="340"/>
      <c r="J865" s="340"/>
      <c r="K865" s="339"/>
      <c r="L865" s="342"/>
      <c r="M865" s="342"/>
      <c r="N865" s="342"/>
      <c r="O865" s="342"/>
      <c r="P865" s="343"/>
      <c r="Q865" s="343"/>
      <c r="R865" s="343"/>
    </row>
    <row r="866" spans="1:18">
      <c r="A866" s="340"/>
      <c r="B866" s="341"/>
      <c r="C866" s="340"/>
      <c r="D866" s="340"/>
      <c r="E866" s="340"/>
      <c r="F866" s="340"/>
      <c r="G866" s="340"/>
      <c r="H866" s="340"/>
      <c r="I866" s="340"/>
      <c r="J866" s="340"/>
      <c r="K866" s="339"/>
      <c r="L866" s="342"/>
      <c r="M866" s="342"/>
      <c r="N866" s="342"/>
      <c r="O866" s="342"/>
      <c r="P866" s="343"/>
      <c r="Q866" s="343"/>
      <c r="R866" s="343"/>
    </row>
    <row r="867" spans="1:18">
      <c r="A867" s="340"/>
      <c r="B867" s="341"/>
      <c r="C867" s="340"/>
      <c r="D867" s="340"/>
      <c r="E867" s="340"/>
      <c r="F867" s="340"/>
      <c r="G867" s="340"/>
      <c r="H867" s="340"/>
      <c r="I867" s="340"/>
      <c r="J867" s="340"/>
      <c r="K867" s="339"/>
      <c r="L867" s="342"/>
      <c r="M867" s="342"/>
      <c r="N867" s="342"/>
      <c r="O867" s="342"/>
      <c r="P867" s="343"/>
      <c r="Q867" s="343"/>
      <c r="R867" s="343"/>
    </row>
    <row r="868" spans="1:18">
      <c r="A868" s="340"/>
      <c r="B868" s="341"/>
      <c r="C868" s="340"/>
      <c r="D868" s="340"/>
      <c r="E868" s="340"/>
      <c r="F868" s="340"/>
      <c r="G868" s="340"/>
      <c r="H868" s="340"/>
      <c r="I868" s="340"/>
      <c r="J868" s="340"/>
      <c r="K868" s="339"/>
      <c r="L868" s="342"/>
      <c r="M868" s="342"/>
      <c r="N868" s="342"/>
      <c r="O868" s="342"/>
      <c r="P868" s="343"/>
      <c r="Q868" s="343"/>
      <c r="R868" s="343"/>
    </row>
    <row r="869" spans="1:18">
      <c r="A869" s="340"/>
      <c r="B869" s="341"/>
      <c r="C869" s="340"/>
      <c r="D869" s="340"/>
      <c r="E869" s="340"/>
      <c r="F869" s="340"/>
      <c r="G869" s="340"/>
      <c r="H869" s="340"/>
      <c r="I869" s="340"/>
      <c r="J869" s="340"/>
      <c r="K869" s="339"/>
      <c r="L869" s="342"/>
      <c r="M869" s="342"/>
      <c r="N869" s="342"/>
      <c r="O869" s="342"/>
      <c r="P869" s="343"/>
      <c r="Q869" s="343"/>
      <c r="R869" s="343"/>
    </row>
    <row r="870" spans="1:18">
      <c r="A870" s="340"/>
      <c r="B870" s="341"/>
      <c r="C870" s="340"/>
      <c r="D870" s="340"/>
      <c r="E870" s="340"/>
      <c r="F870" s="340"/>
      <c r="G870" s="340"/>
      <c r="H870" s="340"/>
      <c r="I870" s="340"/>
      <c r="J870" s="340"/>
      <c r="K870" s="339"/>
      <c r="L870" s="342"/>
      <c r="M870" s="342"/>
      <c r="N870" s="342"/>
      <c r="O870" s="342"/>
      <c r="P870" s="343"/>
      <c r="Q870" s="343"/>
      <c r="R870" s="343"/>
    </row>
    <row r="871" spans="1:18">
      <c r="A871" s="340"/>
      <c r="B871" s="341"/>
      <c r="C871" s="340"/>
      <c r="D871" s="340"/>
      <c r="E871" s="340"/>
      <c r="F871" s="340"/>
      <c r="G871" s="340"/>
      <c r="H871" s="340"/>
      <c r="I871" s="340"/>
      <c r="J871" s="340"/>
      <c r="K871" s="339"/>
      <c r="L871" s="342"/>
      <c r="M871" s="342"/>
      <c r="N871" s="342"/>
      <c r="O871" s="342"/>
      <c r="P871" s="343"/>
      <c r="Q871" s="343"/>
      <c r="R871" s="343"/>
    </row>
    <row r="872" spans="1:18">
      <c r="A872" s="340"/>
      <c r="B872" s="341"/>
      <c r="C872" s="340"/>
      <c r="D872" s="340"/>
      <c r="E872" s="340"/>
      <c r="F872" s="340"/>
      <c r="G872" s="340"/>
      <c r="H872" s="340"/>
      <c r="I872" s="340"/>
      <c r="J872" s="340"/>
      <c r="K872" s="339"/>
      <c r="L872" s="342"/>
      <c r="M872" s="342"/>
      <c r="N872" s="342"/>
      <c r="O872" s="342"/>
      <c r="P872" s="343"/>
      <c r="Q872" s="343"/>
      <c r="R872" s="343"/>
    </row>
    <row r="873" spans="1:18">
      <c r="A873" s="340"/>
      <c r="B873" s="341"/>
      <c r="C873" s="340"/>
      <c r="D873" s="340"/>
      <c r="E873" s="340"/>
      <c r="F873" s="340"/>
      <c r="G873" s="340"/>
      <c r="H873" s="340"/>
      <c r="I873" s="340"/>
      <c r="J873" s="340"/>
      <c r="K873" s="339"/>
      <c r="L873" s="342"/>
      <c r="M873" s="342"/>
      <c r="N873" s="342"/>
      <c r="O873" s="342"/>
      <c r="P873" s="343"/>
      <c r="Q873" s="343"/>
      <c r="R873" s="343"/>
    </row>
    <row r="874" spans="1:18">
      <c r="A874" s="340"/>
      <c r="B874" s="341"/>
      <c r="C874" s="340"/>
      <c r="D874" s="340"/>
      <c r="E874" s="340"/>
      <c r="F874" s="340"/>
      <c r="G874" s="340"/>
      <c r="H874" s="340"/>
      <c r="I874" s="340"/>
      <c r="J874" s="340"/>
      <c r="K874" s="339"/>
      <c r="L874" s="342"/>
      <c r="M874" s="342"/>
      <c r="N874" s="342"/>
      <c r="O874" s="342"/>
      <c r="P874" s="343"/>
      <c r="Q874" s="343"/>
      <c r="R874" s="343"/>
    </row>
    <row r="875" spans="1:18">
      <c r="A875" s="340"/>
      <c r="B875" s="341"/>
      <c r="C875" s="340"/>
      <c r="D875" s="340"/>
      <c r="E875" s="340"/>
      <c r="F875" s="340"/>
      <c r="G875" s="340"/>
      <c r="H875" s="340"/>
      <c r="I875" s="340"/>
      <c r="J875" s="340"/>
      <c r="K875" s="339"/>
      <c r="L875" s="342"/>
      <c r="M875" s="342"/>
      <c r="N875" s="342"/>
      <c r="O875" s="342"/>
      <c r="P875" s="343"/>
      <c r="Q875" s="343"/>
      <c r="R875" s="343"/>
    </row>
    <row r="876" spans="1:18">
      <c r="A876" s="340"/>
      <c r="B876" s="341"/>
      <c r="C876" s="340"/>
      <c r="D876" s="340"/>
      <c r="E876" s="340"/>
      <c r="F876" s="340"/>
      <c r="G876" s="340"/>
      <c r="H876" s="340"/>
      <c r="I876" s="340"/>
      <c r="J876" s="340"/>
      <c r="K876" s="339"/>
      <c r="L876" s="342"/>
      <c r="M876" s="342"/>
      <c r="N876" s="342"/>
      <c r="O876" s="342"/>
      <c r="P876" s="343"/>
      <c r="Q876" s="343"/>
      <c r="R876" s="343"/>
    </row>
    <row r="877" spans="1:18">
      <c r="A877" s="340"/>
      <c r="B877" s="341"/>
      <c r="C877" s="340"/>
      <c r="D877" s="340"/>
      <c r="E877" s="340"/>
      <c r="F877" s="340"/>
      <c r="G877" s="340"/>
      <c r="H877" s="340"/>
      <c r="I877" s="340"/>
      <c r="J877" s="340"/>
      <c r="K877" s="339"/>
      <c r="L877" s="342"/>
      <c r="M877" s="342"/>
      <c r="N877" s="342"/>
      <c r="O877" s="342"/>
      <c r="P877" s="343"/>
      <c r="Q877" s="343"/>
      <c r="R877" s="343"/>
    </row>
    <row r="878" spans="1:18">
      <c r="A878" s="340"/>
      <c r="B878" s="341"/>
      <c r="C878" s="340"/>
      <c r="D878" s="340"/>
      <c r="E878" s="340"/>
      <c r="F878" s="340"/>
      <c r="G878" s="340"/>
      <c r="H878" s="340"/>
      <c r="I878" s="340"/>
      <c r="J878" s="340"/>
      <c r="K878" s="339"/>
      <c r="L878" s="342"/>
      <c r="M878" s="342"/>
      <c r="N878" s="342"/>
      <c r="O878" s="342"/>
      <c r="P878" s="343"/>
      <c r="Q878" s="343"/>
      <c r="R878" s="343"/>
    </row>
    <row r="879" spans="1:18">
      <c r="A879" s="340"/>
      <c r="B879" s="341"/>
      <c r="C879" s="340"/>
      <c r="D879" s="340"/>
      <c r="E879" s="340"/>
      <c r="F879" s="340"/>
      <c r="G879" s="340"/>
      <c r="H879" s="340"/>
      <c r="I879" s="340"/>
      <c r="J879" s="340"/>
      <c r="K879" s="339"/>
      <c r="L879" s="342"/>
      <c r="M879" s="342"/>
      <c r="N879" s="342"/>
      <c r="O879" s="342"/>
      <c r="P879" s="343"/>
      <c r="Q879" s="343"/>
      <c r="R879" s="343"/>
    </row>
    <row r="880" spans="1:18">
      <c r="A880" s="340"/>
      <c r="B880" s="341"/>
      <c r="C880" s="340"/>
      <c r="D880" s="340"/>
      <c r="E880" s="340"/>
      <c r="F880" s="340"/>
      <c r="G880" s="340"/>
      <c r="H880" s="340"/>
      <c r="I880" s="340"/>
      <c r="J880" s="340"/>
      <c r="K880" s="339"/>
      <c r="L880" s="342"/>
      <c r="M880" s="342"/>
      <c r="N880" s="342"/>
      <c r="O880" s="342"/>
      <c r="P880" s="343"/>
      <c r="Q880" s="343"/>
      <c r="R880" s="343"/>
    </row>
    <row r="881" spans="1:18">
      <c r="A881" s="340"/>
      <c r="B881" s="341"/>
      <c r="C881" s="340"/>
      <c r="D881" s="340"/>
      <c r="E881" s="340"/>
      <c r="F881" s="340"/>
      <c r="G881" s="340"/>
      <c r="H881" s="340"/>
      <c r="I881" s="340"/>
      <c r="J881" s="340"/>
      <c r="K881" s="339"/>
      <c r="L881" s="342"/>
      <c r="M881" s="342"/>
      <c r="N881" s="342"/>
      <c r="O881" s="342"/>
      <c r="P881" s="343"/>
      <c r="Q881" s="343"/>
      <c r="R881" s="343"/>
    </row>
    <row r="882" spans="1:18">
      <c r="A882" s="340"/>
      <c r="B882" s="341"/>
      <c r="C882" s="340"/>
      <c r="D882" s="340"/>
      <c r="E882" s="340"/>
      <c r="F882" s="340"/>
      <c r="G882" s="340"/>
      <c r="H882" s="340"/>
      <c r="I882" s="340"/>
      <c r="J882" s="340"/>
      <c r="K882" s="339"/>
      <c r="L882" s="342"/>
      <c r="M882" s="342"/>
      <c r="N882" s="342"/>
      <c r="O882" s="342"/>
      <c r="P882" s="343"/>
      <c r="Q882" s="343"/>
      <c r="R882" s="343"/>
    </row>
    <row r="883" spans="1:18">
      <c r="A883" s="340"/>
      <c r="B883" s="341"/>
      <c r="C883" s="340"/>
      <c r="D883" s="340"/>
      <c r="E883" s="340"/>
      <c r="F883" s="340"/>
      <c r="G883" s="340"/>
      <c r="H883" s="340"/>
      <c r="I883" s="340"/>
      <c r="J883" s="340"/>
      <c r="K883" s="339"/>
      <c r="L883" s="342"/>
      <c r="M883" s="342"/>
      <c r="N883" s="342"/>
      <c r="O883" s="342"/>
      <c r="P883" s="343"/>
      <c r="Q883" s="343"/>
      <c r="R883" s="343"/>
    </row>
    <row r="884" spans="1:18">
      <c r="A884" s="340"/>
      <c r="B884" s="341"/>
      <c r="C884" s="340"/>
      <c r="D884" s="340"/>
      <c r="E884" s="340"/>
      <c r="F884" s="340"/>
      <c r="G884" s="340"/>
      <c r="H884" s="340"/>
      <c r="I884" s="340"/>
      <c r="J884" s="340"/>
      <c r="K884" s="339"/>
      <c r="L884" s="342"/>
      <c r="M884" s="342"/>
      <c r="N884" s="342"/>
      <c r="O884" s="342"/>
      <c r="P884" s="343"/>
      <c r="Q884" s="343"/>
      <c r="R884" s="343"/>
    </row>
    <row r="885" spans="1:18">
      <c r="A885" s="340"/>
      <c r="B885" s="341"/>
      <c r="C885" s="340"/>
      <c r="D885" s="340"/>
      <c r="E885" s="340"/>
      <c r="F885" s="340"/>
      <c r="G885" s="340"/>
      <c r="H885" s="340"/>
      <c r="I885" s="340"/>
      <c r="J885" s="340"/>
      <c r="K885" s="339"/>
      <c r="L885" s="342"/>
      <c r="M885" s="342"/>
      <c r="N885" s="342"/>
      <c r="O885" s="342"/>
      <c r="P885" s="343"/>
      <c r="Q885" s="343"/>
      <c r="R885" s="343"/>
    </row>
    <row r="886" spans="1:18">
      <c r="A886" s="340"/>
      <c r="B886" s="341"/>
      <c r="C886" s="340"/>
      <c r="D886" s="340"/>
      <c r="E886" s="340"/>
      <c r="F886" s="340"/>
      <c r="G886" s="340"/>
      <c r="H886" s="340"/>
      <c r="I886" s="340"/>
      <c r="J886" s="340"/>
      <c r="K886" s="339"/>
      <c r="L886" s="342"/>
      <c r="M886" s="342"/>
      <c r="N886" s="342"/>
      <c r="O886" s="342"/>
      <c r="P886" s="343"/>
      <c r="Q886" s="343"/>
      <c r="R886" s="343"/>
    </row>
    <row r="887" spans="1:18">
      <c r="A887" s="340"/>
      <c r="B887" s="341"/>
      <c r="C887" s="340"/>
      <c r="D887" s="340"/>
      <c r="E887" s="340"/>
      <c r="F887" s="340"/>
      <c r="G887" s="340"/>
      <c r="H887" s="340"/>
      <c r="I887" s="340"/>
      <c r="J887" s="340"/>
      <c r="K887" s="339"/>
      <c r="L887" s="342"/>
      <c r="M887" s="342"/>
      <c r="N887" s="342"/>
      <c r="O887" s="342"/>
      <c r="P887" s="343"/>
      <c r="Q887" s="343"/>
      <c r="R887" s="343"/>
    </row>
    <row r="888" spans="1:18">
      <c r="A888" s="340"/>
      <c r="B888" s="341"/>
      <c r="C888" s="340"/>
      <c r="D888" s="340"/>
      <c r="E888" s="340"/>
      <c r="F888" s="340"/>
      <c r="G888" s="340"/>
      <c r="H888" s="340"/>
      <c r="I888" s="340"/>
      <c r="J888" s="340"/>
      <c r="K888" s="339"/>
      <c r="L888" s="342"/>
      <c r="M888" s="342"/>
      <c r="N888" s="342"/>
      <c r="O888" s="342"/>
      <c r="P888" s="343"/>
      <c r="Q888" s="343"/>
      <c r="R888" s="343"/>
    </row>
    <row r="889" spans="1:18">
      <c r="A889" s="340"/>
      <c r="B889" s="341"/>
      <c r="C889" s="340"/>
      <c r="D889" s="340"/>
      <c r="E889" s="340"/>
      <c r="F889" s="340"/>
      <c r="G889" s="340"/>
      <c r="H889" s="340"/>
      <c r="I889" s="340"/>
      <c r="J889" s="340"/>
      <c r="K889" s="339"/>
      <c r="L889" s="342"/>
      <c r="M889" s="342"/>
      <c r="N889" s="342"/>
      <c r="O889" s="342"/>
      <c r="P889" s="343"/>
      <c r="Q889" s="343"/>
      <c r="R889" s="343"/>
    </row>
    <row r="890" spans="1:18">
      <c r="A890" s="340"/>
      <c r="B890" s="341"/>
      <c r="C890" s="340"/>
      <c r="D890" s="340"/>
      <c r="E890" s="340"/>
      <c r="F890" s="340"/>
      <c r="G890" s="340"/>
      <c r="H890" s="340"/>
      <c r="I890" s="340"/>
      <c r="J890" s="340"/>
      <c r="K890" s="339"/>
      <c r="L890" s="342"/>
      <c r="M890" s="342"/>
      <c r="N890" s="342"/>
      <c r="O890" s="342"/>
      <c r="P890" s="343"/>
      <c r="Q890" s="343"/>
      <c r="R890" s="343"/>
    </row>
    <row r="891" spans="1:18">
      <c r="A891" s="340"/>
      <c r="B891" s="341"/>
      <c r="C891" s="340"/>
      <c r="D891" s="340"/>
      <c r="E891" s="340"/>
      <c r="F891" s="340"/>
      <c r="G891" s="340"/>
      <c r="H891" s="340"/>
      <c r="I891" s="340"/>
      <c r="J891" s="340"/>
      <c r="K891" s="339"/>
      <c r="L891" s="342"/>
      <c r="M891" s="342"/>
      <c r="N891" s="342"/>
      <c r="O891" s="342"/>
      <c r="P891" s="343"/>
      <c r="Q891" s="343"/>
      <c r="R891" s="343"/>
    </row>
    <row r="892" spans="1:18">
      <c r="A892" s="340"/>
      <c r="B892" s="341"/>
      <c r="C892" s="340"/>
      <c r="D892" s="340"/>
      <c r="E892" s="340"/>
      <c r="F892" s="340"/>
      <c r="G892" s="340"/>
      <c r="H892" s="340"/>
      <c r="I892" s="340"/>
      <c r="J892" s="340"/>
      <c r="K892" s="339"/>
      <c r="L892" s="342"/>
      <c r="M892" s="342"/>
      <c r="N892" s="342"/>
      <c r="O892" s="342"/>
      <c r="P892" s="343"/>
      <c r="Q892" s="343"/>
      <c r="R892" s="343"/>
    </row>
    <row r="893" spans="1:18">
      <c r="A893" s="340"/>
      <c r="B893" s="341"/>
      <c r="C893" s="340"/>
      <c r="D893" s="340"/>
      <c r="E893" s="340"/>
      <c r="F893" s="340"/>
      <c r="G893" s="340"/>
      <c r="H893" s="340"/>
      <c r="I893" s="340"/>
      <c r="J893" s="340"/>
      <c r="K893" s="339"/>
      <c r="L893" s="342"/>
      <c r="M893" s="342"/>
      <c r="N893" s="342"/>
      <c r="O893" s="342"/>
      <c r="P893" s="343"/>
      <c r="Q893" s="343"/>
      <c r="R893" s="343"/>
    </row>
    <row r="894" spans="1:18">
      <c r="A894" s="340"/>
      <c r="B894" s="341"/>
      <c r="C894" s="340"/>
      <c r="D894" s="340"/>
      <c r="E894" s="340"/>
      <c r="F894" s="340"/>
      <c r="G894" s="340"/>
      <c r="H894" s="340"/>
      <c r="I894" s="340"/>
      <c r="J894" s="340"/>
      <c r="K894" s="339"/>
      <c r="L894" s="342"/>
      <c r="M894" s="342"/>
      <c r="N894" s="342"/>
      <c r="O894" s="342"/>
      <c r="P894" s="343"/>
      <c r="Q894" s="343"/>
      <c r="R894" s="343"/>
    </row>
    <row r="895" spans="1:18">
      <c r="A895" s="340"/>
      <c r="B895" s="341"/>
      <c r="C895" s="340"/>
      <c r="D895" s="340"/>
      <c r="E895" s="340"/>
      <c r="F895" s="340"/>
      <c r="G895" s="340"/>
      <c r="H895" s="340"/>
      <c r="I895" s="340"/>
      <c r="J895" s="340"/>
      <c r="K895" s="339"/>
      <c r="L895" s="342"/>
      <c r="M895" s="342"/>
      <c r="N895" s="342"/>
      <c r="O895" s="342"/>
      <c r="P895" s="343"/>
      <c r="Q895" s="343"/>
      <c r="R895" s="343"/>
    </row>
    <row r="896" spans="1:18">
      <c r="A896" s="340"/>
      <c r="B896" s="341"/>
      <c r="C896" s="340"/>
      <c r="D896" s="340"/>
      <c r="E896" s="340"/>
      <c r="F896" s="340"/>
      <c r="G896" s="340"/>
      <c r="H896" s="340"/>
      <c r="I896" s="340"/>
      <c r="J896" s="340"/>
      <c r="K896" s="339"/>
      <c r="L896" s="342"/>
      <c r="M896" s="342"/>
      <c r="N896" s="342"/>
      <c r="O896" s="342"/>
      <c r="P896" s="343"/>
      <c r="Q896" s="343"/>
      <c r="R896" s="343"/>
    </row>
    <row r="897" spans="1:18">
      <c r="A897" s="340"/>
      <c r="B897" s="341"/>
      <c r="C897" s="340"/>
      <c r="D897" s="340"/>
      <c r="E897" s="340"/>
      <c r="F897" s="340"/>
      <c r="G897" s="340"/>
      <c r="H897" s="340"/>
      <c r="I897" s="340"/>
      <c r="J897" s="340"/>
      <c r="K897" s="339"/>
      <c r="L897" s="342"/>
      <c r="M897" s="342"/>
      <c r="N897" s="342"/>
      <c r="O897" s="342"/>
      <c r="P897" s="343"/>
      <c r="Q897" s="343"/>
      <c r="R897" s="343"/>
    </row>
    <row r="898" spans="1:18">
      <c r="A898" s="340"/>
      <c r="B898" s="341"/>
      <c r="C898" s="340"/>
      <c r="D898" s="340"/>
      <c r="E898" s="340"/>
      <c r="F898" s="340"/>
      <c r="G898" s="340"/>
      <c r="H898" s="340"/>
      <c r="I898" s="340"/>
      <c r="J898" s="340"/>
      <c r="K898" s="339"/>
      <c r="L898" s="342"/>
      <c r="M898" s="342"/>
      <c r="N898" s="342"/>
      <c r="O898" s="342"/>
      <c r="P898" s="343"/>
      <c r="Q898" s="343"/>
      <c r="R898" s="343"/>
    </row>
    <row r="899" spans="1:18">
      <c r="A899" s="340"/>
      <c r="B899" s="341"/>
      <c r="C899" s="340"/>
      <c r="D899" s="340"/>
      <c r="E899" s="340"/>
      <c r="F899" s="340"/>
      <c r="G899" s="340"/>
      <c r="H899" s="340"/>
      <c r="I899" s="340"/>
      <c r="J899" s="340"/>
      <c r="K899" s="339"/>
      <c r="L899" s="342"/>
      <c r="M899" s="342"/>
      <c r="N899" s="342"/>
      <c r="O899" s="342"/>
      <c r="P899" s="343"/>
      <c r="Q899" s="343"/>
      <c r="R899" s="343"/>
    </row>
    <row r="900" spans="1:18">
      <c r="A900" s="340"/>
      <c r="B900" s="341"/>
      <c r="C900" s="340"/>
      <c r="D900" s="340"/>
      <c r="E900" s="340"/>
      <c r="F900" s="340"/>
      <c r="G900" s="340"/>
      <c r="H900" s="340"/>
      <c r="I900" s="340"/>
      <c r="J900" s="340"/>
      <c r="K900" s="339"/>
      <c r="L900" s="342"/>
      <c r="M900" s="342"/>
      <c r="N900" s="342"/>
      <c r="O900" s="342"/>
      <c r="P900" s="343"/>
      <c r="Q900" s="343"/>
      <c r="R900" s="343"/>
    </row>
    <row r="901" spans="1:18">
      <c r="A901" s="340"/>
      <c r="B901" s="341"/>
      <c r="C901" s="340"/>
      <c r="D901" s="340"/>
      <c r="E901" s="340"/>
      <c r="F901" s="340"/>
      <c r="G901" s="340"/>
      <c r="H901" s="340"/>
      <c r="I901" s="340"/>
      <c r="J901" s="340"/>
      <c r="K901" s="339"/>
      <c r="L901" s="342"/>
      <c r="M901" s="342"/>
      <c r="N901" s="342"/>
      <c r="O901" s="342"/>
      <c r="P901" s="343"/>
      <c r="Q901" s="343"/>
      <c r="R901" s="343"/>
    </row>
    <row r="902" spans="1:18">
      <c r="A902" s="340"/>
      <c r="B902" s="341"/>
      <c r="C902" s="340"/>
      <c r="D902" s="340"/>
      <c r="E902" s="340"/>
      <c r="F902" s="340"/>
      <c r="G902" s="340"/>
      <c r="H902" s="340"/>
      <c r="I902" s="340"/>
      <c r="J902" s="340"/>
      <c r="K902" s="339"/>
      <c r="L902" s="342"/>
      <c r="M902" s="342"/>
      <c r="N902" s="342"/>
      <c r="O902" s="342"/>
      <c r="P902" s="343"/>
      <c r="Q902" s="343"/>
      <c r="R902" s="343"/>
    </row>
    <row r="903" spans="1:18">
      <c r="A903" s="340"/>
      <c r="B903" s="341"/>
      <c r="C903" s="340"/>
      <c r="D903" s="340"/>
      <c r="E903" s="340"/>
      <c r="F903" s="340"/>
      <c r="G903" s="340"/>
      <c r="H903" s="340"/>
      <c r="I903" s="340"/>
      <c r="J903" s="340"/>
      <c r="K903" s="339"/>
      <c r="L903" s="342"/>
      <c r="M903" s="342"/>
      <c r="N903" s="342"/>
      <c r="O903" s="342"/>
      <c r="P903" s="343"/>
      <c r="Q903" s="343"/>
      <c r="R903" s="343"/>
    </row>
    <row r="904" spans="1:18">
      <c r="A904" s="340"/>
      <c r="B904" s="341"/>
      <c r="C904" s="340"/>
      <c r="D904" s="340"/>
      <c r="E904" s="340"/>
      <c r="F904" s="340"/>
      <c r="G904" s="340"/>
      <c r="H904" s="340"/>
      <c r="I904" s="340"/>
      <c r="J904" s="340"/>
      <c r="K904" s="339"/>
      <c r="L904" s="342"/>
      <c r="M904" s="342"/>
      <c r="N904" s="342"/>
      <c r="O904" s="342"/>
      <c r="P904" s="343"/>
      <c r="Q904" s="343"/>
      <c r="R904" s="343"/>
    </row>
    <row r="905" spans="1:18">
      <c r="A905" s="340"/>
      <c r="B905" s="341"/>
      <c r="C905" s="340"/>
      <c r="D905" s="340"/>
      <c r="E905" s="340"/>
      <c r="F905" s="340"/>
      <c r="G905" s="340"/>
      <c r="H905" s="340"/>
      <c r="I905" s="340"/>
      <c r="J905" s="340"/>
      <c r="K905" s="339"/>
      <c r="L905" s="342"/>
      <c r="M905" s="342"/>
      <c r="N905" s="342"/>
      <c r="O905" s="342"/>
      <c r="P905" s="343"/>
      <c r="Q905" s="343"/>
      <c r="R905" s="343"/>
    </row>
    <row r="906" spans="1:18">
      <c r="A906" s="340"/>
      <c r="B906" s="341"/>
      <c r="C906" s="340"/>
      <c r="D906" s="340"/>
      <c r="E906" s="340"/>
      <c r="F906" s="340"/>
      <c r="G906" s="340"/>
      <c r="H906" s="340"/>
      <c r="I906" s="340"/>
      <c r="J906" s="340"/>
      <c r="K906" s="339"/>
      <c r="L906" s="342"/>
      <c r="M906" s="342"/>
      <c r="N906" s="342"/>
      <c r="O906" s="342"/>
      <c r="P906" s="343"/>
      <c r="Q906" s="343"/>
      <c r="R906" s="343"/>
    </row>
    <row r="907" spans="1:18">
      <c r="A907" s="340"/>
      <c r="B907" s="341"/>
      <c r="C907" s="340"/>
      <c r="D907" s="340"/>
      <c r="E907" s="340"/>
      <c r="F907" s="340"/>
      <c r="G907" s="340"/>
      <c r="H907" s="340"/>
      <c r="I907" s="340"/>
      <c r="J907" s="340"/>
      <c r="K907" s="339"/>
      <c r="L907" s="342"/>
      <c r="M907" s="342"/>
      <c r="N907" s="342"/>
      <c r="O907" s="342"/>
      <c r="P907" s="343"/>
      <c r="Q907" s="343"/>
      <c r="R907" s="343"/>
    </row>
    <row r="908" spans="1:18">
      <c r="A908" s="340"/>
      <c r="B908" s="341"/>
      <c r="C908" s="340"/>
      <c r="D908" s="340"/>
      <c r="E908" s="340"/>
      <c r="F908" s="340"/>
      <c r="G908" s="340"/>
      <c r="H908" s="340"/>
      <c r="I908" s="340"/>
      <c r="J908" s="340"/>
      <c r="K908" s="339"/>
      <c r="L908" s="342"/>
      <c r="M908" s="342"/>
      <c r="N908" s="342"/>
      <c r="O908" s="342"/>
      <c r="P908" s="343"/>
      <c r="Q908" s="343"/>
      <c r="R908" s="343"/>
    </row>
    <row r="909" spans="1:18">
      <c r="A909" s="340"/>
      <c r="B909" s="341"/>
      <c r="C909" s="340"/>
      <c r="D909" s="340"/>
      <c r="E909" s="340"/>
      <c r="F909" s="340"/>
      <c r="G909" s="340"/>
      <c r="H909" s="340"/>
      <c r="I909" s="340"/>
      <c r="J909" s="340"/>
      <c r="K909" s="339"/>
      <c r="L909" s="342"/>
      <c r="M909" s="342"/>
      <c r="N909" s="342"/>
      <c r="O909" s="342"/>
      <c r="P909" s="343"/>
      <c r="Q909" s="343"/>
      <c r="R909" s="343"/>
    </row>
    <row r="910" spans="1:18">
      <c r="A910" s="340"/>
      <c r="B910" s="341"/>
      <c r="C910" s="340"/>
      <c r="D910" s="340"/>
      <c r="E910" s="340"/>
      <c r="F910" s="340"/>
      <c r="G910" s="340"/>
      <c r="H910" s="340"/>
      <c r="I910" s="340"/>
      <c r="J910" s="340"/>
      <c r="K910" s="339"/>
      <c r="L910" s="342"/>
      <c r="M910" s="342"/>
      <c r="N910" s="342"/>
      <c r="O910" s="342"/>
      <c r="P910" s="343"/>
      <c r="Q910" s="343"/>
      <c r="R910" s="343"/>
    </row>
    <row r="911" spans="1:18">
      <c r="A911" s="340"/>
      <c r="B911" s="341"/>
      <c r="C911" s="340"/>
      <c r="D911" s="340"/>
      <c r="E911" s="340"/>
      <c r="F911" s="340"/>
      <c r="G911" s="340"/>
      <c r="H911" s="340"/>
      <c r="I911" s="340"/>
      <c r="J911" s="340"/>
      <c r="K911" s="339"/>
      <c r="L911" s="342"/>
      <c r="M911" s="342"/>
      <c r="N911" s="342"/>
      <c r="O911" s="342"/>
      <c r="P911" s="343"/>
      <c r="Q911" s="343"/>
      <c r="R911" s="343"/>
    </row>
    <row r="912" spans="1:18">
      <c r="A912" s="340"/>
      <c r="B912" s="341"/>
      <c r="C912" s="340"/>
      <c r="D912" s="340"/>
      <c r="E912" s="340"/>
      <c r="F912" s="340"/>
      <c r="G912" s="340"/>
      <c r="H912" s="340"/>
      <c r="I912" s="340"/>
      <c r="J912" s="340"/>
      <c r="K912" s="339"/>
      <c r="L912" s="342"/>
      <c r="M912" s="342"/>
      <c r="N912" s="342"/>
      <c r="O912" s="342"/>
      <c r="P912" s="343"/>
      <c r="Q912" s="343"/>
      <c r="R912" s="343"/>
    </row>
    <row r="913" spans="1:18">
      <c r="A913" s="340"/>
      <c r="B913" s="341"/>
      <c r="C913" s="340"/>
      <c r="D913" s="340"/>
      <c r="E913" s="340"/>
      <c r="F913" s="340"/>
      <c r="G913" s="340"/>
      <c r="H913" s="340"/>
      <c r="I913" s="340"/>
      <c r="J913" s="340"/>
      <c r="K913" s="339"/>
      <c r="L913" s="342"/>
      <c r="M913" s="342"/>
      <c r="N913" s="342"/>
      <c r="O913" s="342"/>
      <c r="P913" s="343"/>
      <c r="Q913" s="343"/>
      <c r="R913" s="343"/>
    </row>
    <row r="914" spans="1:18">
      <c r="A914" s="340"/>
      <c r="B914" s="341"/>
      <c r="C914" s="340"/>
      <c r="D914" s="340"/>
      <c r="E914" s="340"/>
      <c r="F914" s="340"/>
      <c r="G914" s="340"/>
      <c r="H914" s="340"/>
      <c r="I914" s="340"/>
      <c r="J914" s="340"/>
      <c r="K914" s="339"/>
      <c r="L914" s="342"/>
      <c r="M914" s="342"/>
      <c r="N914" s="342"/>
      <c r="O914" s="342"/>
      <c r="P914" s="343"/>
      <c r="Q914" s="343"/>
      <c r="R914" s="343"/>
    </row>
    <row r="915" spans="1:18">
      <c r="A915" s="340"/>
      <c r="B915" s="341"/>
      <c r="C915" s="340"/>
      <c r="D915" s="340"/>
      <c r="E915" s="340"/>
      <c r="F915" s="340"/>
      <c r="G915" s="340"/>
      <c r="H915" s="340"/>
      <c r="I915" s="340"/>
      <c r="J915" s="340"/>
      <c r="K915" s="339"/>
      <c r="L915" s="342"/>
      <c r="M915" s="342"/>
      <c r="N915" s="342"/>
      <c r="O915" s="342"/>
      <c r="P915" s="343"/>
      <c r="Q915" s="343"/>
      <c r="R915" s="343"/>
    </row>
    <row r="916" spans="1:18">
      <c r="A916" s="340"/>
      <c r="B916" s="341"/>
      <c r="C916" s="340"/>
      <c r="D916" s="340"/>
      <c r="E916" s="340"/>
      <c r="F916" s="340"/>
      <c r="G916" s="340"/>
      <c r="H916" s="340"/>
      <c r="I916" s="340"/>
      <c r="J916" s="340"/>
      <c r="K916" s="339"/>
      <c r="L916" s="342"/>
      <c r="M916" s="342"/>
      <c r="N916" s="342"/>
      <c r="O916" s="342"/>
      <c r="P916" s="343"/>
      <c r="Q916" s="343"/>
      <c r="R916" s="343"/>
    </row>
    <row r="917" spans="1:18">
      <c r="A917" s="340"/>
      <c r="B917" s="341"/>
      <c r="C917" s="340"/>
      <c r="D917" s="340"/>
      <c r="E917" s="340"/>
      <c r="F917" s="340"/>
      <c r="G917" s="340"/>
      <c r="H917" s="340"/>
      <c r="I917" s="340"/>
      <c r="J917" s="340"/>
      <c r="K917" s="339"/>
      <c r="L917" s="342"/>
      <c r="M917" s="342"/>
      <c r="N917" s="342"/>
      <c r="O917" s="342"/>
      <c r="P917" s="343"/>
      <c r="Q917" s="343"/>
      <c r="R917" s="343"/>
    </row>
    <row r="918" spans="1:18">
      <c r="A918" s="340"/>
      <c r="B918" s="341"/>
      <c r="C918" s="340"/>
      <c r="D918" s="340"/>
      <c r="E918" s="340"/>
      <c r="F918" s="340"/>
      <c r="G918" s="340"/>
      <c r="H918" s="340"/>
      <c r="I918" s="340"/>
      <c r="J918" s="340"/>
      <c r="K918" s="339"/>
      <c r="L918" s="342"/>
      <c r="M918" s="342"/>
      <c r="N918" s="342"/>
      <c r="O918" s="342"/>
      <c r="P918" s="343"/>
      <c r="Q918" s="343"/>
      <c r="R918" s="343"/>
    </row>
    <row r="919" spans="1:18">
      <c r="A919" s="340"/>
      <c r="B919" s="341"/>
      <c r="C919" s="340"/>
      <c r="D919" s="340"/>
      <c r="E919" s="340"/>
      <c r="F919" s="340"/>
      <c r="G919" s="340"/>
      <c r="H919" s="340"/>
      <c r="I919" s="340"/>
      <c r="J919" s="340"/>
      <c r="K919" s="339"/>
      <c r="L919" s="342"/>
      <c r="M919" s="342"/>
      <c r="N919" s="342"/>
      <c r="O919" s="342"/>
      <c r="P919" s="343"/>
      <c r="Q919" s="343"/>
      <c r="R919" s="343"/>
    </row>
    <row r="920" spans="1:18">
      <c r="A920" s="340"/>
      <c r="B920" s="341"/>
      <c r="C920" s="340"/>
      <c r="D920" s="340"/>
      <c r="E920" s="340"/>
      <c r="F920" s="340"/>
      <c r="G920" s="340"/>
      <c r="H920" s="340"/>
      <c r="I920" s="340"/>
      <c r="J920" s="340"/>
      <c r="K920" s="339"/>
      <c r="L920" s="342"/>
      <c r="M920" s="342"/>
      <c r="N920" s="342"/>
      <c r="O920" s="342"/>
      <c r="P920" s="343"/>
      <c r="Q920" s="343"/>
      <c r="R920" s="343"/>
    </row>
    <row r="921" spans="1:18">
      <c r="A921" s="340"/>
      <c r="B921" s="341"/>
      <c r="C921" s="340"/>
      <c r="D921" s="340"/>
      <c r="E921" s="340"/>
      <c r="F921" s="340"/>
      <c r="G921" s="340"/>
      <c r="H921" s="340"/>
      <c r="I921" s="340"/>
      <c r="J921" s="340"/>
      <c r="K921" s="339"/>
      <c r="L921" s="342"/>
      <c r="M921" s="342"/>
      <c r="N921" s="342"/>
      <c r="O921" s="342"/>
      <c r="P921" s="343"/>
      <c r="Q921" s="343"/>
      <c r="R921" s="343"/>
    </row>
    <row r="922" spans="1:18">
      <c r="A922" s="340"/>
      <c r="B922" s="341"/>
      <c r="C922" s="340"/>
      <c r="D922" s="340"/>
      <c r="E922" s="340"/>
      <c r="F922" s="340"/>
      <c r="G922" s="340"/>
      <c r="H922" s="340"/>
      <c r="I922" s="340"/>
      <c r="J922" s="340"/>
      <c r="K922" s="339"/>
      <c r="L922" s="342"/>
      <c r="M922" s="342"/>
      <c r="N922" s="342"/>
      <c r="O922" s="342"/>
      <c r="P922" s="343"/>
      <c r="Q922" s="343"/>
      <c r="R922" s="343"/>
    </row>
    <row r="923" spans="1:18">
      <c r="A923" s="340"/>
      <c r="B923" s="341"/>
      <c r="C923" s="340"/>
      <c r="D923" s="340"/>
      <c r="E923" s="340"/>
      <c r="F923" s="340"/>
      <c r="G923" s="340"/>
      <c r="H923" s="340"/>
      <c r="I923" s="340"/>
      <c r="J923" s="340"/>
      <c r="K923" s="339"/>
      <c r="L923" s="342"/>
      <c r="M923" s="342"/>
      <c r="N923" s="342"/>
      <c r="O923" s="342"/>
      <c r="P923" s="343"/>
      <c r="Q923" s="343"/>
      <c r="R923" s="343"/>
    </row>
    <row r="924" spans="1:18">
      <c r="A924" s="340"/>
      <c r="B924" s="341"/>
      <c r="C924" s="340"/>
      <c r="D924" s="340"/>
      <c r="E924" s="340"/>
      <c r="F924" s="340"/>
      <c r="G924" s="340"/>
      <c r="H924" s="340"/>
      <c r="I924" s="340"/>
      <c r="J924" s="340"/>
      <c r="K924" s="339"/>
      <c r="L924" s="342"/>
      <c r="M924" s="342"/>
      <c r="N924" s="342"/>
      <c r="O924" s="342"/>
      <c r="P924" s="343"/>
      <c r="Q924" s="343"/>
      <c r="R924" s="343"/>
    </row>
    <row r="925" spans="1:18">
      <c r="A925" s="340"/>
      <c r="B925" s="341"/>
      <c r="C925" s="340"/>
      <c r="D925" s="340"/>
      <c r="E925" s="340"/>
      <c r="F925" s="340"/>
      <c r="G925" s="340"/>
      <c r="H925" s="340"/>
      <c r="I925" s="340"/>
      <c r="J925" s="340"/>
      <c r="K925" s="339"/>
      <c r="L925" s="342"/>
      <c r="M925" s="342"/>
      <c r="N925" s="342"/>
      <c r="O925" s="342"/>
      <c r="P925" s="343"/>
      <c r="Q925" s="343"/>
      <c r="R925" s="343"/>
    </row>
    <row r="926" spans="1:18">
      <c r="A926" s="340"/>
      <c r="B926" s="341"/>
      <c r="C926" s="340"/>
      <c r="D926" s="340"/>
      <c r="E926" s="340"/>
      <c r="F926" s="340"/>
      <c r="G926" s="340"/>
      <c r="H926" s="340"/>
      <c r="I926" s="340"/>
      <c r="J926" s="340"/>
      <c r="K926" s="339"/>
      <c r="L926" s="342"/>
      <c r="M926" s="342"/>
      <c r="N926" s="342"/>
      <c r="O926" s="342"/>
      <c r="P926" s="343"/>
      <c r="Q926" s="343"/>
      <c r="R926" s="343"/>
    </row>
    <row r="927" spans="1:18">
      <c r="A927" s="340"/>
      <c r="B927" s="341"/>
      <c r="C927" s="340"/>
      <c r="D927" s="340"/>
      <c r="E927" s="340"/>
      <c r="F927" s="340"/>
      <c r="G927" s="340"/>
      <c r="H927" s="340"/>
      <c r="I927" s="340"/>
      <c r="J927" s="340"/>
      <c r="K927" s="339"/>
      <c r="L927" s="342"/>
      <c r="M927" s="342"/>
      <c r="N927" s="342"/>
      <c r="O927" s="342"/>
      <c r="P927" s="343"/>
      <c r="Q927" s="343"/>
      <c r="R927" s="343"/>
    </row>
    <row r="928" spans="1:18">
      <c r="A928" s="340"/>
      <c r="B928" s="341"/>
      <c r="C928" s="340"/>
      <c r="D928" s="340"/>
      <c r="E928" s="340"/>
      <c r="F928" s="340"/>
      <c r="G928" s="340"/>
      <c r="H928" s="340"/>
      <c r="I928" s="340"/>
      <c r="J928" s="340"/>
      <c r="K928" s="339"/>
      <c r="L928" s="342"/>
      <c r="M928" s="342"/>
      <c r="N928" s="342"/>
      <c r="O928" s="342"/>
      <c r="P928" s="343"/>
      <c r="Q928" s="343"/>
      <c r="R928" s="343"/>
    </row>
    <row r="929" spans="1:18">
      <c r="A929" s="340"/>
      <c r="B929" s="341"/>
      <c r="C929" s="340"/>
      <c r="D929" s="340"/>
      <c r="E929" s="340"/>
      <c r="F929" s="340"/>
      <c r="G929" s="340"/>
      <c r="H929" s="340"/>
      <c r="I929" s="340"/>
      <c r="J929" s="340"/>
      <c r="K929" s="339"/>
      <c r="L929" s="342"/>
      <c r="M929" s="342"/>
      <c r="N929" s="342"/>
      <c r="O929" s="342"/>
      <c r="P929" s="343"/>
      <c r="Q929" s="343"/>
      <c r="R929" s="343"/>
    </row>
    <row r="930" spans="1:18">
      <c r="A930" s="340"/>
      <c r="B930" s="341"/>
      <c r="C930" s="340"/>
      <c r="D930" s="340"/>
      <c r="E930" s="340"/>
      <c r="F930" s="340"/>
      <c r="G930" s="340"/>
      <c r="H930" s="340"/>
      <c r="I930" s="340"/>
      <c r="J930" s="340"/>
      <c r="K930" s="339"/>
      <c r="L930" s="342"/>
      <c r="M930" s="342"/>
      <c r="N930" s="342"/>
      <c r="O930" s="342"/>
      <c r="P930" s="343"/>
      <c r="Q930" s="343"/>
      <c r="R930" s="343"/>
    </row>
    <row r="931" spans="1:18">
      <c r="A931" s="340"/>
      <c r="B931" s="341"/>
      <c r="C931" s="340"/>
      <c r="D931" s="340"/>
      <c r="E931" s="340"/>
      <c r="F931" s="340"/>
      <c r="G931" s="340"/>
      <c r="H931" s="340"/>
      <c r="I931" s="340"/>
      <c r="J931" s="340"/>
      <c r="K931" s="339"/>
      <c r="L931" s="342"/>
      <c r="M931" s="342"/>
      <c r="N931" s="342"/>
      <c r="O931" s="342"/>
      <c r="P931" s="343"/>
      <c r="Q931" s="343"/>
      <c r="R931" s="343"/>
    </row>
    <row r="932" spans="1:18">
      <c r="A932" s="340"/>
      <c r="B932" s="341"/>
      <c r="C932" s="340"/>
      <c r="D932" s="340"/>
      <c r="E932" s="340"/>
      <c r="F932" s="340"/>
      <c r="G932" s="340"/>
      <c r="H932" s="340"/>
      <c r="I932" s="340"/>
      <c r="J932" s="340"/>
      <c r="K932" s="339"/>
      <c r="L932" s="342"/>
      <c r="M932" s="342"/>
      <c r="N932" s="342"/>
      <c r="O932" s="342"/>
      <c r="P932" s="343"/>
      <c r="Q932" s="343"/>
      <c r="R932" s="343"/>
    </row>
    <row r="933" spans="1:18">
      <c r="A933" s="340"/>
      <c r="B933" s="341"/>
      <c r="C933" s="340"/>
      <c r="D933" s="340"/>
      <c r="E933" s="340"/>
      <c r="F933" s="340"/>
      <c r="G933" s="340"/>
      <c r="H933" s="340"/>
      <c r="I933" s="340"/>
      <c r="J933" s="340"/>
      <c r="K933" s="339"/>
      <c r="L933" s="342"/>
      <c r="M933" s="342"/>
      <c r="N933" s="342"/>
      <c r="O933" s="342"/>
      <c r="P933" s="343"/>
      <c r="Q933" s="343"/>
      <c r="R933" s="343"/>
    </row>
    <row r="934" spans="1:18">
      <c r="A934" s="340"/>
      <c r="B934" s="341"/>
      <c r="C934" s="340"/>
      <c r="D934" s="340"/>
      <c r="E934" s="340"/>
      <c r="F934" s="340"/>
      <c r="G934" s="340"/>
      <c r="H934" s="340"/>
      <c r="I934" s="340"/>
      <c r="J934" s="340"/>
      <c r="K934" s="339"/>
      <c r="L934" s="342"/>
      <c r="M934" s="342"/>
      <c r="N934" s="342"/>
      <c r="O934" s="342"/>
      <c r="P934" s="343"/>
      <c r="Q934" s="343"/>
      <c r="R934" s="343"/>
    </row>
    <row r="935" spans="1:18">
      <c r="A935" s="340"/>
      <c r="B935" s="341"/>
      <c r="C935" s="340"/>
      <c r="D935" s="340"/>
      <c r="E935" s="340"/>
      <c r="F935" s="340"/>
      <c r="G935" s="340"/>
      <c r="H935" s="340"/>
      <c r="I935" s="340"/>
      <c r="J935" s="340"/>
      <c r="K935" s="339"/>
      <c r="L935" s="342"/>
      <c r="M935" s="342"/>
      <c r="N935" s="342"/>
      <c r="O935" s="342"/>
      <c r="P935" s="343"/>
      <c r="Q935" s="343"/>
      <c r="R935" s="343"/>
    </row>
    <row r="936" spans="1:18">
      <c r="A936" s="340"/>
      <c r="B936" s="341"/>
      <c r="C936" s="340"/>
      <c r="D936" s="340"/>
      <c r="E936" s="340"/>
      <c r="F936" s="340"/>
      <c r="G936" s="340"/>
      <c r="H936" s="340"/>
      <c r="I936" s="340"/>
      <c r="J936" s="340"/>
      <c r="K936" s="339"/>
      <c r="L936" s="342"/>
      <c r="M936" s="342"/>
      <c r="N936" s="342"/>
      <c r="O936" s="342"/>
      <c r="P936" s="343"/>
      <c r="Q936" s="343"/>
      <c r="R936" s="343"/>
    </row>
    <row r="937" spans="1:18">
      <c r="A937" s="340"/>
      <c r="B937" s="341"/>
      <c r="C937" s="340"/>
      <c r="D937" s="340"/>
      <c r="E937" s="340"/>
      <c r="F937" s="340"/>
      <c r="G937" s="340"/>
      <c r="H937" s="340"/>
      <c r="I937" s="340"/>
      <c r="J937" s="340"/>
      <c r="K937" s="339"/>
      <c r="L937" s="342"/>
      <c r="M937" s="342"/>
      <c r="N937" s="342"/>
      <c r="O937" s="342"/>
      <c r="P937" s="343"/>
      <c r="Q937" s="343"/>
      <c r="R937" s="343"/>
    </row>
    <row r="938" spans="1:18">
      <c r="A938" s="340"/>
      <c r="B938" s="341"/>
      <c r="C938" s="340"/>
      <c r="D938" s="340"/>
      <c r="E938" s="340"/>
      <c r="F938" s="340"/>
      <c r="G938" s="340"/>
      <c r="H938" s="340"/>
      <c r="I938" s="340"/>
      <c r="J938" s="340"/>
      <c r="K938" s="339"/>
      <c r="L938" s="342"/>
      <c r="M938" s="342"/>
      <c r="N938" s="342"/>
      <c r="O938" s="342"/>
      <c r="P938" s="343"/>
      <c r="Q938" s="343"/>
      <c r="R938" s="343"/>
    </row>
    <row r="939" spans="1:18">
      <c r="A939" s="340"/>
      <c r="B939" s="341"/>
      <c r="C939" s="340"/>
      <c r="D939" s="340"/>
      <c r="E939" s="340"/>
      <c r="F939" s="340"/>
      <c r="G939" s="340"/>
      <c r="H939" s="340"/>
      <c r="I939" s="340"/>
      <c r="J939" s="340"/>
      <c r="K939" s="339"/>
      <c r="L939" s="342"/>
      <c r="M939" s="342"/>
      <c r="N939" s="342"/>
      <c r="O939" s="342"/>
      <c r="P939" s="343"/>
      <c r="Q939" s="343"/>
      <c r="R939" s="343"/>
    </row>
    <row r="940" spans="1:18">
      <c r="A940" s="340"/>
      <c r="B940" s="341"/>
      <c r="C940" s="340"/>
      <c r="D940" s="340"/>
      <c r="E940" s="340"/>
      <c r="F940" s="340"/>
      <c r="G940" s="340"/>
      <c r="H940" s="340"/>
      <c r="I940" s="340"/>
      <c r="J940" s="340"/>
      <c r="K940" s="339"/>
      <c r="L940" s="342"/>
      <c r="M940" s="342"/>
      <c r="N940" s="342"/>
      <c r="O940" s="342"/>
      <c r="P940" s="343"/>
      <c r="Q940" s="343"/>
      <c r="R940" s="343"/>
    </row>
    <row r="941" spans="1:18">
      <c r="A941" s="340"/>
      <c r="B941" s="341"/>
      <c r="C941" s="340"/>
      <c r="D941" s="340"/>
      <c r="E941" s="340"/>
      <c r="F941" s="340"/>
      <c r="G941" s="340"/>
      <c r="H941" s="340"/>
      <c r="I941" s="340"/>
      <c r="J941" s="340"/>
      <c r="K941" s="339"/>
      <c r="L941" s="342"/>
      <c r="M941" s="342"/>
      <c r="N941" s="342"/>
      <c r="O941" s="342"/>
      <c r="P941" s="343"/>
      <c r="Q941" s="343"/>
      <c r="R941" s="343"/>
    </row>
    <row r="942" spans="1:18">
      <c r="A942" s="340"/>
      <c r="B942" s="341"/>
      <c r="C942" s="340"/>
      <c r="D942" s="340"/>
      <c r="E942" s="340"/>
      <c r="F942" s="340"/>
      <c r="G942" s="340"/>
      <c r="H942" s="340"/>
      <c r="I942" s="340"/>
      <c r="J942" s="340"/>
      <c r="K942" s="339"/>
      <c r="L942" s="342"/>
      <c r="M942" s="342"/>
      <c r="N942" s="342"/>
      <c r="O942" s="342"/>
      <c r="P942" s="343"/>
      <c r="Q942" s="343"/>
      <c r="R942" s="343"/>
    </row>
    <row r="943" spans="1:18">
      <c r="A943" s="340"/>
      <c r="B943" s="341"/>
      <c r="C943" s="340"/>
      <c r="D943" s="340"/>
      <c r="E943" s="340"/>
      <c r="F943" s="340"/>
      <c r="G943" s="340"/>
      <c r="H943" s="340"/>
      <c r="I943" s="340"/>
      <c r="J943" s="340"/>
      <c r="K943" s="339"/>
      <c r="L943" s="342"/>
      <c r="M943" s="342"/>
      <c r="N943" s="342"/>
      <c r="O943" s="342"/>
      <c r="P943" s="343"/>
      <c r="Q943" s="343"/>
      <c r="R943" s="343"/>
    </row>
    <row r="944" spans="1:18">
      <c r="A944" s="340"/>
      <c r="B944" s="341"/>
      <c r="C944" s="340"/>
      <c r="D944" s="340"/>
      <c r="E944" s="340"/>
      <c r="F944" s="340"/>
      <c r="G944" s="340"/>
      <c r="H944" s="340"/>
      <c r="I944" s="340"/>
      <c r="J944" s="340"/>
      <c r="K944" s="339"/>
      <c r="L944" s="342"/>
      <c r="M944" s="342"/>
      <c r="N944" s="342"/>
      <c r="O944" s="342"/>
      <c r="P944" s="343"/>
      <c r="Q944" s="343"/>
      <c r="R944" s="343"/>
    </row>
    <row r="945" spans="1:18">
      <c r="A945" s="340"/>
      <c r="B945" s="341"/>
      <c r="C945" s="340"/>
      <c r="D945" s="340"/>
      <c r="E945" s="340"/>
      <c r="F945" s="340"/>
      <c r="G945" s="340"/>
      <c r="H945" s="340"/>
      <c r="I945" s="340"/>
      <c r="J945" s="340"/>
      <c r="K945" s="339"/>
      <c r="L945" s="342"/>
      <c r="M945" s="342"/>
      <c r="N945" s="342"/>
      <c r="O945" s="342"/>
      <c r="P945" s="343"/>
      <c r="Q945" s="343"/>
      <c r="R945" s="343"/>
    </row>
    <row r="946" spans="1:18">
      <c r="A946" s="340"/>
      <c r="B946" s="341"/>
      <c r="C946" s="340"/>
      <c r="D946" s="340"/>
      <c r="E946" s="340"/>
      <c r="F946" s="340"/>
      <c r="G946" s="340"/>
      <c r="H946" s="340"/>
      <c r="I946" s="340"/>
      <c r="J946" s="340"/>
      <c r="K946" s="339"/>
      <c r="L946" s="342"/>
      <c r="M946" s="342"/>
      <c r="N946" s="342"/>
      <c r="O946" s="342"/>
      <c r="P946" s="343"/>
      <c r="Q946" s="343"/>
      <c r="R946" s="343"/>
    </row>
    <row r="947" spans="1:18">
      <c r="A947" s="340"/>
      <c r="B947" s="341"/>
      <c r="C947" s="340"/>
      <c r="D947" s="340"/>
      <c r="E947" s="340"/>
      <c r="F947" s="340"/>
      <c r="G947" s="340"/>
      <c r="H947" s="340"/>
      <c r="I947" s="340"/>
      <c r="J947" s="340"/>
      <c r="K947" s="339"/>
      <c r="L947" s="342"/>
      <c r="M947" s="342"/>
      <c r="N947" s="342"/>
      <c r="O947" s="342"/>
      <c r="P947" s="343"/>
      <c r="Q947" s="343"/>
      <c r="R947" s="343"/>
    </row>
    <row r="948" spans="1:18">
      <c r="A948" s="340"/>
      <c r="B948" s="341"/>
      <c r="C948" s="340"/>
      <c r="D948" s="340"/>
      <c r="E948" s="340"/>
      <c r="F948" s="340"/>
      <c r="G948" s="340"/>
      <c r="H948" s="340"/>
      <c r="I948" s="340"/>
      <c r="J948" s="340"/>
      <c r="K948" s="339"/>
      <c r="L948" s="342"/>
      <c r="M948" s="342"/>
      <c r="N948" s="342"/>
      <c r="O948" s="342"/>
      <c r="P948" s="343"/>
      <c r="Q948" s="343"/>
      <c r="R948" s="343"/>
    </row>
    <row r="949" spans="1:18">
      <c r="A949" s="340"/>
      <c r="B949" s="341"/>
      <c r="C949" s="340"/>
      <c r="D949" s="340"/>
      <c r="E949" s="340"/>
      <c r="F949" s="340"/>
      <c r="G949" s="340"/>
      <c r="H949" s="340"/>
      <c r="I949" s="340"/>
      <c r="J949" s="340"/>
      <c r="K949" s="339"/>
      <c r="L949" s="342"/>
      <c r="M949" s="342"/>
      <c r="N949" s="342"/>
      <c r="O949" s="342"/>
      <c r="P949" s="343"/>
      <c r="Q949" s="343"/>
      <c r="R949" s="343"/>
    </row>
    <row r="950" spans="1:18">
      <c r="A950" s="340"/>
      <c r="B950" s="341"/>
      <c r="C950" s="340"/>
      <c r="D950" s="340"/>
      <c r="E950" s="340"/>
      <c r="F950" s="340"/>
      <c r="G950" s="340"/>
      <c r="H950" s="340"/>
      <c r="I950" s="340"/>
      <c r="J950" s="340"/>
      <c r="K950" s="339"/>
      <c r="L950" s="342"/>
      <c r="M950" s="342"/>
      <c r="N950" s="342"/>
      <c r="O950" s="342"/>
      <c r="P950" s="343"/>
      <c r="Q950" s="343"/>
      <c r="R950" s="343"/>
    </row>
    <row r="951" spans="1:18">
      <c r="A951" s="340"/>
      <c r="B951" s="341"/>
      <c r="C951" s="340"/>
      <c r="D951" s="340"/>
      <c r="E951" s="340"/>
      <c r="F951" s="340"/>
      <c r="G951" s="340"/>
      <c r="H951" s="340"/>
      <c r="I951" s="340"/>
      <c r="J951" s="340"/>
      <c r="K951" s="339"/>
      <c r="L951" s="342"/>
      <c r="M951" s="342"/>
      <c r="N951" s="342"/>
      <c r="O951" s="342"/>
      <c r="P951" s="343"/>
      <c r="Q951" s="343"/>
      <c r="R951" s="343"/>
    </row>
    <row r="952" spans="1:18">
      <c r="A952" s="340"/>
      <c r="B952" s="341"/>
      <c r="C952" s="340"/>
      <c r="D952" s="340"/>
      <c r="E952" s="340"/>
      <c r="F952" s="340"/>
      <c r="G952" s="340"/>
      <c r="H952" s="340"/>
      <c r="I952" s="340"/>
      <c r="J952" s="340"/>
      <c r="K952" s="339"/>
      <c r="L952" s="342"/>
      <c r="M952" s="342"/>
      <c r="N952" s="342"/>
      <c r="O952" s="342"/>
      <c r="P952" s="343"/>
      <c r="Q952" s="343"/>
      <c r="R952" s="343"/>
    </row>
    <row r="953" spans="1:18">
      <c r="A953" s="340"/>
      <c r="B953" s="341"/>
      <c r="C953" s="340"/>
      <c r="D953" s="340"/>
      <c r="E953" s="340"/>
      <c r="F953" s="340"/>
      <c r="G953" s="340"/>
      <c r="H953" s="340"/>
      <c r="I953" s="340"/>
      <c r="J953" s="340"/>
      <c r="K953" s="339"/>
      <c r="L953" s="342"/>
      <c r="M953" s="342"/>
      <c r="N953" s="342"/>
      <c r="O953" s="342"/>
      <c r="P953" s="343"/>
      <c r="Q953" s="343"/>
      <c r="R953" s="343"/>
    </row>
    <row r="954" spans="1:18">
      <c r="A954" s="340"/>
      <c r="B954" s="341"/>
      <c r="C954" s="340"/>
      <c r="D954" s="340"/>
      <c r="E954" s="340"/>
      <c r="F954" s="340"/>
      <c r="G954" s="340"/>
      <c r="H954" s="340"/>
      <c r="I954" s="340"/>
      <c r="J954" s="340"/>
      <c r="K954" s="339"/>
      <c r="L954" s="342"/>
      <c r="M954" s="342"/>
      <c r="N954" s="342"/>
      <c r="O954" s="342"/>
      <c r="P954" s="343"/>
      <c r="Q954" s="343"/>
      <c r="R954" s="343"/>
    </row>
    <row r="955" spans="1:18">
      <c r="A955" s="340"/>
      <c r="B955" s="341"/>
      <c r="C955" s="340"/>
      <c r="D955" s="340"/>
      <c r="E955" s="340"/>
      <c r="F955" s="340"/>
      <c r="G955" s="340"/>
      <c r="H955" s="340"/>
      <c r="I955" s="340"/>
      <c r="J955" s="340"/>
      <c r="K955" s="339"/>
      <c r="L955" s="342"/>
      <c r="M955" s="342"/>
      <c r="N955" s="342"/>
      <c r="O955" s="342"/>
      <c r="P955" s="343"/>
      <c r="Q955" s="343"/>
      <c r="R955" s="343"/>
    </row>
    <row r="956" spans="1:18">
      <c r="A956" s="340"/>
      <c r="B956" s="341"/>
      <c r="C956" s="340"/>
      <c r="D956" s="340"/>
      <c r="E956" s="340"/>
      <c r="F956" s="340"/>
      <c r="G956" s="340"/>
      <c r="H956" s="340"/>
      <c r="I956" s="340"/>
      <c r="J956" s="340"/>
      <c r="K956" s="339"/>
      <c r="L956" s="342"/>
      <c r="M956" s="342"/>
      <c r="N956" s="342"/>
      <c r="O956" s="342"/>
      <c r="P956" s="343"/>
      <c r="Q956" s="343"/>
      <c r="R956" s="343"/>
    </row>
    <row r="957" spans="1:18">
      <c r="A957" s="340"/>
      <c r="B957" s="341"/>
      <c r="C957" s="340"/>
      <c r="D957" s="340"/>
      <c r="E957" s="340"/>
      <c r="F957" s="340"/>
      <c r="G957" s="340"/>
      <c r="H957" s="340"/>
      <c r="I957" s="340"/>
      <c r="J957" s="340"/>
      <c r="K957" s="339"/>
      <c r="L957" s="342"/>
      <c r="M957" s="342"/>
      <c r="N957" s="342"/>
      <c r="O957" s="342"/>
      <c r="P957" s="343"/>
      <c r="Q957" s="343"/>
      <c r="R957" s="343"/>
    </row>
    <row r="958" spans="1:18">
      <c r="A958" s="340"/>
      <c r="B958" s="341"/>
      <c r="C958" s="340"/>
      <c r="D958" s="340"/>
      <c r="E958" s="340"/>
      <c r="F958" s="340"/>
      <c r="G958" s="340"/>
      <c r="H958" s="340"/>
      <c r="I958" s="340"/>
      <c r="J958" s="340"/>
      <c r="K958" s="339"/>
      <c r="L958" s="342"/>
      <c r="M958" s="342"/>
      <c r="N958" s="342"/>
      <c r="O958" s="342"/>
      <c r="P958" s="343"/>
      <c r="Q958" s="343"/>
      <c r="R958" s="343"/>
    </row>
    <row r="959" spans="1:18">
      <c r="A959" s="340"/>
      <c r="B959" s="341"/>
      <c r="C959" s="340"/>
      <c r="D959" s="340"/>
      <c r="E959" s="340"/>
      <c r="F959" s="340"/>
      <c r="G959" s="340"/>
      <c r="H959" s="340"/>
      <c r="I959" s="340"/>
      <c r="J959" s="340"/>
      <c r="K959" s="339"/>
      <c r="L959" s="342"/>
      <c r="M959" s="342"/>
      <c r="N959" s="342"/>
      <c r="O959" s="342"/>
      <c r="P959" s="343"/>
      <c r="Q959" s="343"/>
      <c r="R959" s="343"/>
    </row>
    <row r="960" spans="1:18">
      <c r="A960" s="340"/>
      <c r="B960" s="341"/>
      <c r="C960" s="340"/>
      <c r="D960" s="340"/>
      <c r="E960" s="340"/>
      <c r="F960" s="340"/>
      <c r="G960" s="340"/>
      <c r="H960" s="340"/>
      <c r="I960" s="340"/>
      <c r="J960" s="340"/>
      <c r="K960" s="339"/>
      <c r="L960" s="342"/>
      <c r="M960" s="342"/>
      <c r="N960" s="342"/>
      <c r="O960" s="342"/>
      <c r="P960" s="343"/>
      <c r="Q960" s="343"/>
      <c r="R960" s="343"/>
    </row>
  </sheetData>
  <customSheetViews>
    <customSheetView guid="{46AB93AC-F6B3-4BEC-B80A-433B00040A31}" filter="1" showAutoFilter="1">
      <pageMargins left="0.7" right="0.7" top="0.75" bottom="0.75" header="0.3" footer="0.3"/>
      <autoFilter ref="J1:J960" xr:uid="{8E94FFFF-732A-4124-A9CA-5FF4441FE781}"/>
      <extLst>
        <ext uri="GoogleSheetsCustomDataVersion1">
          <go:sheetsCustomData xmlns:go="http://customooxmlschemas.google.com/" filterViewId="998562040"/>
        </ext>
      </extLst>
    </customSheetView>
    <customSheetView guid="{85541060-8C2C-4499-8F3E-A2E74D2C95E4}" filter="1" showAutoFilter="1">
      <pageMargins left="0.7" right="0.7" top="0.75" bottom="0.75" header="0.3" footer="0.3"/>
      <autoFilter ref="A1:O162" xr:uid="{F1C06AB1-BEDB-48E2-A64A-16BCD48B37A7}"/>
      <extLst>
        <ext uri="GoogleSheetsCustomDataVersion1">
          <go:sheetsCustomData xmlns:go="http://customooxmlschemas.google.com/" filterViewId="997977509"/>
        </ext>
      </extLst>
    </customSheetView>
    <customSheetView guid="{27DF10CC-5753-427D-A02A-918EE50BF5F6}" filter="1" showAutoFilter="1">
      <pageMargins left="0.7" right="0.7" top="0.75" bottom="0.75" header="0.3" footer="0.3"/>
      <autoFilter ref="A1:R154" xr:uid="{75C87987-8589-4260-8324-F14962A5465B}">
        <filterColumn colId="1">
          <filters>
            <filter val="Easterseals CCBHC"/>
          </filters>
        </filterColumn>
      </autoFilter>
      <extLst>
        <ext uri="GoogleSheetsCustomDataVersion1">
          <go:sheetsCustomData xmlns:go="http://customooxmlschemas.google.com/" filterViewId="730784261"/>
        </ext>
      </extLst>
    </customSheetView>
    <customSheetView guid="{6C5D2A13-D8C6-4F99-A516-0218FCE230C4}" filter="1" showAutoFilter="1">
      <pageMargins left="0.7" right="0.7" top="0.75" bottom="0.75" header="0.3" footer="0.3"/>
      <autoFilter ref="E1:E960" xr:uid="{422FC219-C322-44EE-96AA-4D261A32B028}"/>
      <extLst>
        <ext uri="GoogleSheetsCustomDataVersion1">
          <go:sheetsCustomData xmlns:go="http://customooxmlschemas.google.com/" filterViewId="413469217"/>
        </ext>
      </extLst>
    </customSheetView>
    <customSheetView guid="{96FA0657-898F-4461-A032-9B56CA2191C9}" filter="1" showAutoFilter="1">
      <pageMargins left="0.7" right="0.7" top="0.75" bottom="0.75" header="0.3" footer="0.3"/>
      <autoFilter ref="B1:B960" xr:uid="{C306CBBD-8751-4076-B338-70602E101D02}">
        <filterColumn colId="0">
          <filters>
            <filter val="Easterseals CCBHC"/>
            <filter val="Hope Network-New Passages DCO"/>
            <filter val="Hope Network-New Passages DCO_x000a__x000a_JOAK"/>
            <filter val="Judson CCBHC"/>
          </filters>
        </filterColumn>
      </autoFilter>
      <extLst>
        <ext uri="GoogleSheetsCustomDataVersion1">
          <go:sheetsCustomData xmlns:go="http://customooxmlschemas.google.com/" filterViewId="393527734"/>
        </ext>
      </extLst>
    </customSheetView>
    <customSheetView guid="{3B088792-2269-452E-BA7A-2A66542FC24D}" filter="1" showAutoFilter="1">
      <pageMargins left="0.7" right="0.7" top="0.75" bottom="0.75" header="0.3" footer="0.3"/>
      <autoFilter ref="A1:R154" xr:uid="{C0B9AF51-EDA6-4EFD-B571-37BD32ABFB2A}">
        <filterColumn colId="1">
          <filters>
            <filter val="All- Well Being"/>
            <filter val="CCBHC Staff TTI"/>
            <filter val="CNS Healthcare"/>
            <filter val="Consumer Services"/>
            <filter val="Easterseals CCBHC"/>
            <filter val="Hope Network-New Passages DCO"/>
            <filter val="Hope Network-New Passages DCO_x000a__x000a_JOAK"/>
            <filter val="JOAK"/>
            <filter val="New Oakland Family Centers"/>
            <filter val="Not included on any roster"/>
            <filter val="Renewal Christian Counseling Inc"/>
          </filters>
        </filterColumn>
      </autoFilter>
      <extLst>
        <ext uri="GoogleSheetsCustomDataVersion1">
          <go:sheetsCustomData xmlns:go="http://customooxmlschemas.google.com/" filterViewId="2110144378"/>
        </ext>
      </extLst>
    </customSheetView>
    <customSheetView guid="{9A0FE5CD-034A-45A1-BE2A-18B2D99ECDF1}" filter="1" showAutoFilter="1">
      <pageMargins left="0.7" right="0.7" top="0.75" bottom="0.75" header="0.3" footer="0.3"/>
      <autoFilter ref="I1:I960" xr:uid="{DC0578B2-7DED-4A6C-95DF-559F726D8132}"/>
      <extLst>
        <ext uri="GoogleSheetsCustomDataVersion1">
          <go:sheetsCustomData xmlns:go="http://customooxmlschemas.google.com/" filterViewId="2085648439"/>
        </ext>
      </extLst>
    </customSheetView>
    <customSheetView guid="{1EC0F0EC-C833-4F39-87F0-63A68BEB4AA3}" filter="1" showAutoFilter="1">
      <pageMargins left="0.7" right="0.7" top="0.75" bottom="0.75" header="0.3" footer="0.3"/>
      <autoFilter ref="B1:B960" xr:uid="{9FE879BF-BDA2-455C-B829-F75774CE2AC1}">
        <filterColumn colId="0">
          <filters>
            <filter val="Easterseals CCBHC"/>
          </filters>
        </filterColumn>
      </autoFilter>
      <extLst>
        <ext uri="GoogleSheetsCustomDataVersion1">
          <go:sheetsCustomData xmlns:go="http://customooxmlschemas.google.com/" filterViewId="1513380979"/>
        </ext>
      </extLst>
    </customSheetView>
    <customSheetView guid="{0339C0C8-B22B-436B-A6DE-E9F22488B78F}" filter="1" showAutoFilter="1">
      <pageMargins left="0.7" right="0.7" top="0.75" bottom="0.75" header="0.3" footer="0.3"/>
      <autoFilter ref="A1:R154" xr:uid="{72C539B2-A25D-40A4-8C84-6D681C612C2A}">
        <filterColumn colId="1">
          <filters>
            <filter val="New Oakland Family Centers"/>
            <filter val="Easterseals CCBHC"/>
          </filters>
        </filterColumn>
      </autoFilter>
      <extLst>
        <ext uri="GoogleSheetsCustomDataVersion1">
          <go:sheetsCustomData xmlns:go="http://customooxmlschemas.google.com/" filterViewId="1145191538"/>
        </ext>
      </extLst>
    </customSheetView>
    <customSheetView guid="{B281B25C-367C-428F-98EE-EA0FF8A205C0}" filter="1" showAutoFilter="1">
      <pageMargins left="0.7" right="0.7" top="0.75" bottom="0.75" header="0.3" footer="0.3"/>
      <autoFilter ref="B1:B960" xr:uid="{73EC6E8F-D9D3-4B5F-9B9A-BA6182BF4D79}">
        <filterColumn colId="0">
          <filters>
            <filter val="New Oakland Family Centers"/>
            <filter val="Easterseals CCBHC"/>
          </filters>
        </filterColumn>
      </autoFilter>
      <extLst>
        <ext uri="GoogleSheetsCustomDataVersion1">
          <go:sheetsCustomData xmlns:go="http://customooxmlschemas.google.com/" filterViewId="1090379294"/>
        </ext>
      </extLst>
    </customSheetView>
  </customSheetViews>
  <conditionalFormatting sqref="F1:F960">
    <cfRule type="containsText" dxfId="11" priority="4" operator="containsText" text="NP">
      <formula>NOT(ISERROR(SEARCH(("NP"),(F1))))</formula>
    </cfRule>
    <cfRule type="containsText" dxfId="10" priority="5" operator="containsText" text="RN">
      <formula>NOT(ISERROR(SEARCH(("RN"),(F1))))</formula>
    </cfRule>
    <cfRule type="containsText" dxfId="9" priority="6" operator="containsText" text="PA">
      <formula>NOT(ISERROR(SEARCH(("PA"),(F1))))</formula>
    </cfRule>
    <cfRule type="containsText" dxfId="8" priority="7" operator="containsText" text="LL">
      <formula>NOT(ISERROR(SEARCH(("LL"),(F1))))</formula>
    </cfRule>
  </conditionalFormatting>
  <conditionalFormatting sqref="F140:F143">
    <cfRule type="containsText" dxfId="7" priority="1" operator="containsText" text="NP">
      <formula>NOT(ISERROR(SEARCH(("NP"),(F140))))</formula>
    </cfRule>
    <cfRule type="containsText" dxfId="6" priority="2" operator="containsText" text="RN">
      <formula>NOT(ISERROR(SEARCH(("RN"),(F140))))</formula>
    </cfRule>
    <cfRule type="containsText" dxfId="5" priority="3" operator="containsText" text="NP">
      <formula>NOT(ISERROR(SEARCH(("NP"),(F140))))</formula>
    </cfRule>
  </conditionalFormatting>
  <conditionalFormatting sqref="I1:I960">
    <cfRule type="containsText" dxfId="4" priority="8" operator="containsText" text="link">
      <formula>NOT(ISERROR(SEARCH(("link"),(I1))))</formula>
    </cfRule>
  </conditionalFormatting>
  <hyperlinks>
    <hyperlink ref="Q10" r:id="rId1" xr:uid="{00000000-0004-0000-0500-000000000000}"/>
    <hyperlink ref="R28" r:id="rId2" xr:uid="{00000000-0004-0000-0500-000001000000}"/>
    <hyperlink ref="R29" r:id="rId3" xr:uid="{00000000-0004-0000-0500-000002000000}"/>
    <hyperlink ref="R32" r:id="rId4" xr:uid="{00000000-0004-0000-0500-000003000000}"/>
    <hyperlink ref="R42" r:id="rId5" xr:uid="{00000000-0004-0000-0500-000004000000}"/>
    <hyperlink ref="R47" r:id="rId6" xr:uid="{00000000-0004-0000-0500-000005000000}"/>
    <hyperlink ref="R58" r:id="rId7" xr:uid="{00000000-0004-0000-0500-000006000000}"/>
    <hyperlink ref="R73" r:id="rId8" xr:uid="{00000000-0004-0000-0500-000007000000}"/>
    <hyperlink ref="R75" r:id="rId9" xr:uid="{00000000-0004-0000-0500-000008000000}"/>
    <hyperlink ref="R78" r:id="rId10" xr:uid="{00000000-0004-0000-0500-000009000000}"/>
    <hyperlink ref="R86" r:id="rId11" xr:uid="{00000000-0004-0000-0500-00000A000000}"/>
    <hyperlink ref="R104" r:id="rId12" xr:uid="{00000000-0004-0000-0500-00000B000000}"/>
    <hyperlink ref="R105" r:id="rId13" xr:uid="{00000000-0004-0000-0500-00000C000000}"/>
    <hyperlink ref="R109" r:id="rId14" xr:uid="{00000000-0004-0000-0500-00000D000000}"/>
    <hyperlink ref="R118" r:id="rId15" xr:uid="{00000000-0004-0000-0500-00000E000000}"/>
    <hyperlink ref="R122" r:id="rId16" xr:uid="{00000000-0004-0000-0500-00000F000000}"/>
    <hyperlink ref="R124" r:id="rId17" xr:uid="{00000000-0004-0000-0500-000010000000}"/>
    <hyperlink ref="R128" r:id="rId18" xr:uid="{00000000-0004-0000-0500-000011000000}"/>
    <hyperlink ref="R130" r:id="rId19" xr:uid="{00000000-0004-0000-0500-000012000000}"/>
    <hyperlink ref="R132" r:id="rId20" xr:uid="{00000000-0004-0000-0500-000013000000}"/>
    <hyperlink ref="R146" r:id="rId21" xr:uid="{00000000-0004-0000-0500-000014000000}"/>
    <hyperlink ref="R147" r:id="rId22" xr:uid="{00000000-0004-0000-0500-000015000000}"/>
    <hyperlink ref="R148" r:id="rId23" xr:uid="{00000000-0004-0000-0500-000016000000}"/>
    <hyperlink ref="R152" r:id="rId24" xr:uid="{00000000-0004-0000-0500-000017000000}"/>
    <hyperlink ref="R153" r:id="rId25" xr:uid="{00000000-0004-0000-0500-000018000000}"/>
  </hyperlinks>
  <pageMargins left="0.7" right="0.7" top="0.75" bottom="0.75" header="0" footer="0"/>
  <pageSetup orientation="portrait"/>
  <legacyDrawing r:id="rId2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outlinePr summaryBelow="0" summaryRight="0"/>
  </sheetPr>
  <dimension ref="A1:AN969"/>
  <sheetViews>
    <sheetView workbookViewId="0">
      <pane xSplit="7" ySplit="1" topLeftCell="H2" activePane="bottomRight" state="frozen"/>
      <selection pane="topRight" activeCell="H1" sqref="H1"/>
      <selection pane="bottomLeft" activeCell="A2" sqref="A2"/>
      <selection pane="bottomRight" activeCell="H2" sqref="H2"/>
    </sheetView>
  </sheetViews>
  <sheetFormatPr defaultColWidth="12.5703125" defaultRowHeight="15" customHeight="1"/>
  <cols>
    <col min="1" max="1" width="14.5703125" customWidth="1"/>
    <col min="2" max="2" width="14.28515625" customWidth="1"/>
    <col min="4" max="4" width="11.7109375" customWidth="1"/>
    <col min="6" max="6" width="22.5703125" customWidth="1"/>
    <col min="7" max="7" width="16.140625" customWidth="1"/>
    <col min="12" max="12" width="15.5703125" customWidth="1"/>
    <col min="14" max="14" width="17.140625" customWidth="1"/>
    <col min="15" max="15" width="16.42578125" customWidth="1"/>
    <col min="16" max="16" width="15.42578125" customWidth="1"/>
    <col min="17" max="17" width="12.42578125" customWidth="1"/>
    <col min="19" max="23" width="11.42578125" customWidth="1"/>
    <col min="24" max="26" width="13.7109375" customWidth="1"/>
    <col min="27" max="27" width="16.28515625" customWidth="1"/>
    <col min="28" max="29" width="13.7109375" customWidth="1"/>
    <col min="30" max="30" width="18.7109375" customWidth="1"/>
    <col min="31" max="31" width="19.140625" customWidth="1"/>
    <col min="32" max="32" width="25.42578125" customWidth="1"/>
    <col min="33" max="35" width="16.42578125" customWidth="1"/>
    <col min="36" max="36" width="23.42578125" customWidth="1"/>
    <col min="37" max="37" width="21.140625" customWidth="1"/>
    <col min="38" max="38" width="17.85546875" customWidth="1"/>
    <col min="39" max="39" width="24.140625" customWidth="1"/>
    <col min="40" max="40" width="23.42578125" customWidth="1"/>
  </cols>
  <sheetData>
    <row r="1" spans="1:40" ht="67.5">
      <c r="A1" s="344" t="s">
        <v>1949</v>
      </c>
      <c r="B1" s="345" t="s">
        <v>1621</v>
      </c>
      <c r="C1" s="345" t="s">
        <v>34</v>
      </c>
      <c r="D1" s="345" t="s">
        <v>1622</v>
      </c>
      <c r="E1" s="345" t="s">
        <v>36</v>
      </c>
      <c r="F1" s="345" t="s">
        <v>1950</v>
      </c>
      <c r="G1" s="345" t="s">
        <v>40</v>
      </c>
      <c r="H1" s="345" t="s">
        <v>41</v>
      </c>
      <c r="I1" s="345" t="s">
        <v>1951</v>
      </c>
      <c r="J1" s="345" t="s">
        <v>43</v>
      </c>
      <c r="K1" s="345" t="s">
        <v>44</v>
      </c>
      <c r="L1" s="345" t="s">
        <v>45</v>
      </c>
      <c r="M1" s="345" t="s">
        <v>46</v>
      </c>
      <c r="N1" s="345" t="s">
        <v>47</v>
      </c>
      <c r="O1" s="345" t="s">
        <v>48</v>
      </c>
      <c r="P1" s="345" t="s">
        <v>49</v>
      </c>
      <c r="Q1" s="345" t="s">
        <v>50</v>
      </c>
      <c r="R1" s="345" t="s">
        <v>51</v>
      </c>
      <c r="S1" s="345" t="s">
        <v>52</v>
      </c>
      <c r="T1" s="345" t="s">
        <v>53</v>
      </c>
      <c r="U1" s="345" t="s">
        <v>54</v>
      </c>
      <c r="V1" s="345" t="s">
        <v>52</v>
      </c>
      <c r="W1" s="345" t="s">
        <v>1952</v>
      </c>
      <c r="X1" s="345" t="s">
        <v>57</v>
      </c>
      <c r="Y1" s="346" t="s">
        <v>58</v>
      </c>
      <c r="Z1" s="346" t="s">
        <v>59</v>
      </c>
      <c r="AA1" s="345" t="s">
        <v>60</v>
      </c>
      <c r="AB1" s="345" t="s">
        <v>61</v>
      </c>
      <c r="AC1" s="347" t="s">
        <v>62</v>
      </c>
      <c r="AD1" s="348" t="s">
        <v>63</v>
      </c>
      <c r="AE1" s="348" t="s">
        <v>64</v>
      </c>
      <c r="AF1" s="348" t="s">
        <v>13</v>
      </c>
      <c r="AG1" s="348" t="s">
        <v>65</v>
      </c>
      <c r="AH1" s="348" t="s">
        <v>14</v>
      </c>
      <c r="AI1" s="348" t="s">
        <v>66</v>
      </c>
      <c r="AJ1" s="349" t="s">
        <v>16</v>
      </c>
      <c r="AK1" s="349" t="s">
        <v>29</v>
      </c>
      <c r="AL1" s="349" t="s">
        <v>17</v>
      </c>
      <c r="AM1" s="349" t="s">
        <v>15</v>
      </c>
      <c r="AN1" s="349" t="s">
        <v>67</v>
      </c>
    </row>
    <row r="2" spans="1:40" ht="63">
      <c r="A2" s="230" t="s">
        <v>69</v>
      </c>
      <c r="B2" s="350" t="s">
        <v>70</v>
      </c>
      <c r="C2" s="322" t="s">
        <v>71</v>
      </c>
      <c r="D2" s="322"/>
      <c r="E2" s="322" t="s">
        <v>72</v>
      </c>
      <c r="F2" s="322" t="s">
        <v>1627</v>
      </c>
      <c r="G2" s="351">
        <v>1871126748</v>
      </c>
      <c r="H2" s="350"/>
      <c r="I2" s="351" t="s">
        <v>75</v>
      </c>
      <c r="J2" s="351"/>
      <c r="K2" s="351" t="s">
        <v>76</v>
      </c>
      <c r="L2" s="352" t="s">
        <v>1953</v>
      </c>
      <c r="M2" s="322">
        <v>2902009683</v>
      </c>
      <c r="N2" s="322" t="s">
        <v>1954</v>
      </c>
      <c r="O2" s="353" t="s">
        <v>1955</v>
      </c>
      <c r="P2" s="322" t="s">
        <v>2</v>
      </c>
      <c r="Q2" s="322" t="s">
        <v>2</v>
      </c>
      <c r="R2" s="322" t="s">
        <v>2</v>
      </c>
      <c r="S2" s="322" t="s">
        <v>2</v>
      </c>
      <c r="T2" s="322" t="s">
        <v>2</v>
      </c>
      <c r="U2" s="322" t="s">
        <v>2</v>
      </c>
      <c r="V2" s="322" t="s">
        <v>2</v>
      </c>
      <c r="W2" s="322" t="s">
        <v>2</v>
      </c>
      <c r="X2" s="354" t="s">
        <v>2</v>
      </c>
      <c r="Y2" s="355" t="s">
        <v>2</v>
      </c>
      <c r="Z2" s="356" t="s">
        <v>2</v>
      </c>
      <c r="AA2" s="357"/>
      <c r="AB2" s="322"/>
      <c r="AC2" s="322"/>
      <c r="AD2" s="358" t="s">
        <v>78</v>
      </c>
      <c r="AE2" s="358" t="s">
        <v>78</v>
      </c>
      <c r="AF2" s="6" t="s">
        <v>20</v>
      </c>
      <c r="AG2" s="6"/>
      <c r="AH2" s="6" t="s">
        <v>20</v>
      </c>
      <c r="AI2" s="6"/>
      <c r="AJ2" s="6" t="s">
        <v>20</v>
      </c>
      <c r="AK2" s="6" t="s">
        <v>20</v>
      </c>
      <c r="AL2" s="6" t="s">
        <v>20</v>
      </c>
      <c r="AM2" s="6" t="s">
        <v>20</v>
      </c>
      <c r="AN2" s="359" t="s">
        <v>20</v>
      </c>
    </row>
    <row r="3" spans="1:40" ht="60">
      <c r="A3" s="360" t="s">
        <v>69</v>
      </c>
      <c r="B3" s="361" t="s">
        <v>1628</v>
      </c>
      <c r="C3" s="362" t="s">
        <v>81</v>
      </c>
      <c r="D3" s="362"/>
      <c r="E3" s="362" t="s">
        <v>83</v>
      </c>
      <c r="F3" s="362" t="s">
        <v>1629</v>
      </c>
      <c r="G3" s="363">
        <v>1235377482</v>
      </c>
      <c r="H3" s="363"/>
      <c r="I3" s="364" t="s">
        <v>75</v>
      </c>
      <c r="J3" s="362"/>
      <c r="K3" s="362" t="s">
        <v>86</v>
      </c>
      <c r="L3" s="362" t="s">
        <v>87</v>
      </c>
      <c r="M3" s="362">
        <v>6451011297</v>
      </c>
      <c r="N3" s="362" t="s">
        <v>1956</v>
      </c>
      <c r="O3" s="362" t="s">
        <v>89</v>
      </c>
      <c r="P3" s="362" t="s">
        <v>2</v>
      </c>
      <c r="Q3" s="362" t="s">
        <v>2</v>
      </c>
      <c r="R3" s="362" t="s">
        <v>2</v>
      </c>
      <c r="S3" s="362" t="s">
        <v>2</v>
      </c>
      <c r="T3" s="362" t="s">
        <v>2</v>
      </c>
      <c r="U3" s="362" t="s">
        <v>2</v>
      </c>
      <c r="V3" s="362" t="s">
        <v>2</v>
      </c>
      <c r="W3" s="362" t="s">
        <v>2</v>
      </c>
      <c r="X3" s="365"/>
      <c r="Y3" s="366"/>
      <c r="Z3" s="367"/>
      <c r="AA3" s="368"/>
      <c r="AB3" s="362"/>
      <c r="AC3" s="362"/>
      <c r="AD3" s="369" t="s">
        <v>78</v>
      </c>
      <c r="AE3" s="369" t="s">
        <v>78</v>
      </c>
      <c r="AF3" s="369" t="s">
        <v>20</v>
      </c>
      <c r="AG3" s="369"/>
      <c r="AH3" s="369" t="s">
        <v>20</v>
      </c>
      <c r="AI3" s="369"/>
      <c r="AJ3" s="370" t="s">
        <v>91</v>
      </c>
      <c r="AK3" s="369" t="s">
        <v>20</v>
      </c>
      <c r="AL3" s="371" t="s">
        <v>20</v>
      </c>
      <c r="AM3" s="372" t="s">
        <v>20</v>
      </c>
      <c r="AN3" s="373" t="s">
        <v>20</v>
      </c>
    </row>
    <row r="4" spans="1:40" ht="88.5" customHeight="1">
      <c r="A4" s="230" t="s">
        <v>69</v>
      </c>
      <c r="B4" s="350" t="s">
        <v>1630</v>
      </c>
      <c r="C4" s="322" t="s">
        <v>1560</v>
      </c>
      <c r="D4" s="322"/>
      <c r="E4" s="322" t="s">
        <v>1561</v>
      </c>
      <c r="F4" s="322" t="s">
        <v>129</v>
      </c>
      <c r="G4" s="322">
        <v>1073720900</v>
      </c>
      <c r="H4" s="322">
        <v>12330050</v>
      </c>
      <c r="I4" s="351" t="s">
        <v>75</v>
      </c>
      <c r="J4" s="322"/>
      <c r="K4" s="322" t="s">
        <v>130</v>
      </c>
      <c r="L4" s="322" t="s">
        <v>131</v>
      </c>
      <c r="M4" s="322">
        <v>4301083821</v>
      </c>
      <c r="N4" s="322" t="s">
        <v>1562</v>
      </c>
      <c r="O4" s="322" t="s">
        <v>1563</v>
      </c>
      <c r="P4" s="322" t="s">
        <v>2</v>
      </c>
      <c r="Q4" s="322" t="s">
        <v>2</v>
      </c>
      <c r="R4" s="322" t="s">
        <v>2</v>
      </c>
      <c r="S4" s="322" t="s">
        <v>2</v>
      </c>
      <c r="T4" s="322" t="s">
        <v>2</v>
      </c>
      <c r="U4" s="322" t="s">
        <v>2</v>
      </c>
      <c r="V4" s="322" t="s">
        <v>2</v>
      </c>
      <c r="W4" s="322" t="s">
        <v>2</v>
      </c>
      <c r="X4" s="374"/>
      <c r="Y4" s="375"/>
      <c r="Z4" s="376"/>
      <c r="AA4" s="377"/>
      <c r="AB4" s="358"/>
      <c r="AC4" s="358"/>
      <c r="AD4" s="358" t="s">
        <v>78</v>
      </c>
      <c r="AE4" s="358" t="s">
        <v>78</v>
      </c>
      <c r="AF4" s="358" t="s">
        <v>1957</v>
      </c>
      <c r="AG4" s="378">
        <v>43890</v>
      </c>
      <c r="AH4" s="379" t="s">
        <v>90</v>
      </c>
      <c r="AI4" s="379"/>
      <c r="AJ4" s="380" t="s">
        <v>1958</v>
      </c>
      <c r="AK4" s="381" t="s">
        <v>273</v>
      </c>
      <c r="AL4" s="382" t="s">
        <v>790</v>
      </c>
      <c r="AM4" s="383" t="s">
        <v>1565</v>
      </c>
      <c r="AN4" s="384" t="s">
        <v>1959</v>
      </c>
    </row>
    <row r="5" spans="1:40" ht="100.5">
      <c r="A5" s="360" t="s">
        <v>69</v>
      </c>
      <c r="B5" s="363" t="s">
        <v>1630</v>
      </c>
      <c r="C5" s="362" t="s">
        <v>399</v>
      </c>
      <c r="D5" s="362" t="s">
        <v>873</v>
      </c>
      <c r="E5" s="362" t="s">
        <v>1566</v>
      </c>
      <c r="F5" s="362" t="s">
        <v>237</v>
      </c>
      <c r="G5" s="362">
        <v>1558788133</v>
      </c>
      <c r="H5" s="362"/>
      <c r="I5" s="364" t="s">
        <v>75</v>
      </c>
      <c r="J5" s="362"/>
      <c r="K5" s="362" t="s">
        <v>297</v>
      </c>
      <c r="L5" s="362" t="s">
        <v>239</v>
      </c>
      <c r="M5" s="362">
        <v>4704184664</v>
      </c>
      <c r="N5" s="362" t="s">
        <v>1567</v>
      </c>
      <c r="O5" s="362" t="s">
        <v>1568</v>
      </c>
      <c r="P5" s="362" t="s">
        <v>2</v>
      </c>
      <c r="Q5" s="362" t="s">
        <v>2</v>
      </c>
      <c r="R5" s="362">
        <v>4704184664</v>
      </c>
      <c r="S5" s="385">
        <v>33694</v>
      </c>
      <c r="T5" s="385">
        <v>45382</v>
      </c>
      <c r="U5" s="362">
        <v>4704184664</v>
      </c>
      <c r="V5" s="385">
        <v>33694</v>
      </c>
      <c r="W5" s="385">
        <v>45382</v>
      </c>
      <c r="X5" s="373"/>
      <c r="Y5" s="386"/>
      <c r="Z5" s="387"/>
      <c r="AA5" s="388"/>
      <c r="AB5" s="369"/>
      <c r="AC5" s="369"/>
      <c r="AD5" s="389" t="s">
        <v>78</v>
      </c>
      <c r="AE5" s="389" t="s">
        <v>78</v>
      </c>
      <c r="AF5" s="389" t="s">
        <v>1960</v>
      </c>
      <c r="AG5" s="390"/>
      <c r="AH5" s="390" t="s">
        <v>90</v>
      </c>
      <c r="AI5" s="390"/>
      <c r="AJ5" s="391" t="s">
        <v>437</v>
      </c>
      <c r="AK5" s="392" t="s">
        <v>1961</v>
      </c>
      <c r="AL5" s="393" t="s">
        <v>790</v>
      </c>
      <c r="AM5" s="394" t="s">
        <v>273</v>
      </c>
      <c r="AN5" s="395" t="s">
        <v>1962</v>
      </c>
    </row>
    <row r="6" spans="1:40" ht="114.75">
      <c r="A6" s="230" t="s">
        <v>69</v>
      </c>
      <c r="B6" s="350" t="s">
        <v>1630</v>
      </c>
      <c r="C6" s="322" t="s">
        <v>1569</v>
      </c>
      <c r="D6" s="322" t="s">
        <v>1570</v>
      </c>
      <c r="E6" s="322" t="s">
        <v>1571</v>
      </c>
      <c r="F6" s="322" t="s">
        <v>129</v>
      </c>
      <c r="G6" s="322">
        <v>1679119838</v>
      </c>
      <c r="H6" s="322"/>
      <c r="I6" s="351" t="s">
        <v>75</v>
      </c>
      <c r="J6" s="322"/>
      <c r="K6" s="322" t="s">
        <v>130</v>
      </c>
      <c r="L6" s="322" t="s">
        <v>131</v>
      </c>
      <c r="M6" s="322">
        <v>4351045799</v>
      </c>
      <c r="N6" s="322" t="s">
        <v>1572</v>
      </c>
      <c r="O6" s="322" t="s">
        <v>1573</v>
      </c>
      <c r="P6" s="322" t="s">
        <v>2</v>
      </c>
      <c r="Q6" s="322" t="s">
        <v>2</v>
      </c>
      <c r="R6" s="322" t="s">
        <v>2</v>
      </c>
      <c r="S6" s="322" t="s">
        <v>2</v>
      </c>
      <c r="T6" s="322" t="s">
        <v>2</v>
      </c>
      <c r="U6" s="322" t="s">
        <v>2</v>
      </c>
      <c r="V6" s="322" t="s">
        <v>2</v>
      </c>
      <c r="W6" s="322" t="s">
        <v>2</v>
      </c>
      <c r="X6" s="374"/>
      <c r="Y6" s="375"/>
      <c r="Z6" s="376"/>
      <c r="AA6" s="377"/>
      <c r="AB6" s="358"/>
      <c r="AC6" s="358"/>
      <c r="AD6" s="358" t="s">
        <v>78</v>
      </c>
      <c r="AE6" s="358" t="s">
        <v>78</v>
      </c>
      <c r="AF6" s="358" t="s">
        <v>1963</v>
      </c>
      <c r="AG6" s="379"/>
      <c r="AH6" s="379" t="s">
        <v>90</v>
      </c>
      <c r="AI6" s="379"/>
      <c r="AJ6" s="380" t="s">
        <v>437</v>
      </c>
      <c r="AK6" s="380" t="s">
        <v>1961</v>
      </c>
      <c r="AL6" s="382" t="s">
        <v>1964</v>
      </c>
      <c r="AM6" s="396" t="s">
        <v>1965</v>
      </c>
      <c r="AN6" s="379" t="s">
        <v>1966</v>
      </c>
    </row>
    <row r="7" spans="1:40" ht="114.75">
      <c r="A7" s="360" t="s">
        <v>69</v>
      </c>
      <c r="B7" s="363" t="s">
        <v>1630</v>
      </c>
      <c r="C7" s="362" t="s">
        <v>798</v>
      </c>
      <c r="D7" s="362" t="s">
        <v>1320</v>
      </c>
      <c r="E7" s="362" t="s">
        <v>1321</v>
      </c>
      <c r="F7" s="362" t="s">
        <v>121</v>
      </c>
      <c r="G7" s="362">
        <v>1174914808</v>
      </c>
      <c r="H7" s="362">
        <v>15014230</v>
      </c>
      <c r="I7" s="364" t="s">
        <v>75</v>
      </c>
      <c r="J7" s="362"/>
      <c r="K7" s="362" t="s">
        <v>104</v>
      </c>
      <c r="L7" s="362" t="s">
        <v>364</v>
      </c>
      <c r="M7" s="362">
        <v>6801108455</v>
      </c>
      <c r="N7" s="362" t="s">
        <v>1967</v>
      </c>
      <c r="O7" s="362" t="s">
        <v>387</v>
      </c>
      <c r="P7" s="362" t="s">
        <v>2</v>
      </c>
      <c r="Q7" s="362" t="s">
        <v>2</v>
      </c>
      <c r="R7" s="362" t="s">
        <v>2</v>
      </c>
      <c r="S7" s="362" t="s">
        <v>2</v>
      </c>
      <c r="T7" s="362" t="s">
        <v>2</v>
      </c>
      <c r="U7" s="362" t="s">
        <v>2</v>
      </c>
      <c r="V7" s="362" t="s">
        <v>2</v>
      </c>
      <c r="W7" s="362" t="s">
        <v>2</v>
      </c>
      <c r="X7" s="365" t="s">
        <v>2</v>
      </c>
      <c r="Y7" s="366" t="s">
        <v>2</v>
      </c>
      <c r="Z7" s="367" t="s">
        <v>2</v>
      </c>
      <c r="AA7" s="368"/>
      <c r="AB7" s="362"/>
      <c r="AC7" s="362"/>
      <c r="AD7" s="389" t="s">
        <v>78</v>
      </c>
      <c r="AE7" s="389" t="s">
        <v>78</v>
      </c>
      <c r="AF7" s="389" t="s">
        <v>1968</v>
      </c>
      <c r="AG7" s="390" t="s">
        <v>118</v>
      </c>
      <c r="AH7" s="390" t="s">
        <v>90</v>
      </c>
      <c r="AI7" s="390"/>
      <c r="AJ7" s="391" t="s">
        <v>437</v>
      </c>
      <c r="AK7" s="392" t="s">
        <v>1969</v>
      </c>
      <c r="AL7" s="393" t="s">
        <v>1970</v>
      </c>
      <c r="AM7" s="397" t="s">
        <v>1971</v>
      </c>
      <c r="AN7" s="395" t="s">
        <v>1972</v>
      </c>
    </row>
    <row r="8" spans="1:40" ht="143.25">
      <c r="A8" s="230" t="s">
        <v>69</v>
      </c>
      <c r="B8" s="350" t="s">
        <v>1630</v>
      </c>
      <c r="C8" s="322" t="s">
        <v>1326</v>
      </c>
      <c r="D8" s="322" t="s">
        <v>814</v>
      </c>
      <c r="E8" s="322" t="s">
        <v>1327</v>
      </c>
      <c r="F8" s="322" t="s">
        <v>121</v>
      </c>
      <c r="G8" s="322">
        <v>1487036059</v>
      </c>
      <c r="H8" s="322">
        <v>15157990</v>
      </c>
      <c r="I8" s="351" t="s">
        <v>75</v>
      </c>
      <c r="J8" s="322"/>
      <c r="K8" s="322" t="s">
        <v>180</v>
      </c>
      <c r="L8" s="322" t="s">
        <v>105</v>
      </c>
      <c r="M8" s="322">
        <v>6801109975</v>
      </c>
      <c r="N8" s="322" t="s">
        <v>1973</v>
      </c>
      <c r="O8" s="322" t="s">
        <v>1329</v>
      </c>
      <c r="P8" s="322" t="s">
        <v>2</v>
      </c>
      <c r="Q8" s="322" t="s">
        <v>2</v>
      </c>
      <c r="R8" s="322" t="s">
        <v>2</v>
      </c>
      <c r="S8" s="322" t="s">
        <v>2</v>
      </c>
      <c r="T8" s="322" t="s">
        <v>2</v>
      </c>
      <c r="U8" s="322" t="s">
        <v>2</v>
      </c>
      <c r="V8" s="322" t="s">
        <v>2</v>
      </c>
      <c r="W8" s="322" t="s">
        <v>2</v>
      </c>
      <c r="X8" s="354" t="s">
        <v>2</v>
      </c>
      <c r="Y8" s="398" t="s">
        <v>2</v>
      </c>
      <c r="Z8" s="399" t="s">
        <v>2</v>
      </c>
      <c r="AA8" s="357"/>
      <c r="AB8" s="322"/>
      <c r="AC8" s="322"/>
      <c r="AD8" s="358" t="s">
        <v>78</v>
      </c>
      <c r="AE8" s="358" t="s">
        <v>78</v>
      </c>
      <c r="AF8" s="358" t="s">
        <v>1974</v>
      </c>
      <c r="AG8" s="379" t="s">
        <v>118</v>
      </c>
      <c r="AH8" s="379" t="s">
        <v>90</v>
      </c>
      <c r="AI8" s="379"/>
      <c r="AJ8" s="380" t="s">
        <v>437</v>
      </c>
      <c r="AK8" s="5" t="s">
        <v>1961</v>
      </c>
      <c r="AL8" s="382" t="s">
        <v>1975</v>
      </c>
      <c r="AM8" s="379" t="s">
        <v>1976</v>
      </c>
      <c r="AN8" s="396" t="s">
        <v>1977</v>
      </c>
    </row>
    <row r="9" spans="1:40" ht="75">
      <c r="A9" s="360" t="s">
        <v>69</v>
      </c>
      <c r="B9" s="363" t="s">
        <v>1630</v>
      </c>
      <c r="C9" s="362" t="s">
        <v>1574</v>
      </c>
      <c r="D9" s="362" t="s">
        <v>1575</v>
      </c>
      <c r="E9" s="362" t="s">
        <v>1576</v>
      </c>
      <c r="F9" s="362" t="s">
        <v>1577</v>
      </c>
      <c r="G9" s="362">
        <v>1225673213</v>
      </c>
      <c r="H9" s="362"/>
      <c r="I9" s="364" t="s">
        <v>75</v>
      </c>
      <c r="J9" s="362"/>
      <c r="K9" s="362" t="s">
        <v>1578</v>
      </c>
      <c r="L9" s="362" t="s">
        <v>1579</v>
      </c>
      <c r="M9" s="360">
        <v>4351045796</v>
      </c>
      <c r="N9" s="362" t="s">
        <v>1580</v>
      </c>
      <c r="O9" s="362" t="s">
        <v>1573</v>
      </c>
      <c r="P9" s="362" t="s">
        <v>2</v>
      </c>
      <c r="Q9" s="362" t="s">
        <v>2</v>
      </c>
      <c r="R9" s="362" t="s">
        <v>2</v>
      </c>
      <c r="S9" s="362" t="s">
        <v>2</v>
      </c>
      <c r="T9" s="362" t="s">
        <v>2</v>
      </c>
      <c r="U9" s="362" t="s">
        <v>2</v>
      </c>
      <c r="V9" s="362" t="s">
        <v>2</v>
      </c>
      <c r="W9" s="362" t="s">
        <v>2</v>
      </c>
      <c r="X9" s="400"/>
      <c r="Y9" s="401"/>
      <c r="Z9" s="402"/>
      <c r="AA9" s="403"/>
      <c r="AB9" s="404"/>
      <c r="AC9" s="404"/>
      <c r="AD9" s="389" t="s">
        <v>78</v>
      </c>
      <c r="AE9" s="389" t="s">
        <v>78</v>
      </c>
      <c r="AF9" s="404" t="s">
        <v>153</v>
      </c>
      <c r="AG9" s="390"/>
      <c r="AH9" s="390" t="s">
        <v>90</v>
      </c>
      <c r="AI9" s="390"/>
      <c r="AJ9" s="392" t="s">
        <v>20</v>
      </c>
      <c r="AK9" s="392" t="s">
        <v>20</v>
      </c>
      <c r="AL9" s="393" t="s">
        <v>20</v>
      </c>
      <c r="AM9" s="390" t="s">
        <v>20</v>
      </c>
      <c r="AN9" s="405" t="s">
        <v>153</v>
      </c>
    </row>
    <row r="10" spans="1:40" ht="105">
      <c r="A10" s="230" t="s">
        <v>69</v>
      </c>
      <c r="B10" s="350" t="s">
        <v>1630</v>
      </c>
      <c r="C10" s="322" t="s">
        <v>1581</v>
      </c>
      <c r="D10" s="322"/>
      <c r="E10" s="322" t="s">
        <v>1582</v>
      </c>
      <c r="F10" s="322" t="s">
        <v>237</v>
      </c>
      <c r="G10" s="322">
        <v>1104848530</v>
      </c>
      <c r="H10" s="322">
        <v>11905089</v>
      </c>
      <c r="I10" s="351" t="s">
        <v>75</v>
      </c>
      <c r="J10" s="322"/>
      <c r="K10" s="322" t="s">
        <v>297</v>
      </c>
      <c r="L10" s="322" t="s">
        <v>588</v>
      </c>
      <c r="M10" s="322">
        <v>4704141653</v>
      </c>
      <c r="N10" s="322" t="s">
        <v>1583</v>
      </c>
      <c r="O10" s="322" t="s">
        <v>1584</v>
      </c>
      <c r="P10" s="322" t="s">
        <v>2</v>
      </c>
      <c r="Q10" s="322" t="s">
        <v>2</v>
      </c>
      <c r="R10" s="322">
        <v>4704141653</v>
      </c>
      <c r="S10" s="406">
        <v>30223</v>
      </c>
      <c r="T10" s="406">
        <v>45198</v>
      </c>
      <c r="U10" s="322">
        <v>4704141653</v>
      </c>
      <c r="V10" s="406">
        <v>30223</v>
      </c>
      <c r="W10" s="406">
        <v>45198</v>
      </c>
      <c r="X10" s="359"/>
      <c r="Y10" s="407"/>
      <c r="Z10" s="408"/>
      <c r="AA10" s="409"/>
      <c r="AB10" s="6"/>
      <c r="AC10" s="6"/>
      <c r="AD10" s="358" t="s">
        <v>78</v>
      </c>
      <c r="AE10" s="358" t="s">
        <v>78</v>
      </c>
      <c r="AF10" s="358" t="s">
        <v>1978</v>
      </c>
      <c r="AG10" s="379" t="s">
        <v>118</v>
      </c>
      <c r="AH10" s="379" t="s">
        <v>90</v>
      </c>
      <c r="AI10" s="379"/>
      <c r="AJ10" s="380" t="s">
        <v>437</v>
      </c>
      <c r="AK10" s="5" t="s">
        <v>1979</v>
      </c>
      <c r="AL10" s="382" t="s">
        <v>1980</v>
      </c>
      <c r="AM10" s="379" t="s">
        <v>1981</v>
      </c>
      <c r="AN10" s="384" t="s">
        <v>1982</v>
      </c>
    </row>
    <row r="11" spans="1:40" ht="115.5">
      <c r="A11" s="360" t="s">
        <v>69</v>
      </c>
      <c r="B11" s="363" t="s">
        <v>1630</v>
      </c>
      <c r="C11" s="362" t="s">
        <v>1332</v>
      </c>
      <c r="D11" s="362" t="s">
        <v>458</v>
      </c>
      <c r="E11" s="362" t="s">
        <v>1333</v>
      </c>
      <c r="F11" s="362" t="s">
        <v>121</v>
      </c>
      <c r="G11" s="362">
        <v>1194164558</v>
      </c>
      <c r="H11" s="362">
        <v>14583959</v>
      </c>
      <c r="I11" s="364" t="s">
        <v>75</v>
      </c>
      <c r="J11" s="362"/>
      <c r="K11" s="362" t="s">
        <v>122</v>
      </c>
      <c r="L11" s="362" t="s">
        <v>105</v>
      </c>
      <c r="M11" s="362">
        <v>6801106797</v>
      </c>
      <c r="N11" s="362" t="s">
        <v>1983</v>
      </c>
      <c r="O11" s="362" t="s">
        <v>387</v>
      </c>
      <c r="P11" s="362" t="s">
        <v>2</v>
      </c>
      <c r="Q11" s="362" t="s">
        <v>2</v>
      </c>
      <c r="R11" s="362" t="s">
        <v>2</v>
      </c>
      <c r="S11" s="362" t="s">
        <v>2</v>
      </c>
      <c r="T11" s="362" t="s">
        <v>2</v>
      </c>
      <c r="U11" s="362" t="s">
        <v>2</v>
      </c>
      <c r="V11" s="362" t="s">
        <v>2</v>
      </c>
      <c r="W11" s="362" t="s">
        <v>2</v>
      </c>
      <c r="X11" s="365" t="s">
        <v>2</v>
      </c>
      <c r="Y11" s="366" t="s">
        <v>2</v>
      </c>
      <c r="Z11" s="367" t="s">
        <v>2</v>
      </c>
      <c r="AA11" s="368"/>
      <c r="AB11" s="362"/>
      <c r="AC11" s="362"/>
      <c r="AD11" s="389" t="s">
        <v>78</v>
      </c>
      <c r="AE11" s="389" t="s">
        <v>78</v>
      </c>
      <c r="AF11" s="389" t="s">
        <v>1984</v>
      </c>
      <c r="AG11" s="390" t="s">
        <v>118</v>
      </c>
      <c r="AH11" s="390" t="s">
        <v>90</v>
      </c>
      <c r="AI11" s="390"/>
      <c r="AJ11" s="391" t="s">
        <v>437</v>
      </c>
      <c r="AK11" s="394" t="s">
        <v>273</v>
      </c>
      <c r="AL11" s="393" t="s">
        <v>790</v>
      </c>
      <c r="AM11" s="410" t="s">
        <v>1985</v>
      </c>
      <c r="AN11" s="390" t="s">
        <v>1986</v>
      </c>
    </row>
    <row r="12" spans="1:40" ht="114.75">
      <c r="A12" s="230" t="s">
        <v>69</v>
      </c>
      <c r="B12" s="350" t="s">
        <v>1630</v>
      </c>
      <c r="C12" s="322" t="s">
        <v>1337</v>
      </c>
      <c r="D12" s="322" t="s">
        <v>1338</v>
      </c>
      <c r="E12" s="322" t="s">
        <v>1339</v>
      </c>
      <c r="F12" s="322" t="s">
        <v>121</v>
      </c>
      <c r="G12" s="322">
        <v>1649677261</v>
      </c>
      <c r="H12" s="322">
        <v>14011738</v>
      </c>
      <c r="I12" s="351" t="s">
        <v>75</v>
      </c>
      <c r="J12" s="322"/>
      <c r="K12" s="322" t="s">
        <v>122</v>
      </c>
      <c r="L12" s="322" t="s">
        <v>105</v>
      </c>
      <c r="M12" s="322" t="s">
        <v>1987</v>
      </c>
      <c r="N12" s="322" t="s">
        <v>1988</v>
      </c>
      <c r="O12" s="322" t="s">
        <v>423</v>
      </c>
      <c r="P12" s="322" t="s">
        <v>2</v>
      </c>
      <c r="Q12" s="322" t="s">
        <v>2</v>
      </c>
      <c r="R12" s="322" t="s">
        <v>2</v>
      </c>
      <c r="S12" s="322" t="s">
        <v>2</v>
      </c>
      <c r="T12" s="322" t="s">
        <v>2</v>
      </c>
      <c r="U12" s="322" t="s">
        <v>2</v>
      </c>
      <c r="V12" s="322" t="s">
        <v>2</v>
      </c>
      <c r="W12" s="322" t="s">
        <v>2</v>
      </c>
      <c r="X12" s="354" t="s">
        <v>2</v>
      </c>
      <c r="Y12" s="398" t="s">
        <v>2</v>
      </c>
      <c r="Z12" s="399" t="s">
        <v>2</v>
      </c>
      <c r="AA12" s="357"/>
      <c r="AB12" s="322"/>
      <c r="AC12" s="322"/>
      <c r="AD12" s="358" t="s">
        <v>78</v>
      </c>
      <c r="AE12" s="358" t="s">
        <v>78</v>
      </c>
      <c r="AF12" s="358" t="s">
        <v>1989</v>
      </c>
      <c r="AG12" s="379" t="s">
        <v>118</v>
      </c>
      <c r="AH12" s="379" t="s">
        <v>90</v>
      </c>
      <c r="AI12" s="379"/>
      <c r="AJ12" s="380" t="s">
        <v>437</v>
      </c>
      <c r="AK12" s="5" t="s">
        <v>1990</v>
      </c>
      <c r="AL12" s="382" t="s">
        <v>1991</v>
      </c>
      <c r="AM12" s="411" t="s">
        <v>1992</v>
      </c>
      <c r="AN12" s="396" t="s">
        <v>1993</v>
      </c>
    </row>
    <row r="13" spans="1:40" ht="45">
      <c r="A13" s="360" t="s">
        <v>69</v>
      </c>
      <c r="B13" s="363" t="s">
        <v>1630</v>
      </c>
      <c r="C13" s="362" t="s">
        <v>1585</v>
      </c>
      <c r="D13" s="362" t="s">
        <v>1586</v>
      </c>
      <c r="E13" s="362" t="s">
        <v>1587</v>
      </c>
      <c r="F13" s="362" t="s">
        <v>1588</v>
      </c>
      <c r="G13" s="362">
        <v>1588947949</v>
      </c>
      <c r="H13" s="362"/>
      <c r="I13" s="364" t="s">
        <v>75</v>
      </c>
      <c r="J13" s="362"/>
      <c r="K13" s="362" t="s">
        <v>180</v>
      </c>
      <c r="L13" s="362" t="s">
        <v>105</v>
      </c>
      <c r="M13" s="362" t="s">
        <v>1589</v>
      </c>
      <c r="N13" s="362" t="s">
        <v>1590</v>
      </c>
      <c r="O13" s="412" t="s">
        <v>1591</v>
      </c>
      <c r="P13" s="362" t="s">
        <v>2</v>
      </c>
      <c r="Q13" s="362" t="s">
        <v>2</v>
      </c>
      <c r="R13" s="362" t="s">
        <v>2</v>
      </c>
      <c r="S13" s="362" t="s">
        <v>2</v>
      </c>
      <c r="T13" s="362" t="s">
        <v>2</v>
      </c>
      <c r="U13" s="362" t="s">
        <v>2</v>
      </c>
      <c r="V13" s="362" t="s">
        <v>2</v>
      </c>
      <c r="W13" s="362" t="s">
        <v>2</v>
      </c>
      <c r="X13" s="365" t="s">
        <v>2</v>
      </c>
      <c r="Y13" s="366" t="s">
        <v>2</v>
      </c>
      <c r="Z13" s="367" t="s">
        <v>2</v>
      </c>
      <c r="AA13" s="368"/>
      <c r="AB13" s="362"/>
      <c r="AC13" s="362"/>
      <c r="AD13" s="389" t="s">
        <v>78</v>
      </c>
      <c r="AE13" s="389" t="s">
        <v>78</v>
      </c>
      <c r="AF13" s="369" t="s">
        <v>20</v>
      </c>
      <c r="AG13" s="390"/>
      <c r="AH13" s="390" t="s">
        <v>90</v>
      </c>
      <c r="AI13" s="390"/>
      <c r="AJ13" s="391" t="s">
        <v>153</v>
      </c>
      <c r="AK13" s="392" t="s">
        <v>153</v>
      </c>
      <c r="AL13" s="393" t="s">
        <v>153</v>
      </c>
      <c r="AM13" s="405" t="s">
        <v>153</v>
      </c>
      <c r="AN13" s="405" t="s">
        <v>153</v>
      </c>
    </row>
    <row r="14" spans="1:40" ht="143.25">
      <c r="A14" s="230" t="s">
        <v>69</v>
      </c>
      <c r="B14" s="350" t="s">
        <v>1630</v>
      </c>
      <c r="C14" s="322" t="s">
        <v>1592</v>
      </c>
      <c r="D14" s="322" t="s">
        <v>1593</v>
      </c>
      <c r="E14" s="322" t="s">
        <v>1594</v>
      </c>
      <c r="F14" s="322" t="s">
        <v>121</v>
      </c>
      <c r="G14" s="322">
        <v>1518377027</v>
      </c>
      <c r="H14" s="322">
        <v>14249077</v>
      </c>
      <c r="I14" s="351" t="s">
        <v>75</v>
      </c>
      <c r="J14" s="322"/>
      <c r="K14" s="322" t="s">
        <v>402</v>
      </c>
      <c r="L14" s="322" t="s">
        <v>364</v>
      </c>
      <c r="M14" s="322">
        <v>6801096344</v>
      </c>
      <c r="N14" s="322" t="s">
        <v>1595</v>
      </c>
      <c r="O14" s="322" t="s">
        <v>1596</v>
      </c>
      <c r="P14" s="322" t="s">
        <v>2</v>
      </c>
      <c r="Q14" s="322" t="s">
        <v>2</v>
      </c>
      <c r="R14" s="322" t="s">
        <v>2</v>
      </c>
      <c r="S14" s="322" t="s">
        <v>2</v>
      </c>
      <c r="T14" s="322" t="s">
        <v>2</v>
      </c>
      <c r="U14" s="322" t="s">
        <v>2</v>
      </c>
      <c r="V14" s="322" t="s">
        <v>2</v>
      </c>
      <c r="W14" s="322" t="s">
        <v>2</v>
      </c>
      <c r="X14" s="354" t="s">
        <v>2</v>
      </c>
      <c r="Y14" s="398" t="s">
        <v>2</v>
      </c>
      <c r="Z14" s="399" t="s">
        <v>2</v>
      </c>
      <c r="AA14" s="357"/>
      <c r="AB14" s="322"/>
      <c r="AC14" s="322"/>
      <c r="AD14" s="358" t="s">
        <v>78</v>
      </c>
      <c r="AE14" s="358" t="s">
        <v>78</v>
      </c>
      <c r="AF14" s="358" t="s">
        <v>1994</v>
      </c>
      <c r="AG14" s="379" t="s">
        <v>118</v>
      </c>
      <c r="AH14" s="379" t="s">
        <v>90</v>
      </c>
      <c r="AI14" s="379"/>
      <c r="AJ14" s="380" t="s">
        <v>437</v>
      </c>
      <c r="AK14" s="5" t="s">
        <v>1995</v>
      </c>
      <c r="AL14" s="382" t="s">
        <v>1996</v>
      </c>
      <c r="AM14" s="413" t="s">
        <v>1997</v>
      </c>
      <c r="AN14" s="396" t="s">
        <v>1998</v>
      </c>
    </row>
    <row r="15" spans="1:40" ht="76.5">
      <c r="A15" s="360" t="s">
        <v>69</v>
      </c>
      <c r="B15" s="362" t="s">
        <v>126</v>
      </c>
      <c r="C15" s="362" t="s">
        <v>127</v>
      </c>
      <c r="D15" s="362"/>
      <c r="E15" s="362" t="s">
        <v>128</v>
      </c>
      <c r="F15" s="362" t="s">
        <v>129</v>
      </c>
      <c r="G15" s="362">
        <v>1083616429</v>
      </c>
      <c r="H15" s="362">
        <v>11270530</v>
      </c>
      <c r="I15" s="364" t="s">
        <v>75</v>
      </c>
      <c r="J15" s="385">
        <v>44974</v>
      </c>
      <c r="K15" s="362" t="s">
        <v>130</v>
      </c>
      <c r="L15" s="362" t="s">
        <v>131</v>
      </c>
      <c r="M15" s="362">
        <v>4301042168</v>
      </c>
      <c r="N15" s="362" t="s">
        <v>1999</v>
      </c>
      <c r="O15" s="362" t="s">
        <v>2000</v>
      </c>
      <c r="P15" s="362" t="s">
        <v>2</v>
      </c>
      <c r="Q15" s="362" t="s">
        <v>2</v>
      </c>
      <c r="R15" s="362" t="s">
        <v>2</v>
      </c>
      <c r="S15" s="362" t="s">
        <v>2</v>
      </c>
      <c r="T15" s="362" t="s">
        <v>2</v>
      </c>
      <c r="U15" s="362" t="s">
        <v>2</v>
      </c>
      <c r="V15" s="362" t="s">
        <v>2</v>
      </c>
      <c r="W15" s="362" t="s">
        <v>2</v>
      </c>
      <c r="X15" s="414" t="s">
        <v>135</v>
      </c>
      <c r="Y15" s="415"/>
      <c r="Z15" s="416">
        <v>45107</v>
      </c>
      <c r="AA15" s="417"/>
      <c r="AB15" s="389"/>
      <c r="AC15" s="389"/>
      <c r="AD15" s="389" t="s">
        <v>78</v>
      </c>
      <c r="AE15" s="389" t="s">
        <v>78</v>
      </c>
      <c r="AF15" s="389" t="s">
        <v>2001</v>
      </c>
      <c r="AG15" s="418">
        <v>43373</v>
      </c>
      <c r="AH15" s="369" t="s">
        <v>137</v>
      </c>
      <c r="AI15" s="419">
        <v>45169</v>
      </c>
      <c r="AJ15" s="391" t="s">
        <v>437</v>
      </c>
      <c r="AK15" s="392" t="s">
        <v>1961</v>
      </c>
      <c r="AL15" s="393" t="s">
        <v>174</v>
      </c>
      <c r="AM15" s="390" t="s">
        <v>2002</v>
      </c>
      <c r="AN15" s="405" t="s">
        <v>2003</v>
      </c>
    </row>
    <row r="16" spans="1:40" ht="75">
      <c r="A16" s="230" t="s">
        <v>69</v>
      </c>
      <c r="B16" s="322" t="s">
        <v>126</v>
      </c>
      <c r="C16" s="322" t="s">
        <v>144</v>
      </c>
      <c r="D16" s="322"/>
      <c r="E16" s="322" t="s">
        <v>146</v>
      </c>
      <c r="F16" s="322" t="s">
        <v>84</v>
      </c>
      <c r="G16" s="322">
        <v>1023748506</v>
      </c>
      <c r="H16" s="322"/>
      <c r="I16" s="351" t="s">
        <v>75</v>
      </c>
      <c r="J16" s="322"/>
      <c r="K16" s="322" t="s">
        <v>147</v>
      </c>
      <c r="L16" s="322" t="s">
        <v>148</v>
      </c>
      <c r="M16" s="322">
        <v>6451022239</v>
      </c>
      <c r="N16" s="322" t="s">
        <v>2004</v>
      </c>
      <c r="O16" s="322" t="s">
        <v>2005</v>
      </c>
      <c r="P16" s="322" t="s">
        <v>2</v>
      </c>
      <c r="Q16" s="322" t="s">
        <v>2</v>
      </c>
      <c r="R16" s="322" t="s">
        <v>2</v>
      </c>
      <c r="S16" s="322" t="s">
        <v>2</v>
      </c>
      <c r="T16" s="322" t="s">
        <v>2</v>
      </c>
      <c r="U16" s="322" t="s">
        <v>2</v>
      </c>
      <c r="V16" s="322" t="s">
        <v>2</v>
      </c>
      <c r="W16" s="322" t="s">
        <v>2</v>
      </c>
      <c r="X16" s="354" t="s">
        <v>2</v>
      </c>
      <c r="Y16" s="398" t="s">
        <v>2</v>
      </c>
      <c r="Z16" s="399" t="s">
        <v>2</v>
      </c>
      <c r="AA16" s="357"/>
      <c r="AB16" s="322"/>
      <c r="AC16" s="322"/>
      <c r="AD16" s="358" t="s">
        <v>78</v>
      </c>
      <c r="AE16" s="358" t="s">
        <v>78</v>
      </c>
      <c r="AF16" s="6" t="s">
        <v>20</v>
      </c>
      <c r="AG16" s="379"/>
      <c r="AH16" s="6" t="s">
        <v>151</v>
      </c>
      <c r="AI16" s="420">
        <v>46691</v>
      </c>
      <c r="AJ16" s="380" t="s">
        <v>152</v>
      </c>
      <c r="AK16" s="5" t="s">
        <v>20</v>
      </c>
      <c r="AL16" s="382" t="s">
        <v>20</v>
      </c>
      <c r="AM16" s="379" t="s">
        <v>20</v>
      </c>
      <c r="AN16" s="384" t="s">
        <v>153</v>
      </c>
    </row>
    <row r="17" spans="1:40" ht="89.25">
      <c r="A17" s="360" t="s">
        <v>69</v>
      </c>
      <c r="B17" s="362" t="s">
        <v>126</v>
      </c>
      <c r="C17" s="362" t="s">
        <v>251</v>
      </c>
      <c r="D17" s="362"/>
      <c r="E17" s="362" t="s">
        <v>252</v>
      </c>
      <c r="F17" s="362" t="s">
        <v>94</v>
      </c>
      <c r="G17" s="362">
        <v>1104240175</v>
      </c>
      <c r="H17" s="362">
        <v>14136874</v>
      </c>
      <c r="I17" s="362" t="s">
        <v>156</v>
      </c>
      <c r="J17" s="385">
        <v>45012</v>
      </c>
      <c r="K17" s="362" t="s">
        <v>147</v>
      </c>
      <c r="L17" s="362" t="s">
        <v>148</v>
      </c>
      <c r="M17" s="362">
        <v>6401014101</v>
      </c>
      <c r="N17" s="362" t="s">
        <v>2006</v>
      </c>
      <c r="O17" s="362" t="s">
        <v>2007</v>
      </c>
      <c r="P17" s="362" t="s">
        <v>2</v>
      </c>
      <c r="Q17" s="362" t="s">
        <v>2</v>
      </c>
      <c r="R17" s="362" t="s">
        <v>2</v>
      </c>
      <c r="S17" s="362" t="s">
        <v>2</v>
      </c>
      <c r="T17" s="362" t="s">
        <v>2</v>
      </c>
      <c r="U17" s="362" t="s">
        <v>2</v>
      </c>
      <c r="V17" s="362" t="s">
        <v>2</v>
      </c>
      <c r="W17" s="362" t="s">
        <v>2</v>
      </c>
      <c r="X17" s="365" t="s">
        <v>2</v>
      </c>
      <c r="Y17" s="366" t="s">
        <v>2</v>
      </c>
      <c r="Z17" s="367" t="s">
        <v>2</v>
      </c>
      <c r="AA17" s="421">
        <v>44866</v>
      </c>
      <c r="AB17" s="421">
        <v>45231</v>
      </c>
      <c r="AC17" s="368" t="s">
        <v>161</v>
      </c>
      <c r="AD17" s="369" t="s">
        <v>78</v>
      </c>
      <c r="AE17" s="369" t="s">
        <v>78</v>
      </c>
      <c r="AF17" s="369" t="s">
        <v>20</v>
      </c>
      <c r="AG17" s="390"/>
      <c r="AH17" s="369" t="s">
        <v>137</v>
      </c>
      <c r="AI17" s="422">
        <v>45473</v>
      </c>
      <c r="AJ17" s="391" t="s">
        <v>2008</v>
      </c>
      <c r="AK17" s="423" t="s">
        <v>273</v>
      </c>
      <c r="AL17" s="424" t="s">
        <v>2009</v>
      </c>
      <c r="AM17" s="390" t="s">
        <v>2010</v>
      </c>
      <c r="AN17" s="405" t="s">
        <v>255</v>
      </c>
    </row>
    <row r="18" spans="1:40" ht="75">
      <c r="A18" s="230" t="s">
        <v>69</v>
      </c>
      <c r="B18" s="322" t="s">
        <v>126</v>
      </c>
      <c r="C18" s="322" t="s">
        <v>154</v>
      </c>
      <c r="D18" s="322"/>
      <c r="E18" s="322" t="s">
        <v>155</v>
      </c>
      <c r="F18" s="322" t="s">
        <v>113</v>
      </c>
      <c r="G18" s="322">
        <v>1306204847</v>
      </c>
      <c r="H18" s="322">
        <v>14570288</v>
      </c>
      <c r="I18" s="322" t="s">
        <v>156</v>
      </c>
      <c r="J18" s="425">
        <v>44999</v>
      </c>
      <c r="K18" s="322" t="s">
        <v>157</v>
      </c>
      <c r="L18" s="322" t="s">
        <v>158</v>
      </c>
      <c r="M18" s="322">
        <v>6361002675</v>
      </c>
      <c r="N18" s="322" t="s">
        <v>2011</v>
      </c>
      <c r="O18" s="322" t="s">
        <v>2012</v>
      </c>
      <c r="P18" s="322" t="s">
        <v>2</v>
      </c>
      <c r="Q18" s="322" t="s">
        <v>2</v>
      </c>
      <c r="R18" s="322" t="s">
        <v>2</v>
      </c>
      <c r="S18" s="322" t="s">
        <v>2</v>
      </c>
      <c r="T18" s="322" t="s">
        <v>2</v>
      </c>
      <c r="U18" s="322" t="s">
        <v>2</v>
      </c>
      <c r="V18" s="322" t="s">
        <v>2</v>
      </c>
      <c r="W18" s="322" t="s">
        <v>2</v>
      </c>
      <c r="X18" s="354" t="s">
        <v>2</v>
      </c>
      <c r="Y18" s="398" t="s">
        <v>2</v>
      </c>
      <c r="Z18" s="399" t="s">
        <v>2</v>
      </c>
      <c r="AA18" s="426">
        <v>44866</v>
      </c>
      <c r="AB18" s="426">
        <v>45231</v>
      </c>
      <c r="AC18" s="357" t="s">
        <v>161</v>
      </c>
      <c r="AD18" s="6" t="s">
        <v>78</v>
      </c>
      <c r="AE18" s="6" t="s">
        <v>78</v>
      </c>
      <c r="AF18" s="6" t="s">
        <v>20</v>
      </c>
      <c r="AG18" s="379"/>
      <c r="AH18" s="6" t="s">
        <v>137</v>
      </c>
      <c r="AI18" s="427">
        <v>45230</v>
      </c>
      <c r="AJ18" s="380" t="s">
        <v>20</v>
      </c>
      <c r="AK18" s="380" t="s">
        <v>20</v>
      </c>
      <c r="AL18" s="382" t="s">
        <v>20</v>
      </c>
      <c r="AM18" s="382" t="s">
        <v>20</v>
      </c>
      <c r="AN18" s="396" t="s">
        <v>162</v>
      </c>
    </row>
    <row r="19" spans="1:40" ht="105">
      <c r="A19" s="360" t="s">
        <v>69</v>
      </c>
      <c r="B19" s="362" t="s">
        <v>126</v>
      </c>
      <c r="C19" s="362" t="s">
        <v>163</v>
      </c>
      <c r="D19" s="362"/>
      <c r="E19" s="362" t="s">
        <v>165</v>
      </c>
      <c r="F19" s="362" t="s">
        <v>113</v>
      </c>
      <c r="G19" s="362">
        <v>1215255369</v>
      </c>
      <c r="H19" s="362">
        <v>12596108</v>
      </c>
      <c r="I19" s="362" t="s">
        <v>156</v>
      </c>
      <c r="J19" s="428">
        <v>44858</v>
      </c>
      <c r="K19" s="362" t="s">
        <v>166</v>
      </c>
      <c r="L19" s="362" t="s">
        <v>167</v>
      </c>
      <c r="M19" s="362">
        <v>6361001826</v>
      </c>
      <c r="N19" s="362" t="s">
        <v>2013</v>
      </c>
      <c r="O19" s="362" t="s">
        <v>2014</v>
      </c>
      <c r="P19" s="362" t="s">
        <v>2</v>
      </c>
      <c r="Q19" s="362" t="s">
        <v>2</v>
      </c>
      <c r="R19" s="362" t="s">
        <v>2</v>
      </c>
      <c r="S19" s="362" t="s">
        <v>2</v>
      </c>
      <c r="T19" s="362" t="s">
        <v>2</v>
      </c>
      <c r="U19" s="362" t="s">
        <v>2</v>
      </c>
      <c r="V19" s="362" t="s">
        <v>2</v>
      </c>
      <c r="W19" s="362" t="s">
        <v>2</v>
      </c>
      <c r="X19" s="365" t="s">
        <v>2</v>
      </c>
      <c r="Y19" s="366" t="s">
        <v>2</v>
      </c>
      <c r="Z19" s="367" t="s">
        <v>2</v>
      </c>
      <c r="AA19" s="421">
        <v>44677</v>
      </c>
      <c r="AB19" s="385">
        <v>45042</v>
      </c>
      <c r="AC19" s="362" t="s">
        <v>170</v>
      </c>
      <c r="AD19" s="369" t="s">
        <v>78</v>
      </c>
      <c r="AE19" s="369" t="s">
        <v>78</v>
      </c>
      <c r="AF19" s="369" t="s">
        <v>20</v>
      </c>
      <c r="AG19" s="390"/>
      <c r="AH19" s="369" t="s">
        <v>171</v>
      </c>
      <c r="AI19" s="429">
        <v>45657</v>
      </c>
      <c r="AJ19" s="391" t="s">
        <v>2008</v>
      </c>
      <c r="AK19" s="392" t="s">
        <v>2015</v>
      </c>
      <c r="AL19" s="393" t="s">
        <v>2016</v>
      </c>
      <c r="AM19" s="390" t="s">
        <v>543</v>
      </c>
      <c r="AN19" s="405" t="s">
        <v>176</v>
      </c>
    </row>
    <row r="20" spans="1:40" ht="129">
      <c r="A20" s="230" t="s">
        <v>69</v>
      </c>
      <c r="B20" s="322" t="s">
        <v>126</v>
      </c>
      <c r="C20" s="322" t="s">
        <v>177</v>
      </c>
      <c r="D20" s="322" t="s">
        <v>178</v>
      </c>
      <c r="E20" s="322" t="s">
        <v>179</v>
      </c>
      <c r="F20" s="322" t="s">
        <v>121</v>
      </c>
      <c r="G20" s="322">
        <v>1437429404</v>
      </c>
      <c r="H20" s="322">
        <v>13968119</v>
      </c>
      <c r="I20" s="351" t="s">
        <v>75</v>
      </c>
      <c r="J20" s="322"/>
      <c r="K20" s="322" t="s">
        <v>180</v>
      </c>
      <c r="L20" s="322" t="s">
        <v>105</v>
      </c>
      <c r="M20" s="322" t="s">
        <v>2017</v>
      </c>
      <c r="N20" s="322" t="s">
        <v>2018</v>
      </c>
      <c r="O20" s="322" t="s">
        <v>183</v>
      </c>
      <c r="P20" s="322" t="s">
        <v>2</v>
      </c>
      <c r="Q20" s="322" t="s">
        <v>2</v>
      </c>
      <c r="R20" s="322" t="s">
        <v>2</v>
      </c>
      <c r="S20" s="322" t="s">
        <v>2</v>
      </c>
      <c r="T20" s="322" t="s">
        <v>2</v>
      </c>
      <c r="U20" s="322" t="s">
        <v>2</v>
      </c>
      <c r="V20" s="322" t="s">
        <v>2</v>
      </c>
      <c r="W20" s="322" t="s">
        <v>2</v>
      </c>
      <c r="X20" s="354" t="s">
        <v>2</v>
      </c>
      <c r="Y20" s="430" t="s">
        <v>2</v>
      </c>
      <c r="Z20" s="431" t="s">
        <v>2</v>
      </c>
      <c r="AA20" s="357"/>
      <c r="AB20" s="11"/>
      <c r="AC20" s="322"/>
      <c r="AD20" s="6" t="s">
        <v>78</v>
      </c>
      <c r="AE20" s="6" t="s">
        <v>78</v>
      </c>
      <c r="AF20" s="358" t="s">
        <v>2019</v>
      </c>
      <c r="AG20" s="379" t="s">
        <v>118</v>
      </c>
      <c r="AH20" s="379" t="s">
        <v>90</v>
      </c>
      <c r="AI20" s="379"/>
      <c r="AJ20" s="380" t="s">
        <v>437</v>
      </c>
      <c r="AK20" s="432" t="s">
        <v>273</v>
      </c>
      <c r="AL20" s="382" t="s">
        <v>2020</v>
      </c>
      <c r="AM20" s="379" t="s">
        <v>2021</v>
      </c>
      <c r="AN20" s="396" t="s">
        <v>2022</v>
      </c>
    </row>
    <row r="21" spans="1:40" ht="102">
      <c r="A21" s="360" t="s">
        <v>69</v>
      </c>
      <c r="B21" s="362" t="s">
        <v>126</v>
      </c>
      <c r="C21" s="362" t="s">
        <v>187</v>
      </c>
      <c r="D21" s="362"/>
      <c r="E21" s="362" t="s">
        <v>189</v>
      </c>
      <c r="F21" s="362" t="s">
        <v>129</v>
      </c>
      <c r="G21" s="362">
        <v>1235359407</v>
      </c>
      <c r="H21" s="362">
        <v>10715903</v>
      </c>
      <c r="I21" s="362" t="s">
        <v>156</v>
      </c>
      <c r="J21" s="428">
        <v>44914</v>
      </c>
      <c r="K21" s="362" t="s">
        <v>191</v>
      </c>
      <c r="L21" s="362" t="s">
        <v>192</v>
      </c>
      <c r="M21" s="362">
        <v>4301507820</v>
      </c>
      <c r="N21" s="362" t="s">
        <v>2023</v>
      </c>
      <c r="O21" s="362" t="s">
        <v>2024</v>
      </c>
      <c r="P21" s="362" t="s">
        <v>2</v>
      </c>
      <c r="Q21" s="362" t="s">
        <v>2</v>
      </c>
      <c r="R21" s="362" t="s">
        <v>2</v>
      </c>
      <c r="S21" s="362" t="s">
        <v>2</v>
      </c>
      <c r="T21" s="362" t="s">
        <v>2</v>
      </c>
      <c r="U21" s="362" t="s">
        <v>2</v>
      </c>
      <c r="V21" s="362" t="s">
        <v>2</v>
      </c>
      <c r="W21" s="362" t="s">
        <v>2</v>
      </c>
      <c r="X21" s="414" t="s">
        <v>2025</v>
      </c>
      <c r="Y21" s="433"/>
      <c r="Z21" s="434">
        <v>45688</v>
      </c>
      <c r="AA21" s="435">
        <v>45139</v>
      </c>
      <c r="AB21" s="436">
        <v>45270</v>
      </c>
      <c r="AC21" s="389" t="s">
        <v>197</v>
      </c>
      <c r="AD21" s="369" t="s">
        <v>78</v>
      </c>
      <c r="AE21" s="369" t="s">
        <v>78</v>
      </c>
      <c r="AF21" s="389" t="s">
        <v>2026</v>
      </c>
      <c r="AG21" s="418">
        <v>43555</v>
      </c>
      <c r="AH21" s="369" t="s">
        <v>199</v>
      </c>
      <c r="AI21" s="390"/>
      <c r="AJ21" s="391" t="s">
        <v>2008</v>
      </c>
      <c r="AK21" s="391" t="s">
        <v>1961</v>
      </c>
      <c r="AL21" s="393" t="s">
        <v>2027</v>
      </c>
      <c r="AM21" s="390" t="s">
        <v>2028</v>
      </c>
      <c r="AN21" s="395" t="s">
        <v>2029</v>
      </c>
    </row>
    <row r="22" spans="1:40" ht="89.25">
      <c r="A22" s="230" t="s">
        <v>69</v>
      </c>
      <c r="B22" s="322" t="s">
        <v>126</v>
      </c>
      <c r="C22" s="322" t="s">
        <v>202</v>
      </c>
      <c r="D22" s="322"/>
      <c r="E22" s="322" t="s">
        <v>204</v>
      </c>
      <c r="F22" s="322" t="s">
        <v>205</v>
      </c>
      <c r="G22" s="322">
        <v>1275977787</v>
      </c>
      <c r="H22" s="322"/>
      <c r="I22" s="351" t="s">
        <v>75</v>
      </c>
      <c r="J22" s="322"/>
      <c r="K22" s="322" t="s">
        <v>206</v>
      </c>
      <c r="L22" s="322" t="s">
        <v>207</v>
      </c>
      <c r="M22" s="322">
        <v>4704238227</v>
      </c>
      <c r="N22" s="322" t="s">
        <v>2030</v>
      </c>
      <c r="O22" s="322" t="s">
        <v>209</v>
      </c>
      <c r="P22" s="322" t="s">
        <v>2</v>
      </c>
      <c r="Q22" s="322" t="s">
        <v>2</v>
      </c>
      <c r="R22" s="322" t="s">
        <v>2</v>
      </c>
      <c r="S22" s="322" t="s">
        <v>2</v>
      </c>
      <c r="T22" s="322" t="s">
        <v>2</v>
      </c>
      <c r="U22" s="350">
        <v>4704238227</v>
      </c>
      <c r="V22" s="437">
        <v>37700</v>
      </c>
      <c r="W22" s="437">
        <v>45736</v>
      </c>
      <c r="X22" s="359"/>
      <c r="Y22" s="438"/>
      <c r="Z22" s="439"/>
      <c r="AA22" s="409"/>
      <c r="AB22" s="6"/>
      <c r="AC22" s="6"/>
      <c r="AD22" s="6" t="s">
        <v>78</v>
      </c>
      <c r="AE22" s="6" t="s">
        <v>78</v>
      </c>
      <c r="AF22" s="358" t="s">
        <v>2031</v>
      </c>
      <c r="AG22" s="379"/>
      <c r="AH22" s="379" t="s">
        <v>90</v>
      </c>
      <c r="AI22" s="379"/>
      <c r="AJ22" s="380" t="s">
        <v>2032</v>
      </c>
      <c r="AK22" s="380" t="s">
        <v>1961</v>
      </c>
      <c r="AL22" s="382" t="s">
        <v>2033</v>
      </c>
      <c r="AM22" s="396" t="s">
        <v>2034</v>
      </c>
      <c r="AN22" s="384" t="s">
        <v>153</v>
      </c>
    </row>
    <row r="23" spans="1:40" ht="89.25">
      <c r="A23" s="360" t="s">
        <v>69</v>
      </c>
      <c r="B23" s="362" t="s">
        <v>126</v>
      </c>
      <c r="C23" s="362" t="s">
        <v>210</v>
      </c>
      <c r="D23" s="362"/>
      <c r="E23" s="362" t="s">
        <v>211</v>
      </c>
      <c r="F23" s="362" t="s">
        <v>129</v>
      </c>
      <c r="G23" s="362">
        <v>1730171380</v>
      </c>
      <c r="H23" s="362">
        <v>11286776</v>
      </c>
      <c r="I23" s="364" t="s">
        <v>75</v>
      </c>
      <c r="J23" s="362"/>
      <c r="K23" s="362" t="s">
        <v>130</v>
      </c>
      <c r="L23" s="362" t="s">
        <v>131</v>
      </c>
      <c r="M23" s="362">
        <v>4301043830</v>
      </c>
      <c r="N23" s="362" t="s">
        <v>2035</v>
      </c>
      <c r="O23" s="362" t="s">
        <v>2036</v>
      </c>
      <c r="P23" s="362" t="s">
        <v>2</v>
      </c>
      <c r="Q23" s="362" t="s">
        <v>2</v>
      </c>
      <c r="R23" s="362" t="s">
        <v>2</v>
      </c>
      <c r="S23" s="362" t="s">
        <v>2</v>
      </c>
      <c r="T23" s="362" t="s">
        <v>2</v>
      </c>
      <c r="U23" s="362" t="s">
        <v>2</v>
      </c>
      <c r="V23" s="362" t="s">
        <v>2</v>
      </c>
      <c r="W23" s="362" t="s">
        <v>2</v>
      </c>
      <c r="X23" s="414" t="s">
        <v>215</v>
      </c>
      <c r="Y23" s="440"/>
      <c r="Z23" s="416">
        <v>45046</v>
      </c>
      <c r="AA23" s="417"/>
      <c r="AB23" s="389"/>
      <c r="AC23" s="389"/>
      <c r="AD23" s="369" t="s">
        <v>78</v>
      </c>
      <c r="AE23" s="441">
        <v>42521</v>
      </c>
      <c r="AF23" s="389" t="s">
        <v>2037</v>
      </c>
      <c r="AG23" s="418">
        <v>42521</v>
      </c>
      <c r="AH23" s="418">
        <v>45022</v>
      </c>
      <c r="AI23" s="390"/>
      <c r="AJ23" s="391" t="s">
        <v>437</v>
      </c>
      <c r="AK23" s="391" t="s">
        <v>1961</v>
      </c>
      <c r="AL23" s="393" t="s">
        <v>2038</v>
      </c>
      <c r="AM23" s="390" t="s">
        <v>2039</v>
      </c>
      <c r="AN23" s="391" t="s">
        <v>2040</v>
      </c>
    </row>
    <row r="24" spans="1:40" ht="129">
      <c r="A24" s="230" t="s">
        <v>69</v>
      </c>
      <c r="B24" s="322" t="s">
        <v>126</v>
      </c>
      <c r="C24" s="322" t="s">
        <v>1632</v>
      </c>
      <c r="D24" s="322"/>
      <c r="E24" s="322" t="s">
        <v>221</v>
      </c>
      <c r="F24" s="322" t="s">
        <v>121</v>
      </c>
      <c r="G24" s="322">
        <v>1326369158</v>
      </c>
      <c r="H24" s="322">
        <v>14110776</v>
      </c>
      <c r="I24" s="351" t="s">
        <v>75</v>
      </c>
      <c r="J24" s="322"/>
      <c r="K24" s="322" t="s">
        <v>122</v>
      </c>
      <c r="L24" s="322" t="s">
        <v>105</v>
      </c>
      <c r="M24" s="322">
        <v>6801092097</v>
      </c>
      <c r="N24" s="322" t="s">
        <v>2041</v>
      </c>
      <c r="O24" s="322" t="s">
        <v>223</v>
      </c>
      <c r="P24" s="322" t="s">
        <v>2</v>
      </c>
      <c r="Q24" s="322" t="s">
        <v>2</v>
      </c>
      <c r="R24" s="322" t="s">
        <v>2</v>
      </c>
      <c r="S24" s="322" t="s">
        <v>2</v>
      </c>
      <c r="T24" s="322" t="s">
        <v>2</v>
      </c>
      <c r="U24" s="322" t="s">
        <v>2</v>
      </c>
      <c r="V24" s="322" t="s">
        <v>2</v>
      </c>
      <c r="W24" s="322" t="s">
        <v>2</v>
      </c>
      <c r="X24" s="354" t="s">
        <v>2</v>
      </c>
      <c r="Y24" s="398" t="s">
        <v>2</v>
      </c>
      <c r="Z24" s="399" t="s">
        <v>2</v>
      </c>
      <c r="AA24" s="357"/>
      <c r="AB24" s="322"/>
      <c r="AC24" s="322"/>
      <c r="AD24" s="6" t="s">
        <v>78</v>
      </c>
      <c r="AE24" s="6" t="s">
        <v>78</v>
      </c>
      <c r="AF24" s="358" t="s">
        <v>2042</v>
      </c>
      <c r="AG24" s="379" t="s">
        <v>118</v>
      </c>
      <c r="AH24" s="379" t="s">
        <v>90</v>
      </c>
      <c r="AI24" s="379"/>
      <c r="AJ24" s="380" t="s">
        <v>2032</v>
      </c>
      <c r="AK24" s="432" t="s">
        <v>273</v>
      </c>
      <c r="AL24" s="382" t="s">
        <v>2043</v>
      </c>
      <c r="AM24" s="379" t="s">
        <v>2044</v>
      </c>
      <c r="AN24" s="396" t="s">
        <v>2045</v>
      </c>
    </row>
    <row r="25" spans="1:40" ht="89.25">
      <c r="A25" s="360" t="s">
        <v>69</v>
      </c>
      <c r="B25" s="362" t="s">
        <v>126</v>
      </c>
      <c r="C25" s="362" t="s">
        <v>228</v>
      </c>
      <c r="D25" s="362"/>
      <c r="E25" s="362" t="s">
        <v>229</v>
      </c>
      <c r="F25" s="362" t="s">
        <v>205</v>
      </c>
      <c r="G25" s="362">
        <v>1700426814</v>
      </c>
      <c r="H25" s="362">
        <v>14613760</v>
      </c>
      <c r="I25" s="364" t="s">
        <v>75</v>
      </c>
      <c r="J25" s="362"/>
      <c r="K25" s="362" t="s">
        <v>230</v>
      </c>
      <c r="L25" s="362" t="s">
        <v>207</v>
      </c>
      <c r="M25" s="362">
        <v>4704325434</v>
      </c>
      <c r="N25" s="362" t="s">
        <v>233</v>
      </c>
      <c r="O25" s="362" t="s">
        <v>232</v>
      </c>
      <c r="P25" s="362" t="s">
        <v>2</v>
      </c>
      <c r="Q25" s="362" t="s">
        <v>2</v>
      </c>
      <c r="R25" s="362"/>
      <c r="S25" s="363"/>
      <c r="T25" s="363"/>
      <c r="U25" s="363"/>
      <c r="V25" s="363"/>
      <c r="W25" s="363"/>
      <c r="X25" s="373"/>
      <c r="Y25" s="442"/>
      <c r="Z25" s="443"/>
      <c r="AA25" s="444"/>
      <c r="AB25" s="369"/>
      <c r="AC25" s="369"/>
      <c r="AD25" s="369" t="s">
        <v>78</v>
      </c>
      <c r="AE25" s="369" t="s">
        <v>78</v>
      </c>
      <c r="AF25" s="369" t="s">
        <v>20</v>
      </c>
      <c r="AG25" s="390"/>
      <c r="AH25" s="390" t="s">
        <v>90</v>
      </c>
      <c r="AI25" s="390"/>
      <c r="AJ25" s="391" t="s">
        <v>2032</v>
      </c>
      <c r="AK25" s="391" t="s">
        <v>1961</v>
      </c>
      <c r="AL25" s="393" t="s">
        <v>2046</v>
      </c>
      <c r="AM25" s="390" t="s">
        <v>2047</v>
      </c>
      <c r="AN25" s="405" t="s">
        <v>153</v>
      </c>
    </row>
    <row r="26" spans="1:40" ht="144.75">
      <c r="A26" s="230" t="s">
        <v>69</v>
      </c>
      <c r="B26" s="322" t="s">
        <v>126</v>
      </c>
      <c r="C26" s="322" t="s">
        <v>234</v>
      </c>
      <c r="D26" s="322"/>
      <c r="E26" s="322" t="s">
        <v>236</v>
      </c>
      <c r="F26" s="322" t="s">
        <v>237</v>
      </c>
      <c r="G26" s="322">
        <v>1235419599</v>
      </c>
      <c r="H26" s="322">
        <v>12614800</v>
      </c>
      <c r="I26" s="322" t="s">
        <v>156</v>
      </c>
      <c r="J26" s="445">
        <v>44869</v>
      </c>
      <c r="K26" s="322" t="s">
        <v>238</v>
      </c>
      <c r="L26" s="322" t="s">
        <v>239</v>
      </c>
      <c r="M26" s="322">
        <v>4704227515</v>
      </c>
      <c r="N26" s="322" t="s">
        <v>2048</v>
      </c>
      <c r="O26" s="322" t="s">
        <v>241</v>
      </c>
      <c r="P26" s="322" t="s">
        <v>2</v>
      </c>
      <c r="Q26" s="322" t="s">
        <v>2</v>
      </c>
      <c r="R26" s="322">
        <v>4704227515</v>
      </c>
      <c r="S26" s="437">
        <v>37497</v>
      </c>
      <c r="T26" s="437">
        <v>45167</v>
      </c>
      <c r="U26" s="322">
        <v>4704227515</v>
      </c>
      <c r="V26" s="437">
        <v>37497</v>
      </c>
      <c r="W26" s="437">
        <v>45167</v>
      </c>
      <c r="X26" s="359" t="s">
        <v>242</v>
      </c>
      <c r="Y26" s="446"/>
      <c r="Z26" s="447">
        <v>45626</v>
      </c>
      <c r="AA26" s="448">
        <v>44866</v>
      </c>
      <c r="AB26" s="426">
        <v>45231</v>
      </c>
      <c r="AC26" s="357" t="s">
        <v>161</v>
      </c>
      <c r="AD26" s="6" t="s">
        <v>78</v>
      </c>
      <c r="AE26" s="449">
        <v>43830</v>
      </c>
      <c r="AF26" s="358" t="s">
        <v>2049</v>
      </c>
      <c r="AG26" s="450">
        <v>43830</v>
      </c>
      <c r="AH26" s="6" t="s">
        <v>137</v>
      </c>
      <c r="AI26" s="451">
        <v>45107</v>
      </c>
      <c r="AJ26" s="380" t="s">
        <v>437</v>
      </c>
      <c r="AK26" s="380" t="s">
        <v>2050</v>
      </c>
      <c r="AL26" s="382" t="s">
        <v>2051</v>
      </c>
      <c r="AM26" s="379" t="s">
        <v>2052</v>
      </c>
      <c r="AN26" s="396" t="s">
        <v>2053</v>
      </c>
    </row>
    <row r="27" spans="1:40" ht="75">
      <c r="A27" s="360" t="s">
        <v>69</v>
      </c>
      <c r="B27" s="362" t="s">
        <v>126</v>
      </c>
      <c r="C27" s="362" t="s">
        <v>245</v>
      </c>
      <c r="D27" s="362" t="s">
        <v>246</v>
      </c>
      <c r="E27" s="362" t="s">
        <v>236</v>
      </c>
      <c r="F27" s="362" t="s">
        <v>84</v>
      </c>
      <c r="G27" s="362">
        <v>1417433889</v>
      </c>
      <c r="H27" s="362">
        <v>14610851</v>
      </c>
      <c r="I27" s="362" t="s">
        <v>156</v>
      </c>
      <c r="J27" s="452">
        <v>44869</v>
      </c>
      <c r="K27" s="362" t="s">
        <v>247</v>
      </c>
      <c r="L27" s="362" t="s">
        <v>148</v>
      </c>
      <c r="M27" s="362" t="s">
        <v>2054</v>
      </c>
      <c r="N27" s="362" t="s">
        <v>2055</v>
      </c>
      <c r="O27" s="362" t="s">
        <v>2056</v>
      </c>
      <c r="P27" s="362" t="s">
        <v>2</v>
      </c>
      <c r="Q27" s="362" t="s">
        <v>2</v>
      </c>
      <c r="R27" s="362" t="s">
        <v>2</v>
      </c>
      <c r="S27" s="362" t="s">
        <v>2</v>
      </c>
      <c r="T27" s="362" t="s">
        <v>2</v>
      </c>
      <c r="U27" s="362" t="s">
        <v>2</v>
      </c>
      <c r="V27" s="362" t="s">
        <v>2</v>
      </c>
      <c r="W27" s="362" t="s">
        <v>2</v>
      </c>
      <c r="X27" s="365" t="s">
        <v>2</v>
      </c>
      <c r="Y27" s="453" t="s">
        <v>2</v>
      </c>
      <c r="Z27" s="454" t="s">
        <v>2</v>
      </c>
      <c r="AA27" s="455">
        <v>44866</v>
      </c>
      <c r="AB27" s="385">
        <v>45231</v>
      </c>
      <c r="AC27" s="362" t="s">
        <v>161</v>
      </c>
      <c r="AD27" s="369" t="s">
        <v>78</v>
      </c>
      <c r="AE27" s="369" t="s">
        <v>78</v>
      </c>
      <c r="AF27" s="369" t="s">
        <v>20</v>
      </c>
      <c r="AG27" s="390"/>
      <c r="AH27" s="369" t="s">
        <v>137</v>
      </c>
      <c r="AI27" s="422">
        <v>46112</v>
      </c>
      <c r="AJ27" s="391" t="s">
        <v>20</v>
      </c>
      <c r="AK27" s="391" t="s">
        <v>20</v>
      </c>
      <c r="AL27" s="393" t="s">
        <v>20</v>
      </c>
      <c r="AM27" s="390" t="s">
        <v>20</v>
      </c>
      <c r="AN27" s="405" t="s">
        <v>153</v>
      </c>
    </row>
    <row r="28" spans="1:40" ht="140.25">
      <c r="A28" s="230" t="s">
        <v>69</v>
      </c>
      <c r="B28" s="322" t="s">
        <v>126</v>
      </c>
      <c r="C28" s="322" t="s">
        <v>1410</v>
      </c>
      <c r="D28" s="322"/>
      <c r="E28" s="322" t="s">
        <v>1411</v>
      </c>
      <c r="F28" s="322" t="s">
        <v>121</v>
      </c>
      <c r="G28" s="322">
        <v>1972978047</v>
      </c>
      <c r="H28" s="322">
        <v>13877977</v>
      </c>
      <c r="I28" s="322" t="s">
        <v>156</v>
      </c>
      <c r="J28" s="456">
        <v>44911</v>
      </c>
      <c r="K28" s="322" t="s">
        <v>122</v>
      </c>
      <c r="L28" s="322" t="s">
        <v>105</v>
      </c>
      <c r="M28" s="322">
        <v>6801114579</v>
      </c>
      <c r="N28" s="322" t="s">
        <v>1412</v>
      </c>
      <c r="O28" s="322" t="s">
        <v>1413</v>
      </c>
      <c r="P28" s="322" t="s">
        <v>2</v>
      </c>
      <c r="Q28" s="322" t="s">
        <v>2</v>
      </c>
      <c r="R28" s="322" t="s">
        <v>2</v>
      </c>
      <c r="S28" s="322" t="s">
        <v>2</v>
      </c>
      <c r="T28" s="322" t="s">
        <v>2</v>
      </c>
      <c r="U28" s="322" t="s">
        <v>2</v>
      </c>
      <c r="V28" s="322" t="s">
        <v>2</v>
      </c>
      <c r="W28" s="322" t="s">
        <v>2</v>
      </c>
      <c r="X28" s="354" t="s">
        <v>2</v>
      </c>
      <c r="Y28" s="398" t="s">
        <v>2</v>
      </c>
      <c r="Z28" s="399" t="s">
        <v>2</v>
      </c>
      <c r="AA28" s="426">
        <v>44898</v>
      </c>
      <c r="AB28" s="406">
        <v>45263</v>
      </c>
      <c r="AC28" s="322" t="s">
        <v>2057</v>
      </c>
      <c r="AD28" s="358" t="s">
        <v>78</v>
      </c>
      <c r="AE28" s="358" t="s">
        <v>78</v>
      </c>
      <c r="AF28" s="358" t="s">
        <v>2058</v>
      </c>
      <c r="AG28" s="378"/>
      <c r="AH28" s="6" t="s">
        <v>137</v>
      </c>
      <c r="AI28" s="451">
        <v>46568</v>
      </c>
      <c r="AJ28" s="380" t="s">
        <v>437</v>
      </c>
      <c r="AK28" s="380" t="s">
        <v>1961</v>
      </c>
      <c r="AL28" s="382" t="s">
        <v>2059</v>
      </c>
      <c r="AM28" s="379" t="s">
        <v>2060</v>
      </c>
      <c r="AN28" s="396" t="s">
        <v>2061</v>
      </c>
    </row>
    <row r="29" spans="1:40" ht="100.5">
      <c r="A29" s="360" t="s">
        <v>69</v>
      </c>
      <c r="B29" s="362" t="s">
        <v>1633</v>
      </c>
      <c r="C29" s="362" t="s">
        <v>265</v>
      </c>
      <c r="D29" s="362"/>
      <c r="E29" s="362" t="s">
        <v>266</v>
      </c>
      <c r="F29" s="362" t="s">
        <v>237</v>
      </c>
      <c r="G29" s="361">
        <v>1780090951</v>
      </c>
      <c r="H29" s="361">
        <v>12715186</v>
      </c>
      <c r="I29" s="364" t="s">
        <v>75</v>
      </c>
      <c r="J29" s="361"/>
      <c r="K29" s="361" t="s">
        <v>238</v>
      </c>
      <c r="L29" s="362" t="s">
        <v>239</v>
      </c>
      <c r="M29" s="362">
        <v>4704274121</v>
      </c>
      <c r="N29" s="362" t="s">
        <v>2062</v>
      </c>
      <c r="O29" s="362" t="s">
        <v>268</v>
      </c>
      <c r="P29" s="362" t="s">
        <v>2</v>
      </c>
      <c r="Q29" s="362" t="s">
        <v>2</v>
      </c>
      <c r="R29" s="457" t="s">
        <v>269</v>
      </c>
      <c r="S29" s="458">
        <v>40064</v>
      </c>
      <c r="T29" s="458">
        <v>45543</v>
      </c>
      <c r="U29" s="457" t="s">
        <v>269</v>
      </c>
      <c r="V29" s="458">
        <v>40064</v>
      </c>
      <c r="W29" s="458">
        <v>45543</v>
      </c>
      <c r="X29" s="365" t="s">
        <v>270</v>
      </c>
      <c r="Y29" s="459">
        <v>44044</v>
      </c>
      <c r="Z29" s="460">
        <v>45169</v>
      </c>
      <c r="AA29" s="421">
        <v>44927</v>
      </c>
      <c r="AB29" s="421">
        <v>45292</v>
      </c>
      <c r="AC29" s="362" t="s">
        <v>271</v>
      </c>
      <c r="AD29" s="389" t="s">
        <v>78</v>
      </c>
      <c r="AE29" s="389" t="s">
        <v>78</v>
      </c>
      <c r="AF29" s="389" t="s">
        <v>2063</v>
      </c>
      <c r="AG29" s="390" t="s">
        <v>118</v>
      </c>
      <c r="AH29" s="390" t="s">
        <v>264</v>
      </c>
      <c r="AI29" s="390"/>
      <c r="AJ29" s="370" t="s">
        <v>273</v>
      </c>
      <c r="AK29" s="395" t="s">
        <v>2064</v>
      </c>
      <c r="AL29" s="461">
        <v>45007</v>
      </c>
      <c r="AM29" s="462" t="s">
        <v>273</v>
      </c>
      <c r="AN29" s="463" t="s">
        <v>2065</v>
      </c>
    </row>
    <row r="30" spans="1:40" ht="100.5">
      <c r="A30" s="230" t="s">
        <v>69</v>
      </c>
      <c r="B30" s="322" t="s">
        <v>1633</v>
      </c>
      <c r="C30" s="322" t="s">
        <v>1634</v>
      </c>
      <c r="D30" s="322"/>
      <c r="E30" s="322" t="s">
        <v>280</v>
      </c>
      <c r="F30" s="322" t="s">
        <v>121</v>
      </c>
      <c r="G30" s="322">
        <v>1689926479</v>
      </c>
      <c r="H30" s="322"/>
      <c r="I30" s="351" t="s">
        <v>75</v>
      </c>
      <c r="J30" s="322"/>
      <c r="K30" s="322" t="s">
        <v>282</v>
      </c>
      <c r="L30" s="322" t="s">
        <v>283</v>
      </c>
      <c r="M30" s="322">
        <v>6801112422</v>
      </c>
      <c r="N30" s="322" t="s">
        <v>2066</v>
      </c>
      <c r="O30" s="322" t="s">
        <v>285</v>
      </c>
      <c r="P30" s="322" t="s">
        <v>2</v>
      </c>
      <c r="Q30" s="322" t="s">
        <v>2</v>
      </c>
      <c r="R30" s="322" t="s">
        <v>2</v>
      </c>
      <c r="S30" s="322" t="s">
        <v>2</v>
      </c>
      <c r="T30" s="322" t="s">
        <v>2</v>
      </c>
      <c r="U30" s="322" t="s">
        <v>2</v>
      </c>
      <c r="V30" s="322" t="s">
        <v>2</v>
      </c>
      <c r="W30" s="322" t="s">
        <v>2</v>
      </c>
      <c r="X30" s="354" t="s">
        <v>2</v>
      </c>
      <c r="Y30" s="398" t="s">
        <v>2</v>
      </c>
      <c r="Z30" s="399" t="s">
        <v>2</v>
      </c>
      <c r="AA30" s="357"/>
      <c r="AB30" s="322"/>
      <c r="AC30" s="11"/>
      <c r="AD30" s="358" t="s">
        <v>78</v>
      </c>
      <c r="AE30" s="358" t="s">
        <v>78</v>
      </c>
      <c r="AF30" s="358" t="s">
        <v>2067</v>
      </c>
      <c r="AG30" s="379"/>
      <c r="AH30" s="379" t="s">
        <v>90</v>
      </c>
      <c r="AI30" s="379"/>
      <c r="AJ30" s="396" t="s">
        <v>2068</v>
      </c>
      <c r="AK30" s="396" t="s">
        <v>2069</v>
      </c>
      <c r="AL30" s="464" t="s">
        <v>99</v>
      </c>
      <c r="AM30" s="396" t="s">
        <v>2070</v>
      </c>
      <c r="AN30" s="396" t="s">
        <v>2071</v>
      </c>
    </row>
    <row r="31" spans="1:40" ht="105">
      <c r="A31" s="360" t="s">
        <v>69</v>
      </c>
      <c r="B31" s="362" t="s">
        <v>1633</v>
      </c>
      <c r="C31" s="362" t="s">
        <v>1417</v>
      </c>
      <c r="D31" s="362"/>
      <c r="E31" s="362" t="s">
        <v>1418</v>
      </c>
      <c r="F31" s="362" t="s">
        <v>237</v>
      </c>
      <c r="G31" s="362">
        <v>1609393735</v>
      </c>
      <c r="H31" s="362"/>
      <c r="I31" s="364" t="s">
        <v>75</v>
      </c>
      <c r="J31" s="362"/>
      <c r="K31" s="362" t="s">
        <v>1420</v>
      </c>
      <c r="L31" s="362" t="s">
        <v>519</v>
      </c>
      <c r="M31" s="362" t="s">
        <v>1421</v>
      </c>
      <c r="N31" s="362" t="s">
        <v>1422</v>
      </c>
      <c r="O31" s="362" t="s">
        <v>1423</v>
      </c>
      <c r="P31" s="362" t="s">
        <v>2</v>
      </c>
      <c r="Q31" s="362" t="s">
        <v>2</v>
      </c>
      <c r="R31" s="457" t="s">
        <v>1424</v>
      </c>
      <c r="S31" s="458">
        <v>42804</v>
      </c>
      <c r="T31" s="458">
        <v>45726</v>
      </c>
      <c r="U31" s="457" t="s">
        <v>1424</v>
      </c>
      <c r="V31" s="458">
        <v>42804</v>
      </c>
      <c r="W31" s="458">
        <v>45726</v>
      </c>
      <c r="X31" s="373"/>
      <c r="Y31" s="386"/>
      <c r="Z31" s="387"/>
      <c r="AA31" s="388"/>
      <c r="AB31" s="369"/>
      <c r="AC31" s="369"/>
      <c r="AD31" s="389" t="s">
        <v>78</v>
      </c>
      <c r="AE31" s="389" t="s">
        <v>78</v>
      </c>
      <c r="AF31" s="389" t="s">
        <v>2072</v>
      </c>
      <c r="AG31" s="390" t="s">
        <v>118</v>
      </c>
      <c r="AH31" s="390" t="s">
        <v>90</v>
      </c>
      <c r="AI31" s="390"/>
      <c r="AJ31" s="370" t="s">
        <v>273</v>
      </c>
      <c r="AK31" s="395" t="s">
        <v>2073</v>
      </c>
      <c r="AL31" s="461">
        <v>45007</v>
      </c>
      <c r="AM31" s="462" t="s">
        <v>273</v>
      </c>
      <c r="AN31" s="462" t="s">
        <v>2074</v>
      </c>
    </row>
    <row r="32" spans="1:40" ht="42.75">
      <c r="A32" s="230" t="s">
        <v>69</v>
      </c>
      <c r="B32" s="322" t="s">
        <v>1633</v>
      </c>
      <c r="C32" s="322" t="s">
        <v>323</v>
      </c>
      <c r="D32" s="322"/>
      <c r="E32" s="322" t="s">
        <v>324</v>
      </c>
      <c r="F32" s="322" t="s">
        <v>84</v>
      </c>
      <c r="G32" s="322">
        <v>1295026011</v>
      </c>
      <c r="H32" s="322"/>
      <c r="I32" s="351" t="s">
        <v>75</v>
      </c>
      <c r="J32" s="322"/>
      <c r="K32" s="322" t="s">
        <v>95</v>
      </c>
      <c r="L32" s="322" t="s">
        <v>96</v>
      </c>
      <c r="M32" s="322">
        <v>6451011146</v>
      </c>
      <c r="N32" s="322" t="s">
        <v>2075</v>
      </c>
      <c r="O32" s="322" t="s">
        <v>2076</v>
      </c>
      <c r="P32" s="322" t="s">
        <v>2</v>
      </c>
      <c r="Q32" s="322" t="s">
        <v>2</v>
      </c>
      <c r="R32" s="322" t="s">
        <v>2</v>
      </c>
      <c r="S32" s="322" t="s">
        <v>2</v>
      </c>
      <c r="T32" s="322" t="s">
        <v>2</v>
      </c>
      <c r="U32" s="322" t="s">
        <v>2</v>
      </c>
      <c r="V32" s="322" t="s">
        <v>2</v>
      </c>
      <c r="W32" s="322" t="s">
        <v>2</v>
      </c>
      <c r="X32" s="354" t="s">
        <v>2</v>
      </c>
      <c r="Y32" s="398" t="s">
        <v>2</v>
      </c>
      <c r="Z32" s="399" t="s">
        <v>2</v>
      </c>
      <c r="AA32" s="357"/>
      <c r="AB32" s="322"/>
      <c r="AC32" s="322"/>
      <c r="AD32" s="6" t="s">
        <v>78</v>
      </c>
      <c r="AE32" s="6" t="s">
        <v>78</v>
      </c>
      <c r="AF32" s="6" t="s">
        <v>20</v>
      </c>
      <c r="AG32" s="379"/>
      <c r="AH32" s="379" t="s">
        <v>90</v>
      </c>
      <c r="AI32" s="379"/>
      <c r="AJ32" s="380" t="s">
        <v>20</v>
      </c>
      <c r="AK32" s="379" t="s">
        <v>20</v>
      </c>
      <c r="AL32" s="464" t="s">
        <v>20</v>
      </c>
      <c r="AM32" s="379" t="s">
        <v>20</v>
      </c>
      <c r="AN32" s="379" t="s">
        <v>20</v>
      </c>
    </row>
    <row r="33" spans="1:40" ht="114.75">
      <c r="A33" s="360" t="s">
        <v>69</v>
      </c>
      <c r="B33" s="362" t="s">
        <v>1633</v>
      </c>
      <c r="C33" s="362" t="s">
        <v>1444</v>
      </c>
      <c r="D33" s="362"/>
      <c r="E33" s="362" t="s">
        <v>1445</v>
      </c>
      <c r="F33" s="362" t="s">
        <v>94</v>
      </c>
      <c r="G33" s="465">
        <v>1902118896</v>
      </c>
      <c r="H33" s="362"/>
      <c r="I33" s="364" t="s">
        <v>75</v>
      </c>
      <c r="J33" s="465"/>
      <c r="K33" s="465" t="s">
        <v>147</v>
      </c>
      <c r="L33" s="465" t="s">
        <v>148</v>
      </c>
      <c r="M33" s="362">
        <v>6851100394</v>
      </c>
      <c r="N33" s="362" t="s">
        <v>2077</v>
      </c>
      <c r="O33" s="362" t="s">
        <v>944</v>
      </c>
      <c r="P33" s="362" t="s">
        <v>2</v>
      </c>
      <c r="Q33" s="362" t="s">
        <v>2</v>
      </c>
      <c r="R33" s="362" t="s">
        <v>2</v>
      </c>
      <c r="S33" s="362" t="s">
        <v>2</v>
      </c>
      <c r="T33" s="362" t="s">
        <v>2</v>
      </c>
      <c r="U33" s="362" t="s">
        <v>2</v>
      </c>
      <c r="V33" s="362" t="s">
        <v>2</v>
      </c>
      <c r="W33" s="362" t="s">
        <v>2</v>
      </c>
      <c r="X33" s="373"/>
      <c r="Y33" s="386"/>
      <c r="Z33" s="387"/>
      <c r="AA33" s="421">
        <v>44927</v>
      </c>
      <c r="AB33" s="421">
        <v>45292</v>
      </c>
      <c r="AC33" s="368" t="s">
        <v>302</v>
      </c>
      <c r="AD33" s="389" t="s">
        <v>78</v>
      </c>
      <c r="AE33" s="389" t="s">
        <v>78</v>
      </c>
      <c r="AF33" s="369" t="s">
        <v>20</v>
      </c>
      <c r="AG33" s="390"/>
      <c r="AH33" s="390" t="s">
        <v>90</v>
      </c>
      <c r="AI33" s="390"/>
      <c r="AJ33" s="370" t="s">
        <v>273</v>
      </c>
      <c r="AK33" s="395" t="s">
        <v>2078</v>
      </c>
      <c r="AL33" s="395" t="s">
        <v>2079</v>
      </c>
      <c r="AM33" s="390" t="s">
        <v>2080</v>
      </c>
      <c r="AN33" s="395" t="s">
        <v>2081</v>
      </c>
    </row>
    <row r="34" spans="1:40" ht="45">
      <c r="A34" s="230" t="s">
        <v>69</v>
      </c>
      <c r="B34" s="322" t="s">
        <v>1633</v>
      </c>
      <c r="C34" s="322" t="s">
        <v>1425</v>
      </c>
      <c r="D34" s="322"/>
      <c r="E34" s="322" t="s">
        <v>1426</v>
      </c>
      <c r="F34" s="322" t="s">
        <v>259</v>
      </c>
      <c r="G34" s="322">
        <v>1558003020</v>
      </c>
      <c r="H34" s="322"/>
      <c r="I34" s="351" t="s">
        <v>75</v>
      </c>
      <c r="J34" s="322"/>
      <c r="K34" s="322" t="s">
        <v>180</v>
      </c>
      <c r="L34" s="322" t="s">
        <v>105</v>
      </c>
      <c r="M34" s="322">
        <v>6851106257</v>
      </c>
      <c r="N34" s="466" t="s">
        <v>1428</v>
      </c>
      <c r="O34" s="322" t="s">
        <v>1429</v>
      </c>
      <c r="P34" s="322" t="s">
        <v>2</v>
      </c>
      <c r="Q34" s="322" t="s">
        <v>2</v>
      </c>
      <c r="R34" s="322" t="s">
        <v>2</v>
      </c>
      <c r="S34" s="322" t="s">
        <v>2</v>
      </c>
      <c r="T34" s="322" t="s">
        <v>2</v>
      </c>
      <c r="U34" s="322" t="s">
        <v>2</v>
      </c>
      <c r="V34" s="322" t="s">
        <v>2</v>
      </c>
      <c r="W34" s="322" t="s">
        <v>2</v>
      </c>
      <c r="X34" s="354" t="s">
        <v>2</v>
      </c>
      <c r="Y34" s="398" t="s">
        <v>2</v>
      </c>
      <c r="Z34" s="399" t="s">
        <v>2</v>
      </c>
      <c r="AA34" s="357"/>
      <c r="AB34" s="322"/>
      <c r="AC34" s="322"/>
      <c r="AD34" s="6" t="s">
        <v>78</v>
      </c>
      <c r="AE34" s="6" t="s">
        <v>78</v>
      </c>
      <c r="AF34" s="6" t="s">
        <v>20</v>
      </c>
      <c r="AG34" s="379"/>
      <c r="AH34" s="379" t="s">
        <v>90</v>
      </c>
      <c r="AI34" s="379"/>
      <c r="AJ34" s="467" t="s">
        <v>20</v>
      </c>
      <c r="AK34" s="379" t="s">
        <v>20</v>
      </c>
      <c r="AL34" s="464" t="s">
        <v>20</v>
      </c>
      <c r="AM34" s="432" t="s">
        <v>20</v>
      </c>
      <c r="AN34" s="396" t="s">
        <v>20</v>
      </c>
    </row>
    <row r="35" spans="1:40" ht="100.5">
      <c r="A35" s="360" t="s">
        <v>69</v>
      </c>
      <c r="B35" s="362" t="s">
        <v>1633</v>
      </c>
      <c r="C35" s="362" t="s">
        <v>1430</v>
      </c>
      <c r="D35" s="362" t="s">
        <v>82</v>
      </c>
      <c r="E35" s="362" t="s">
        <v>1431</v>
      </c>
      <c r="F35" s="362" t="s">
        <v>237</v>
      </c>
      <c r="G35" s="362">
        <v>1164855128</v>
      </c>
      <c r="H35" s="362"/>
      <c r="I35" s="364" t="s">
        <v>75</v>
      </c>
      <c r="J35" s="362"/>
      <c r="K35" s="362" t="s">
        <v>238</v>
      </c>
      <c r="L35" s="362" t="s">
        <v>239</v>
      </c>
      <c r="M35" s="362">
        <v>4704300680</v>
      </c>
      <c r="N35" s="362" t="s">
        <v>1433</v>
      </c>
      <c r="O35" s="362" t="s">
        <v>1434</v>
      </c>
      <c r="P35" s="362" t="s">
        <v>2</v>
      </c>
      <c r="Q35" s="362" t="s">
        <v>2</v>
      </c>
      <c r="R35" s="457" t="s">
        <v>1435</v>
      </c>
      <c r="S35" s="458">
        <v>41467</v>
      </c>
      <c r="T35" s="458">
        <v>45485</v>
      </c>
      <c r="U35" s="457" t="s">
        <v>1435</v>
      </c>
      <c r="V35" s="458">
        <v>41467</v>
      </c>
      <c r="W35" s="458">
        <v>45485</v>
      </c>
      <c r="X35" s="373"/>
      <c r="Y35" s="386"/>
      <c r="Z35" s="387"/>
      <c r="AA35" s="388"/>
      <c r="AB35" s="369"/>
      <c r="AC35" s="369"/>
      <c r="AD35" s="389" t="s">
        <v>78</v>
      </c>
      <c r="AE35" s="389" t="s">
        <v>78</v>
      </c>
      <c r="AF35" s="389" t="s">
        <v>2082</v>
      </c>
      <c r="AG35" s="390" t="s">
        <v>118</v>
      </c>
      <c r="AH35" s="390" t="s">
        <v>90</v>
      </c>
      <c r="AI35" s="390"/>
      <c r="AJ35" s="370" t="s">
        <v>273</v>
      </c>
      <c r="AK35" s="395" t="s">
        <v>2083</v>
      </c>
      <c r="AL35" s="461">
        <v>45007</v>
      </c>
      <c r="AM35" s="462" t="s">
        <v>273</v>
      </c>
      <c r="AN35" s="468" t="s">
        <v>2084</v>
      </c>
    </row>
    <row r="36" spans="1:40" ht="100.5">
      <c r="A36" s="230" t="s">
        <v>69</v>
      </c>
      <c r="B36" s="322" t="s">
        <v>1633</v>
      </c>
      <c r="C36" s="322" t="s">
        <v>1436</v>
      </c>
      <c r="D36" s="322" t="s">
        <v>1929</v>
      </c>
      <c r="E36" s="322" t="s">
        <v>1437</v>
      </c>
      <c r="F36" s="322" t="s">
        <v>129</v>
      </c>
      <c r="G36" s="322">
        <v>1609929421</v>
      </c>
      <c r="H36" s="322">
        <v>11291604</v>
      </c>
      <c r="I36" s="351" t="s">
        <v>75</v>
      </c>
      <c r="J36" s="322"/>
      <c r="K36" s="322" t="s">
        <v>1439</v>
      </c>
      <c r="L36" s="322" t="s">
        <v>131</v>
      </c>
      <c r="M36" s="322" t="s">
        <v>1440</v>
      </c>
      <c r="N36" s="322" t="s">
        <v>1441</v>
      </c>
      <c r="O36" s="322" t="s">
        <v>1442</v>
      </c>
      <c r="P36" s="322" t="s">
        <v>2</v>
      </c>
      <c r="Q36" s="322" t="s">
        <v>2</v>
      </c>
      <c r="R36" s="322" t="s">
        <v>2</v>
      </c>
      <c r="S36" s="322" t="s">
        <v>2</v>
      </c>
      <c r="T36" s="322" t="s">
        <v>2</v>
      </c>
      <c r="U36" s="322" t="s">
        <v>2</v>
      </c>
      <c r="V36" s="322" t="s">
        <v>2</v>
      </c>
      <c r="W36" s="322" t="s">
        <v>2</v>
      </c>
      <c r="X36" s="374"/>
      <c r="Y36" s="375"/>
      <c r="Z36" s="376"/>
      <c r="AA36" s="377"/>
      <c r="AB36" s="358"/>
      <c r="AC36" s="358"/>
      <c r="AD36" s="358" t="s">
        <v>78</v>
      </c>
      <c r="AE36" s="358" t="s">
        <v>78</v>
      </c>
      <c r="AF36" s="358" t="s">
        <v>2085</v>
      </c>
      <c r="AG36" s="379" t="s">
        <v>118</v>
      </c>
      <c r="AH36" s="379" t="s">
        <v>90</v>
      </c>
      <c r="AI36" s="379"/>
      <c r="AJ36" s="467" t="s">
        <v>273</v>
      </c>
      <c r="AK36" s="396" t="s">
        <v>2086</v>
      </c>
      <c r="AL36" s="469">
        <v>45007</v>
      </c>
      <c r="AM36" s="379" t="s">
        <v>2087</v>
      </c>
      <c r="AN36" s="380" t="s">
        <v>2088</v>
      </c>
    </row>
    <row r="37" spans="1:40" ht="30">
      <c r="A37" s="470" t="s">
        <v>2089</v>
      </c>
      <c r="B37" s="412" t="s">
        <v>1635</v>
      </c>
      <c r="C37" s="412" t="s">
        <v>1599</v>
      </c>
      <c r="D37" s="412"/>
      <c r="E37" s="412" t="s">
        <v>1600</v>
      </c>
      <c r="F37" s="412" t="s">
        <v>94</v>
      </c>
      <c r="G37" s="471">
        <v>1801305222</v>
      </c>
      <c r="H37" s="472">
        <v>14175603</v>
      </c>
      <c r="I37" s="473" t="s">
        <v>75</v>
      </c>
      <c r="J37" s="472"/>
      <c r="K37" s="472" t="s">
        <v>95</v>
      </c>
      <c r="L37" s="472" t="s">
        <v>96</v>
      </c>
      <c r="M37" s="472">
        <v>6401016405</v>
      </c>
      <c r="N37" s="472" t="s">
        <v>1602</v>
      </c>
      <c r="O37" s="472" t="s">
        <v>719</v>
      </c>
      <c r="P37" s="472" t="s">
        <v>2</v>
      </c>
      <c r="Q37" s="472" t="s">
        <v>2</v>
      </c>
      <c r="R37" s="472" t="s">
        <v>2</v>
      </c>
      <c r="S37" s="472" t="s">
        <v>2</v>
      </c>
      <c r="T37" s="472" t="s">
        <v>2</v>
      </c>
      <c r="U37" s="472" t="s">
        <v>2</v>
      </c>
      <c r="V37" s="472" t="s">
        <v>2</v>
      </c>
      <c r="W37" s="472" t="s">
        <v>2</v>
      </c>
      <c r="X37" s="474"/>
      <c r="Y37" s="475"/>
      <c r="Z37" s="476"/>
      <c r="AA37" s="477"/>
      <c r="AB37" s="412"/>
      <c r="AC37" s="412"/>
      <c r="AD37" s="389" t="s">
        <v>78</v>
      </c>
      <c r="AE37" s="389" t="s">
        <v>78</v>
      </c>
      <c r="AF37" s="412" t="s">
        <v>2090</v>
      </c>
      <c r="AG37" s="412" t="s">
        <v>2091</v>
      </c>
      <c r="AH37" s="412" t="s">
        <v>2092</v>
      </c>
      <c r="AI37" s="412" t="s">
        <v>2091</v>
      </c>
      <c r="AJ37" s="412" t="s">
        <v>2092</v>
      </c>
      <c r="AK37" s="412" t="s">
        <v>2092</v>
      </c>
      <c r="AL37" s="412" t="s">
        <v>2092</v>
      </c>
      <c r="AM37" s="412" t="s">
        <v>2092</v>
      </c>
      <c r="AN37" s="412" t="s">
        <v>2092</v>
      </c>
    </row>
    <row r="38" spans="1:40" ht="131.25">
      <c r="A38" s="230" t="s">
        <v>69</v>
      </c>
      <c r="B38" s="322" t="s">
        <v>1635</v>
      </c>
      <c r="C38" s="322" t="s">
        <v>2093</v>
      </c>
      <c r="D38" s="322" t="s">
        <v>352</v>
      </c>
      <c r="E38" s="322" t="s">
        <v>353</v>
      </c>
      <c r="F38" s="322" t="s">
        <v>94</v>
      </c>
      <c r="G38" s="322">
        <v>1487079893</v>
      </c>
      <c r="H38" s="322">
        <v>14338349</v>
      </c>
      <c r="I38" s="322" t="s">
        <v>156</v>
      </c>
      <c r="J38" s="456">
        <v>44850</v>
      </c>
      <c r="K38" s="322" t="s">
        <v>247</v>
      </c>
      <c r="L38" s="322" t="s">
        <v>148</v>
      </c>
      <c r="M38" s="322">
        <v>6401015238</v>
      </c>
      <c r="N38" s="322" t="s">
        <v>2094</v>
      </c>
      <c r="O38" s="322" t="s">
        <v>355</v>
      </c>
      <c r="P38" s="322" t="s">
        <v>2</v>
      </c>
      <c r="Q38" s="322" t="s">
        <v>2</v>
      </c>
      <c r="R38" s="322" t="s">
        <v>2</v>
      </c>
      <c r="S38" s="322" t="s">
        <v>2</v>
      </c>
      <c r="T38" s="322" t="s">
        <v>2</v>
      </c>
      <c r="U38" s="322" t="s">
        <v>2</v>
      </c>
      <c r="V38" s="322" t="s">
        <v>2</v>
      </c>
      <c r="W38" s="322" t="s">
        <v>2</v>
      </c>
      <c r="X38" s="354" t="s">
        <v>2</v>
      </c>
      <c r="Y38" s="398" t="s">
        <v>2</v>
      </c>
      <c r="Z38" s="399" t="s">
        <v>2</v>
      </c>
      <c r="AA38" s="426">
        <v>44774</v>
      </c>
      <c r="AB38" s="406">
        <v>45200</v>
      </c>
      <c r="AC38" s="322" t="s">
        <v>356</v>
      </c>
      <c r="AD38" s="358" t="s">
        <v>78</v>
      </c>
      <c r="AE38" s="358" t="s">
        <v>78</v>
      </c>
      <c r="AF38" s="6" t="s">
        <v>20</v>
      </c>
      <c r="AG38" s="379" t="s">
        <v>2091</v>
      </c>
      <c r="AH38" s="379" t="s">
        <v>90</v>
      </c>
      <c r="AI38" s="379" t="s">
        <v>2091</v>
      </c>
      <c r="AJ38" s="380" t="s">
        <v>437</v>
      </c>
      <c r="AK38" s="380" t="s">
        <v>1961</v>
      </c>
      <c r="AL38" s="382" t="s">
        <v>2095</v>
      </c>
      <c r="AM38" s="379" t="s">
        <v>2096</v>
      </c>
      <c r="AN38" s="396" t="s">
        <v>2097</v>
      </c>
    </row>
    <row r="39" spans="1:40" ht="45">
      <c r="A39" s="360" t="s">
        <v>69</v>
      </c>
      <c r="B39" s="362" t="s">
        <v>1635</v>
      </c>
      <c r="C39" s="362" t="s">
        <v>360</v>
      </c>
      <c r="D39" s="362" t="s">
        <v>361</v>
      </c>
      <c r="E39" s="362" t="s">
        <v>362</v>
      </c>
      <c r="F39" s="362" t="s">
        <v>259</v>
      </c>
      <c r="G39" s="362">
        <v>1043682347</v>
      </c>
      <c r="H39" s="362">
        <v>14302508</v>
      </c>
      <c r="I39" s="362" t="s">
        <v>156</v>
      </c>
      <c r="J39" s="428">
        <v>44917</v>
      </c>
      <c r="K39" s="362" t="s">
        <v>104</v>
      </c>
      <c r="L39" s="362" t="s">
        <v>364</v>
      </c>
      <c r="M39" s="362" t="s">
        <v>2098</v>
      </c>
      <c r="N39" s="362" t="s">
        <v>2099</v>
      </c>
      <c r="O39" s="362" t="s">
        <v>2100</v>
      </c>
      <c r="P39" s="362" t="s">
        <v>2</v>
      </c>
      <c r="Q39" s="362" t="s">
        <v>2</v>
      </c>
      <c r="R39" s="362" t="s">
        <v>2</v>
      </c>
      <c r="S39" s="362" t="s">
        <v>2</v>
      </c>
      <c r="T39" s="362" t="s">
        <v>2</v>
      </c>
      <c r="U39" s="362" t="s">
        <v>2</v>
      </c>
      <c r="V39" s="362" t="s">
        <v>2</v>
      </c>
      <c r="W39" s="362" t="s">
        <v>2</v>
      </c>
      <c r="X39" s="365" t="s">
        <v>2</v>
      </c>
      <c r="Y39" s="366" t="s">
        <v>2</v>
      </c>
      <c r="Z39" s="367" t="s">
        <v>2</v>
      </c>
      <c r="AA39" s="421">
        <v>44774</v>
      </c>
      <c r="AB39" s="385">
        <v>45200</v>
      </c>
      <c r="AC39" s="362" t="s">
        <v>356</v>
      </c>
      <c r="AD39" s="389" t="s">
        <v>78</v>
      </c>
      <c r="AE39" s="389" t="s">
        <v>78</v>
      </c>
      <c r="AF39" s="369" t="s">
        <v>20</v>
      </c>
      <c r="AG39" s="390"/>
      <c r="AH39" s="390" t="s">
        <v>90</v>
      </c>
      <c r="AI39" s="390"/>
      <c r="AJ39" s="391" t="s">
        <v>152</v>
      </c>
      <c r="AK39" s="391" t="s">
        <v>20</v>
      </c>
      <c r="AL39" s="393" t="s">
        <v>20</v>
      </c>
      <c r="AM39" s="390" t="s">
        <v>20</v>
      </c>
      <c r="AN39" s="405" t="s">
        <v>153</v>
      </c>
    </row>
    <row r="40" spans="1:40" ht="100.5">
      <c r="A40" s="230" t="s">
        <v>69</v>
      </c>
      <c r="B40" s="350" t="s">
        <v>1635</v>
      </c>
      <c r="C40" s="350" t="s">
        <v>515</v>
      </c>
      <c r="D40" s="350"/>
      <c r="E40" s="350" t="s">
        <v>516</v>
      </c>
      <c r="F40" s="350" t="s">
        <v>237</v>
      </c>
      <c r="G40" s="478">
        <v>1962500397</v>
      </c>
      <c r="H40" s="350"/>
      <c r="I40" s="478" t="s">
        <v>75</v>
      </c>
      <c r="J40" s="478"/>
      <c r="K40" s="478" t="s">
        <v>518</v>
      </c>
      <c r="L40" s="478" t="s">
        <v>519</v>
      </c>
      <c r="M40" s="478">
        <v>4704190573</v>
      </c>
      <c r="N40" s="478" t="s">
        <v>2101</v>
      </c>
      <c r="O40" s="478" t="s">
        <v>521</v>
      </c>
      <c r="P40" s="322" t="s">
        <v>2</v>
      </c>
      <c r="Q40" s="322" t="s">
        <v>2</v>
      </c>
      <c r="R40" s="478">
        <v>4704190573</v>
      </c>
      <c r="S40" s="479">
        <v>34239</v>
      </c>
      <c r="T40" s="479">
        <v>45562</v>
      </c>
      <c r="U40" s="478">
        <v>4704190573</v>
      </c>
      <c r="V40" s="479">
        <v>34239</v>
      </c>
      <c r="W40" s="479">
        <v>45562</v>
      </c>
      <c r="X40" s="480"/>
      <c r="Y40" s="481"/>
      <c r="Z40" s="482"/>
      <c r="AA40" s="483">
        <v>44834</v>
      </c>
      <c r="AB40" s="484">
        <v>45199</v>
      </c>
      <c r="AC40" s="350">
        <v>202213184</v>
      </c>
      <c r="AD40" s="358" t="s">
        <v>78</v>
      </c>
      <c r="AE40" s="358" t="s">
        <v>78</v>
      </c>
      <c r="AF40" s="358" t="s">
        <v>2102</v>
      </c>
      <c r="AG40" s="379" t="s">
        <v>118</v>
      </c>
      <c r="AH40" s="379" t="s">
        <v>90</v>
      </c>
      <c r="AI40" s="379"/>
      <c r="AJ40" s="467" t="s">
        <v>273</v>
      </c>
      <c r="AK40" s="396" t="s">
        <v>2103</v>
      </c>
      <c r="AL40" s="469">
        <v>45007</v>
      </c>
      <c r="AM40" s="396" t="s">
        <v>2104</v>
      </c>
      <c r="AN40" s="396" t="s">
        <v>2105</v>
      </c>
    </row>
    <row r="41" spans="1:40" ht="100.5">
      <c r="A41" s="360" t="s">
        <v>69</v>
      </c>
      <c r="B41" s="363" t="s">
        <v>1635</v>
      </c>
      <c r="C41" s="363" t="s">
        <v>367</v>
      </c>
      <c r="D41" s="363"/>
      <c r="E41" s="361" t="s">
        <v>369</v>
      </c>
      <c r="F41" s="363" t="s">
        <v>237</v>
      </c>
      <c r="G41" s="361">
        <v>1740431998</v>
      </c>
      <c r="H41" s="363"/>
      <c r="I41" s="361" t="s">
        <v>75</v>
      </c>
      <c r="J41" s="361"/>
      <c r="K41" s="361" t="s">
        <v>238</v>
      </c>
      <c r="L41" s="361" t="s">
        <v>239</v>
      </c>
      <c r="M41" s="361">
        <v>4704170920</v>
      </c>
      <c r="N41" s="361" t="s">
        <v>2106</v>
      </c>
      <c r="O41" s="361" t="s">
        <v>371</v>
      </c>
      <c r="P41" s="362" t="s">
        <v>2</v>
      </c>
      <c r="Q41" s="362" t="s">
        <v>2</v>
      </c>
      <c r="R41" s="361">
        <v>4704170920</v>
      </c>
      <c r="S41" s="485">
        <v>32611</v>
      </c>
      <c r="T41" s="485">
        <v>45395</v>
      </c>
      <c r="U41" s="361">
        <v>4704170920</v>
      </c>
      <c r="V41" s="485">
        <v>32611</v>
      </c>
      <c r="W41" s="485">
        <v>45395</v>
      </c>
      <c r="X41" s="486"/>
      <c r="Y41" s="487"/>
      <c r="Z41" s="488"/>
      <c r="AA41" s="489"/>
      <c r="AB41" s="363"/>
      <c r="AC41" s="363"/>
      <c r="AD41" s="389" t="s">
        <v>78</v>
      </c>
      <c r="AE41" s="389" t="s">
        <v>78</v>
      </c>
      <c r="AF41" s="389" t="s">
        <v>2107</v>
      </c>
      <c r="AG41" s="418">
        <v>43312</v>
      </c>
      <c r="AH41" s="390" t="s">
        <v>90</v>
      </c>
      <c r="AI41" s="390"/>
      <c r="AJ41" s="370" t="s">
        <v>273</v>
      </c>
      <c r="AK41" s="395" t="s">
        <v>2108</v>
      </c>
      <c r="AL41" s="461">
        <v>45007</v>
      </c>
      <c r="AM41" s="395" t="s">
        <v>2109</v>
      </c>
      <c r="AN41" s="395" t="s">
        <v>2110</v>
      </c>
    </row>
    <row r="42" spans="1:40" ht="100.5">
      <c r="A42" s="230" t="s">
        <v>69</v>
      </c>
      <c r="B42" s="350" t="s">
        <v>1635</v>
      </c>
      <c r="C42" s="350" t="s">
        <v>526</v>
      </c>
      <c r="D42" s="350"/>
      <c r="E42" s="350" t="s">
        <v>527</v>
      </c>
      <c r="F42" s="350" t="s">
        <v>121</v>
      </c>
      <c r="G42" s="350">
        <v>1619325792</v>
      </c>
      <c r="H42" s="478">
        <v>15737435</v>
      </c>
      <c r="I42" s="322" t="s">
        <v>156</v>
      </c>
      <c r="J42" s="456">
        <v>44908</v>
      </c>
      <c r="K42" s="478" t="s">
        <v>180</v>
      </c>
      <c r="L42" s="478" t="s">
        <v>105</v>
      </c>
      <c r="M42" s="478">
        <v>6801114174</v>
      </c>
      <c r="N42" s="478" t="s">
        <v>2111</v>
      </c>
      <c r="O42" s="353" t="s">
        <v>2112</v>
      </c>
      <c r="P42" s="322" t="s">
        <v>2</v>
      </c>
      <c r="Q42" s="322" t="s">
        <v>2</v>
      </c>
      <c r="R42" s="322" t="s">
        <v>2</v>
      </c>
      <c r="S42" s="322" t="s">
        <v>2</v>
      </c>
      <c r="T42" s="322" t="s">
        <v>2</v>
      </c>
      <c r="U42" s="322" t="s">
        <v>2</v>
      </c>
      <c r="V42" s="322" t="s">
        <v>2</v>
      </c>
      <c r="W42" s="322" t="s">
        <v>2</v>
      </c>
      <c r="X42" s="354" t="s">
        <v>2</v>
      </c>
      <c r="Y42" s="398" t="s">
        <v>2</v>
      </c>
      <c r="Z42" s="399" t="s">
        <v>2</v>
      </c>
      <c r="AA42" s="426">
        <v>44774</v>
      </c>
      <c r="AB42" s="406">
        <v>45200</v>
      </c>
      <c r="AC42" s="322" t="s">
        <v>388</v>
      </c>
      <c r="AD42" s="358" t="s">
        <v>78</v>
      </c>
      <c r="AE42" s="358" t="s">
        <v>78</v>
      </c>
      <c r="AF42" s="358" t="s">
        <v>2113</v>
      </c>
      <c r="AG42" s="379" t="s">
        <v>118</v>
      </c>
      <c r="AH42" s="379" t="s">
        <v>90</v>
      </c>
      <c r="AI42" s="379"/>
      <c r="AJ42" s="467" t="s">
        <v>273</v>
      </c>
      <c r="AK42" s="396" t="s">
        <v>2114</v>
      </c>
      <c r="AL42" s="469">
        <v>45007</v>
      </c>
      <c r="AM42" s="379" t="s">
        <v>2115</v>
      </c>
      <c r="AN42" s="490" t="s">
        <v>2116</v>
      </c>
    </row>
    <row r="43" spans="1:40" ht="89.25">
      <c r="A43" s="360" t="s">
        <v>69</v>
      </c>
      <c r="B43" s="362" t="s">
        <v>1635</v>
      </c>
      <c r="C43" s="362" t="s">
        <v>375</v>
      </c>
      <c r="D43" s="362" t="s">
        <v>376</v>
      </c>
      <c r="E43" s="362" t="s">
        <v>377</v>
      </c>
      <c r="F43" s="362" t="s">
        <v>121</v>
      </c>
      <c r="G43" s="362">
        <v>1033710058</v>
      </c>
      <c r="H43" s="362">
        <v>14999560</v>
      </c>
      <c r="I43" s="362" t="s">
        <v>156</v>
      </c>
      <c r="J43" s="428">
        <v>44922</v>
      </c>
      <c r="K43" s="362" t="s">
        <v>122</v>
      </c>
      <c r="L43" s="362" t="s">
        <v>105</v>
      </c>
      <c r="M43" s="362" t="s">
        <v>2117</v>
      </c>
      <c r="N43" s="362" t="s">
        <v>2118</v>
      </c>
      <c r="O43" s="362" t="s">
        <v>380</v>
      </c>
      <c r="P43" s="362" t="s">
        <v>2</v>
      </c>
      <c r="Q43" s="362" t="s">
        <v>2</v>
      </c>
      <c r="R43" s="362" t="s">
        <v>2</v>
      </c>
      <c r="S43" s="362" t="s">
        <v>2</v>
      </c>
      <c r="T43" s="362" t="s">
        <v>2</v>
      </c>
      <c r="U43" s="362" t="s">
        <v>2</v>
      </c>
      <c r="V43" s="362" t="s">
        <v>2</v>
      </c>
      <c r="W43" s="362" t="s">
        <v>2</v>
      </c>
      <c r="X43" s="365" t="s">
        <v>2</v>
      </c>
      <c r="Y43" s="366" t="s">
        <v>2</v>
      </c>
      <c r="Z43" s="367" t="s">
        <v>2</v>
      </c>
      <c r="AA43" s="421">
        <v>44774</v>
      </c>
      <c r="AB43" s="385">
        <v>45200</v>
      </c>
      <c r="AC43" s="362" t="s">
        <v>356</v>
      </c>
      <c r="AD43" s="389" t="s">
        <v>2119</v>
      </c>
      <c r="AE43" s="389" t="s">
        <v>2119</v>
      </c>
      <c r="AF43" s="389" t="s">
        <v>2120</v>
      </c>
      <c r="AG43" s="390" t="s">
        <v>118</v>
      </c>
      <c r="AH43" s="390" t="s">
        <v>90</v>
      </c>
      <c r="AI43" s="390"/>
      <c r="AJ43" s="391" t="s">
        <v>437</v>
      </c>
      <c r="AK43" s="391" t="s">
        <v>1961</v>
      </c>
      <c r="AL43" s="424" t="s">
        <v>2121</v>
      </c>
      <c r="AM43" s="390" t="s">
        <v>2122</v>
      </c>
      <c r="AN43" s="395" t="s">
        <v>382</v>
      </c>
    </row>
    <row r="44" spans="1:40" ht="100.5">
      <c r="A44" s="230" t="s">
        <v>69</v>
      </c>
      <c r="B44" s="350" t="s">
        <v>1635</v>
      </c>
      <c r="C44" s="350" t="s">
        <v>556</v>
      </c>
      <c r="D44" s="350"/>
      <c r="E44" s="223" t="s">
        <v>1479</v>
      </c>
      <c r="F44" s="350" t="s">
        <v>237</v>
      </c>
      <c r="G44" s="350">
        <v>1326477084</v>
      </c>
      <c r="H44" s="350"/>
      <c r="I44" s="322" t="s">
        <v>75</v>
      </c>
      <c r="J44" s="322"/>
      <c r="K44" s="322" t="s">
        <v>1480</v>
      </c>
      <c r="L44" s="322" t="s">
        <v>1481</v>
      </c>
      <c r="M44" s="322">
        <v>4704266295</v>
      </c>
      <c r="N44" s="322" t="s">
        <v>2123</v>
      </c>
      <c r="O44" s="322" t="s">
        <v>1483</v>
      </c>
      <c r="P44" s="322" t="s">
        <v>2</v>
      </c>
      <c r="Q44" s="322" t="s">
        <v>2</v>
      </c>
      <c r="R44" s="478">
        <v>4704266295</v>
      </c>
      <c r="S44" s="479">
        <v>39637</v>
      </c>
      <c r="T44" s="479">
        <v>45115</v>
      </c>
      <c r="U44" s="478">
        <v>4704266295</v>
      </c>
      <c r="V44" s="479">
        <v>39637</v>
      </c>
      <c r="W44" s="479">
        <v>45115</v>
      </c>
      <c r="X44" s="480"/>
      <c r="Y44" s="481"/>
      <c r="Z44" s="482"/>
      <c r="AA44" s="491"/>
      <c r="AB44" s="350"/>
      <c r="AC44" s="350"/>
      <c r="AD44" s="358" t="s">
        <v>78</v>
      </c>
      <c r="AE44" s="358" t="s">
        <v>78</v>
      </c>
      <c r="AF44" s="358" t="s">
        <v>2124</v>
      </c>
      <c r="AG44" s="379" t="s">
        <v>118</v>
      </c>
      <c r="AH44" s="379" t="s">
        <v>90</v>
      </c>
      <c r="AI44" s="379"/>
      <c r="AJ44" s="467" t="s">
        <v>273</v>
      </c>
      <c r="AK44" s="396" t="s">
        <v>2125</v>
      </c>
      <c r="AL44" s="469">
        <v>45007</v>
      </c>
      <c r="AM44" s="396" t="s">
        <v>2126</v>
      </c>
      <c r="AN44" s="396" t="s">
        <v>2127</v>
      </c>
    </row>
    <row r="45" spans="1:40" ht="131.25">
      <c r="A45" s="360" t="s">
        <v>69</v>
      </c>
      <c r="B45" s="362" t="s">
        <v>1635</v>
      </c>
      <c r="C45" s="362" t="s">
        <v>383</v>
      </c>
      <c r="D45" s="362" t="s">
        <v>384</v>
      </c>
      <c r="E45" s="362" t="s">
        <v>385</v>
      </c>
      <c r="F45" s="362" t="s">
        <v>121</v>
      </c>
      <c r="G45" s="362">
        <v>1699941112</v>
      </c>
      <c r="H45" s="362">
        <v>13973729</v>
      </c>
      <c r="I45" s="362" t="s">
        <v>156</v>
      </c>
      <c r="J45" s="385">
        <v>44943</v>
      </c>
      <c r="K45" s="362" t="s">
        <v>104</v>
      </c>
      <c r="L45" s="362" t="s">
        <v>364</v>
      </c>
      <c r="M45" s="362">
        <v>6801089555</v>
      </c>
      <c r="N45" s="362" t="s">
        <v>2128</v>
      </c>
      <c r="O45" s="362" t="s">
        <v>387</v>
      </c>
      <c r="P45" s="362" t="s">
        <v>2</v>
      </c>
      <c r="Q45" s="362" t="s">
        <v>2</v>
      </c>
      <c r="R45" s="362" t="s">
        <v>2</v>
      </c>
      <c r="S45" s="362" t="s">
        <v>2</v>
      </c>
      <c r="T45" s="362" t="s">
        <v>2</v>
      </c>
      <c r="U45" s="362" t="s">
        <v>2</v>
      </c>
      <c r="V45" s="362" t="s">
        <v>2</v>
      </c>
      <c r="W45" s="362" t="s">
        <v>2</v>
      </c>
      <c r="X45" s="365" t="s">
        <v>2</v>
      </c>
      <c r="Y45" s="366" t="s">
        <v>2</v>
      </c>
      <c r="Z45" s="367" t="s">
        <v>2</v>
      </c>
      <c r="AA45" s="421">
        <v>44774</v>
      </c>
      <c r="AB45" s="385">
        <v>45200</v>
      </c>
      <c r="AC45" s="362" t="s">
        <v>388</v>
      </c>
      <c r="AD45" s="389" t="s">
        <v>78</v>
      </c>
      <c r="AE45" s="389" t="s">
        <v>2119</v>
      </c>
      <c r="AF45" s="389" t="s">
        <v>2129</v>
      </c>
      <c r="AG45" s="390" t="s">
        <v>118</v>
      </c>
      <c r="AH45" s="390" t="s">
        <v>90</v>
      </c>
      <c r="AI45" s="390"/>
      <c r="AJ45" s="391" t="s">
        <v>437</v>
      </c>
      <c r="AK45" s="391" t="s">
        <v>1961</v>
      </c>
      <c r="AL45" s="393" t="s">
        <v>2130</v>
      </c>
      <c r="AM45" s="390" t="s">
        <v>2131</v>
      </c>
      <c r="AN45" s="395" t="s">
        <v>2132</v>
      </c>
    </row>
    <row r="46" spans="1:40" ht="75">
      <c r="A46" s="230" t="s">
        <v>69</v>
      </c>
      <c r="B46" s="322" t="s">
        <v>1635</v>
      </c>
      <c r="C46" s="322" t="s">
        <v>391</v>
      </c>
      <c r="D46" s="322" t="s">
        <v>392</v>
      </c>
      <c r="E46" s="322" t="s">
        <v>393</v>
      </c>
      <c r="F46" s="322" t="s">
        <v>259</v>
      </c>
      <c r="G46" s="322">
        <v>1689305468</v>
      </c>
      <c r="H46" s="322">
        <v>15649680</v>
      </c>
      <c r="I46" s="322" t="s">
        <v>156</v>
      </c>
      <c r="J46" s="445">
        <v>44831</v>
      </c>
      <c r="K46" s="322" t="s">
        <v>104</v>
      </c>
      <c r="L46" s="322" t="s">
        <v>364</v>
      </c>
      <c r="M46" s="322">
        <v>6851114410</v>
      </c>
      <c r="N46" s="322" t="s">
        <v>1611</v>
      </c>
      <c r="O46" s="322" t="s">
        <v>2133</v>
      </c>
      <c r="P46" s="322" t="s">
        <v>2</v>
      </c>
      <c r="Q46" s="322" t="s">
        <v>2</v>
      </c>
      <c r="R46" s="322" t="s">
        <v>2</v>
      </c>
      <c r="S46" s="322" t="s">
        <v>2</v>
      </c>
      <c r="T46" s="322" t="s">
        <v>2</v>
      </c>
      <c r="U46" s="322" t="s">
        <v>2</v>
      </c>
      <c r="V46" s="322" t="s">
        <v>2</v>
      </c>
      <c r="W46" s="322" t="s">
        <v>2</v>
      </c>
      <c r="X46" s="354" t="s">
        <v>2</v>
      </c>
      <c r="Y46" s="398" t="s">
        <v>2</v>
      </c>
      <c r="Z46" s="399" t="s">
        <v>2</v>
      </c>
      <c r="AA46" s="426">
        <v>44774</v>
      </c>
      <c r="AB46" s="406">
        <v>45200</v>
      </c>
      <c r="AC46" s="322" t="s">
        <v>388</v>
      </c>
      <c r="AD46" s="358" t="s">
        <v>78</v>
      </c>
      <c r="AE46" s="358" t="s">
        <v>78</v>
      </c>
      <c r="AF46" s="6" t="s">
        <v>20</v>
      </c>
      <c r="AG46" s="6"/>
      <c r="AH46" s="6" t="s">
        <v>398</v>
      </c>
      <c r="AI46" s="420">
        <v>46721</v>
      </c>
      <c r="AJ46" s="380" t="s">
        <v>152</v>
      </c>
      <c r="AK46" s="380" t="s">
        <v>20</v>
      </c>
      <c r="AL46" s="382" t="s">
        <v>20</v>
      </c>
      <c r="AM46" s="379" t="s">
        <v>20</v>
      </c>
      <c r="AN46" s="396" t="s">
        <v>20</v>
      </c>
    </row>
    <row r="47" spans="1:40" ht="131.25">
      <c r="A47" s="360" t="s">
        <v>69</v>
      </c>
      <c r="B47" s="362" t="s">
        <v>1635</v>
      </c>
      <c r="C47" s="362" t="s">
        <v>399</v>
      </c>
      <c r="D47" s="362" t="s">
        <v>400</v>
      </c>
      <c r="E47" s="362" t="s">
        <v>401</v>
      </c>
      <c r="F47" s="362" t="s">
        <v>121</v>
      </c>
      <c r="G47" s="362">
        <v>1447525712</v>
      </c>
      <c r="H47" s="362">
        <v>13848373</v>
      </c>
      <c r="I47" s="362" t="s">
        <v>156</v>
      </c>
      <c r="J47" s="428">
        <v>44917</v>
      </c>
      <c r="K47" s="362" t="s">
        <v>402</v>
      </c>
      <c r="L47" s="362" t="s">
        <v>403</v>
      </c>
      <c r="M47" s="362" t="s">
        <v>2134</v>
      </c>
      <c r="N47" s="362" t="s">
        <v>2135</v>
      </c>
      <c r="O47" s="362" t="s">
        <v>406</v>
      </c>
      <c r="P47" s="362" t="s">
        <v>2</v>
      </c>
      <c r="Q47" s="362" t="s">
        <v>2</v>
      </c>
      <c r="R47" s="362" t="s">
        <v>2</v>
      </c>
      <c r="S47" s="362" t="s">
        <v>2</v>
      </c>
      <c r="T47" s="362" t="s">
        <v>2</v>
      </c>
      <c r="U47" s="362" t="s">
        <v>2</v>
      </c>
      <c r="V47" s="362" t="s">
        <v>2</v>
      </c>
      <c r="W47" s="362" t="s">
        <v>2</v>
      </c>
      <c r="X47" s="365" t="s">
        <v>2</v>
      </c>
      <c r="Y47" s="366" t="s">
        <v>2</v>
      </c>
      <c r="Z47" s="367" t="s">
        <v>2</v>
      </c>
      <c r="AA47" s="421">
        <v>44774</v>
      </c>
      <c r="AB47" s="385">
        <v>45200</v>
      </c>
      <c r="AC47" s="362" t="s">
        <v>407</v>
      </c>
      <c r="AD47" s="389" t="s">
        <v>78</v>
      </c>
      <c r="AE47" s="389" t="s">
        <v>78</v>
      </c>
      <c r="AF47" s="389" t="s">
        <v>2136</v>
      </c>
      <c r="AG47" s="390" t="s">
        <v>118</v>
      </c>
      <c r="AH47" s="390" t="s">
        <v>90</v>
      </c>
      <c r="AI47" s="390"/>
      <c r="AJ47" s="391" t="s">
        <v>437</v>
      </c>
      <c r="AK47" s="391" t="s">
        <v>1961</v>
      </c>
      <c r="AL47" s="393" t="s">
        <v>2137</v>
      </c>
      <c r="AM47" s="390" t="s">
        <v>2138</v>
      </c>
      <c r="AN47" s="395" t="s">
        <v>2139</v>
      </c>
    </row>
    <row r="48" spans="1:40" ht="131.25">
      <c r="A48" s="230" t="s">
        <v>69</v>
      </c>
      <c r="B48" s="322" t="s">
        <v>1635</v>
      </c>
      <c r="C48" s="322" t="s">
        <v>410</v>
      </c>
      <c r="D48" s="322"/>
      <c r="E48" s="322" t="s">
        <v>411</v>
      </c>
      <c r="F48" s="322" t="s">
        <v>121</v>
      </c>
      <c r="G48" s="322">
        <v>1134464688</v>
      </c>
      <c r="H48" s="322">
        <v>14171982</v>
      </c>
      <c r="I48" s="322" t="s">
        <v>156</v>
      </c>
      <c r="J48" s="456">
        <v>44865</v>
      </c>
      <c r="K48" s="322" t="s">
        <v>122</v>
      </c>
      <c r="L48" s="322" t="s">
        <v>105</v>
      </c>
      <c r="M48" s="322">
        <v>6801094468</v>
      </c>
      <c r="N48" s="322" t="s">
        <v>2140</v>
      </c>
      <c r="O48" s="322" t="s">
        <v>387</v>
      </c>
      <c r="P48" s="322" t="s">
        <v>2</v>
      </c>
      <c r="Q48" s="322" t="s">
        <v>2</v>
      </c>
      <c r="R48" s="322" t="s">
        <v>2</v>
      </c>
      <c r="S48" s="322" t="s">
        <v>2</v>
      </c>
      <c r="T48" s="322" t="s">
        <v>2</v>
      </c>
      <c r="U48" s="322" t="s">
        <v>2</v>
      </c>
      <c r="V48" s="322" t="s">
        <v>2</v>
      </c>
      <c r="W48" s="322" t="s">
        <v>2</v>
      </c>
      <c r="X48" s="354" t="s">
        <v>2</v>
      </c>
      <c r="Y48" s="398" t="s">
        <v>2</v>
      </c>
      <c r="Z48" s="399" t="s">
        <v>2</v>
      </c>
      <c r="AA48" s="426">
        <v>44774</v>
      </c>
      <c r="AB48" s="406">
        <v>45169</v>
      </c>
      <c r="AC48" s="322" t="s">
        <v>407</v>
      </c>
      <c r="AD48" s="358" t="s">
        <v>78</v>
      </c>
      <c r="AE48" s="358" t="s">
        <v>78</v>
      </c>
      <c r="AF48" s="358" t="s">
        <v>2141</v>
      </c>
      <c r="AG48" s="379" t="s">
        <v>118</v>
      </c>
      <c r="AH48" s="379" t="s">
        <v>90</v>
      </c>
      <c r="AI48" s="379"/>
      <c r="AJ48" s="380" t="s">
        <v>2008</v>
      </c>
      <c r="AK48" s="380" t="s">
        <v>1961</v>
      </c>
      <c r="AL48" s="382" t="s">
        <v>2142</v>
      </c>
      <c r="AM48" s="379" t="s">
        <v>2143</v>
      </c>
      <c r="AN48" s="396" t="s">
        <v>2144</v>
      </c>
    </row>
    <row r="49" spans="1:40" ht="45">
      <c r="A49" s="470" t="s">
        <v>2092</v>
      </c>
      <c r="B49" s="412" t="s">
        <v>1635</v>
      </c>
      <c r="C49" s="412" t="s">
        <v>1450</v>
      </c>
      <c r="D49" s="412" t="s">
        <v>1451</v>
      </c>
      <c r="E49" s="412" t="s">
        <v>1452</v>
      </c>
      <c r="F49" s="412" t="s">
        <v>121</v>
      </c>
      <c r="G49" s="412">
        <v>1467021329</v>
      </c>
      <c r="H49" s="412">
        <v>15439514</v>
      </c>
      <c r="I49" s="412" t="s">
        <v>75</v>
      </c>
      <c r="J49" s="412"/>
      <c r="K49" s="412" t="s">
        <v>122</v>
      </c>
      <c r="L49" s="412" t="s">
        <v>877</v>
      </c>
      <c r="M49" s="412" t="s">
        <v>1454</v>
      </c>
      <c r="N49" s="412" t="s">
        <v>1455</v>
      </c>
      <c r="O49" s="412" t="s">
        <v>1456</v>
      </c>
      <c r="P49" s="472" t="s">
        <v>2</v>
      </c>
      <c r="Q49" s="472" t="s">
        <v>2</v>
      </c>
      <c r="R49" s="472" t="s">
        <v>2</v>
      </c>
      <c r="S49" s="472" t="s">
        <v>2</v>
      </c>
      <c r="T49" s="472" t="s">
        <v>2</v>
      </c>
      <c r="U49" s="472" t="s">
        <v>2</v>
      </c>
      <c r="V49" s="472" t="s">
        <v>2</v>
      </c>
      <c r="W49" s="472" t="s">
        <v>2</v>
      </c>
      <c r="X49" s="492" t="s">
        <v>2</v>
      </c>
      <c r="Y49" s="493" t="s">
        <v>2</v>
      </c>
      <c r="Z49" s="494" t="s">
        <v>2</v>
      </c>
      <c r="AA49" s="495"/>
      <c r="AB49" s="472"/>
      <c r="AC49" s="472"/>
      <c r="AD49" s="389" t="s">
        <v>78</v>
      </c>
      <c r="AE49" s="389" t="s">
        <v>78</v>
      </c>
      <c r="AF49" s="471" t="s">
        <v>1394</v>
      </c>
      <c r="AG49" s="496"/>
      <c r="AH49" s="496" t="s">
        <v>1394</v>
      </c>
      <c r="AI49" s="496"/>
      <c r="AJ49" s="497" t="s">
        <v>1394</v>
      </c>
      <c r="AK49" s="471" t="s">
        <v>1394</v>
      </c>
      <c r="AL49" s="498" t="s">
        <v>1394</v>
      </c>
      <c r="AM49" s="471" t="s">
        <v>1394</v>
      </c>
      <c r="AN49" s="499" t="s">
        <v>1394</v>
      </c>
    </row>
    <row r="50" spans="1:40" ht="47.25">
      <c r="A50" s="500" t="s">
        <v>2092</v>
      </c>
      <c r="B50" s="353" t="s">
        <v>1635</v>
      </c>
      <c r="C50" s="353" t="s">
        <v>278</v>
      </c>
      <c r="D50" s="353" t="s">
        <v>822</v>
      </c>
      <c r="E50" s="353" t="s">
        <v>1457</v>
      </c>
      <c r="F50" s="353" t="s">
        <v>259</v>
      </c>
      <c r="G50" s="501">
        <v>1881266336</v>
      </c>
      <c r="H50" s="353">
        <v>15467997</v>
      </c>
      <c r="I50" s="501" t="s">
        <v>75</v>
      </c>
      <c r="J50" s="501"/>
      <c r="K50" s="501" t="s">
        <v>76</v>
      </c>
      <c r="L50" s="501" t="s">
        <v>333</v>
      </c>
      <c r="M50" s="353" t="s">
        <v>1459</v>
      </c>
      <c r="N50" s="353" t="s">
        <v>1460</v>
      </c>
      <c r="O50" s="353" t="s">
        <v>1461</v>
      </c>
      <c r="P50" s="502" t="s">
        <v>2</v>
      </c>
      <c r="Q50" s="502" t="s">
        <v>2</v>
      </c>
      <c r="R50" s="502" t="s">
        <v>2</v>
      </c>
      <c r="S50" s="502" t="s">
        <v>2</v>
      </c>
      <c r="T50" s="502" t="s">
        <v>2</v>
      </c>
      <c r="U50" s="502" t="s">
        <v>2</v>
      </c>
      <c r="V50" s="502" t="s">
        <v>2</v>
      </c>
      <c r="W50" s="502" t="s">
        <v>2</v>
      </c>
      <c r="X50" s="503" t="s">
        <v>2</v>
      </c>
      <c r="Y50" s="504" t="s">
        <v>2</v>
      </c>
      <c r="Z50" s="505" t="s">
        <v>2</v>
      </c>
      <c r="AA50" s="506"/>
      <c r="AB50" s="502"/>
      <c r="AC50" s="502"/>
      <c r="AD50" s="358" t="s">
        <v>78</v>
      </c>
      <c r="AE50" s="358" t="s">
        <v>78</v>
      </c>
      <c r="AF50" s="507" t="s">
        <v>1394</v>
      </c>
      <c r="AG50" s="508"/>
      <c r="AH50" s="508" t="s">
        <v>1394</v>
      </c>
      <c r="AI50" s="508"/>
      <c r="AJ50" s="509" t="s">
        <v>1394</v>
      </c>
      <c r="AK50" s="507" t="s">
        <v>1394</v>
      </c>
      <c r="AL50" s="510" t="s">
        <v>1394</v>
      </c>
      <c r="AM50" s="507" t="s">
        <v>1394</v>
      </c>
      <c r="AN50" s="511" t="s">
        <v>1394</v>
      </c>
    </row>
    <row r="51" spans="1:40" ht="131.25">
      <c r="A51" s="360" t="s">
        <v>69</v>
      </c>
      <c r="B51" s="362" t="s">
        <v>1635</v>
      </c>
      <c r="C51" s="362" t="s">
        <v>417</v>
      </c>
      <c r="D51" s="362" t="s">
        <v>418</v>
      </c>
      <c r="E51" s="362" t="s">
        <v>419</v>
      </c>
      <c r="F51" s="362" t="s">
        <v>121</v>
      </c>
      <c r="G51" s="362">
        <v>1649610940</v>
      </c>
      <c r="H51" s="362">
        <v>14009120</v>
      </c>
      <c r="I51" s="362" t="s">
        <v>75</v>
      </c>
      <c r="J51" s="362"/>
      <c r="K51" s="362" t="s">
        <v>402</v>
      </c>
      <c r="L51" s="362" t="s">
        <v>364</v>
      </c>
      <c r="M51" s="362" t="s">
        <v>2145</v>
      </c>
      <c r="N51" s="362" t="s">
        <v>2146</v>
      </c>
      <c r="O51" s="362" t="s">
        <v>423</v>
      </c>
      <c r="P51" s="362" t="s">
        <v>2</v>
      </c>
      <c r="Q51" s="362" t="s">
        <v>2</v>
      </c>
      <c r="R51" s="362" t="s">
        <v>2</v>
      </c>
      <c r="S51" s="362" t="s">
        <v>2</v>
      </c>
      <c r="T51" s="362" t="s">
        <v>2</v>
      </c>
      <c r="U51" s="362" t="s">
        <v>2</v>
      </c>
      <c r="V51" s="362" t="s">
        <v>2</v>
      </c>
      <c r="W51" s="362" t="s">
        <v>2</v>
      </c>
      <c r="X51" s="365" t="s">
        <v>2</v>
      </c>
      <c r="Y51" s="366" t="s">
        <v>2</v>
      </c>
      <c r="Z51" s="367" t="s">
        <v>2</v>
      </c>
      <c r="AA51" s="368"/>
      <c r="AB51" s="362"/>
      <c r="AC51" s="362"/>
      <c r="AD51" s="389" t="s">
        <v>78</v>
      </c>
      <c r="AE51" s="389" t="s">
        <v>78</v>
      </c>
      <c r="AF51" s="389" t="s">
        <v>2147</v>
      </c>
      <c r="AG51" s="390" t="s">
        <v>118</v>
      </c>
      <c r="AH51" s="390" t="s">
        <v>90</v>
      </c>
      <c r="AI51" s="390"/>
      <c r="AJ51" s="391" t="s">
        <v>437</v>
      </c>
      <c r="AK51" s="391" t="s">
        <v>1961</v>
      </c>
      <c r="AL51" s="393" t="s">
        <v>2148</v>
      </c>
      <c r="AM51" s="390" t="s">
        <v>2149</v>
      </c>
      <c r="AN51" s="395" t="s">
        <v>2150</v>
      </c>
    </row>
    <row r="52" spans="1:40" ht="140.25">
      <c r="A52" s="230" t="s">
        <v>69</v>
      </c>
      <c r="B52" s="322" t="s">
        <v>1635</v>
      </c>
      <c r="C52" s="322" t="s">
        <v>426</v>
      </c>
      <c r="D52" s="322"/>
      <c r="E52" s="322" t="s">
        <v>427</v>
      </c>
      <c r="F52" s="322" t="s">
        <v>121</v>
      </c>
      <c r="G52" s="322">
        <v>1104135607</v>
      </c>
      <c r="H52" s="322">
        <v>12597056</v>
      </c>
      <c r="I52" s="322" t="s">
        <v>156</v>
      </c>
      <c r="J52" s="445">
        <v>44726</v>
      </c>
      <c r="K52" s="322" t="s">
        <v>122</v>
      </c>
      <c r="L52" s="322" t="s">
        <v>105</v>
      </c>
      <c r="M52" s="322">
        <v>6801091279</v>
      </c>
      <c r="N52" s="322" t="s">
        <v>2151</v>
      </c>
      <c r="O52" s="322" t="s">
        <v>387</v>
      </c>
      <c r="P52" s="322" t="s">
        <v>2</v>
      </c>
      <c r="Q52" s="322" t="s">
        <v>2</v>
      </c>
      <c r="R52" s="322" t="s">
        <v>2</v>
      </c>
      <c r="S52" s="322" t="s">
        <v>2</v>
      </c>
      <c r="T52" s="322" t="s">
        <v>2</v>
      </c>
      <c r="U52" s="322" t="s">
        <v>2</v>
      </c>
      <c r="V52" s="322" t="s">
        <v>2</v>
      </c>
      <c r="W52" s="322" t="s">
        <v>2</v>
      </c>
      <c r="X52" s="354" t="s">
        <v>2</v>
      </c>
      <c r="Y52" s="398" t="s">
        <v>2</v>
      </c>
      <c r="Z52" s="399" t="s">
        <v>2</v>
      </c>
      <c r="AA52" s="426">
        <v>44665</v>
      </c>
      <c r="AB52" s="426">
        <v>45030</v>
      </c>
      <c r="AC52" s="357">
        <v>613076216</v>
      </c>
      <c r="AD52" s="358" t="s">
        <v>78</v>
      </c>
      <c r="AE52" s="358" t="s">
        <v>78</v>
      </c>
      <c r="AF52" s="358" t="s">
        <v>2152</v>
      </c>
      <c r="AG52" s="378"/>
      <c r="AH52" s="379" t="s">
        <v>90</v>
      </c>
      <c r="AI52" s="379"/>
      <c r="AJ52" s="380" t="s">
        <v>437</v>
      </c>
      <c r="AK52" s="380" t="s">
        <v>1961</v>
      </c>
      <c r="AL52" s="382" t="s">
        <v>2153</v>
      </c>
      <c r="AM52" s="379" t="s">
        <v>2154</v>
      </c>
      <c r="AN52" s="380" t="s">
        <v>2155</v>
      </c>
    </row>
    <row r="53" spans="1:40" ht="45">
      <c r="A53" s="470" t="s">
        <v>2092</v>
      </c>
      <c r="B53" s="412" t="s">
        <v>1635</v>
      </c>
      <c r="C53" s="412" t="s">
        <v>1463</v>
      </c>
      <c r="D53" s="412" t="s">
        <v>1464</v>
      </c>
      <c r="E53" s="412" t="s">
        <v>1465</v>
      </c>
      <c r="F53" s="412" t="s">
        <v>113</v>
      </c>
      <c r="G53" s="412">
        <v>1023348018</v>
      </c>
      <c r="H53" s="412">
        <v>12213151</v>
      </c>
      <c r="I53" s="412"/>
      <c r="J53" s="412"/>
      <c r="K53" s="412" t="s">
        <v>1467</v>
      </c>
      <c r="L53" s="412" t="s">
        <v>1468</v>
      </c>
      <c r="M53" s="412" t="s">
        <v>1469</v>
      </c>
      <c r="N53" s="412" t="s">
        <v>1470</v>
      </c>
      <c r="O53" s="412" t="s">
        <v>1471</v>
      </c>
      <c r="P53" s="472" t="s">
        <v>2</v>
      </c>
      <c r="Q53" s="472" t="s">
        <v>2</v>
      </c>
      <c r="R53" s="472" t="s">
        <v>2</v>
      </c>
      <c r="S53" s="472" t="s">
        <v>2</v>
      </c>
      <c r="T53" s="472" t="s">
        <v>2</v>
      </c>
      <c r="U53" s="472" t="s">
        <v>2</v>
      </c>
      <c r="V53" s="472" t="s">
        <v>2</v>
      </c>
      <c r="W53" s="472" t="s">
        <v>2</v>
      </c>
      <c r="X53" s="474"/>
      <c r="Y53" s="475"/>
      <c r="Z53" s="476"/>
      <c r="AA53" s="477"/>
      <c r="AB53" s="412"/>
      <c r="AC53" s="412"/>
      <c r="AD53" s="389" t="s">
        <v>78</v>
      </c>
      <c r="AE53" s="389" t="s">
        <v>78</v>
      </c>
      <c r="AF53" s="412" t="s">
        <v>1398</v>
      </c>
      <c r="AG53" s="496"/>
      <c r="AH53" s="496" t="s">
        <v>1394</v>
      </c>
      <c r="AI53" s="496"/>
      <c r="AJ53" s="497" t="s">
        <v>1394</v>
      </c>
      <c r="AK53" s="471" t="s">
        <v>1394</v>
      </c>
      <c r="AL53" s="498" t="s">
        <v>1394</v>
      </c>
      <c r="AM53" s="471" t="s">
        <v>1394</v>
      </c>
      <c r="AN53" s="512" t="s">
        <v>1394</v>
      </c>
    </row>
    <row r="54" spans="1:40" ht="144.75">
      <c r="A54" s="230" t="s">
        <v>69</v>
      </c>
      <c r="B54" s="322" t="s">
        <v>1635</v>
      </c>
      <c r="C54" s="322" t="s">
        <v>432</v>
      </c>
      <c r="D54" s="322"/>
      <c r="E54" s="322" t="s">
        <v>433</v>
      </c>
      <c r="F54" s="322" t="s">
        <v>121</v>
      </c>
      <c r="G54" s="322">
        <v>1124543400</v>
      </c>
      <c r="H54" s="322">
        <v>15577957</v>
      </c>
      <c r="I54" s="322" t="s">
        <v>156</v>
      </c>
      <c r="J54" s="456">
        <v>44915</v>
      </c>
      <c r="K54" s="322" t="s">
        <v>122</v>
      </c>
      <c r="L54" s="322" t="s">
        <v>105</v>
      </c>
      <c r="M54" s="322">
        <v>6801114985</v>
      </c>
      <c r="N54" s="322" t="s">
        <v>2156</v>
      </c>
      <c r="O54" s="322" t="s">
        <v>435</v>
      </c>
      <c r="P54" s="322" t="s">
        <v>2</v>
      </c>
      <c r="Q54" s="322" t="s">
        <v>2</v>
      </c>
      <c r="R54" s="322" t="s">
        <v>2</v>
      </c>
      <c r="S54" s="322" t="s">
        <v>2</v>
      </c>
      <c r="T54" s="322" t="s">
        <v>2</v>
      </c>
      <c r="U54" s="322" t="s">
        <v>2</v>
      </c>
      <c r="V54" s="322" t="s">
        <v>2</v>
      </c>
      <c r="W54" s="322" t="s">
        <v>2</v>
      </c>
      <c r="X54" s="354" t="s">
        <v>2</v>
      </c>
      <c r="Y54" s="398" t="s">
        <v>2</v>
      </c>
      <c r="Z54" s="399" t="s">
        <v>2</v>
      </c>
      <c r="AA54" s="448">
        <v>44774</v>
      </c>
      <c r="AB54" s="448">
        <v>45200</v>
      </c>
      <c r="AC54" s="230" t="s">
        <v>356</v>
      </c>
      <c r="AD54" s="358" t="s">
        <v>78</v>
      </c>
      <c r="AE54" s="358" t="s">
        <v>78</v>
      </c>
      <c r="AF54" s="358" t="s">
        <v>2157</v>
      </c>
      <c r="AG54" s="379" t="s">
        <v>118</v>
      </c>
      <c r="AH54" s="379" t="s">
        <v>90</v>
      </c>
      <c r="AI54" s="379"/>
      <c r="AJ54" s="380" t="s">
        <v>437</v>
      </c>
      <c r="AK54" s="380" t="s">
        <v>1961</v>
      </c>
      <c r="AL54" s="382" t="s">
        <v>2158</v>
      </c>
      <c r="AM54" s="379" t="s">
        <v>2159</v>
      </c>
      <c r="AN54" s="396" t="s">
        <v>2160</v>
      </c>
    </row>
    <row r="55" spans="1:40" ht="60">
      <c r="A55" s="360" t="s">
        <v>69</v>
      </c>
      <c r="B55" s="363" t="s">
        <v>1635</v>
      </c>
      <c r="C55" s="363" t="s">
        <v>439</v>
      </c>
      <c r="D55" s="363"/>
      <c r="E55" s="363" t="s">
        <v>440</v>
      </c>
      <c r="F55" s="363" t="s">
        <v>84</v>
      </c>
      <c r="G55" s="363">
        <v>1164030136</v>
      </c>
      <c r="H55" s="363"/>
      <c r="I55" s="362" t="s">
        <v>75</v>
      </c>
      <c r="J55" s="362"/>
      <c r="K55" s="362" t="s">
        <v>282</v>
      </c>
      <c r="L55" s="362" t="s">
        <v>283</v>
      </c>
      <c r="M55" s="362">
        <v>6451019613</v>
      </c>
      <c r="N55" s="362" t="s">
        <v>2161</v>
      </c>
      <c r="O55" s="362" t="s">
        <v>442</v>
      </c>
      <c r="P55" s="362" t="s">
        <v>2</v>
      </c>
      <c r="Q55" s="362" t="s">
        <v>2</v>
      </c>
      <c r="R55" s="362" t="s">
        <v>2</v>
      </c>
      <c r="S55" s="362" t="s">
        <v>2</v>
      </c>
      <c r="T55" s="362" t="s">
        <v>2</v>
      </c>
      <c r="U55" s="362" t="s">
        <v>2</v>
      </c>
      <c r="V55" s="362" t="s">
        <v>2</v>
      </c>
      <c r="W55" s="362" t="s">
        <v>2</v>
      </c>
      <c r="X55" s="365" t="s">
        <v>2</v>
      </c>
      <c r="Y55" s="366" t="s">
        <v>2</v>
      </c>
      <c r="Z55" s="367" t="s">
        <v>2</v>
      </c>
      <c r="AA55" s="368"/>
      <c r="AB55" s="362"/>
      <c r="AC55" s="362"/>
      <c r="AD55" s="389" t="s">
        <v>78</v>
      </c>
      <c r="AE55" s="389" t="s">
        <v>78</v>
      </c>
      <c r="AF55" s="369" t="s">
        <v>20</v>
      </c>
      <c r="AG55" s="390"/>
      <c r="AH55" s="390" t="s">
        <v>90</v>
      </c>
      <c r="AI55" s="390"/>
      <c r="AJ55" s="370" t="s">
        <v>20</v>
      </c>
      <c r="AK55" s="390" t="s">
        <v>20</v>
      </c>
      <c r="AL55" s="513" t="s">
        <v>20</v>
      </c>
      <c r="AM55" s="390" t="s">
        <v>20</v>
      </c>
      <c r="AN55" s="395" t="s">
        <v>20</v>
      </c>
    </row>
    <row r="56" spans="1:40" ht="144.75">
      <c r="A56" s="230" t="s">
        <v>69</v>
      </c>
      <c r="B56" s="322" t="s">
        <v>1635</v>
      </c>
      <c r="C56" s="322" t="s">
        <v>443</v>
      </c>
      <c r="D56" s="322"/>
      <c r="E56" s="322" t="s">
        <v>444</v>
      </c>
      <c r="F56" s="322" t="s">
        <v>121</v>
      </c>
      <c r="G56" s="322">
        <v>1104569508</v>
      </c>
      <c r="H56" s="322">
        <v>15557024</v>
      </c>
      <c r="I56" s="322" t="s">
        <v>156</v>
      </c>
      <c r="J56" s="456">
        <v>44830</v>
      </c>
      <c r="K56" s="322" t="s">
        <v>122</v>
      </c>
      <c r="L56" s="322" t="s">
        <v>105</v>
      </c>
      <c r="M56" s="322">
        <v>6801114724</v>
      </c>
      <c r="N56" s="322" t="s">
        <v>2162</v>
      </c>
      <c r="O56" s="322" t="s">
        <v>446</v>
      </c>
      <c r="P56" s="322" t="s">
        <v>2</v>
      </c>
      <c r="Q56" s="322" t="s">
        <v>2</v>
      </c>
      <c r="R56" s="322" t="s">
        <v>2</v>
      </c>
      <c r="S56" s="322" t="s">
        <v>2</v>
      </c>
      <c r="T56" s="322" t="s">
        <v>2</v>
      </c>
      <c r="U56" s="322" t="s">
        <v>2</v>
      </c>
      <c r="V56" s="322" t="s">
        <v>2</v>
      </c>
      <c r="W56" s="322" t="s">
        <v>2</v>
      </c>
      <c r="X56" s="354" t="s">
        <v>2</v>
      </c>
      <c r="Y56" s="398" t="s">
        <v>2</v>
      </c>
      <c r="Z56" s="399" t="s">
        <v>2</v>
      </c>
      <c r="AA56" s="448">
        <v>44774</v>
      </c>
      <c r="AB56" s="448">
        <v>45200</v>
      </c>
      <c r="AC56" s="230" t="s">
        <v>356</v>
      </c>
      <c r="AD56" s="358" t="s">
        <v>78</v>
      </c>
      <c r="AE56" s="358" t="s">
        <v>78</v>
      </c>
      <c r="AF56" s="358" t="s">
        <v>2163</v>
      </c>
      <c r="AG56" s="379"/>
      <c r="AH56" s="6" t="s">
        <v>398</v>
      </c>
      <c r="AI56" s="420">
        <v>46721</v>
      </c>
      <c r="AJ56" s="380" t="s">
        <v>437</v>
      </c>
      <c r="AK56" s="380" t="s">
        <v>1961</v>
      </c>
      <c r="AL56" s="382" t="s">
        <v>2164</v>
      </c>
      <c r="AM56" s="379" t="s">
        <v>2165</v>
      </c>
      <c r="AN56" s="396" t="s">
        <v>2166</v>
      </c>
    </row>
    <row r="57" spans="1:40" ht="45">
      <c r="A57" s="470" t="s">
        <v>2092</v>
      </c>
      <c r="B57" s="412" t="s">
        <v>1635</v>
      </c>
      <c r="C57" s="412" t="s">
        <v>821</v>
      </c>
      <c r="D57" s="412"/>
      <c r="E57" s="412" t="s">
        <v>1474</v>
      </c>
      <c r="F57" s="412" t="s">
        <v>94</v>
      </c>
      <c r="G57" s="412">
        <v>1427453026</v>
      </c>
      <c r="H57" s="412">
        <v>13940039</v>
      </c>
      <c r="I57" s="412" t="s">
        <v>75</v>
      </c>
      <c r="J57" s="412"/>
      <c r="K57" s="412" t="s">
        <v>247</v>
      </c>
      <c r="L57" s="412" t="s">
        <v>148</v>
      </c>
      <c r="M57" s="412">
        <v>6401014429</v>
      </c>
      <c r="N57" s="412" t="s">
        <v>1476</v>
      </c>
      <c r="O57" s="412" t="s">
        <v>755</v>
      </c>
      <c r="P57" s="472" t="s">
        <v>2</v>
      </c>
      <c r="Q57" s="472" t="s">
        <v>2</v>
      </c>
      <c r="R57" s="472" t="s">
        <v>2</v>
      </c>
      <c r="S57" s="472" t="s">
        <v>2</v>
      </c>
      <c r="T57" s="472" t="s">
        <v>2</v>
      </c>
      <c r="U57" s="472" t="s">
        <v>2</v>
      </c>
      <c r="V57" s="472" t="s">
        <v>2</v>
      </c>
      <c r="W57" s="472" t="s">
        <v>2</v>
      </c>
      <c r="X57" s="474"/>
      <c r="Y57" s="475"/>
      <c r="Z57" s="476"/>
      <c r="AA57" s="477"/>
      <c r="AB57" s="412"/>
      <c r="AC57" s="412"/>
      <c r="AD57" s="389" t="s">
        <v>78</v>
      </c>
      <c r="AE57" s="389" t="s">
        <v>78</v>
      </c>
      <c r="AF57" s="412" t="s">
        <v>1398</v>
      </c>
      <c r="AG57" s="496"/>
      <c r="AH57" s="496" t="s">
        <v>1394</v>
      </c>
      <c r="AI57" s="496"/>
      <c r="AJ57" s="497" t="s">
        <v>1394</v>
      </c>
      <c r="AK57" s="471" t="s">
        <v>1394</v>
      </c>
      <c r="AL57" s="498" t="s">
        <v>1394</v>
      </c>
      <c r="AM57" s="471" t="s">
        <v>1394</v>
      </c>
      <c r="AN57" s="512" t="s">
        <v>1394</v>
      </c>
    </row>
    <row r="58" spans="1:40" ht="42.75">
      <c r="A58" s="230" t="s">
        <v>69</v>
      </c>
      <c r="B58" s="350" t="s">
        <v>1635</v>
      </c>
      <c r="C58" s="350" t="s">
        <v>451</v>
      </c>
      <c r="D58" s="350"/>
      <c r="E58" s="350" t="s">
        <v>453</v>
      </c>
      <c r="F58" s="350" t="s">
        <v>259</v>
      </c>
      <c r="G58" s="350">
        <v>1053039438</v>
      </c>
      <c r="H58" s="350"/>
      <c r="I58" s="322" t="s">
        <v>75</v>
      </c>
      <c r="J58" s="322"/>
      <c r="K58" s="322" t="s">
        <v>180</v>
      </c>
      <c r="L58" s="322" t="s">
        <v>105</v>
      </c>
      <c r="M58" s="322" t="s">
        <v>454</v>
      </c>
      <c r="N58" s="322" t="s">
        <v>2167</v>
      </c>
      <c r="O58" s="322" t="s">
        <v>2168</v>
      </c>
      <c r="P58" s="322" t="s">
        <v>2</v>
      </c>
      <c r="Q58" s="322" t="s">
        <v>2</v>
      </c>
      <c r="R58" s="322" t="s">
        <v>2</v>
      </c>
      <c r="S58" s="322" t="s">
        <v>2</v>
      </c>
      <c r="T58" s="322" t="s">
        <v>2</v>
      </c>
      <c r="U58" s="322" t="s">
        <v>2</v>
      </c>
      <c r="V58" s="322" t="s">
        <v>2</v>
      </c>
      <c r="W58" s="322" t="s">
        <v>2</v>
      </c>
      <c r="X58" s="354" t="s">
        <v>2</v>
      </c>
      <c r="Y58" s="398" t="s">
        <v>2</v>
      </c>
      <c r="Z58" s="399" t="s">
        <v>2</v>
      </c>
      <c r="AA58" s="357"/>
      <c r="AB58" s="322"/>
      <c r="AC58" s="322"/>
      <c r="AD58" s="358" t="s">
        <v>78</v>
      </c>
      <c r="AE58" s="358" t="s">
        <v>78</v>
      </c>
      <c r="AF58" s="6" t="s">
        <v>20</v>
      </c>
      <c r="AG58" s="379"/>
      <c r="AH58" s="379" t="s">
        <v>90</v>
      </c>
      <c r="AI58" s="379"/>
      <c r="AJ58" s="467" t="s">
        <v>20</v>
      </c>
      <c r="AK58" s="379" t="s">
        <v>20</v>
      </c>
      <c r="AL58" s="464" t="s">
        <v>20</v>
      </c>
      <c r="AM58" s="379" t="s">
        <v>20</v>
      </c>
      <c r="AN58" s="396" t="s">
        <v>20</v>
      </c>
    </row>
    <row r="59" spans="1:40" ht="100.5">
      <c r="A59" s="360" t="s">
        <v>69</v>
      </c>
      <c r="B59" s="363" t="s">
        <v>1635</v>
      </c>
      <c r="C59" s="363" t="s">
        <v>457</v>
      </c>
      <c r="D59" s="363"/>
      <c r="E59" s="363" t="s">
        <v>459</v>
      </c>
      <c r="F59" s="363" t="s">
        <v>237</v>
      </c>
      <c r="G59" s="363">
        <v>1598958043</v>
      </c>
      <c r="H59" s="363"/>
      <c r="I59" s="361" t="s">
        <v>75</v>
      </c>
      <c r="J59" s="361"/>
      <c r="K59" s="361" t="s">
        <v>460</v>
      </c>
      <c r="L59" s="361" t="s">
        <v>461</v>
      </c>
      <c r="M59" s="361">
        <v>4704201515</v>
      </c>
      <c r="N59" s="361" t="s">
        <v>2169</v>
      </c>
      <c r="O59" s="361" t="s">
        <v>463</v>
      </c>
      <c r="P59" s="362" t="s">
        <v>2</v>
      </c>
      <c r="Q59" s="362" t="s">
        <v>2</v>
      </c>
      <c r="R59" s="361">
        <v>4704201515</v>
      </c>
      <c r="S59" s="485">
        <v>34928</v>
      </c>
      <c r="T59" s="485">
        <v>45521</v>
      </c>
      <c r="U59" s="361">
        <v>4704201515</v>
      </c>
      <c r="V59" s="485">
        <v>34928</v>
      </c>
      <c r="W59" s="485">
        <v>45521</v>
      </c>
      <c r="X59" s="486"/>
      <c r="Y59" s="487"/>
      <c r="Z59" s="488"/>
      <c r="AA59" s="489"/>
      <c r="AB59" s="363"/>
      <c r="AC59" s="363"/>
      <c r="AD59" s="389" t="s">
        <v>78</v>
      </c>
      <c r="AE59" s="389" t="s">
        <v>78</v>
      </c>
      <c r="AF59" s="389" t="s">
        <v>2170</v>
      </c>
      <c r="AG59" s="429">
        <v>43039</v>
      </c>
      <c r="AH59" s="390" t="s">
        <v>90</v>
      </c>
      <c r="AI59" s="390"/>
      <c r="AJ59" s="370" t="s">
        <v>273</v>
      </c>
      <c r="AK59" s="390"/>
      <c r="AL59" s="513"/>
      <c r="AM59" s="395" t="s">
        <v>2171</v>
      </c>
      <c r="AN59" s="395" t="s">
        <v>2172</v>
      </c>
    </row>
    <row r="60" spans="1:40" ht="131.25">
      <c r="A60" s="230" t="s">
        <v>69</v>
      </c>
      <c r="B60" s="322" t="s">
        <v>1635</v>
      </c>
      <c r="C60" s="322" t="s">
        <v>466</v>
      </c>
      <c r="D60" s="322" t="s">
        <v>467</v>
      </c>
      <c r="E60" s="322" t="s">
        <v>468</v>
      </c>
      <c r="F60" s="322" t="s">
        <v>121</v>
      </c>
      <c r="G60" s="322">
        <v>1023364635</v>
      </c>
      <c r="H60" s="322">
        <v>13778006</v>
      </c>
      <c r="I60" s="322" t="s">
        <v>156</v>
      </c>
      <c r="J60" s="445">
        <v>44869</v>
      </c>
      <c r="K60" s="322" t="s">
        <v>122</v>
      </c>
      <c r="L60" s="322" t="s">
        <v>105</v>
      </c>
      <c r="M60" s="322" t="s">
        <v>469</v>
      </c>
      <c r="N60" s="322" t="s">
        <v>2173</v>
      </c>
      <c r="O60" s="322" t="s">
        <v>471</v>
      </c>
      <c r="P60" s="322" t="s">
        <v>2</v>
      </c>
      <c r="Q60" s="322" t="s">
        <v>2</v>
      </c>
      <c r="R60" s="322" t="s">
        <v>2</v>
      </c>
      <c r="S60" s="322" t="s">
        <v>2</v>
      </c>
      <c r="T60" s="322" t="s">
        <v>2</v>
      </c>
      <c r="U60" s="322" t="s">
        <v>2</v>
      </c>
      <c r="V60" s="322" t="s">
        <v>2</v>
      </c>
      <c r="W60" s="322" t="s">
        <v>2</v>
      </c>
      <c r="X60" s="354" t="s">
        <v>2</v>
      </c>
      <c r="Y60" s="398" t="s">
        <v>2</v>
      </c>
      <c r="Z60" s="399" t="s">
        <v>2</v>
      </c>
      <c r="AA60" s="448">
        <v>44774</v>
      </c>
      <c r="AB60" s="448">
        <v>45200</v>
      </c>
      <c r="AC60" s="230" t="s">
        <v>388</v>
      </c>
      <c r="AD60" s="358" t="s">
        <v>78</v>
      </c>
      <c r="AE60" s="358" t="s">
        <v>78</v>
      </c>
      <c r="AF60" s="358" t="s">
        <v>2174</v>
      </c>
      <c r="AG60" s="379" t="s">
        <v>118</v>
      </c>
      <c r="AH60" s="379" t="s">
        <v>90</v>
      </c>
      <c r="AI60" s="380"/>
      <c r="AJ60" s="380" t="s">
        <v>437</v>
      </c>
      <c r="AK60" s="380" t="s">
        <v>2175</v>
      </c>
      <c r="AL60" s="382" t="s">
        <v>2176</v>
      </c>
      <c r="AM60" s="379" t="s">
        <v>2177</v>
      </c>
      <c r="AN60" s="396" t="s">
        <v>2178</v>
      </c>
    </row>
    <row r="61" spans="1:40" ht="127.5">
      <c r="A61" s="360" t="s">
        <v>69</v>
      </c>
      <c r="B61" s="363" t="s">
        <v>1635</v>
      </c>
      <c r="C61" s="361" t="s">
        <v>476</v>
      </c>
      <c r="D61" s="363"/>
      <c r="E61" s="363" t="s">
        <v>477</v>
      </c>
      <c r="F61" s="363" t="s">
        <v>121</v>
      </c>
      <c r="G61" s="361">
        <v>1720706336</v>
      </c>
      <c r="H61" s="361">
        <v>15693779</v>
      </c>
      <c r="I61" s="362" t="s">
        <v>156</v>
      </c>
      <c r="J61" s="428">
        <v>44924</v>
      </c>
      <c r="K61" s="361" t="s">
        <v>122</v>
      </c>
      <c r="L61" s="361" t="s">
        <v>105</v>
      </c>
      <c r="M61" s="361">
        <v>6801112426</v>
      </c>
      <c r="N61" s="361" t="s">
        <v>2179</v>
      </c>
      <c r="O61" s="361" t="s">
        <v>479</v>
      </c>
      <c r="P61" s="362" t="s">
        <v>2</v>
      </c>
      <c r="Q61" s="362" t="s">
        <v>2</v>
      </c>
      <c r="R61" s="362" t="s">
        <v>2</v>
      </c>
      <c r="S61" s="362" t="s">
        <v>2</v>
      </c>
      <c r="T61" s="362" t="s">
        <v>2</v>
      </c>
      <c r="U61" s="362" t="s">
        <v>2</v>
      </c>
      <c r="V61" s="362" t="s">
        <v>2</v>
      </c>
      <c r="W61" s="362" t="s">
        <v>2</v>
      </c>
      <c r="X61" s="365" t="s">
        <v>2</v>
      </c>
      <c r="Y61" s="366" t="s">
        <v>2</v>
      </c>
      <c r="Z61" s="367" t="s">
        <v>2</v>
      </c>
      <c r="AA61" s="514">
        <v>44774</v>
      </c>
      <c r="AB61" s="514">
        <v>45200</v>
      </c>
      <c r="AC61" s="360" t="s">
        <v>388</v>
      </c>
      <c r="AD61" s="389" t="s">
        <v>78</v>
      </c>
      <c r="AE61" s="389" t="s">
        <v>78</v>
      </c>
      <c r="AF61" s="389" t="s">
        <v>2180</v>
      </c>
      <c r="AG61" s="418"/>
      <c r="AH61" s="390" t="s">
        <v>90</v>
      </c>
      <c r="AI61" s="390"/>
      <c r="AJ61" s="370" t="s">
        <v>273</v>
      </c>
      <c r="AK61" s="395" t="s">
        <v>2181</v>
      </c>
      <c r="AL61" s="461">
        <v>45007</v>
      </c>
      <c r="AM61" s="390" t="s">
        <v>2182</v>
      </c>
      <c r="AN61" s="463" t="s">
        <v>2183</v>
      </c>
    </row>
    <row r="62" spans="1:40" ht="75">
      <c r="A62" s="230" t="s">
        <v>69</v>
      </c>
      <c r="B62" s="322" t="s">
        <v>1635</v>
      </c>
      <c r="C62" s="322" t="s">
        <v>483</v>
      </c>
      <c r="D62" s="322"/>
      <c r="E62" s="322" t="s">
        <v>484</v>
      </c>
      <c r="F62" s="322" t="s">
        <v>259</v>
      </c>
      <c r="G62" s="322">
        <v>1215447123</v>
      </c>
      <c r="H62" s="322">
        <v>15595813</v>
      </c>
      <c r="I62" s="322" t="s">
        <v>156</v>
      </c>
      <c r="J62" s="456">
        <v>44893</v>
      </c>
      <c r="K62" s="322" t="s">
        <v>122</v>
      </c>
      <c r="L62" s="322" t="s">
        <v>105</v>
      </c>
      <c r="M62" s="322">
        <v>6851114972</v>
      </c>
      <c r="N62" s="322" t="s">
        <v>2184</v>
      </c>
      <c r="O62" s="322" t="s">
        <v>2185</v>
      </c>
      <c r="P62" s="322" t="s">
        <v>2</v>
      </c>
      <c r="Q62" s="322" t="s">
        <v>2</v>
      </c>
      <c r="R62" s="322" t="s">
        <v>2</v>
      </c>
      <c r="S62" s="322" t="s">
        <v>2</v>
      </c>
      <c r="T62" s="322" t="s">
        <v>2</v>
      </c>
      <c r="U62" s="322" t="s">
        <v>2</v>
      </c>
      <c r="V62" s="322" t="s">
        <v>2</v>
      </c>
      <c r="W62" s="322" t="s">
        <v>2</v>
      </c>
      <c r="X62" s="354" t="s">
        <v>2</v>
      </c>
      <c r="Y62" s="398" t="s">
        <v>2</v>
      </c>
      <c r="Z62" s="399" t="s">
        <v>2</v>
      </c>
      <c r="AA62" s="448">
        <v>44774</v>
      </c>
      <c r="AB62" s="448">
        <v>45139</v>
      </c>
      <c r="AC62" s="230" t="s">
        <v>488</v>
      </c>
      <c r="AD62" s="6" t="s">
        <v>78</v>
      </c>
      <c r="AE62" s="6" t="s">
        <v>78</v>
      </c>
      <c r="AF62" s="6" t="s">
        <v>20</v>
      </c>
      <c r="AG62" s="6"/>
      <c r="AH62" s="6" t="s">
        <v>151</v>
      </c>
      <c r="AI62" s="420">
        <v>46691</v>
      </c>
      <c r="AJ62" s="380" t="s">
        <v>20</v>
      </c>
      <c r="AK62" s="380" t="s">
        <v>20</v>
      </c>
      <c r="AL62" s="382" t="s">
        <v>20</v>
      </c>
      <c r="AM62" s="379" t="s">
        <v>20</v>
      </c>
      <c r="AN62" s="384" t="s">
        <v>153</v>
      </c>
    </row>
    <row r="63" spans="1:40" ht="42.75">
      <c r="A63" s="360" t="s">
        <v>69</v>
      </c>
      <c r="B63" s="362" t="s">
        <v>1635</v>
      </c>
      <c r="C63" s="362" t="s">
        <v>489</v>
      </c>
      <c r="D63" s="362"/>
      <c r="E63" s="362" t="s">
        <v>490</v>
      </c>
      <c r="F63" s="362" t="s">
        <v>259</v>
      </c>
      <c r="G63" s="362">
        <v>1063026565</v>
      </c>
      <c r="H63" s="362">
        <v>14961211</v>
      </c>
      <c r="I63" s="362"/>
      <c r="J63" s="362"/>
      <c r="K63" s="362" t="s">
        <v>104</v>
      </c>
      <c r="L63" s="362" t="s">
        <v>364</v>
      </c>
      <c r="M63" s="362">
        <v>6851108152</v>
      </c>
      <c r="N63" s="362" t="s">
        <v>2186</v>
      </c>
      <c r="O63" s="362" t="s">
        <v>493</v>
      </c>
      <c r="P63" s="362" t="s">
        <v>2</v>
      </c>
      <c r="Q63" s="362" t="s">
        <v>2</v>
      </c>
      <c r="R63" s="362" t="s">
        <v>2</v>
      </c>
      <c r="S63" s="362" t="s">
        <v>2</v>
      </c>
      <c r="T63" s="362" t="s">
        <v>2</v>
      </c>
      <c r="U63" s="362" t="s">
        <v>2</v>
      </c>
      <c r="V63" s="362" t="s">
        <v>2</v>
      </c>
      <c r="W63" s="362" t="s">
        <v>2</v>
      </c>
      <c r="X63" s="365" t="s">
        <v>2</v>
      </c>
      <c r="Y63" s="366" t="s">
        <v>2</v>
      </c>
      <c r="Z63" s="367" t="s">
        <v>2</v>
      </c>
      <c r="AA63" s="368"/>
      <c r="AB63" s="362"/>
      <c r="AC63" s="362"/>
      <c r="AD63" s="369" t="s">
        <v>78</v>
      </c>
      <c r="AE63" s="369" t="s">
        <v>78</v>
      </c>
      <c r="AF63" s="369" t="s">
        <v>20</v>
      </c>
      <c r="AG63" s="390"/>
      <c r="AH63" s="390" t="s">
        <v>90</v>
      </c>
      <c r="AI63" s="390"/>
      <c r="AJ63" s="391" t="s">
        <v>20</v>
      </c>
      <c r="AK63" s="391" t="s">
        <v>20</v>
      </c>
      <c r="AL63" s="393" t="s">
        <v>20</v>
      </c>
      <c r="AM63" s="390" t="s">
        <v>20</v>
      </c>
      <c r="AN63" s="405" t="s">
        <v>153</v>
      </c>
    </row>
    <row r="64" spans="1:40" ht="131.25">
      <c r="A64" s="230" t="s">
        <v>69</v>
      </c>
      <c r="B64" s="322" t="s">
        <v>1635</v>
      </c>
      <c r="C64" s="322" t="s">
        <v>494</v>
      </c>
      <c r="D64" s="322" t="s">
        <v>495</v>
      </c>
      <c r="E64" s="322" t="s">
        <v>496</v>
      </c>
      <c r="F64" s="322" t="s">
        <v>121</v>
      </c>
      <c r="G64" s="322">
        <v>1720403165</v>
      </c>
      <c r="H64" s="322">
        <v>15651966</v>
      </c>
      <c r="I64" s="322" t="s">
        <v>156</v>
      </c>
      <c r="J64" s="456">
        <v>44862</v>
      </c>
      <c r="K64" s="322" t="s">
        <v>76</v>
      </c>
      <c r="L64" s="322" t="s">
        <v>333</v>
      </c>
      <c r="M64" s="322">
        <v>6801105993</v>
      </c>
      <c r="N64" s="322" t="s">
        <v>2187</v>
      </c>
      <c r="O64" s="322" t="s">
        <v>499</v>
      </c>
      <c r="P64" s="322" t="s">
        <v>2</v>
      </c>
      <c r="Q64" s="322" t="s">
        <v>2</v>
      </c>
      <c r="R64" s="322" t="s">
        <v>2</v>
      </c>
      <c r="S64" s="322" t="s">
        <v>2</v>
      </c>
      <c r="T64" s="322" t="s">
        <v>2</v>
      </c>
      <c r="U64" s="322" t="s">
        <v>2</v>
      </c>
      <c r="V64" s="322" t="s">
        <v>2</v>
      </c>
      <c r="W64" s="322" t="s">
        <v>2</v>
      </c>
      <c r="X64" s="354" t="s">
        <v>2</v>
      </c>
      <c r="Y64" s="398" t="s">
        <v>2</v>
      </c>
      <c r="Z64" s="431" t="s">
        <v>2</v>
      </c>
      <c r="AA64" s="426">
        <v>44774</v>
      </c>
      <c r="AB64" s="406">
        <v>45200</v>
      </c>
      <c r="AC64" s="322" t="s">
        <v>388</v>
      </c>
      <c r="AD64" s="6" t="s">
        <v>78</v>
      </c>
      <c r="AE64" s="6" t="s">
        <v>78</v>
      </c>
      <c r="AF64" s="358" t="s">
        <v>2188</v>
      </c>
      <c r="AG64" s="379"/>
      <c r="AH64" s="6" t="s">
        <v>398</v>
      </c>
      <c r="AI64" s="420">
        <v>46721</v>
      </c>
      <c r="AJ64" s="380" t="s">
        <v>437</v>
      </c>
      <c r="AK64" s="380" t="s">
        <v>1961</v>
      </c>
      <c r="AL64" s="382" t="s">
        <v>2189</v>
      </c>
      <c r="AM64" s="379" t="s">
        <v>2190</v>
      </c>
      <c r="AN64" s="396" t="s">
        <v>2191</v>
      </c>
    </row>
    <row r="65" spans="1:40" ht="131.25">
      <c r="A65" s="360" t="s">
        <v>69</v>
      </c>
      <c r="B65" s="362" t="s">
        <v>1635</v>
      </c>
      <c r="C65" s="362" t="s">
        <v>534</v>
      </c>
      <c r="D65" s="362"/>
      <c r="E65" s="362" t="s">
        <v>535</v>
      </c>
      <c r="F65" s="362" t="s">
        <v>237</v>
      </c>
      <c r="G65" s="362">
        <v>1386088763</v>
      </c>
      <c r="H65" s="362">
        <v>14371436</v>
      </c>
      <c r="I65" s="362" t="s">
        <v>156</v>
      </c>
      <c r="J65" s="515">
        <v>44930</v>
      </c>
      <c r="K65" s="362" t="s">
        <v>297</v>
      </c>
      <c r="L65" s="362" t="s">
        <v>239</v>
      </c>
      <c r="M65" s="362" t="s">
        <v>2192</v>
      </c>
      <c r="N65" s="362" t="s">
        <v>2193</v>
      </c>
      <c r="O65" s="362" t="s">
        <v>539</v>
      </c>
      <c r="P65" s="362" t="s">
        <v>2</v>
      </c>
      <c r="Q65" s="362" t="s">
        <v>2</v>
      </c>
      <c r="R65" s="362"/>
      <c r="S65" s="362"/>
      <c r="T65" s="362"/>
      <c r="U65" s="362"/>
      <c r="V65" s="362"/>
      <c r="W65" s="362"/>
      <c r="X65" s="365" t="s">
        <v>540</v>
      </c>
      <c r="Y65" s="516">
        <v>43405</v>
      </c>
      <c r="Z65" s="517">
        <v>45443</v>
      </c>
      <c r="AA65" s="518">
        <v>44774</v>
      </c>
      <c r="AB65" s="519">
        <v>45200</v>
      </c>
      <c r="AC65" s="362" t="s">
        <v>388</v>
      </c>
      <c r="AD65" s="369" t="s">
        <v>78</v>
      </c>
      <c r="AE65" s="369" t="s">
        <v>78</v>
      </c>
      <c r="AF65" s="389" t="s">
        <v>2194</v>
      </c>
      <c r="AG65" s="390" t="s">
        <v>118</v>
      </c>
      <c r="AH65" s="390" t="s">
        <v>90</v>
      </c>
      <c r="AI65" s="390"/>
      <c r="AJ65" s="391" t="s">
        <v>437</v>
      </c>
      <c r="AK65" s="391" t="s">
        <v>2195</v>
      </c>
      <c r="AL65" s="393" t="s">
        <v>2196</v>
      </c>
      <c r="AM65" s="390" t="s">
        <v>2197</v>
      </c>
      <c r="AN65" s="395" t="s">
        <v>2198</v>
      </c>
    </row>
    <row r="66" spans="1:40" ht="153">
      <c r="A66" s="230" t="s">
        <v>69</v>
      </c>
      <c r="B66" s="350" t="s">
        <v>1635</v>
      </c>
      <c r="C66" s="350" t="s">
        <v>503</v>
      </c>
      <c r="D66" s="350"/>
      <c r="E66" s="520" t="s">
        <v>1944</v>
      </c>
      <c r="F66" s="350" t="s">
        <v>237</v>
      </c>
      <c r="G66" s="478">
        <v>1245585710</v>
      </c>
      <c r="H66" s="350"/>
      <c r="I66" s="322" t="s">
        <v>75</v>
      </c>
      <c r="J66" s="322"/>
      <c r="K66" s="322" t="s">
        <v>238</v>
      </c>
      <c r="L66" s="322" t="s">
        <v>239</v>
      </c>
      <c r="M66" s="322">
        <v>4704259811</v>
      </c>
      <c r="N66" s="322" t="s">
        <v>2199</v>
      </c>
      <c r="O66" s="322" t="s">
        <v>507</v>
      </c>
      <c r="P66" s="322" t="s">
        <v>2</v>
      </c>
      <c r="Q66" s="322" t="s">
        <v>2</v>
      </c>
      <c r="R66" s="478">
        <v>4704259811</v>
      </c>
      <c r="S66" s="479">
        <v>39266</v>
      </c>
      <c r="T66" s="479">
        <v>45476</v>
      </c>
      <c r="U66" s="478">
        <v>4704259811</v>
      </c>
      <c r="V66" s="479">
        <v>39266</v>
      </c>
      <c r="W66" s="479">
        <v>45476</v>
      </c>
      <c r="X66" s="480"/>
      <c r="Y66" s="481"/>
      <c r="Z66" s="521"/>
      <c r="AA66" s="491"/>
      <c r="AB66" s="350"/>
      <c r="AC66" s="350"/>
      <c r="AD66" s="6" t="s">
        <v>78</v>
      </c>
      <c r="AE66" s="6" t="s">
        <v>78</v>
      </c>
      <c r="AF66" s="358" t="s">
        <v>2200</v>
      </c>
      <c r="AG66" s="378">
        <v>43373</v>
      </c>
      <c r="AH66" s="379" t="s">
        <v>90</v>
      </c>
      <c r="AI66" s="379"/>
      <c r="AJ66" s="467" t="s">
        <v>273</v>
      </c>
      <c r="AK66" s="396" t="s">
        <v>2201</v>
      </c>
      <c r="AL66" s="469">
        <v>45007</v>
      </c>
      <c r="AM66" s="396" t="s">
        <v>2202</v>
      </c>
      <c r="AN66" s="396" t="s">
        <v>2203</v>
      </c>
    </row>
    <row r="67" spans="1:40" ht="131.25">
      <c r="A67" s="360" t="s">
        <v>69</v>
      </c>
      <c r="B67" s="362" t="s">
        <v>1635</v>
      </c>
      <c r="C67" s="362" t="s">
        <v>375</v>
      </c>
      <c r="D67" s="362" t="s">
        <v>81</v>
      </c>
      <c r="E67" s="362" t="s">
        <v>510</v>
      </c>
      <c r="F67" s="362" t="s">
        <v>121</v>
      </c>
      <c r="G67" s="362">
        <v>1013488055</v>
      </c>
      <c r="H67" s="362">
        <v>15013371</v>
      </c>
      <c r="I67" s="362" t="s">
        <v>156</v>
      </c>
      <c r="J67" s="452">
        <v>44872</v>
      </c>
      <c r="K67" s="362" t="s">
        <v>104</v>
      </c>
      <c r="L67" s="362" t="s">
        <v>364</v>
      </c>
      <c r="M67" s="362">
        <v>6801108822</v>
      </c>
      <c r="N67" s="362" t="s">
        <v>2204</v>
      </c>
      <c r="O67" s="362" t="s">
        <v>512</v>
      </c>
      <c r="P67" s="362" t="s">
        <v>2</v>
      </c>
      <c r="Q67" s="362" t="s">
        <v>2</v>
      </c>
      <c r="R67" s="362" t="s">
        <v>2</v>
      </c>
      <c r="S67" s="362" t="s">
        <v>2</v>
      </c>
      <c r="T67" s="362" t="s">
        <v>2</v>
      </c>
      <c r="U67" s="362" t="s">
        <v>2</v>
      </c>
      <c r="V67" s="362" t="s">
        <v>2</v>
      </c>
      <c r="W67" s="362" t="s">
        <v>2</v>
      </c>
      <c r="X67" s="365" t="s">
        <v>2</v>
      </c>
      <c r="Y67" s="366" t="s">
        <v>2</v>
      </c>
      <c r="Z67" s="522" t="s">
        <v>2</v>
      </c>
      <c r="AA67" s="421">
        <v>44774</v>
      </c>
      <c r="AB67" s="385">
        <v>45200</v>
      </c>
      <c r="AC67" s="362" t="s">
        <v>388</v>
      </c>
      <c r="AD67" s="369" t="s">
        <v>78</v>
      </c>
      <c r="AE67" s="369" t="s">
        <v>78</v>
      </c>
      <c r="AF67" s="389" t="s">
        <v>2205</v>
      </c>
      <c r="AG67" s="390" t="s">
        <v>118</v>
      </c>
      <c r="AH67" s="390" t="s">
        <v>90</v>
      </c>
      <c r="AI67" s="390"/>
      <c r="AJ67" s="391" t="s">
        <v>437</v>
      </c>
      <c r="AK67" s="391" t="s">
        <v>1961</v>
      </c>
      <c r="AL67" s="393" t="s">
        <v>2206</v>
      </c>
      <c r="AM67" s="390" t="s">
        <v>2207</v>
      </c>
      <c r="AN67" s="395" t="s">
        <v>2208</v>
      </c>
    </row>
    <row r="68" spans="1:40" ht="89.25">
      <c r="A68" s="230" t="s">
        <v>69</v>
      </c>
      <c r="B68" s="322" t="s">
        <v>1888</v>
      </c>
      <c r="C68" s="322" t="s">
        <v>545</v>
      </c>
      <c r="D68" s="322"/>
      <c r="E68" s="322" t="s">
        <v>547</v>
      </c>
      <c r="F68" s="322" t="s">
        <v>129</v>
      </c>
      <c r="G68" s="322">
        <v>1346258795</v>
      </c>
      <c r="H68" s="322">
        <v>11933583</v>
      </c>
      <c r="I68" s="322" t="s">
        <v>156</v>
      </c>
      <c r="J68" s="425">
        <v>44931</v>
      </c>
      <c r="K68" s="322" t="s">
        <v>130</v>
      </c>
      <c r="L68" s="322" t="s">
        <v>131</v>
      </c>
      <c r="M68" s="322" t="s">
        <v>2209</v>
      </c>
      <c r="N68" s="322" t="s">
        <v>2210</v>
      </c>
      <c r="O68" s="322" t="s">
        <v>2211</v>
      </c>
      <c r="P68" s="322" t="s">
        <v>2</v>
      </c>
      <c r="Q68" s="322" t="s">
        <v>2</v>
      </c>
      <c r="R68" s="322" t="s">
        <v>2</v>
      </c>
      <c r="S68" s="322" t="s">
        <v>2</v>
      </c>
      <c r="T68" s="322" t="s">
        <v>2</v>
      </c>
      <c r="U68" s="322" t="s">
        <v>2</v>
      </c>
      <c r="V68" s="322" t="s">
        <v>2</v>
      </c>
      <c r="W68" s="322" t="s">
        <v>2</v>
      </c>
      <c r="X68" s="374" t="s">
        <v>552</v>
      </c>
      <c r="Y68" s="523"/>
      <c r="Z68" s="524">
        <v>45351</v>
      </c>
      <c r="AA68" s="525">
        <v>44774</v>
      </c>
      <c r="AB68" s="526">
        <v>45200</v>
      </c>
      <c r="AC68" s="358" t="s">
        <v>388</v>
      </c>
      <c r="AD68" s="6" t="s">
        <v>2119</v>
      </c>
      <c r="AE68" s="6" t="s">
        <v>78</v>
      </c>
      <c r="AF68" s="358" t="s">
        <v>2212</v>
      </c>
      <c r="AG68" s="527">
        <v>43190</v>
      </c>
      <c r="AH68" s="379" t="s">
        <v>90</v>
      </c>
      <c r="AI68" s="379"/>
      <c r="AJ68" s="467" t="s">
        <v>273</v>
      </c>
      <c r="AK68" s="380" t="s">
        <v>2213</v>
      </c>
      <c r="AL68" s="382" t="s">
        <v>2214</v>
      </c>
      <c r="AM68" s="379" t="s">
        <v>2215</v>
      </c>
      <c r="AN68" s="384" t="s">
        <v>2216</v>
      </c>
    </row>
    <row r="69" spans="1:40" ht="75">
      <c r="A69" s="360" t="s">
        <v>69</v>
      </c>
      <c r="B69" s="363" t="s">
        <v>2217</v>
      </c>
      <c r="C69" s="363" t="s">
        <v>1401</v>
      </c>
      <c r="D69" s="363"/>
      <c r="E69" s="363" t="s">
        <v>1402</v>
      </c>
      <c r="F69" s="363" t="s">
        <v>840</v>
      </c>
      <c r="G69" s="363">
        <v>1568813871</v>
      </c>
      <c r="H69" s="363">
        <v>15076966</v>
      </c>
      <c r="I69" s="362" t="s">
        <v>156</v>
      </c>
      <c r="J69" s="428">
        <v>44914</v>
      </c>
      <c r="K69" s="362" t="s">
        <v>180</v>
      </c>
      <c r="L69" s="362" t="s">
        <v>105</v>
      </c>
      <c r="M69" s="528">
        <v>6801109088</v>
      </c>
      <c r="N69" s="362" t="s">
        <v>2218</v>
      </c>
      <c r="O69" s="362" t="s">
        <v>1404</v>
      </c>
      <c r="P69" s="362" t="s">
        <v>2</v>
      </c>
      <c r="Q69" s="362" t="s">
        <v>2</v>
      </c>
      <c r="R69" s="362" t="s">
        <v>2</v>
      </c>
      <c r="S69" s="362" t="s">
        <v>2</v>
      </c>
      <c r="T69" s="362" t="s">
        <v>2</v>
      </c>
      <c r="U69" s="362" t="s">
        <v>2</v>
      </c>
      <c r="V69" s="362" t="s">
        <v>2</v>
      </c>
      <c r="W69" s="362" t="s">
        <v>2</v>
      </c>
      <c r="X69" s="365" t="s">
        <v>2</v>
      </c>
      <c r="Y69" s="366" t="s">
        <v>2</v>
      </c>
      <c r="Z69" s="529" t="s">
        <v>2</v>
      </c>
      <c r="AA69" s="421">
        <v>44835</v>
      </c>
      <c r="AB69" s="421">
        <v>45200</v>
      </c>
      <c r="AC69" s="368" t="s">
        <v>1405</v>
      </c>
      <c r="AD69" s="369" t="s">
        <v>78</v>
      </c>
      <c r="AE69" s="369" t="s">
        <v>78</v>
      </c>
      <c r="AF69" s="389" t="s">
        <v>2219</v>
      </c>
      <c r="AG69" s="390" t="s">
        <v>118</v>
      </c>
      <c r="AH69" s="369" t="s">
        <v>2220</v>
      </c>
      <c r="AI69" s="530">
        <v>46112</v>
      </c>
      <c r="AJ69" s="370" t="s">
        <v>273</v>
      </c>
      <c r="AK69" s="462" t="s">
        <v>273</v>
      </c>
      <c r="AL69" s="531">
        <v>45007</v>
      </c>
      <c r="AM69" s="391" t="s">
        <v>1407</v>
      </c>
      <c r="AN69" s="463" t="s">
        <v>2221</v>
      </c>
    </row>
    <row r="70" spans="1:40" ht="105">
      <c r="A70" s="230" t="s">
        <v>69</v>
      </c>
      <c r="B70" s="322" t="s">
        <v>1637</v>
      </c>
      <c r="C70" s="322" t="s">
        <v>595</v>
      </c>
      <c r="D70" s="322" t="s">
        <v>392</v>
      </c>
      <c r="E70" s="322" t="s">
        <v>596</v>
      </c>
      <c r="F70" s="322" t="s">
        <v>573</v>
      </c>
      <c r="G70" s="322">
        <v>1720220312</v>
      </c>
      <c r="H70" s="322">
        <v>11994720</v>
      </c>
      <c r="I70" s="322" t="s">
        <v>156</v>
      </c>
      <c r="J70" s="445">
        <v>44897</v>
      </c>
      <c r="K70" s="322" t="s">
        <v>575</v>
      </c>
      <c r="L70" s="322" t="s">
        <v>576</v>
      </c>
      <c r="M70" s="322">
        <v>4704234613</v>
      </c>
      <c r="N70" s="322" t="s">
        <v>2222</v>
      </c>
      <c r="O70" s="322" t="s">
        <v>2223</v>
      </c>
      <c r="P70" s="322" t="s">
        <v>2</v>
      </c>
      <c r="Q70" s="322" t="s">
        <v>2</v>
      </c>
      <c r="R70" s="322"/>
      <c r="S70" s="322"/>
      <c r="T70" s="322"/>
      <c r="U70" s="322"/>
      <c r="V70" s="322"/>
      <c r="W70" s="322"/>
      <c r="X70" s="359" t="s">
        <v>599</v>
      </c>
      <c r="Y70" s="532">
        <v>44197</v>
      </c>
      <c r="Z70" s="524">
        <v>45351</v>
      </c>
      <c r="AA70" s="533">
        <v>44907</v>
      </c>
      <c r="AB70" s="534">
        <v>45282</v>
      </c>
      <c r="AC70" s="322" t="s">
        <v>600</v>
      </c>
      <c r="AD70" s="6" t="s">
        <v>78</v>
      </c>
      <c r="AE70" s="6" t="s">
        <v>78</v>
      </c>
      <c r="AF70" s="358" t="s">
        <v>2224</v>
      </c>
      <c r="AG70" s="535">
        <v>42582</v>
      </c>
      <c r="AH70" s="6" t="s">
        <v>602</v>
      </c>
      <c r="AI70" s="535">
        <v>45382</v>
      </c>
      <c r="AJ70" s="380" t="s">
        <v>437</v>
      </c>
      <c r="AK70" s="380" t="s">
        <v>1961</v>
      </c>
      <c r="AL70" s="382" t="s">
        <v>2225</v>
      </c>
      <c r="AM70" s="379" t="s">
        <v>769</v>
      </c>
      <c r="AN70" s="380" t="s">
        <v>2226</v>
      </c>
    </row>
    <row r="71" spans="1:40" ht="105">
      <c r="A71" s="360" t="s">
        <v>69</v>
      </c>
      <c r="B71" s="362" t="s">
        <v>1637</v>
      </c>
      <c r="C71" s="362" t="s">
        <v>1390</v>
      </c>
      <c r="D71" s="362"/>
      <c r="E71" s="362" t="s">
        <v>1391</v>
      </c>
      <c r="F71" s="363" t="s">
        <v>84</v>
      </c>
      <c r="G71" s="363">
        <v>1003548074</v>
      </c>
      <c r="H71" s="363">
        <v>15655687</v>
      </c>
      <c r="I71" s="361" t="s">
        <v>75</v>
      </c>
      <c r="J71" s="361"/>
      <c r="K71" s="361" t="s">
        <v>247</v>
      </c>
      <c r="L71" s="362" t="s">
        <v>148</v>
      </c>
      <c r="M71" s="362">
        <v>6451022165</v>
      </c>
      <c r="N71" s="362" t="s">
        <v>1392</v>
      </c>
      <c r="O71" s="412" t="s">
        <v>1393</v>
      </c>
      <c r="P71" s="362" t="s">
        <v>2</v>
      </c>
      <c r="Q71" s="362" t="s">
        <v>2</v>
      </c>
      <c r="R71" s="362" t="s">
        <v>2</v>
      </c>
      <c r="S71" s="362" t="s">
        <v>2</v>
      </c>
      <c r="T71" s="362" t="s">
        <v>2</v>
      </c>
      <c r="U71" s="362" t="s">
        <v>2</v>
      </c>
      <c r="V71" s="362" t="s">
        <v>2</v>
      </c>
      <c r="W71" s="362" t="s">
        <v>2</v>
      </c>
      <c r="X71" s="365" t="s">
        <v>2</v>
      </c>
      <c r="Y71" s="366" t="s">
        <v>2</v>
      </c>
      <c r="Z71" s="454" t="s">
        <v>2</v>
      </c>
      <c r="AA71" s="368"/>
      <c r="AB71" s="362"/>
      <c r="AC71" s="362"/>
      <c r="AD71" s="369" t="s">
        <v>78</v>
      </c>
      <c r="AE71" s="369" t="s">
        <v>78</v>
      </c>
      <c r="AF71" s="369" t="s">
        <v>20</v>
      </c>
      <c r="AG71" s="389"/>
      <c r="AH71" s="389" t="s">
        <v>1659</v>
      </c>
      <c r="AI71" s="389"/>
      <c r="AJ71" s="391" t="s">
        <v>20</v>
      </c>
      <c r="AK71" s="391" t="s">
        <v>20</v>
      </c>
      <c r="AL71" s="393" t="s">
        <v>20</v>
      </c>
      <c r="AM71" s="390" t="s">
        <v>20</v>
      </c>
      <c r="AN71" s="405" t="s">
        <v>153</v>
      </c>
    </row>
    <row r="72" spans="1:40" ht="105">
      <c r="A72" s="221" t="s">
        <v>2227</v>
      </c>
      <c r="B72" s="502" t="s">
        <v>2228</v>
      </c>
      <c r="C72" s="502" t="s">
        <v>1614</v>
      </c>
      <c r="D72" s="502" t="s">
        <v>1615</v>
      </c>
      <c r="E72" s="502" t="s">
        <v>1616</v>
      </c>
      <c r="F72" s="502" t="s">
        <v>84</v>
      </c>
      <c r="G72" s="502">
        <v>1407371529</v>
      </c>
      <c r="H72" s="502">
        <v>15516086</v>
      </c>
      <c r="I72" s="502" t="s">
        <v>75</v>
      </c>
      <c r="J72" s="502"/>
      <c r="K72" s="502" t="s">
        <v>716</v>
      </c>
      <c r="L72" s="502" t="s">
        <v>87</v>
      </c>
      <c r="M72" s="502" t="s">
        <v>1618</v>
      </c>
      <c r="N72" s="502" t="s">
        <v>1619</v>
      </c>
      <c r="O72" s="502" t="s">
        <v>1620</v>
      </c>
      <c r="P72" s="502" t="s">
        <v>2</v>
      </c>
      <c r="Q72" s="502" t="s">
        <v>2</v>
      </c>
      <c r="R72" s="502" t="s">
        <v>2</v>
      </c>
      <c r="S72" s="502" t="s">
        <v>2</v>
      </c>
      <c r="T72" s="502" t="s">
        <v>2</v>
      </c>
      <c r="U72" s="502" t="s">
        <v>2</v>
      </c>
      <c r="V72" s="502" t="s">
        <v>2</v>
      </c>
      <c r="W72" s="502" t="s">
        <v>2</v>
      </c>
      <c r="X72" s="503" t="s">
        <v>2</v>
      </c>
      <c r="Y72" s="504" t="s">
        <v>2</v>
      </c>
      <c r="Z72" s="536" t="s">
        <v>2</v>
      </c>
      <c r="AA72" s="506"/>
      <c r="AB72" s="502"/>
      <c r="AC72" s="502"/>
      <c r="AD72" s="353" t="s">
        <v>78</v>
      </c>
      <c r="AE72" s="353" t="s">
        <v>78</v>
      </c>
      <c r="AF72" s="353" t="s">
        <v>1394</v>
      </c>
      <c r="AG72" s="379"/>
      <c r="AH72" s="353" t="s">
        <v>1394</v>
      </c>
      <c r="AI72" s="379"/>
      <c r="AJ72" s="353" t="s">
        <v>1394</v>
      </c>
      <c r="AK72" s="353" t="s">
        <v>1394</v>
      </c>
      <c r="AL72" s="353" t="s">
        <v>1394</v>
      </c>
      <c r="AM72" s="353" t="s">
        <v>1394</v>
      </c>
      <c r="AN72" s="353" t="s">
        <v>1394</v>
      </c>
    </row>
    <row r="73" spans="1:40" ht="105">
      <c r="A73" s="360" t="s">
        <v>69</v>
      </c>
      <c r="B73" s="362" t="s">
        <v>1637</v>
      </c>
      <c r="C73" s="362" t="s">
        <v>605</v>
      </c>
      <c r="D73" s="362"/>
      <c r="E73" s="362" t="s">
        <v>607</v>
      </c>
      <c r="F73" s="362" t="s">
        <v>129</v>
      </c>
      <c r="G73" s="362">
        <v>1942382502</v>
      </c>
      <c r="H73" s="362">
        <v>11838061</v>
      </c>
      <c r="I73" s="362" t="s">
        <v>156</v>
      </c>
      <c r="J73" s="428">
        <v>44925</v>
      </c>
      <c r="K73" s="362" t="s">
        <v>130</v>
      </c>
      <c r="L73" s="362" t="s">
        <v>131</v>
      </c>
      <c r="M73" s="362">
        <v>4301080393</v>
      </c>
      <c r="N73" s="362" t="s">
        <v>2229</v>
      </c>
      <c r="O73" s="362" t="s">
        <v>2230</v>
      </c>
      <c r="P73" s="362" t="s">
        <v>2</v>
      </c>
      <c r="Q73" s="362" t="s">
        <v>2</v>
      </c>
      <c r="R73" s="362" t="s">
        <v>2</v>
      </c>
      <c r="S73" s="362" t="s">
        <v>2</v>
      </c>
      <c r="T73" s="362" t="s">
        <v>2</v>
      </c>
      <c r="U73" s="362" t="s">
        <v>2</v>
      </c>
      <c r="V73" s="362" t="s">
        <v>2</v>
      </c>
      <c r="W73" s="362" t="s">
        <v>2</v>
      </c>
      <c r="X73" s="414" t="s">
        <v>611</v>
      </c>
      <c r="Y73" s="537">
        <v>40026</v>
      </c>
      <c r="Z73" s="434">
        <v>45565</v>
      </c>
      <c r="AA73" s="538">
        <v>44743</v>
      </c>
      <c r="AB73" s="538">
        <v>45108</v>
      </c>
      <c r="AC73" s="417" t="s">
        <v>580</v>
      </c>
      <c r="AD73" s="369" t="s">
        <v>78</v>
      </c>
      <c r="AE73" s="369" t="s">
        <v>78</v>
      </c>
      <c r="AF73" s="389" t="s">
        <v>2231</v>
      </c>
      <c r="AG73" s="539">
        <v>43677</v>
      </c>
      <c r="AH73" s="369" t="s">
        <v>613</v>
      </c>
      <c r="AI73" s="540">
        <v>46934</v>
      </c>
      <c r="AJ73" s="391" t="s">
        <v>437</v>
      </c>
      <c r="AK73" s="391" t="s">
        <v>2232</v>
      </c>
      <c r="AL73" s="393" t="s">
        <v>2148</v>
      </c>
      <c r="AM73" s="390" t="s">
        <v>2233</v>
      </c>
      <c r="AN73" s="391" t="s">
        <v>2234</v>
      </c>
    </row>
    <row r="74" spans="1:40" ht="131.25">
      <c r="A74" s="230" t="s">
        <v>69</v>
      </c>
      <c r="B74" s="322" t="s">
        <v>1637</v>
      </c>
      <c r="C74" s="322" t="s">
        <v>616</v>
      </c>
      <c r="D74" s="322" t="s">
        <v>617</v>
      </c>
      <c r="E74" s="322" t="s">
        <v>618</v>
      </c>
      <c r="F74" s="322" t="s">
        <v>121</v>
      </c>
      <c r="G74" s="478">
        <v>1912032772</v>
      </c>
      <c r="H74" s="478">
        <v>11458220</v>
      </c>
      <c r="I74" s="322" t="s">
        <v>156</v>
      </c>
      <c r="J74" s="479">
        <v>44935</v>
      </c>
      <c r="K74" s="478" t="s">
        <v>122</v>
      </c>
      <c r="L74" s="322" t="s">
        <v>105</v>
      </c>
      <c r="M74" s="322">
        <v>6801077714</v>
      </c>
      <c r="N74" s="322" t="s">
        <v>2235</v>
      </c>
      <c r="O74" s="322" t="s">
        <v>2236</v>
      </c>
      <c r="P74" s="322" t="s">
        <v>2</v>
      </c>
      <c r="Q74" s="322" t="s">
        <v>2</v>
      </c>
      <c r="R74" s="322" t="s">
        <v>2</v>
      </c>
      <c r="S74" s="322" t="s">
        <v>2</v>
      </c>
      <c r="T74" s="322" t="s">
        <v>2</v>
      </c>
      <c r="U74" s="322" t="s">
        <v>2</v>
      </c>
      <c r="V74" s="322" t="s">
        <v>2</v>
      </c>
      <c r="W74" s="322" t="s">
        <v>2</v>
      </c>
      <c r="X74" s="354" t="s">
        <v>2</v>
      </c>
      <c r="Y74" s="398" t="s">
        <v>2</v>
      </c>
      <c r="Z74" s="541" t="s">
        <v>2</v>
      </c>
      <c r="AA74" s="426">
        <v>44743</v>
      </c>
      <c r="AB74" s="426">
        <v>45108</v>
      </c>
      <c r="AC74" s="357" t="s">
        <v>2237</v>
      </c>
      <c r="AD74" s="6" t="s">
        <v>78</v>
      </c>
      <c r="AE74" s="6" t="s">
        <v>78</v>
      </c>
      <c r="AF74" s="358" t="s">
        <v>2238</v>
      </c>
      <c r="AG74" s="379" t="s">
        <v>118</v>
      </c>
      <c r="AH74" s="6" t="s">
        <v>582</v>
      </c>
      <c r="AI74" s="420">
        <v>45473</v>
      </c>
      <c r="AJ74" s="380" t="s">
        <v>437</v>
      </c>
      <c r="AK74" s="380" t="s">
        <v>1961</v>
      </c>
      <c r="AL74" s="382" t="s">
        <v>2239</v>
      </c>
      <c r="AM74" s="379" t="s">
        <v>2240</v>
      </c>
      <c r="AN74" s="396" t="s">
        <v>2241</v>
      </c>
    </row>
    <row r="75" spans="1:40" ht="105">
      <c r="A75" s="470" t="s">
        <v>2242</v>
      </c>
      <c r="B75" s="472" t="s">
        <v>2243</v>
      </c>
      <c r="C75" s="472" t="s">
        <v>1604</v>
      </c>
      <c r="D75" s="472" t="s">
        <v>75</v>
      </c>
      <c r="E75" s="472" t="s">
        <v>1605</v>
      </c>
      <c r="F75" s="472" t="s">
        <v>259</v>
      </c>
      <c r="G75" s="472">
        <v>1437623857</v>
      </c>
      <c r="H75" s="472">
        <v>14538068</v>
      </c>
      <c r="I75" s="472" t="s">
        <v>75</v>
      </c>
      <c r="J75" s="472"/>
      <c r="K75" s="472" t="s">
        <v>402</v>
      </c>
      <c r="L75" s="472" t="s">
        <v>403</v>
      </c>
      <c r="M75" s="472" t="s">
        <v>1606</v>
      </c>
      <c r="N75" s="362" t="s">
        <v>1607</v>
      </c>
      <c r="O75" s="362" t="s">
        <v>1608</v>
      </c>
      <c r="P75" s="362" t="s">
        <v>2</v>
      </c>
      <c r="Q75" s="362" t="s">
        <v>2</v>
      </c>
      <c r="R75" s="362" t="s">
        <v>2</v>
      </c>
      <c r="S75" s="362" t="s">
        <v>2</v>
      </c>
      <c r="T75" s="362" t="s">
        <v>2</v>
      </c>
      <c r="U75" s="362" t="s">
        <v>2</v>
      </c>
      <c r="V75" s="362" t="s">
        <v>2</v>
      </c>
      <c r="W75" s="362" t="s">
        <v>2</v>
      </c>
      <c r="X75" s="365" t="s">
        <v>2</v>
      </c>
      <c r="Y75" s="366" t="s">
        <v>2</v>
      </c>
      <c r="Z75" s="367" t="s">
        <v>2</v>
      </c>
      <c r="AA75" s="368"/>
      <c r="AB75" s="362"/>
      <c r="AC75" s="362"/>
      <c r="AD75" s="412" t="s">
        <v>78</v>
      </c>
      <c r="AE75" s="412" t="s">
        <v>78</v>
      </c>
      <c r="AF75" s="412" t="s">
        <v>1394</v>
      </c>
      <c r="AG75" s="390"/>
      <c r="AH75" s="412" t="s">
        <v>1394</v>
      </c>
      <c r="AI75" s="390"/>
      <c r="AJ75" s="412" t="s">
        <v>1394</v>
      </c>
      <c r="AK75" s="412" t="s">
        <v>1394</v>
      </c>
      <c r="AL75" s="412" t="s">
        <v>1394</v>
      </c>
      <c r="AM75" s="412" t="s">
        <v>1394</v>
      </c>
      <c r="AN75" s="412" t="s">
        <v>1394</v>
      </c>
    </row>
    <row r="76" spans="1:40" ht="105">
      <c r="A76" s="230" t="s">
        <v>69</v>
      </c>
      <c r="B76" s="322" t="s">
        <v>1637</v>
      </c>
      <c r="C76" s="322" t="s">
        <v>624</v>
      </c>
      <c r="D76" s="322" t="s">
        <v>625</v>
      </c>
      <c r="E76" s="322" t="s">
        <v>626</v>
      </c>
      <c r="F76" s="322" t="s">
        <v>259</v>
      </c>
      <c r="G76" s="322">
        <v>1649798943</v>
      </c>
      <c r="H76" s="322">
        <v>14356354</v>
      </c>
      <c r="I76" s="322" t="s">
        <v>75</v>
      </c>
      <c r="J76" s="322"/>
      <c r="K76" s="322" t="s">
        <v>402</v>
      </c>
      <c r="L76" s="322" t="s">
        <v>364</v>
      </c>
      <c r="M76" s="322" t="s">
        <v>2244</v>
      </c>
      <c r="N76" s="322" t="s">
        <v>2245</v>
      </c>
      <c r="O76" s="322" t="s">
        <v>630</v>
      </c>
      <c r="P76" s="322" t="s">
        <v>2</v>
      </c>
      <c r="Q76" s="322" t="s">
        <v>2</v>
      </c>
      <c r="R76" s="322" t="s">
        <v>2</v>
      </c>
      <c r="S76" s="322" t="s">
        <v>2</v>
      </c>
      <c r="T76" s="322" t="s">
        <v>2</v>
      </c>
      <c r="U76" s="322" t="s">
        <v>2</v>
      </c>
      <c r="V76" s="322" t="s">
        <v>2</v>
      </c>
      <c r="W76" s="322" t="s">
        <v>2</v>
      </c>
      <c r="X76" s="354" t="s">
        <v>2</v>
      </c>
      <c r="Y76" s="398" t="s">
        <v>2</v>
      </c>
      <c r="Z76" s="399" t="s">
        <v>2</v>
      </c>
      <c r="AA76" s="357"/>
      <c r="AB76" s="322"/>
      <c r="AC76" s="322"/>
      <c r="AD76" s="6" t="s">
        <v>78</v>
      </c>
      <c r="AE76" s="6" t="s">
        <v>78</v>
      </c>
      <c r="AF76" s="6" t="s">
        <v>20</v>
      </c>
      <c r="AG76" s="379"/>
      <c r="AH76" s="378">
        <v>45022</v>
      </c>
      <c r="AI76" s="379"/>
      <c r="AJ76" s="380" t="s">
        <v>152</v>
      </c>
      <c r="AK76" s="380" t="s">
        <v>20</v>
      </c>
      <c r="AL76" s="382" t="s">
        <v>20</v>
      </c>
      <c r="AM76" s="379" t="s">
        <v>20</v>
      </c>
      <c r="AN76" s="396" t="s">
        <v>20</v>
      </c>
    </row>
    <row r="77" spans="1:40" ht="105">
      <c r="A77" s="360" t="s">
        <v>69</v>
      </c>
      <c r="B77" s="362" t="s">
        <v>1637</v>
      </c>
      <c r="C77" s="362" t="s">
        <v>632</v>
      </c>
      <c r="D77" s="362" t="s">
        <v>633</v>
      </c>
      <c r="E77" s="362" t="s">
        <v>634</v>
      </c>
      <c r="F77" s="362" t="s">
        <v>121</v>
      </c>
      <c r="G77" s="362">
        <v>1619465499</v>
      </c>
      <c r="H77" s="362">
        <v>15415186</v>
      </c>
      <c r="I77" s="362" t="s">
        <v>156</v>
      </c>
      <c r="J77" s="385">
        <v>44932</v>
      </c>
      <c r="K77" s="362" t="s">
        <v>180</v>
      </c>
      <c r="L77" s="362" t="s">
        <v>105</v>
      </c>
      <c r="M77" s="362" t="s">
        <v>2246</v>
      </c>
      <c r="N77" s="362" t="s">
        <v>2247</v>
      </c>
      <c r="O77" s="362" t="s">
        <v>637</v>
      </c>
      <c r="P77" s="362" t="s">
        <v>2</v>
      </c>
      <c r="Q77" s="362" t="s">
        <v>2</v>
      </c>
      <c r="R77" s="362" t="s">
        <v>2</v>
      </c>
      <c r="S77" s="362" t="s">
        <v>2</v>
      </c>
      <c r="T77" s="362" t="s">
        <v>2</v>
      </c>
      <c r="U77" s="362" t="s">
        <v>2</v>
      </c>
      <c r="V77" s="362" t="s">
        <v>2</v>
      </c>
      <c r="W77" s="362" t="s">
        <v>2</v>
      </c>
      <c r="X77" s="365" t="s">
        <v>2</v>
      </c>
      <c r="Y77" s="366" t="s">
        <v>2</v>
      </c>
      <c r="Z77" s="367" t="s">
        <v>2</v>
      </c>
      <c r="AA77" s="421">
        <v>44743</v>
      </c>
      <c r="AB77" s="421">
        <v>45108</v>
      </c>
      <c r="AC77" s="368" t="s">
        <v>580</v>
      </c>
      <c r="AD77" s="369" t="s">
        <v>78</v>
      </c>
      <c r="AE77" s="369" t="s">
        <v>78</v>
      </c>
      <c r="AF77" s="389" t="s">
        <v>2248</v>
      </c>
      <c r="AG77" s="390" t="s">
        <v>118</v>
      </c>
      <c r="AH77" s="369" t="s">
        <v>613</v>
      </c>
      <c r="AI77" s="540">
        <v>45412</v>
      </c>
      <c r="AJ77" s="391" t="s">
        <v>437</v>
      </c>
      <c r="AK77" s="391" t="s">
        <v>1961</v>
      </c>
      <c r="AL77" s="393" t="s">
        <v>2249</v>
      </c>
      <c r="AM77" s="390" t="s">
        <v>769</v>
      </c>
      <c r="AN77" s="395" t="s">
        <v>2250</v>
      </c>
    </row>
    <row r="78" spans="1:40" ht="105">
      <c r="A78" s="221" t="s">
        <v>2251</v>
      </c>
      <c r="B78" s="502" t="s">
        <v>2252</v>
      </c>
      <c r="C78" s="502" t="s">
        <v>1610</v>
      </c>
      <c r="D78" s="502" t="s">
        <v>111</v>
      </c>
      <c r="E78" s="502" t="s">
        <v>1248</v>
      </c>
      <c r="F78" s="502" t="s">
        <v>259</v>
      </c>
      <c r="G78" s="502">
        <v>1104558865</v>
      </c>
      <c r="H78" s="502">
        <v>15662710</v>
      </c>
      <c r="I78" s="502" t="s">
        <v>75</v>
      </c>
      <c r="J78" s="502"/>
      <c r="K78" s="502" t="s">
        <v>104</v>
      </c>
      <c r="L78" s="502" t="s">
        <v>364</v>
      </c>
      <c r="M78" s="502">
        <v>6851114634</v>
      </c>
      <c r="N78" s="502" t="s">
        <v>1611</v>
      </c>
      <c r="O78" s="502" t="s">
        <v>1612</v>
      </c>
      <c r="P78" s="502" t="s">
        <v>2</v>
      </c>
      <c r="Q78" s="502" t="s">
        <v>2</v>
      </c>
      <c r="R78" s="502" t="s">
        <v>2</v>
      </c>
      <c r="S78" s="502" t="s">
        <v>2</v>
      </c>
      <c r="T78" s="502" t="s">
        <v>2</v>
      </c>
      <c r="U78" s="502" t="s">
        <v>2</v>
      </c>
      <c r="V78" s="502" t="s">
        <v>2</v>
      </c>
      <c r="W78" s="502" t="s">
        <v>2</v>
      </c>
      <c r="X78" s="503" t="s">
        <v>2</v>
      </c>
      <c r="Y78" s="504" t="s">
        <v>2</v>
      </c>
      <c r="Z78" s="505" t="s">
        <v>2</v>
      </c>
      <c r="AA78" s="506"/>
      <c r="AB78" s="502"/>
      <c r="AC78" s="502"/>
      <c r="AD78" s="353" t="s">
        <v>78</v>
      </c>
      <c r="AE78" s="353" t="s">
        <v>78</v>
      </c>
      <c r="AF78" s="353" t="s">
        <v>1394</v>
      </c>
      <c r="AG78" s="379"/>
      <c r="AH78" s="353" t="s">
        <v>1394</v>
      </c>
      <c r="AI78" s="379"/>
      <c r="AJ78" s="353" t="s">
        <v>1394</v>
      </c>
      <c r="AK78" s="353" t="s">
        <v>1394</v>
      </c>
      <c r="AL78" s="353" t="s">
        <v>1394</v>
      </c>
      <c r="AM78" s="353" t="s">
        <v>1394</v>
      </c>
      <c r="AN78" s="353" t="s">
        <v>1394</v>
      </c>
    </row>
    <row r="79" spans="1:40" ht="131.25">
      <c r="A79" s="360" t="s">
        <v>69</v>
      </c>
      <c r="B79" s="362" t="s">
        <v>1637</v>
      </c>
      <c r="C79" s="362" t="s">
        <v>570</v>
      </c>
      <c r="D79" s="362" t="s">
        <v>571</v>
      </c>
      <c r="E79" s="362" t="s">
        <v>572</v>
      </c>
      <c r="F79" s="363" t="s">
        <v>573</v>
      </c>
      <c r="G79" s="361">
        <v>1780816520</v>
      </c>
      <c r="H79" s="363">
        <v>12011047</v>
      </c>
      <c r="I79" s="362" t="s">
        <v>156</v>
      </c>
      <c r="J79" s="485">
        <v>44958</v>
      </c>
      <c r="K79" s="361" t="s">
        <v>575</v>
      </c>
      <c r="L79" s="362" t="s">
        <v>576</v>
      </c>
      <c r="M79" s="362">
        <v>4704225887</v>
      </c>
      <c r="N79" s="362" t="s">
        <v>2253</v>
      </c>
      <c r="O79" s="362" t="s">
        <v>493</v>
      </c>
      <c r="P79" s="362" t="s">
        <v>2</v>
      </c>
      <c r="Q79" s="362" t="s">
        <v>2</v>
      </c>
      <c r="R79" s="362"/>
      <c r="S79" s="362"/>
      <c r="T79" s="362"/>
      <c r="U79" s="362"/>
      <c r="V79" s="362"/>
      <c r="W79" s="362"/>
      <c r="X79" s="373" t="s">
        <v>579</v>
      </c>
      <c r="Y79" s="542">
        <v>43221</v>
      </c>
      <c r="Z79" s="543">
        <v>45412</v>
      </c>
      <c r="AA79" s="518">
        <v>44743</v>
      </c>
      <c r="AB79" s="518">
        <v>45108</v>
      </c>
      <c r="AC79" s="368" t="s">
        <v>580</v>
      </c>
      <c r="AD79" s="369" t="s">
        <v>78</v>
      </c>
      <c r="AE79" s="369" t="s">
        <v>78</v>
      </c>
      <c r="AF79" s="389" t="s">
        <v>2254</v>
      </c>
      <c r="AG79" s="544">
        <v>42551</v>
      </c>
      <c r="AH79" s="545" t="s">
        <v>582</v>
      </c>
      <c r="AI79" s="546">
        <v>46142</v>
      </c>
      <c r="AJ79" s="391" t="s">
        <v>437</v>
      </c>
      <c r="AK79" s="391" t="s">
        <v>1961</v>
      </c>
      <c r="AL79" s="393" t="s">
        <v>2255</v>
      </c>
      <c r="AM79" s="390" t="s">
        <v>2256</v>
      </c>
      <c r="AN79" s="395" t="s">
        <v>2257</v>
      </c>
    </row>
    <row r="80" spans="1:40" ht="105">
      <c r="A80" s="230" t="s">
        <v>69</v>
      </c>
      <c r="B80" s="322" t="s">
        <v>1637</v>
      </c>
      <c r="C80" s="322" t="s">
        <v>641</v>
      </c>
      <c r="D80" s="322" t="s">
        <v>571</v>
      </c>
      <c r="E80" s="322" t="s">
        <v>642</v>
      </c>
      <c r="F80" s="322" t="s">
        <v>129</v>
      </c>
      <c r="G80" s="322">
        <v>1972706133</v>
      </c>
      <c r="H80" s="322">
        <v>11984553</v>
      </c>
      <c r="I80" s="322" t="s">
        <v>156</v>
      </c>
      <c r="J80" s="445">
        <v>44900</v>
      </c>
      <c r="K80" s="322" t="s">
        <v>130</v>
      </c>
      <c r="L80" s="322" t="s">
        <v>643</v>
      </c>
      <c r="M80" s="322">
        <v>4301085757</v>
      </c>
      <c r="N80" s="322" t="s">
        <v>2258</v>
      </c>
      <c r="O80" s="322" t="s">
        <v>2259</v>
      </c>
      <c r="P80" s="322" t="s">
        <v>2</v>
      </c>
      <c r="Q80" s="322" t="s">
        <v>2</v>
      </c>
      <c r="R80" s="322"/>
      <c r="S80" s="322"/>
      <c r="T80" s="322"/>
      <c r="U80" s="322"/>
      <c r="V80" s="322"/>
      <c r="W80" s="322"/>
      <c r="X80" s="374" t="s">
        <v>647</v>
      </c>
      <c r="Y80" s="547">
        <v>43101</v>
      </c>
      <c r="Z80" s="548">
        <v>45351</v>
      </c>
      <c r="AA80" s="525">
        <v>44850</v>
      </c>
      <c r="AB80" s="525">
        <v>45215</v>
      </c>
      <c r="AC80" s="377">
        <v>1956400</v>
      </c>
      <c r="AD80" s="6" t="s">
        <v>78</v>
      </c>
      <c r="AE80" s="6" t="s">
        <v>78</v>
      </c>
      <c r="AF80" s="358" t="s">
        <v>2260</v>
      </c>
      <c r="AG80" s="379" t="s">
        <v>118</v>
      </c>
      <c r="AH80" s="6" t="s">
        <v>649</v>
      </c>
      <c r="AI80" s="420">
        <v>46142</v>
      </c>
      <c r="AJ80" s="380" t="s">
        <v>437</v>
      </c>
      <c r="AK80" s="380" t="s">
        <v>2261</v>
      </c>
      <c r="AL80" s="382" t="s">
        <v>2262</v>
      </c>
      <c r="AM80" s="379" t="s">
        <v>1565</v>
      </c>
      <c r="AN80" s="384" t="s">
        <v>2263</v>
      </c>
    </row>
    <row r="81" spans="1:40" ht="140.25">
      <c r="A81" s="360" t="s">
        <v>69</v>
      </c>
      <c r="B81" s="362" t="s">
        <v>1637</v>
      </c>
      <c r="C81" s="362" t="s">
        <v>652</v>
      </c>
      <c r="D81" s="362"/>
      <c r="E81" s="362" t="s">
        <v>653</v>
      </c>
      <c r="F81" s="362" t="s">
        <v>121</v>
      </c>
      <c r="G81" s="465">
        <v>1871877092</v>
      </c>
      <c r="H81" s="362">
        <v>12719206</v>
      </c>
      <c r="I81" s="362" t="s">
        <v>156</v>
      </c>
      <c r="J81" s="549">
        <v>44925</v>
      </c>
      <c r="K81" s="465" t="s">
        <v>122</v>
      </c>
      <c r="L81" s="465" t="s">
        <v>105</v>
      </c>
      <c r="M81" s="362">
        <v>6801091311</v>
      </c>
      <c r="N81" s="362" t="s">
        <v>2264</v>
      </c>
      <c r="O81" s="362" t="s">
        <v>423</v>
      </c>
      <c r="P81" s="362" t="s">
        <v>2</v>
      </c>
      <c r="Q81" s="362" t="s">
        <v>2</v>
      </c>
      <c r="R81" s="362" t="s">
        <v>2</v>
      </c>
      <c r="S81" s="362" t="s">
        <v>2</v>
      </c>
      <c r="T81" s="362" t="s">
        <v>2</v>
      </c>
      <c r="U81" s="362" t="s">
        <v>2</v>
      </c>
      <c r="V81" s="362" t="s">
        <v>2</v>
      </c>
      <c r="W81" s="362" t="s">
        <v>2</v>
      </c>
      <c r="X81" s="365" t="s">
        <v>2</v>
      </c>
      <c r="Y81" s="366" t="s">
        <v>2</v>
      </c>
      <c r="Z81" s="367" t="s">
        <v>2</v>
      </c>
      <c r="AA81" s="421">
        <v>44743</v>
      </c>
      <c r="AB81" s="550">
        <v>45108</v>
      </c>
      <c r="AC81" s="362" t="s">
        <v>580</v>
      </c>
      <c r="AD81" s="369" t="s">
        <v>78</v>
      </c>
      <c r="AE81" s="369" t="s">
        <v>78</v>
      </c>
      <c r="AF81" s="389" t="s">
        <v>2265</v>
      </c>
      <c r="AG81" s="540">
        <v>43799</v>
      </c>
      <c r="AH81" s="369" t="s">
        <v>613</v>
      </c>
      <c r="AI81" s="540">
        <v>46873</v>
      </c>
      <c r="AJ81" s="391" t="s">
        <v>437</v>
      </c>
      <c r="AK81" s="391" t="s">
        <v>1961</v>
      </c>
      <c r="AL81" s="393" t="s">
        <v>2266</v>
      </c>
      <c r="AM81" s="390" t="s">
        <v>769</v>
      </c>
      <c r="AN81" s="395" t="s">
        <v>2267</v>
      </c>
    </row>
    <row r="82" spans="1:40" ht="135">
      <c r="A82" s="230" t="s">
        <v>69</v>
      </c>
      <c r="B82" s="322" t="s">
        <v>2268</v>
      </c>
      <c r="C82" s="322" t="s">
        <v>686</v>
      </c>
      <c r="D82" s="322"/>
      <c r="E82" s="322" t="s">
        <v>687</v>
      </c>
      <c r="F82" s="322" t="s">
        <v>688</v>
      </c>
      <c r="G82" s="322">
        <v>1922048099</v>
      </c>
      <c r="H82" s="322">
        <v>11747216</v>
      </c>
      <c r="I82" s="322" t="s">
        <v>156</v>
      </c>
      <c r="J82" s="456">
        <v>44922</v>
      </c>
      <c r="K82" s="322" t="s">
        <v>689</v>
      </c>
      <c r="L82" s="322" t="s">
        <v>115</v>
      </c>
      <c r="M82" s="322">
        <v>6401006264</v>
      </c>
      <c r="N82" s="322" t="s">
        <v>2269</v>
      </c>
      <c r="O82" s="322" t="s">
        <v>691</v>
      </c>
      <c r="P82" s="322" t="s">
        <v>2</v>
      </c>
      <c r="Q82" s="322" t="s">
        <v>2</v>
      </c>
      <c r="R82" s="322" t="s">
        <v>2</v>
      </c>
      <c r="S82" s="322" t="s">
        <v>2</v>
      </c>
      <c r="T82" s="322" t="s">
        <v>2</v>
      </c>
      <c r="U82" s="322" t="s">
        <v>2</v>
      </c>
      <c r="V82" s="322" t="s">
        <v>2</v>
      </c>
      <c r="W82" s="322" t="s">
        <v>2</v>
      </c>
      <c r="X82" s="354" t="s">
        <v>2</v>
      </c>
      <c r="Y82" s="398" t="s">
        <v>2</v>
      </c>
      <c r="Z82" s="399" t="s">
        <v>2</v>
      </c>
      <c r="AA82" s="551">
        <v>44864</v>
      </c>
      <c r="AB82" s="551">
        <v>45229</v>
      </c>
      <c r="AC82" s="357">
        <v>11728</v>
      </c>
      <c r="AD82" s="6" t="s">
        <v>78</v>
      </c>
      <c r="AE82" s="6" t="s">
        <v>78</v>
      </c>
      <c r="AF82" s="6" t="s">
        <v>20</v>
      </c>
      <c r="AG82" s="552">
        <v>42613</v>
      </c>
      <c r="AH82" s="6" t="s">
        <v>582</v>
      </c>
      <c r="AI82" s="420">
        <v>45107</v>
      </c>
      <c r="AJ82" s="380" t="s">
        <v>437</v>
      </c>
      <c r="AK82" s="380" t="s">
        <v>1961</v>
      </c>
      <c r="AL82" s="382" t="s">
        <v>2270</v>
      </c>
      <c r="AM82" s="379" t="s">
        <v>2271</v>
      </c>
      <c r="AN82" s="384" t="s">
        <v>2272</v>
      </c>
    </row>
    <row r="83" spans="1:40" ht="146.25">
      <c r="A83" s="360" t="s">
        <v>69</v>
      </c>
      <c r="B83" s="362" t="s">
        <v>751</v>
      </c>
      <c r="C83" s="362" t="s">
        <v>503</v>
      </c>
      <c r="D83" s="362" t="s">
        <v>1029</v>
      </c>
      <c r="E83" s="362" t="s">
        <v>1485</v>
      </c>
      <c r="F83" s="362" t="s">
        <v>121</v>
      </c>
      <c r="G83" s="362">
        <v>1447688221</v>
      </c>
      <c r="H83" s="362">
        <v>14312367</v>
      </c>
      <c r="I83" s="362" t="s">
        <v>156</v>
      </c>
      <c r="J83" s="385">
        <v>44939</v>
      </c>
      <c r="K83" s="362" t="s">
        <v>402</v>
      </c>
      <c r="L83" s="362" t="s">
        <v>403</v>
      </c>
      <c r="M83" s="362">
        <v>6801096007</v>
      </c>
      <c r="N83" s="362" t="s">
        <v>1486</v>
      </c>
      <c r="O83" s="362" t="s">
        <v>1487</v>
      </c>
      <c r="P83" s="362" t="s">
        <v>2</v>
      </c>
      <c r="Q83" s="362" t="s">
        <v>2</v>
      </c>
      <c r="R83" s="362" t="s">
        <v>2</v>
      </c>
      <c r="S83" s="362" t="s">
        <v>2</v>
      </c>
      <c r="T83" s="362" t="s">
        <v>2</v>
      </c>
      <c r="U83" s="362" t="s">
        <v>2</v>
      </c>
      <c r="V83" s="362" t="s">
        <v>2</v>
      </c>
      <c r="W83" s="362" t="s">
        <v>2</v>
      </c>
      <c r="X83" s="365" t="s">
        <v>2</v>
      </c>
      <c r="Y83" s="366" t="s">
        <v>2</v>
      </c>
      <c r="Z83" s="367" t="s">
        <v>2</v>
      </c>
      <c r="AA83" s="421">
        <v>44469</v>
      </c>
      <c r="AB83" s="421">
        <v>44834</v>
      </c>
      <c r="AC83" s="368" t="s">
        <v>781</v>
      </c>
      <c r="AD83" s="369" t="s">
        <v>78</v>
      </c>
      <c r="AE83" s="369" t="s">
        <v>78</v>
      </c>
      <c r="AF83" s="389" t="s">
        <v>2273</v>
      </c>
      <c r="AG83" s="390"/>
      <c r="AH83" s="390" t="s">
        <v>90</v>
      </c>
      <c r="AI83" s="390"/>
      <c r="AJ83" s="391" t="s">
        <v>437</v>
      </c>
      <c r="AK83" s="391" t="s">
        <v>1961</v>
      </c>
      <c r="AL83" s="393" t="s">
        <v>2274</v>
      </c>
      <c r="AM83" s="390" t="s">
        <v>2275</v>
      </c>
      <c r="AN83" s="395" t="s">
        <v>2276</v>
      </c>
    </row>
    <row r="84" spans="1:40" ht="161.25">
      <c r="A84" s="230" t="s">
        <v>69</v>
      </c>
      <c r="B84" s="322" t="s">
        <v>751</v>
      </c>
      <c r="C84" s="322" t="s">
        <v>752</v>
      </c>
      <c r="D84" s="322" t="s">
        <v>82</v>
      </c>
      <c r="E84" s="322" t="s">
        <v>753</v>
      </c>
      <c r="F84" s="322" t="s">
        <v>94</v>
      </c>
      <c r="G84" s="322">
        <v>1528266913</v>
      </c>
      <c r="H84" s="322">
        <v>15704357</v>
      </c>
      <c r="I84" s="322" t="s">
        <v>156</v>
      </c>
      <c r="J84" s="406">
        <v>44939</v>
      </c>
      <c r="K84" s="322" t="s">
        <v>95</v>
      </c>
      <c r="L84" s="322" t="s">
        <v>96</v>
      </c>
      <c r="M84" s="322">
        <v>6401010490</v>
      </c>
      <c r="N84" s="322" t="s">
        <v>2277</v>
      </c>
      <c r="O84" s="322" t="s">
        <v>755</v>
      </c>
      <c r="P84" s="322" t="s">
        <v>2</v>
      </c>
      <c r="Q84" s="322" t="s">
        <v>2</v>
      </c>
      <c r="R84" s="322" t="s">
        <v>2</v>
      </c>
      <c r="S84" s="322" t="s">
        <v>2</v>
      </c>
      <c r="T84" s="322" t="s">
        <v>2</v>
      </c>
      <c r="U84" s="322" t="s">
        <v>2</v>
      </c>
      <c r="V84" s="322" t="s">
        <v>2</v>
      </c>
      <c r="W84" s="322" t="s">
        <v>2</v>
      </c>
      <c r="X84" s="354" t="s">
        <v>2</v>
      </c>
      <c r="Y84" s="398" t="s">
        <v>2</v>
      </c>
      <c r="Z84" s="399" t="s">
        <v>2</v>
      </c>
      <c r="AA84" s="426">
        <v>44834</v>
      </c>
      <c r="AB84" s="426">
        <v>45199</v>
      </c>
      <c r="AC84" s="357" t="s">
        <v>756</v>
      </c>
      <c r="AD84" s="6" t="s">
        <v>78</v>
      </c>
      <c r="AE84" s="6" t="s">
        <v>78</v>
      </c>
      <c r="AF84" s="553" t="s">
        <v>20</v>
      </c>
      <c r="AG84" s="554"/>
      <c r="AH84" s="554" t="s">
        <v>448</v>
      </c>
      <c r="AI84" s="555">
        <v>46721</v>
      </c>
      <c r="AJ84" s="380" t="s">
        <v>437</v>
      </c>
      <c r="AK84" s="380" t="s">
        <v>1961</v>
      </c>
      <c r="AL84" s="382" t="s">
        <v>2278</v>
      </c>
      <c r="AM84" s="379" t="s">
        <v>757</v>
      </c>
      <c r="AN84" s="396" t="s">
        <v>2279</v>
      </c>
    </row>
    <row r="85" spans="1:40" ht="102">
      <c r="A85" s="360" t="s">
        <v>69</v>
      </c>
      <c r="B85" s="362" t="s">
        <v>751</v>
      </c>
      <c r="C85" s="362" t="s">
        <v>466</v>
      </c>
      <c r="D85" s="362" t="s">
        <v>82</v>
      </c>
      <c r="E85" s="362" t="s">
        <v>765</v>
      </c>
      <c r="F85" s="362" t="s">
        <v>94</v>
      </c>
      <c r="G85" s="362">
        <v>1407154404</v>
      </c>
      <c r="H85" s="362">
        <v>13903069</v>
      </c>
      <c r="I85" s="362" t="s">
        <v>156</v>
      </c>
      <c r="J85" s="515">
        <v>44854</v>
      </c>
      <c r="K85" s="362" t="s">
        <v>716</v>
      </c>
      <c r="L85" s="362" t="s">
        <v>87</v>
      </c>
      <c r="M85" s="362">
        <v>6401011043</v>
      </c>
      <c r="N85" s="362" t="s">
        <v>2280</v>
      </c>
      <c r="O85" s="362" t="s">
        <v>2281</v>
      </c>
      <c r="P85" s="362" t="s">
        <v>2</v>
      </c>
      <c r="Q85" s="362" t="s">
        <v>2</v>
      </c>
      <c r="R85" s="362" t="s">
        <v>2</v>
      </c>
      <c r="S85" s="362" t="s">
        <v>2</v>
      </c>
      <c r="T85" s="362" t="s">
        <v>2</v>
      </c>
      <c r="U85" s="362" t="s">
        <v>2</v>
      </c>
      <c r="V85" s="362" t="s">
        <v>2</v>
      </c>
      <c r="W85" s="362" t="s">
        <v>2</v>
      </c>
      <c r="X85" s="365" t="s">
        <v>2</v>
      </c>
      <c r="Y85" s="366" t="s">
        <v>2</v>
      </c>
      <c r="Z85" s="367" t="s">
        <v>2</v>
      </c>
      <c r="AA85" s="421">
        <v>44630</v>
      </c>
      <c r="AB85" s="385">
        <v>45139</v>
      </c>
      <c r="AC85" s="362" t="s">
        <v>768</v>
      </c>
      <c r="AD85" s="369" t="s">
        <v>78</v>
      </c>
      <c r="AE85" s="369" t="s">
        <v>78</v>
      </c>
      <c r="AF85" s="556" t="s">
        <v>20</v>
      </c>
      <c r="AG85" s="390"/>
      <c r="AH85" s="390" t="s">
        <v>90</v>
      </c>
      <c r="AI85" s="390"/>
      <c r="AJ85" s="391" t="s">
        <v>437</v>
      </c>
      <c r="AK85" s="391" t="s">
        <v>1961</v>
      </c>
      <c r="AL85" s="393" t="s">
        <v>2282</v>
      </c>
      <c r="AM85" s="390" t="s">
        <v>769</v>
      </c>
      <c r="AN85" s="405" t="s">
        <v>2283</v>
      </c>
    </row>
    <row r="86" spans="1:40" ht="117.75">
      <c r="A86" s="230" t="s">
        <v>69</v>
      </c>
      <c r="B86" s="322" t="s">
        <v>751</v>
      </c>
      <c r="C86" s="322" t="s">
        <v>771</v>
      </c>
      <c r="D86" s="322" t="s">
        <v>772</v>
      </c>
      <c r="E86" s="322" t="s">
        <v>773</v>
      </c>
      <c r="F86" s="322" t="s">
        <v>113</v>
      </c>
      <c r="G86" s="322">
        <v>1346503372</v>
      </c>
      <c r="H86" s="322">
        <v>15394170</v>
      </c>
      <c r="I86" s="322" t="s">
        <v>156</v>
      </c>
      <c r="J86" s="406">
        <v>44939</v>
      </c>
      <c r="K86" s="322" t="s">
        <v>774</v>
      </c>
      <c r="L86" s="322" t="s">
        <v>339</v>
      </c>
      <c r="M86" s="322">
        <v>6361004283</v>
      </c>
      <c r="N86" s="322" t="s">
        <v>2284</v>
      </c>
      <c r="O86" s="230" t="s">
        <v>2285</v>
      </c>
      <c r="P86" s="322" t="s">
        <v>2</v>
      </c>
      <c r="Q86" s="322" t="s">
        <v>2</v>
      </c>
      <c r="R86" s="322" t="s">
        <v>2</v>
      </c>
      <c r="S86" s="322" t="s">
        <v>2</v>
      </c>
      <c r="T86" s="322" t="s">
        <v>2</v>
      </c>
      <c r="U86" s="322" t="s">
        <v>2</v>
      </c>
      <c r="V86" s="322" t="s">
        <v>2</v>
      </c>
      <c r="W86" s="322" t="s">
        <v>2</v>
      </c>
      <c r="X86" s="354" t="s">
        <v>2</v>
      </c>
      <c r="Y86" s="398" t="s">
        <v>2</v>
      </c>
      <c r="Z86" s="399" t="s">
        <v>2</v>
      </c>
      <c r="AA86" s="426">
        <v>44652</v>
      </c>
      <c r="AB86" s="426">
        <v>45017</v>
      </c>
      <c r="AC86" s="357" t="s">
        <v>777</v>
      </c>
      <c r="AD86" s="6" t="s">
        <v>78</v>
      </c>
      <c r="AE86" s="6" t="s">
        <v>78</v>
      </c>
      <c r="AF86" s="553" t="s">
        <v>20</v>
      </c>
      <c r="AG86" s="379"/>
      <c r="AH86" s="379" t="s">
        <v>90</v>
      </c>
      <c r="AI86" s="379"/>
      <c r="AJ86" s="380" t="s">
        <v>138</v>
      </c>
      <c r="AK86" s="380" t="s">
        <v>1961</v>
      </c>
      <c r="AL86" s="382" t="s">
        <v>2286</v>
      </c>
      <c r="AM86" s="379" t="s">
        <v>769</v>
      </c>
      <c r="AN86" s="396" t="s">
        <v>2287</v>
      </c>
    </row>
    <row r="87" spans="1:40" ht="147">
      <c r="A87" s="360" t="s">
        <v>69</v>
      </c>
      <c r="B87" s="362" t="s">
        <v>751</v>
      </c>
      <c r="C87" s="362" t="s">
        <v>632</v>
      </c>
      <c r="D87" s="362" t="s">
        <v>82</v>
      </c>
      <c r="E87" s="362" t="s">
        <v>1762</v>
      </c>
      <c r="F87" s="362" t="s">
        <v>121</v>
      </c>
      <c r="G87" s="362">
        <v>1912333808</v>
      </c>
      <c r="H87" s="362">
        <v>15712339</v>
      </c>
      <c r="I87" s="362" t="s">
        <v>156</v>
      </c>
      <c r="J87" s="385">
        <v>44817</v>
      </c>
      <c r="K87" s="362" t="s">
        <v>104</v>
      </c>
      <c r="L87" s="362" t="s">
        <v>364</v>
      </c>
      <c r="M87" s="362">
        <v>6801096099</v>
      </c>
      <c r="N87" s="362" t="s">
        <v>2288</v>
      </c>
      <c r="O87" s="362" t="s">
        <v>2289</v>
      </c>
      <c r="P87" s="362" t="s">
        <v>2</v>
      </c>
      <c r="Q87" s="362" t="s">
        <v>2</v>
      </c>
      <c r="R87" s="362" t="s">
        <v>2</v>
      </c>
      <c r="S87" s="362" t="s">
        <v>2</v>
      </c>
      <c r="T87" s="362" t="s">
        <v>2</v>
      </c>
      <c r="U87" s="362" t="s">
        <v>2</v>
      </c>
      <c r="V87" s="362" t="s">
        <v>2</v>
      </c>
      <c r="W87" s="362" t="s">
        <v>2</v>
      </c>
      <c r="X87" s="365" t="s">
        <v>2</v>
      </c>
      <c r="Y87" s="366" t="s">
        <v>2</v>
      </c>
      <c r="Z87" s="367" t="s">
        <v>2</v>
      </c>
      <c r="AA87" s="421">
        <v>44469</v>
      </c>
      <c r="AB87" s="385">
        <v>44834</v>
      </c>
      <c r="AC87" s="368" t="s">
        <v>781</v>
      </c>
      <c r="AD87" s="369" t="s">
        <v>78</v>
      </c>
      <c r="AE87" s="369" t="s">
        <v>78</v>
      </c>
      <c r="AF87" s="389" t="s">
        <v>2290</v>
      </c>
      <c r="AG87" s="390" t="s">
        <v>118</v>
      </c>
      <c r="AH87" s="390" t="s">
        <v>90</v>
      </c>
      <c r="AI87" s="390"/>
      <c r="AJ87" s="391" t="s">
        <v>437</v>
      </c>
      <c r="AK87" s="391" t="s">
        <v>1961</v>
      </c>
      <c r="AL87" s="393" t="s">
        <v>2291</v>
      </c>
      <c r="AM87" s="390" t="s">
        <v>2292</v>
      </c>
      <c r="AN87" s="395" t="s">
        <v>2293</v>
      </c>
    </row>
    <row r="88" spans="1:40" ht="104.25">
      <c r="A88" s="230" t="s">
        <v>69</v>
      </c>
      <c r="B88" s="322" t="s">
        <v>751</v>
      </c>
      <c r="C88" s="322" t="s">
        <v>515</v>
      </c>
      <c r="D88" s="322" t="s">
        <v>81</v>
      </c>
      <c r="E88" s="322" t="s">
        <v>786</v>
      </c>
      <c r="F88" s="322" t="s">
        <v>94</v>
      </c>
      <c r="G88" s="322">
        <v>1376969972</v>
      </c>
      <c r="H88" s="322">
        <v>15712070</v>
      </c>
      <c r="I88" s="322" t="s">
        <v>156</v>
      </c>
      <c r="J88" s="557">
        <v>44930</v>
      </c>
      <c r="K88" s="558" t="s">
        <v>763</v>
      </c>
      <c r="L88" s="322" t="s">
        <v>96</v>
      </c>
      <c r="M88" s="322">
        <v>6401012446</v>
      </c>
      <c r="N88" s="322" t="s">
        <v>2294</v>
      </c>
      <c r="O88" s="322" t="s">
        <v>788</v>
      </c>
      <c r="P88" s="322" t="s">
        <v>2</v>
      </c>
      <c r="Q88" s="322" t="s">
        <v>2</v>
      </c>
      <c r="R88" s="322" t="s">
        <v>2</v>
      </c>
      <c r="S88" s="322" t="s">
        <v>2</v>
      </c>
      <c r="T88" s="322" t="s">
        <v>2</v>
      </c>
      <c r="U88" s="322" t="s">
        <v>2</v>
      </c>
      <c r="V88" s="322" t="s">
        <v>2</v>
      </c>
      <c r="W88" s="322" t="s">
        <v>2</v>
      </c>
      <c r="X88" s="354" t="s">
        <v>2</v>
      </c>
      <c r="Y88" s="398" t="s">
        <v>2</v>
      </c>
      <c r="Z88" s="399" t="s">
        <v>2</v>
      </c>
      <c r="AA88" s="426">
        <v>44833</v>
      </c>
      <c r="AB88" s="426">
        <v>45199</v>
      </c>
      <c r="AC88" s="357" t="s">
        <v>781</v>
      </c>
      <c r="AD88" s="6" t="s">
        <v>78</v>
      </c>
      <c r="AE88" s="6" t="s">
        <v>78</v>
      </c>
      <c r="AF88" s="553" t="s">
        <v>20</v>
      </c>
      <c r="AG88" s="379"/>
      <c r="AH88" s="379" t="s">
        <v>90</v>
      </c>
      <c r="AI88" s="379"/>
      <c r="AJ88" s="380" t="s">
        <v>437</v>
      </c>
      <c r="AK88" s="380" t="s">
        <v>1961</v>
      </c>
      <c r="AL88" s="382" t="s">
        <v>2295</v>
      </c>
      <c r="AM88" s="383" t="s">
        <v>2296</v>
      </c>
      <c r="AN88" s="380" t="s">
        <v>2297</v>
      </c>
    </row>
    <row r="89" spans="1:40" ht="42.75">
      <c r="A89" s="360" t="s">
        <v>69</v>
      </c>
      <c r="B89" s="362" t="s">
        <v>751</v>
      </c>
      <c r="C89" s="362" t="s">
        <v>792</v>
      </c>
      <c r="D89" s="362" t="s">
        <v>793</v>
      </c>
      <c r="E89" s="362" t="s">
        <v>1840</v>
      </c>
      <c r="F89" s="362" t="s">
        <v>795</v>
      </c>
      <c r="G89" s="465">
        <v>1811581515</v>
      </c>
      <c r="H89" s="362">
        <v>15723868</v>
      </c>
      <c r="I89" s="362" t="s">
        <v>156</v>
      </c>
      <c r="J89" s="559">
        <v>44825</v>
      </c>
      <c r="K89" s="465" t="s">
        <v>774</v>
      </c>
      <c r="L89" s="465" t="s">
        <v>339</v>
      </c>
      <c r="M89" s="362">
        <v>6362006858</v>
      </c>
      <c r="N89" s="362" t="s">
        <v>2298</v>
      </c>
      <c r="O89" s="362" t="s">
        <v>797</v>
      </c>
      <c r="P89" s="362" t="s">
        <v>2</v>
      </c>
      <c r="Q89" s="362" t="s">
        <v>2</v>
      </c>
      <c r="R89" s="362" t="s">
        <v>2</v>
      </c>
      <c r="S89" s="362" t="s">
        <v>2</v>
      </c>
      <c r="T89" s="362" t="s">
        <v>2</v>
      </c>
      <c r="U89" s="362" t="s">
        <v>2</v>
      </c>
      <c r="V89" s="362" t="s">
        <v>2</v>
      </c>
      <c r="W89" s="362" t="s">
        <v>2</v>
      </c>
      <c r="X89" s="365" t="s">
        <v>2</v>
      </c>
      <c r="Y89" s="366" t="s">
        <v>2</v>
      </c>
      <c r="Z89" s="367" t="s">
        <v>2</v>
      </c>
      <c r="AA89" s="421">
        <v>44469</v>
      </c>
      <c r="AB89" s="421">
        <v>44834</v>
      </c>
      <c r="AC89" s="368" t="s">
        <v>781</v>
      </c>
      <c r="AD89" s="369" t="s">
        <v>78</v>
      </c>
      <c r="AE89" s="369" t="s">
        <v>78</v>
      </c>
      <c r="AF89" s="556" t="s">
        <v>20</v>
      </c>
      <c r="AG89" s="390"/>
      <c r="AH89" s="390" t="s">
        <v>90</v>
      </c>
      <c r="AI89" s="390"/>
      <c r="AJ89" s="560" t="s">
        <v>20</v>
      </c>
      <c r="AK89" s="391" t="s">
        <v>20</v>
      </c>
      <c r="AL89" s="424" t="s">
        <v>20</v>
      </c>
      <c r="AM89" s="390" t="s">
        <v>20</v>
      </c>
      <c r="AN89" s="391" t="s">
        <v>153</v>
      </c>
    </row>
    <row r="90" spans="1:40" ht="45">
      <c r="A90" s="230" t="s">
        <v>69</v>
      </c>
      <c r="B90" s="322" t="s">
        <v>751</v>
      </c>
      <c r="C90" s="322" t="s">
        <v>798</v>
      </c>
      <c r="D90" s="322" t="s">
        <v>799</v>
      </c>
      <c r="E90" s="322" t="s">
        <v>800</v>
      </c>
      <c r="F90" s="322" t="s">
        <v>259</v>
      </c>
      <c r="G90" s="322">
        <v>1578926085</v>
      </c>
      <c r="H90" s="322">
        <v>14268064</v>
      </c>
      <c r="I90" s="322" t="s">
        <v>156</v>
      </c>
      <c r="J90" s="406">
        <v>43613</v>
      </c>
      <c r="K90" s="322" t="s">
        <v>402</v>
      </c>
      <c r="L90" s="322" t="s">
        <v>364</v>
      </c>
      <c r="M90" s="322">
        <v>6851100193</v>
      </c>
      <c r="N90" s="322" t="s">
        <v>2299</v>
      </c>
      <c r="O90" s="322" t="s">
        <v>802</v>
      </c>
      <c r="P90" s="322" t="s">
        <v>2</v>
      </c>
      <c r="Q90" s="322" t="s">
        <v>2</v>
      </c>
      <c r="R90" s="322" t="s">
        <v>2</v>
      </c>
      <c r="S90" s="322" t="s">
        <v>2</v>
      </c>
      <c r="T90" s="322" t="s">
        <v>2</v>
      </c>
      <c r="U90" s="322" t="s">
        <v>2</v>
      </c>
      <c r="V90" s="322" t="s">
        <v>2</v>
      </c>
      <c r="W90" s="322" t="s">
        <v>2</v>
      </c>
      <c r="X90" s="561" t="s">
        <v>2</v>
      </c>
      <c r="Y90" s="430" t="s">
        <v>2</v>
      </c>
      <c r="Z90" s="431" t="s">
        <v>2</v>
      </c>
      <c r="AA90" s="426">
        <v>43282</v>
      </c>
      <c r="AB90" s="406">
        <v>43647</v>
      </c>
      <c r="AC90" s="322" t="s">
        <v>803</v>
      </c>
      <c r="AD90" s="6" t="s">
        <v>78</v>
      </c>
      <c r="AE90" s="6" t="s">
        <v>78</v>
      </c>
      <c r="AF90" s="553" t="s">
        <v>20</v>
      </c>
      <c r="AG90" s="379"/>
      <c r="AH90" s="379" t="s">
        <v>90</v>
      </c>
      <c r="AI90" s="379"/>
      <c r="AJ90" s="380" t="s">
        <v>20</v>
      </c>
      <c r="AK90" s="380" t="s">
        <v>20</v>
      </c>
      <c r="AL90" s="382" t="s">
        <v>20</v>
      </c>
      <c r="AM90" s="379" t="s">
        <v>20</v>
      </c>
      <c r="AN90" s="384" t="s">
        <v>153</v>
      </c>
    </row>
    <row r="91" spans="1:40" ht="127.5">
      <c r="A91" s="360" t="s">
        <v>69</v>
      </c>
      <c r="B91" s="362" t="s">
        <v>751</v>
      </c>
      <c r="C91" s="362" t="s">
        <v>164</v>
      </c>
      <c r="D91" s="362" t="s">
        <v>715</v>
      </c>
      <c r="E91" s="362" t="s">
        <v>804</v>
      </c>
      <c r="F91" s="362" t="s">
        <v>805</v>
      </c>
      <c r="G91" s="362">
        <v>1528161981</v>
      </c>
      <c r="H91" s="362">
        <v>11286145</v>
      </c>
      <c r="I91" s="362" t="s">
        <v>75</v>
      </c>
      <c r="J91" s="362"/>
      <c r="K91" s="362" t="s">
        <v>191</v>
      </c>
      <c r="L91" s="362" t="s">
        <v>806</v>
      </c>
      <c r="M91" s="362">
        <v>5101011320</v>
      </c>
      <c r="N91" s="362" t="s">
        <v>2300</v>
      </c>
      <c r="O91" s="362" t="s">
        <v>2301</v>
      </c>
      <c r="P91" s="362" t="s">
        <v>2</v>
      </c>
      <c r="Q91" s="362" t="s">
        <v>2</v>
      </c>
      <c r="R91" s="362" t="s">
        <v>2</v>
      </c>
      <c r="S91" s="362" t="s">
        <v>2</v>
      </c>
      <c r="T91" s="362" t="s">
        <v>2</v>
      </c>
      <c r="U91" s="362" t="s">
        <v>2</v>
      </c>
      <c r="V91" s="362" t="s">
        <v>2</v>
      </c>
      <c r="W91" s="365" t="s">
        <v>2</v>
      </c>
      <c r="X91" s="562" t="s">
        <v>810</v>
      </c>
      <c r="Y91" s="563"/>
      <c r="Z91" s="564">
        <v>45747</v>
      </c>
      <c r="AA91" s="565"/>
      <c r="AB91" s="556"/>
      <c r="AC91" s="556"/>
      <c r="AD91" s="369" t="s">
        <v>78</v>
      </c>
      <c r="AE91" s="369" t="s">
        <v>78</v>
      </c>
      <c r="AF91" s="389" t="s">
        <v>2302</v>
      </c>
      <c r="AG91" s="418">
        <v>43708</v>
      </c>
      <c r="AH91" s="390" t="s">
        <v>90</v>
      </c>
      <c r="AI91" s="390"/>
      <c r="AJ91" s="391" t="s">
        <v>437</v>
      </c>
      <c r="AK91" s="391" t="s">
        <v>1961</v>
      </c>
      <c r="AL91" s="393" t="s">
        <v>2303</v>
      </c>
      <c r="AM91" s="390" t="s">
        <v>769</v>
      </c>
      <c r="AN91" s="405" t="s">
        <v>2304</v>
      </c>
    </row>
    <row r="92" spans="1:40" ht="161.25">
      <c r="A92" s="230" t="s">
        <v>69</v>
      </c>
      <c r="B92" s="322" t="s">
        <v>751</v>
      </c>
      <c r="C92" s="322" t="s">
        <v>814</v>
      </c>
      <c r="D92" s="322" t="s">
        <v>815</v>
      </c>
      <c r="E92" s="322" t="s">
        <v>816</v>
      </c>
      <c r="F92" s="322" t="s">
        <v>121</v>
      </c>
      <c r="G92" s="322">
        <v>1215288709</v>
      </c>
      <c r="H92" s="322">
        <v>15711844</v>
      </c>
      <c r="I92" s="322" t="s">
        <v>156</v>
      </c>
      <c r="J92" s="406">
        <v>44931</v>
      </c>
      <c r="K92" s="322" t="s">
        <v>122</v>
      </c>
      <c r="L92" s="322" t="s">
        <v>105</v>
      </c>
      <c r="M92" s="322">
        <v>6801103900</v>
      </c>
      <c r="N92" s="322" t="s">
        <v>2305</v>
      </c>
      <c r="O92" s="322" t="s">
        <v>818</v>
      </c>
      <c r="P92" s="322" t="s">
        <v>2</v>
      </c>
      <c r="Q92" s="322" t="s">
        <v>2</v>
      </c>
      <c r="R92" s="322" t="s">
        <v>2</v>
      </c>
      <c r="S92" s="322" t="s">
        <v>2</v>
      </c>
      <c r="T92" s="322" t="s">
        <v>2</v>
      </c>
      <c r="U92" s="322" t="s">
        <v>2</v>
      </c>
      <c r="V92" s="322" t="s">
        <v>2</v>
      </c>
      <c r="W92" s="322" t="s">
        <v>2</v>
      </c>
      <c r="X92" s="566" t="s">
        <v>2</v>
      </c>
      <c r="Y92" s="567" t="s">
        <v>2</v>
      </c>
      <c r="Z92" s="541" t="s">
        <v>2</v>
      </c>
      <c r="AA92" s="426">
        <v>44834</v>
      </c>
      <c r="AB92" s="426">
        <v>45199</v>
      </c>
      <c r="AC92" s="357" t="s">
        <v>756</v>
      </c>
      <c r="AD92" s="6" t="s">
        <v>78</v>
      </c>
      <c r="AE92" s="6" t="s">
        <v>78</v>
      </c>
      <c r="AF92" s="358" t="s">
        <v>2306</v>
      </c>
      <c r="AG92" s="379" t="s">
        <v>118</v>
      </c>
      <c r="AH92" s="379" t="s">
        <v>90</v>
      </c>
      <c r="AI92" s="379"/>
      <c r="AJ92" s="380" t="s">
        <v>437</v>
      </c>
      <c r="AK92" s="380" t="s">
        <v>1961</v>
      </c>
      <c r="AL92" s="568" t="s">
        <v>2307</v>
      </c>
      <c r="AM92" s="379" t="s">
        <v>2308</v>
      </c>
      <c r="AN92" s="396" t="s">
        <v>2309</v>
      </c>
    </row>
    <row r="93" spans="1:40" ht="132.75">
      <c r="A93" s="360" t="s">
        <v>69</v>
      </c>
      <c r="B93" s="362" t="s">
        <v>751</v>
      </c>
      <c r="C93" s="362" t="s">
        <v>821</v>
      </c>
      <c r="D93" s="362" t="s">
        <v>822</v>
      </c>
      <c r="E93" s="362" t="s">
        <v>1872</v>
      </c>
      <c r="F93" s="362" t="s">
        <v>121</v>
      </c>
      <c r="G93" s="362">
        <v>1629205927</v>
      </c>
      <c r="H93" s="362">
        <v>15711701</v>
      </c>
      <c r="I93" s="362" t="s">
        <v>156</v>
      </c>
      <c r="J93" s="385">
        <v>44939</v>
      </c>
      <c r="K93" s="362" t="s">
        <v>180</v>
      </c>
      <c r="L93" s="362" t="s">
        <v>105</v>
      </c>
      <c r="M93" s="362" t="s">
        <v>824</v>
      </c>
      <c r="N93" s="362" t="s">
        <v>2310</v>
      </c>
      <c r="O93" s="362" t="s">
        <v>826</v>
      </c>
      <c r="P93" s="362" t="s">
        <v>2</v>
      </c>
      <c r="Q93" s="362" t="s">
        <v>2</v>
      </c>
      <c r="R93" s="362" t="s">
        <v>2</v>
      </c>
      <c r="S93" s="362" t="s">
        <v>2</v>
      </c>
      <c r="T93" s="362" t="s">
        <v>2</v>
      </c>
      <c r="U93" s="362" t="s">
        <v>2</v>
      </c>
      <c r="V93" s="362" t="s">
        <v>2</v>
      </c>
      <c r="W93" s="362" t="s">
        <v>2</v>
      </c>
      <c r="X93" s="365" t="s">
        <v>2</v>
      </c>
      <c r="Y93" s="366" t="s">
        <v>2</v>
      </c>
      <c r="Z93" s="367" t="s">
        <v>2</v>
      </c>
      <c r="AA93" s="421">
        <v>44834</v>
      </c>
      <c r="AB93" s="421">
        <v>45199</v>
      </c>
      <c r="AC93" s="368" t="s">
        <v>827</v>
      </c>
      <c r="AD93" s="369" t="s">
        <v>78</v>
      </c>
      <c r="AE93" s="369" t="s">
        <v>78</v>
      </c>
      <c r="AF93" s="389" t="s">
        <v>2311</v>
      </c>
      <c r="AG93" s="390"/>
      <c r="AH93" s="390" t="s">
        <v>90</v>
      </c>
      <c r="AI93" s="390"/>
      <c r="AJ93" s="391" t="s">
        <v>437</v>
      </c>
      <c r="AK93" s="391" t="s">
        <v>1961</v>
      </c>
      <c r="AL93" s="424" t="s">
        <v>2312</v>
      </c>
      <c r="AM93" s="390" t="s">
        <v>2292</v>
      </c>
      <c r="AN93" s="395" t="s">
        <v>2313</v>
      </c>
    </row>
    <row r="94" spans="1:40" ht="161.25">
      <c r="A94" s="230" t="s">
        <v>69</v>
      </c>
      <c r="B94" s="322" t="s">
        <v>751</v>
      </c>
      <c r="C94" s="322" t="s">
        <v>829</v>
      </c>
      <c r="D94" s="322" t="s">
        <v>830</v>
      </c>
      <c r="E94" s="322" t="s">
        <v>831</v>
      </c>
      <c r="F94" s="322" t="s">
        <v>94</v>
      </c>
      <c r="G94" s="322">
        <v>1508260787</v>
      </c>
      <c r="H94" s="322">
        <v>15712220</v>
      </c>
      <c r="I94" s="322" t="s">
        <v>156</v>
      </c>
      <c r="J94" s="406">
        <v>44825</v>
      </c>
      <c r="K94" s="322" t="s">
        <v>832</v>
      </c>
      <c r="L94" s="322" t="s">
        <v>833</v>
      </c>
      <c r="M94" s="322">
        <v>6401014205</v>
      </c>
      <c r="N94" s="322" t="s">
        <v>2314</v>
      </c>
      <c r="O94" s="322" t="s">
        <v>755</v>
      </c>
      <c r="P94" s="322" t="s">
        <v>2</v>
      </c>
      <c r="Q94" s="322" t="s">
        <v>2</v>
      </c>
      <c r="R94" s="322" t="s">
        <v>2</v>
      </c>
      <c r="S94" s="322" t="s">
        <v>2</v>
      </c>
      <c r="T94" s="322" t="s">
        <v>2</v>
      </c>
      <c r="U94" s="322" t="s">
        <v>2</v>
      </c>
      <c r="V94" s="322" t="s">
        <v>2</v>
      </c>
      <c r="W94" s="322" t="s">
        <v>2</v>
      </c>
      <c r="X94" s="354" t="s">
        <v>2</v>
      </c>
      <c r="Y94" s="398" t="s">
        <v>2</v>
      </c>
      <c r="Z94" s="399" t="s">
        <v>2</v>
      </c>
      <c r="AA94" s="426">
        <v>44469</v>
      </c>
      <c r="AB94" s="406">
        <v>44834</v>
      </c>
      <c r="AC94" s="357" t="s">
        <v>781</v>
      </c>
      <c r="AD94" s="6" t="s">
        <v>78</v>
      </c>
      <c r="AE94" s="6" t="s">
        <v>78</v>
      </c>
      <c r="AF94" s="6" t="s">
        <v>20</v>
      </c>
      <c r="AG94" s="379"/>
      <c r="AH94" s="379" t="s">
        <v>90</v>
      </c>
      <c r="AI94" s="379"/>
      <c r="AJ94" s="380" t="s">
        <v>437</v>
      </c>
      <c r="AK94" s="380" t="s">
        <v>1961</v>
      </c>
      <c r="AL94" s="382" t="s">
        <v>2315</v>
      </c>
      <c r="AM94" s="379" t="s">
        <v>2292</v>
      </c>
      <c r="AN94" s="396" t="s">
        <v>2316</v>
      </c>
    </row>
    <row r="95" spans="1:40" ht="133.5">
      <c r="A95" s="360" t="s">
        <v>69</v>
      </c>
      <c r="B95" s="362" t="s">
        <v>1701</v>
      </c>
      <c r="C95" s="362" t="s">
        <v>907</v>
      </c>
      <c r="D95" s="362" t="s">
        <v>908</v>
      </c>
      <c r="E95" s="362" t="s">
        <v>909</v>
      </c>
      <c r="F95" s="362" t="s">
        <v>910</v>
      </c>
      <c r="G95" s="362">
        <v>1558734624</v>
      </c>
      <c r="H95" s="362">
        <v>15857572</v>
      </c>
      <c r="I95" s="362" t="s">
        <v>75</v>
      </c>
      <c r="J95" s="362"/>
      <c r="K95" s="362" t="s">
        <v>180</v>
      </c>
      <c r="L95" s="362" t="s">
        <v>105</v>
      </c>
      <c r="M95" s="362">
        <v>6801098354</v>
      </c>
      <c r="N95" s="362" t="s">
        <v>2317</v>
      </c>
      <c r="O95" s="362" t="s">
        <v>913</v>
      </c>
      <c r="P95" s="362" t="s">
        <v>2</v>
      </c>
      <c r="Q95" s="362" t="s">
        <v>2</v>
      </c>
      <c r="R95" s="362" t="s">
        <v>2</v>
      </c>
      <c r="S95" s="362" t="s">
        <v>2</v>
      </c>
      <c r="T95" s="362" t="s">
        <v>2</v>
      </c>
      <c r="U95" s="362" t="s">
        <v>2</v>
      </c>
      <c r="V95" s="362" t="s">
        <v>2</v>
      </c>
      <c r="W95" s="362" t="s">
        <v>2</v>
      </c>
      <c r="X95" s="373"/>
      <c r="Y95" s="386"/>
      <c r="Z95" s="387"/>
      <c r="AA95" s="388"/>
      <c r="AB95" s="369"/>
      <c r="AC95" s="369"/>
      <c r="AD95" s="369" t="s">
        <v>78</v>
      </c>
      <c r="AE95" s="369" t="s">
        <v>78</v>
      </c>
      <c r="AF95" s="389" t="s">
        <v>2318</v>
      </c>
      <c r="AG95" s="390"/>
      <c r="AH95" s="369" t="s">
        <v>845</v>
      </c>
      <c r="AI95" s="422">
        <v>46843</v>
      </c>
      <c r="AJ95" s="391" t="s">
        <v>437</v>
      </c>
      <c r="AK95" s="391" t="s">
        <v>1961</v>
      </c>
      <c r="AL95" s="393" t="s">
        <v>2319</v>
      </c>
      <c r="AM95" s="569" t="s">
        <v>273</v>
      </c>
      <c r="AN95" s="405" t="s">
        <v>2320</v>
      </c>
    </row>
    <row r="96" spans="1:40" ht="42.75">
      <c r="A96" s="230" t="s">
        <v>69</v>
      </c>
      <c r="B96" s="322" t="s">
        <v>1701</v>
      </c>
      <c r="C96" s="322" t="s">
        <v>1511</v>
      </c>
      <c r="D96" s="322"/>
      <c r="E96" s="322" t="s">
        <v>1346</v>
      </c>
      <c r="F96" s="322" t="s">
        <v>1512</v>
      </c>
      <c r="G96" s="322">
        <v>1134832090</v>
      </c>
      <c r="H96" s="322"/>
      <c r="I96" s="322" t="s">
        <v>75</v>
      </c>
      <c r="J96" s="322"/>
      <c r="K96" s="322" t="s">
        <v>104</v>
      </c>
      <c r="L96" s="322" t="s">
        <v>364</v>
      </c>
      <c r="M96" s="322">
        <v>6851100431</v>
      </c>
      <c r="N96" s="322" t="s">
        <v>2321</v>
      </c>
      <c r="O96" s="322" t="s">
        <v>539</v>
      </c>
      <c r="P96" s="322" t="s">
        <v>2</v>
      </c>
      <c r="Q96" s="322" t="s">
        <v>2</v>
      </c>
      <c r="R96" s="322" t="s">
        <v>2</v>
      </c>
      <c r="S96" s="322" t="s">
        <v>2</v>
      </c>
      <c r="T96" s="322" t="s">
        <v>2</v>
      </c>
      <c r="U96" s="322" t="s">
        <v>2</v>
      </c>
      <c r="V96" s="322" t="s">
        <v>2</v>
      </c>
      <c r="W96" s="322" t="s">
        <v>2</v>
      </c>
      <c r="X96" s="359"/>
      <c r="Y96" s="407"/>
      <c r="Z96" s="408"/>
      <c r="AA96" s="409"/>
      <c r="AB96" s="6"/>
      <c r="AC96" s="6"/>
      <c r="AD96" s="6" t="s">
        <v>78</v>
      </c>
      <c r="AE96" s="6" t="s">
        <v>78</v>
      </c>
      <c r="AF96" s="6" t="s">
        <v>20</v>
      </c>
      <c r="AG96" s="379"/>
      <c r="AH96" s="379" t="s">
        <v>90</v>
      </c>
      <c r="AI96" s="379"/>
      <c r="AJ96" s="467" t="s">
        <v>20</v>
      </c>
      <c r="AK96" s="380" t="s">
        <v>20</v>
      </c>
      <c r="AL96" s="382" t="s">
        <v>20</v>
      </c>
      <c r="AM96" s="432" t="s">
        <v>20</v>
      </c>
      <c r="AN96" s="384" t="s">
        <v>153</v>
      </c>
    </row>
    <row r="97" spans="1:40" ht="45">
      <c r="A97" s="470" t="s">
        <v>2092</v>
      </c>
      <c r="B97" s="412" t="s">
        <v>1701</v>
      </c>
      <c r="C97" s="412" t="s">
        <v>1489</v>
      </c>
      <c r="D97" s="412" t="s">
        <v>1490</v>
      </c>
      <c r="E97" s="412" t="s">
        <v>1491</v>
      </c>
      <c r="F97" s="412" t="s">
        <v>1492</v>
      </c>
      <c r="G97" s="412">
        <v>1467922310</v>
      </c>
      <c r="H97" s="412"/>
      <c r="I97" s="412" t="s">
        <v>75</v>
      </c>
      <c r="J97" s="412"/>
      <c r="K97" s="412" t="s">
        <v>122</v>
      </c>
      <c r="L97" s="412" t="s">
        <v>877</v>
      </c>
      <c r="M97" s="412" t="s">
        <v>1494</v>
      </c>
      <c r="N97" s="412" t="s">
        <v>1495</v>
      </c>
      <c r="O97" s="412" t="s">
        <v>1496</v>
      </c>
      <c r="P97" s="362" t="s">
        <v>2</v>
      </c>
      <c r="Q97" s="362" t="s">
        <v>2</v>
      </c>
      <c r="R97" s="362" t="s">
        <v>2</v>
      </c>
      <c r="S97" s="362" t="s">
        <v>2</v>
      </c>
      <c r="T97" s="362" t="s">
        <v>2</v>
      </c>
      <c r="U97" s="362" t="s">
        <v>2</v>
      </c>
      <c r="V97" s="362" t="s">
        <v>2</v>
      </c>
      <c r="W97" s="362" t="s">
        <v>2</v>
      </c>
      <c r="X97" s="365" t="s">
        <v>2</v>
      </c>
      <c r="Y97" s="366" t="s">
        <v>2</v>
      </c>
      <c r="Z97" s="367" t="s">
        <v>2</v>
      </c>
      <c r="AA97" s="368"/>
      <c r="AB97" s="362"/>
      <c r="AC97" s="362"/>
      <c r="AD97" s="389" t="s">
        <v>78</v>
      </c>
      <c r="AE97" s="389" t="s">
        <v>78</v>
      </c>
      <c r="AF97" s="471" t="s">
        <v>1394</v>
      </c>
      <c r="AG97" s="496"/>
      <c r="AH97" s="496" t="s">
        <v>1394</v>
      </c>
      <c r="AI97" s="496"/>
      <c r="AJ97" s="497" t="s">
        <v>1394</v>
      </c>
      <c r="AK97" s="471" t="s">
        <v>1394</v>
      </c>
      <c r="AL97" s="498" t="s">
        <v>1394</v>
      </c>
      <c r="AM97" s="471" t="s">
        <v>1394</v>
      </c>
      <c r="AN97" s="499" t="s">
        <v>1394</v>
      </c>
    </row>
    <row r="98" spans="1:40" ht="42.75">
      <c r="A98" s="230" t="s">
        <v>69</v>
      </c>
      <c r="B98" s="322" t="s">
        <v>1701</v>
      </c>
      <c r="C98" s="322" t="s">
        <v>1402</v>
      </c>
      <c r="D98" s="322" t="s">
        <v>82</v>
      </c>
      <c r="E98" s="322" t="s">
        <v>1514</v>
      </c>
      <c r="F98" s="322" t="s">
        <v>937</v>
      </c>
      <c r="G98" s="322">
        <v>1699347633</v>
      </c>
      <c r="H98" s="322">
        <v>15187619</v>
      </c>
      <c r="I98" s="322" t="s">
        <v>75</v>
      </c>
      <c r="J98" s="322"/>
      <c r="K98" s="322" t="s">
        <v>104</v>
      </c>
      <c r="L98" s="322" t="s">
        <v>364</v>
      </c>
      <c r="M98" s="322">
        <v>6851109685</v>
      </c>
      <c r="N98" s="322" t="s">
        <v>2322</v>
      </c>
      <c r="O98" s="322" t="s">
        <v>2323</v>
      </c>
      <c r="P98" s="322" t="s">
        <v>2</v>
      </c>
      <c r="Q98" s="322" t="s">
        <v>2</v>
      </c>
      <c r="R98" s="322" t="s">
        <v>2</v>
      </c>
      <c r="S98" s="322" t="s">
        <v>2</v>
      </c>
      <c r="T98" s="322" t="s">
        <v>2</v>
      </c>
      <c r="U98" s="322" t="s">
        <v>2</v>
      </c>
      <c r="V98" s="322" t="s">
        <v>2</v>
      </c>
      <c r="W98" s="322" t="s">
        <v>2</v>
      </c>
      <c r="X98" s="354" t="s">
        <v>2</v>
      </c>
      <c r="Y98" s="398" t="s">
        <v>2</v>
      </c>
      <c r="Z98" s="399" t="s">
        <v>2</v>
      </c>
      <c r="AA98" s="357"/>
      <c r="AB98" s="322"/>
      <c r="AC98" s="322"/>
      <c r="AD98" s="6" t="s">
        <v>78</v>
      </c>
      <c r="AE98" s="6" t="s">
        <v>78</v>
      </c>
      <c r="AF98" s="6" t="s">
        <v>20</v>
      </c>
      <c r="AG98" s="379"/>
      <c r="AH98" s="379" t="s">
        <v>90</v>
      </c>
      <c r="AI98" s="379"/>
      <c r="AJ98" s="380" t="s">
        <v>20</v>
      </c>
      <c r="AK98" s="380" t="s">
        <v>20</v>
      </c>
      <c r="AL98" s="382" t="s">
        <v>20</v>
      </c>
      <c r="AM98" s="379" t="s">
        <v>20</v>
      </c>
      <c r="AN98" s="384" t="s">
        <v>153</v>
      </c>
    </row>
    <row r="99" spans="1:40" ht="133.5">
      <c r="A99" s="360" t="s">
        <v>69</v>
      </c>
      <c r="B99" s="362" t="s">
        <v>1701</v>
      </c>
      <c r="C99" s="362" t="s">
        <v>837</v>
      </c>
      <c r="D99" s="362" t="s">
        <v>838</v>
      </c>
      <c r="E99" s="362" t="s">
        <v>839</v>
      </c>
      <c r="F99" s="362" t="s">
        <v>1727</v>
      </c>
      <c r="G99" s="362">
        <v>1447274097</v>
      </c>
      <c r="H99" s="362">
        <v>11627585</v>
      </c>
      <c r="I99" s="362" t="s">
        <v>156</v>
      </c>
      <c r="J99" s="515">
        <v>44924</v>
      </c>
      <c r="K99" s="362" t="s">
        <v>180</v>
      </c>
      <c r="L99" s="362" t="s">
        <v>105</v>
      </c>
      <c r="M99" s="362" t="s">
        <v>2324</v>
      </c>
      <c r="N99" s="362" t="s">
        <v>2325</v>
      </c>
      <c r="O99" s="362" t="s">
        <v>387</v>
      </c>
      <c r="P99" s="362" t="s">
        <v>2</v>
      </c>
      <c r="Q99" s="362" t="s">
        <v>2</v>
      </c>
      <c r="R99" s="362" t="s">
        <v>2</v>
      </c>
      <c r="S99" s="362" t="s">
        <v>2</v>
      </c>
      <c r="T99" s="362" t="s">
        <v>2</v>
      </c>
      <c r="U99" s="362" t="s">
        <v>2</v>
      </c>
      <c r="V99" s="362" t="s">
        <v>2</v>
      </c>
      <c r="W99" s="362" t="s">
        <v>2</v>
      </c>
      <c r="X99" s="365" t="s">
        <v>2</v>
      </c>
      <c r="Y99" s="366" t="s">
        <v>2</v>
      </c>
      <c r="Z99" s="367" t="s">
        <v>2</v>
      </c>
      <c r="AA99" s="421">
        <v>44834</v>
      </c>
      <c r="AB99" s="385">
        <v>45199</v>
      </c>
      <c r="AC99" s="362">
        <v>202213184</v>
      </c>
      <c r="AD99" s="369" t="s">
        <v>78</v>
      </c>
      <c r="AE99" s="369" t="s">
        <v>78</v>
      </c>
      <c r="AF99" s="389" t="s">
        <v>2326</v>
      </c>
      <c r="AG99" s="390" t="s">
        <v>118</v>
      </c>
      <c r="AH99" s="369" t="s">
        <v>845</v>
      </c>
      <c r="AI99" s="418">
        <v>46904</v>
      </c>
      <c r="AJ99" s="391" t="s">
        <v>437</v>
      </c>
      <c r="AK99" s="391" t="s">
        <v>1961</v>
      </c>
      <c r="AL99" s="393" t="s">
        <v>2327</v>
      </c>
      <c r="AM99" s="390" t="s">
        <v>2328</v>
      </c>
      <c r="AN99" s="405" t="s">
        <v>2329</v>
      </c>
    </row>
    <row r="100" spans="1:40" ht="45">
      <c r="A100" s="500" t="s">
        <v>2092</v>
      </c>
      <c r="B100" s="353" t="s">
        <v>1701</v>
      </c>
      <c r="C100" s="353" t="s">
        <v>815</v>
      </c>
      <c r="D100" s="353" t="s">
        <v>489</v>
      </c>
      <c r="E100" s="353" t="s">
        <v>1497</v>
      </c>
      <c r="F100" s="353" t="s">
        <v>867</v>
      </c>
      <c r="G100" s="353">
        <v>1477200772</v>
      </c>
      <c r="H100" s="353">
        <v>15706947</v>
      </c>
      <c r="I100" s="353" t="s">
        <v>75</v>
      </c>
      <c r="J100" s="353"/>
      <c r="K100" s="353" t="s">
        <v>247</v>
      </c>
      <c r="L100" s="353" t="s">
        <v>148</v>
      </c>
      <c r="M100" s="353" t="s">
        <v>1499</v>
      </c>
      <c r="N100" s="353" t="s">
        <v>1500</v>
      </c>
      <c r="O100" s="353" t="s">
        <v>1501</v>
      </c>
      <c r="P100" s="322" t="s">
        <v>2</v>
      </c>
      <c r="Q100" s="322" t="s">
        <v>2</v>
      </c>
      <c r="R100" s="322" t="s">
        <v>2</v>
      </c>
      <c r="S100" s="322" t="s">
        <v>2</v>
      </c>
      <c r="T100" s="322" t="s">
        <v>2</v>
      </c>
      <c r="U100" s="322" t="s">
        <v>2</v>
      </c>
      <c r="V100" s="322" t="s">
        <v>2</v>
      </c>
      <c r="W100" s="322" t="s">
        <v>2</v>
      </c>
      <c r="X100" s="570"/>
      <c r="Y100" s="571"/>
      <c r="Z100" s="572"/>
      <c r="AA100" s="573"/>
      <c r="AB100" s="353"/>
      <c r="AC100" s="353"/>
      <c r="AD100" s="6" t="s">
        <v>78</v>
      </c>
      <c r="AE100" s="6" t="s">
        <v>78</v>
      </c>
      <c r="AF100" s="353" t="s">
        <v>1398</v>
      </c>
      <c r="AG100" s="508"/>
      <c r="AH100" s="508" t="s">
        <v>1394</v>
      </c>
      <c r="AI100" s="574">
        <v>46477</v>
      </c>
      <c r="AJ100" s="509" t="s">
        <v>1394</v>
      </c>
      <c r="AK100" s="507" t="s">
        <v>1394</v>
      </c>
      <c r="AL100" s="575" t="s">
        <v>1394</v>
      </c>
      <c r="AM100" s="507" t="s">
        <v>1394</v>
      </c>
      <c r="AN100" s="511" t="s">
        <v>1394</v>
      </c>
    </row>
    <row r="101" spans="1:40" ht="30">
      <c r="A101" s="470" t="s">
        <v>2092</v>
      </c>
      <c r="B101" s="412" t="s">
        <v>1701</v>
      </c>
      <c r="C101" s="412" t="s">
        <v>1503</v>
      </c>
      <c r="D101" s="412" t="s">
        <v>1504</v>
      </c>
      <c r="E101" s="412" t="s">
        <v>1505</v>
      </c>
      <c r="F101" s="412" t="s">
        <v>1506</v>
      </c>
      <c r="G101" s="412">
        <v>1912542242</v>
      </c>
      <c r="H101" s="412">
        <v>14980425</v>
      </c>
      <c r="I101" s="412" t="s">
        <v>75</v>
      </c>
      <c r="J101" s="412"/>
      <c r="K101" s="412" t="s">
        <v>95</v>
      </c>
      <c r="L101" s="412" t="s">
        <v>96</v>
      </c>
      <c r="M101" s="412" t="s">
        <v>1507</v>
      </c>
      <c r="N101" s="412" t="s">
        <v>1508</v>
      </c>
      <c r="O101" s="412" t="s">
        <v>1509</v>
      </c>
      <c r="P101" s="362" t="s">
        <v>2</v>
      </c>
      <c r="Q101" s="362" t="s">
        <v>2</v>
      </c>
      <c r="R101" s="362" t="s">
        <v>2</v>
      </c>
      <c r="S101" s="362" t="s">
        <v>2</v>
      </c>
      <c r="T101" s="362" t="s">
        <v>2</v>
      </c>
      <c r="U101" s="362" t="s">
        <v>2</v>
      </c>
      <c r="V101" s="362" t="s">
        <v>2</v>
      </c>
      <c r="W101" s="362" t="s">
        <v>2</v>
      </c>
      <c r="X101" s="474"/>
      <c r="Y101" s="475"/>
      <c r="Z101" s="476"/>
      <c r="AA101" s="477"/>
      <c r="AB101" s="412"/>
      <c r="AC101" s="412"/>
      <c r="AD101" s="369" t="s">
        <v>78</v>
      </c>
      <c r="AE101" s="369" t="s">
        <v>78</v>
      </c>
      <c r="AF101" s="412" t="s">
        <v>1398</v>
      </c>
      <c r="AG101" s="496"/>
      <c r="AH101" s="496" t="s">
        <v>1394</v>
      </c>
      <c r="AI101" s="496"/>
      <c r="AJ101" s="497" t="s">
        <v>1394</v>
      </c>
      <c r="AK101" s="471" t="s">
        <v>1394</v>
      </c>
      <c r="AL101" s="498" t="s">
        <v>1394</v>
      </c>
      <c r="AM101" s="471" t="s">
        <v>1394</v>
      </c>
      <c r="AN101" s="499" t="s">
        <v>1394</v>
      </c>
    </row>
    <row r="102" spans="1:40" ht="102">
      <c r="A102" s="230" t="s">
        <v>69</v>
      </c>
      <c r="B102" s="322" t="s">
        <v>1701</v>
      </c>
      <c r="C102" s="322" t="s">
        <v>822</v>
      </c>
      <c r="D102" s="322"/>
      <c r="E102" s="322" t="s">
        <v>847</v>
      </c>
      <c r="F102" s="322" t="s">
        <v>1764</v>
      </c>
      <c r="G102" s="322">
        <v>1043350895</v>
      </c>
      <c r="H102" s="322">
        <v>11278145</v>
      </c>
      <c r="I102" s="322" t="s">
        <v>75</v>
      </c>
      <c r="J102" s="322"/>
      <c r="K102" s="322" t="s">
        <v>130</v>
      </c>
      <c r="L102" s="322" t="s">
        <v>131</v>
      </c>
      <c r="M102" s="322">
        <v>4301071674</v>
      </c>
      <c r="N102" s="322" t="s">
        <v>2330</v>
      </c>
      <c r="O102" s="322" t="s">
        <v>2331</v>
      </c>
      <c r="P102" s="322" t="s">
        <v>2</v>
      </c>
      <c r="Q102" s="322" t="s">
        <v>2</v>
      </c>
      <c r="R102" s="322" t="s">
        <v>2</v>
      </c>
      <c r="S102" s="322" t="s">
        <v>2</v>
      </c>
      <c r="T102" s="322" t="s">
        <v>2</v>
      </c>
      <c r="U102" s="322" t="s">
        <v>2</v>
      </c>
      <c r="V102" s="322" t="s">
        <v>2</v>
      </c>
      <c r="W102" s="322" t="s">
        <v>2</v>
      </c>
      <c r="X102" s="576" t="s">
        <v>852</v>
      </c>
      <c r="Y102" s="577"/>
      <c r="Z102" s="578">
        <v>45961</v>
      </c>
      <c r="AA102" s="579"/>
      <c r="AB102" s="432"/>
      <c r="AC102" s="432"/>
      <c r="AD102" s="6" t="s">
        <v>78</v>
      </c>
      <c r="AE102" s="6" t="s">
        <v>78</v>
      </c>
      <c r="AF102" s="358" t="s">
        <v>2332</v>
      </c>
      <c r="AG102" s="378">
        <v>43861</v>
      </c>
      <c r="AH102" s="379" t="s">
        <v>90</v>
      </c>
      <c r="AI102" s="379"/>
      <c r="AJ102" s="380" t="s">
        <v>437</v>
      </c>
      <c r="AK102" s="380" t="s">
        <v>1961</v>
      </c>
      <c r="AL102" s="580" t="s">
        <v>2333</v>
      </c>
      <c r="AM102" s="379" t="s">
        <v>2334</v>
      </c>
      <c r="AN102" s="380" t="s">
        <v>2335</v>
      </c>
    </row>
    <row r="103" spans="1:40" ht="60">
      <c r="A103" s="360" t="s">
        <v>69</v>
      </c>
      <c r="B103" s="362" t="s">
        <v>1701</v>
      </c>
      <c r="C103" s="362" t="s">
        <v>855</v>
      </c>
      <c r="D103" s="362" t="s">
        <v>856</v>
      </c>
      <c r="E103" s="362" t="s">
        <v>857</v>
      </c>
      <c r="F103" s="362" t="s">
        <v>858</v>
      </c>
      <c r="G103" s="362">
        <v>1235639717</v>
      </c>
      <c r="H103" s="362">
        <v>15563378</v>
      </c>
      <c r="I103" s="362" t="s">
        <v>75</v>
      </c>
      <c r="J103" s="362"/>
      <c r="K103" s="362" t="s">
        <v>860</v>
      </c>
      <c r="L103" s="362" t="s">
        <v>861</v>
      </c>
      <c r="M103" s="362">
        <v>6451022358</v>
      </c>
      <c r="N103" s="362" t="s">
        <v>2336</v>
      </c>
      <c r="O103" s="362" t="s">
        <v>2337</v>
      </c>
      <c r="P103" s="362" t="s">
        <v>2</v>
      </c>
      <c r="Q103" s="362" t="s">
        <v>2</v>
      </c>
      <c r="R103" s="362" t="s">
        <v>2</v>
      </c>
      <c r="S103" s="362" t="s">
        <v>2</v>
      </c>
      <c r="T103" s="362" t="s">
        <v>2</v>
      </c>
      <c r="U103" s="362" t="s">
        <v>2</v>
      </c>
      <c r="V103" s="362" t="s">
        <v>2</v>
      </c>
      <c r="W103" s="362" t="s">
        <v>2</v>
      </c>
      <c r="X103" s="365" t="s">
        <v>2</v>
      </c>
      <c r="Y103" s="366" t="s">
        <v>2</v>
      </c>
      <c r="Z103" s="367" t="s">
        <v>2</v>
      </c>
      <c r="AA103" s="421">
        <v>44834</v>
      </c>
      <c r="AB103" s="421">
        <v>45199</v>
      </c>
      <c r="AC103" s="362" t="s">
        <v>864</v>
      </c>
      <c r="AD103" s="369" t="s">
        <v>78</v>
      </c>
      <c r="AE103" s="369" t="s">
        <v>78</v>
      </c>
      <c r="AF103" s="369" t="s">
        <v>20</v>
      </c>
      <c r="AG103" s="369"/>
      <c r="AH103" s="369" t="s">
        <v>448</v>
      </c>
      <c r="AI103" s="540">
        <v>46721</v>
      </c>
      <c r="AJ103" s="391" t="s">
        <v>20</v>
      </c>
      <c r="AK103" s="391" t="s">
        <v>20</v>
      </c>
      <c r="AL103" s="393" t="s">
        <v>20</v>
      </c>
      <c r="AM103" s="390" t="s">
        <v>20</v>
      </c>
      <c r="AN103" s="405" t="s">
        <v>153</v>
      </c>
    </row>
    <row r="104" spans="1:40" ht="45">
      <c r="A104" s="230" t="s">
        <v>69</v>
      </c>
      <c r="B104" s="322" t="s">
        <v>1701</v>
      </c>
      <c r="C104" s="581" t="s">
        <v>1517</v>
      </c>
      <c r="D104" s="581" t="s">
        <v>1029</v>
      </c>
      <c r="E104" s="581" t="s">
        <v>1518</v>
      </c>
      <c r="F104" s="581" t="s">
        <v>937</v>
      </c>
      <c r="G104" s="581">
        <v>1043956386</v>
      </c>
      <c r="H104" s="581">
        <v>15574204</v>
      </c>
      <c r="I104" s="322" t="s">
        <v>75</v>
      </c>
      <c r="J104" s="322"/>
      <c r="K104" s="322" t="s">
        <v>122</v>
      </c>
      <c r="L104" s="322" t="s">
        <v>1520</v>
      </c>
      <c r="M104" s="322">
        <v>6851114934</v>
      </c>
      <c r="N104" s="322" t="s">
        <v>2338</v>
      </c>
      <c r="O104" s="322" t="s">
        <v>2323</v>
      </c>
      <c r="P104" s="322" t="s">
        <v>2</v>
      </c>
      <c r="Q104" s="322" t="s">
        <v>2</v>
      </c>
      <c r="R104" s="322" t="s">
        <v>2</v>
      </c>
      <c r="S104" s="322" t="s">
        <v>2</v>
      </c>
      <c r="T104" s="322" t="s">
        <v>2</v>
      </c>
      <c r="U104" s="322" t="s">
        <v>2</v>
      </c>
      <c r="V104" s="322" t="s">
        <v>2</v>
      </c>
      <c r="W104" s="322" t="s">
        <v>2</v>
      </c>
      <c r="X104" s="354" t="s">
        <v>2</v>
      </c>
      <c r="Y104" s="398" t="s">
        <v>2</v>
      </c>
      <c r="Z104" s="399" t="s">
        <v>2</v>
      </c>
      <c r="AA104" s="357"/>
      <c r="AB104" s="322"/>
      <c r="AC104" s="322"/>
      <c r="AD104" s="6" t="s">
        <v>78</v>
      </c>
      <c r="AE104" s="6" t="s">
        <v>78</v>
      </c>
      <c r="AF104" s="6" t="s">
        <v>20</v>
      </c>
      <c r="AG104" s="379"/>
      <c r="AH104" s="379" t="s">
        <v>90</v>
      </c>
      <c r="AI104" s="379"/>
      <c r="AJ104" s="380" t="s">
        <v>20</v>
      </c>
      <c r="AK104" s="380" t="s">
        <v>20</v>
      </c>
      <c r="AL104" s="382" t="s">
        <v>20</v>
      </c>
      <c r="AM104" s="379" t="s">
        <v>20</v>
      </c>
      <c r="AN104" s="384" t="s">
        <v>153</v>
      </c>
    </row>
    <row r="105" spans="1:40" ht="148.5">
      <c r="A105" s="360" t="s">
        <v>69</v>
      </c>
      <c r="B105" s="365" t="s">
        <v>1701</v>
      </c>
      <c r="C105" s="360" t="s">
        <v>1522</v>
      </c>
      <c r="D105" s="360" t="s">
        <v>1523</v>
      </c>
      <c r="E105" s="360" t="s">
        <v>1524</v>
      </c>
      <c r="F105" s="360" t="s">
        <v>121</v>
      </c>
      <c r="G105" s="360">
        <v>1578893343</v>
      </c>
      <c r="H105" s="360">
        <v>12205982</v>
      </c>
      <c r="I105" s="368" t="s">
        <v>75</v>
      </c>
      <c r="J105" s="368"/>
      <c r="K105" s="362" t="s">
        <v>180</v>
      </c>
      <c r="L105" s="362" t="s">
        <v>105</v>
      </c>
      <c r="M105" s="362">
        <v>6801090824</v>
      </c>
      <c r="N105" s="362" t="s">
        <v>2339</v>
      </c>
      <c r="O105" s="362" t="s">
        <v>1527</v>
      </c>
      <c r="P105" s="362" t="s">
        <v>2</v>
      </c>
      <c r="Q105" s="362" t="s">
        <v>2</v>
      </c>
      <c r="R105" s="362" t="s">
        <v>2</v>
      </c>
      <c r="S105" s="362" t="s">
        <v>2</v>
      </c>
      <c r="T105" s="362" t="s">
        <v>2</v>
      </c>
      <c r="U105" s="362" t="s">
        <v>2</v>
      </c>
      <c r="V105" s="362" t="s">
        <v>2</v>
      </c>
      <c r="W105" s="362" t="s">
        <v>2</v>
      </c>
      <c r="X105" s="365" t="s">
        <v>2</v>
      </c>
      <c r="Y105" s="366" t="s">
        <v>2</v>
      </c>
      <c r="Z105" s="367" t="s">
        <v>2</v>
      </c>
      <c r="AA105" s="368"/>
      <c r="AB105" s="362"/>
      <c r="AC105" s="362"/>
      <c r="AD105" s="369" t="s">
        <v>78</v>
      </c>
      <c r="AE105" s="369" t="s">
        <v>78</v>
      </c>
      <c r="AF105" s="389" t="s">
        <v>2340</v>
      </c>
      <c r="AG105" s="390" t="s">
        <v>118</v>
      </c>
      <c r="AH105" s="390" t="s">
        <v>90</v>
      </c>
      <c r="AI105" s="390"/>
      <c r="AJ105" s="391" t="s">
        <v>437</v>
      </c>
      <c r="AK105" s="391" t="s">
        <v>1961</v>
      </c>
      <c r="AL105" s="393" t="s">
        <v>2341</v>
      </c>
      <c r="AM105" s="390" t="s">
        <v>2342</v>
      </c>
      <c r="AN105" s="405" t="s">
        <v>2343</v>
      </c>
    </row>
    <row r="106" spans="1:40" ht="102">
      <c r="A106" s="230" t="s">
        <v>69</v>
      </c>
      <c r="B106" s="322" t="s">
        <v>1701</v>
      </c>
      <c r="C106" s="582" t="s">
        <v>865</v>
      </c>
      <c r="D106" s="582" t="s">
        <v>866</v>
      </c>
      <c r="E106" s="582" t="s">
        <v>715</v>
      </c>
      <c r="F106" s="582" t="s">
        <v>867</v>
      </c>
      <c r="G106" s="582">
        <v>1699114207</v>
      </c>
      <c r="H106" s="582">
        <v>14989585</v>
      </c>
      <c r="I106" s="322" t="s">
        <v>156</v>
      </c>
      <c r="J106" s="406">
        <v>44938</v>
      </c>
      <c r="K106" s="322" t="s">
        <v>86</v>
      </c>
      <c r="L106" s="322" t="s">
        <v>87</v>
      </c>
      <c r="M106" s="322">
        <v>6401013280</v>
      </c>
      <c r="N106" s="322" t="s">
        <v>2344</v>
      </c>
      <c r="O106" s="322" t="s">
        <v>870</v>
      </c>
      <c r="P106" s="322" t="s">
        <v>2</v>
      </c>
      <c r="Q106" s="322" t="s">
        <v>2</v>
      </c>
      <c r="R106" s="322" t="s">
        <v>2</v>
      </c>
      <c r="S106" s="322" t="s">
        <v>2</v>
      </c>
      <c r="T106" s="322" t="s">
        <v>2</v>
      </c>
      <c r="U106" s="322" t="s">
        <v>2</v>
      </c>
      <c r="V106" s="322" t="s">
        <v>2</v>
      </c>
      <c r="W106" s="322" t="s">
        <v>2</v>
      </c>
      <c r="X106" s="354" t="s">
        <v>2</v>
      </c>
      <c r="Y106" s="398" t="s">
        <v>2</v>
      </c>
      <c r="Z106" s="399" t="s">
        <v>2</v>
      </c>
      <c r="AA106" s="426">
        <v>44834</v>
      </c>
      <c r="AB106" s="426">
        <v>45199</v>
      </c>
      <c r="AC106" s="322" t="s">
        <v>871</v>
      </c>
      <c r="AD106" s="6" t="s">
        <v>78</v>
      </c>
      <c r="AE106" s="6" t="s">
        <v>78</v>
      </c>
      <c r="AF106" s="6" t="s">
        <v>20</v>
      </c>
      <c r="AG106" s="379"/>
      <c r="AH106" s="379" t="s">
        <v>90</v>
      </c>
      <c r="AI106" s="379"/>
      <c r="AJ106" s="380" t="s">
        <v>437</v>
      </c>
      <c r="AK106" s="380" t="s">
        <v>1961</v>
      </c>
      <c r="AL106" s="382" t="s">
        <v>2345</v>
      </c>
      <c r="AM106" s="379" t="s">
        <v>2346</v>
      </c>
      <c r="AN106" s="384" t="s">
        <v>2347</v>
      </c>
    </row>
    <row r="107" spans="1:40" ht="134.25">
      <c r="A107" s="360" t="s">
        <v>69</v>
      </c>
      <c r="B107" s="362" t="s">
        <v>1701</v>
      </c>
      <c r="C107" s="362" t="s">
        <v>873</v>
      </c>
      <c r="D107" s="362" t="s">
        <v>874</v>
      </c>
      <c r="E107" s="362" t="s">
        <v>875</v>
      </c>
      <c r="F107" s="362" t="s">
        <v>121</v>
      </c>
      <c r="G107" s="362">
        <v>1417312976</v>
      </c>
      <c r="H107" s="362">
        <v>14115286</v>
      </c>
      <c r="I107" s="362" t="s">
        <v>156</v>
      </c>
      <c r="J107" s="385">
        <v>44904</v>
      </c>
      <c r="K107" s="362" t="s">
        <v>180</v>
      </c>
      <c r="L107" s="362" t="s">
        <v>877</v>
      </c>
      <c r="M107" s="362" t="s">
        <v>2348</v>
      </c>
      <c r="N107" s="362" t="s">
        <v>2349</v>
      </c>
      <c r="O107" s="412" t="s">
        <v>2350</v>
      </c>
      <c r="P107" s="362" t="s">
        <v>2</v>
      </c>
      <c r="Q107" s="362" t="s">
        <v>2</v>
      </c>
      <c r="R107" s="362" t="s">
        <v>2</v>
      </c>
      <c r="S107" s="362" t="s">
        <v>2</v>
      </c>
      <c r="T107" s="362" t="s">
        <v>2</v>
      </c>
      <c r="U107" s="362" t="s">
        <v>2</v>
      </c>
      <c r="V107" s="362" t="s">
        <v>2</v>
      </c>
      <c r="W107" s="362" t="s">
        <v>2</v>
      </c>
      <c r="X107" s="365" t="s">
        <v>2</v>
      </c>
      <c r="Y107" s="366" t="s">
        <v>2</v>
      </c>
      <c r="Z107" s="367" t="s">
        <v>2</v>
      </c>
      <c r="AA107" s="421">
        <v>44799</v>
      </c>
      <c r="AB107" s="385">
        <v>45164</v>
      </c>
      <c r="AC107" s="362" t="s">
        <v>871</v>
      </c>
      <c r="AD107" s="369" t="s">
        <v>78</v>
      </c>
      <c r="AE107" s="369" t="s">
        <v>78</v>
      </c>
      <c r="AF107" s="389" t="s">
        <v>2351</v>
      </c>
      <c r="AG107" s="390" t="s">
        <v>118</v>
      </c>
      <c r="AH107" s="390" t="s">
        <v>90</v>
      </c>
      <c r="AI107" s="390"/>
      <c r="AJ107" s="391" t="s">
        <v>437</v>
      </c>
      <c r="AK107" s="391" t="s">
        <v>1961</v>
      </c>
      <c r="AL107" s="583" t="s">
        <v>2333</v>
      </c>
      <c r="AM107" s="390" t="s">
        <v>2256</v>
      </c>
      <c r="AN107" s="391" t="s">
        <v>2352</v>
      </c>
    </row>
    <row r="108" spans="1:40" ht="148.5">
      <c r="A108" s="230" t="s">
        <v>69</v>
      </c>
      <c r="B108" s="322" t="s">
        <v>1701</v>
      </c>
      <c r="C108" s="322" t="s">
        <v>1528</v>
      </c>
      <c r="D108" s="322" t="s">
        <v>392</v>
      </c>
      <c r="E108" s="322" t="s">
        <v>1529</v>
      </c>
      <c r="F108" s="322" t="s">
        <v>867</v>
      </c>
      <c r="G108" s="322">
        <v>1144714890</v>
      </c>
      <c r="H108" s="322">
        <v>15583290</v>
      </c>
      <c r="I108" s="322" t="s">
        <v>75</v>
      </c>
      <c r="J108" s="322"/>
      <c r="K108" s="322" t="s">
        <v>95</v>
      </c>
      <c r="L108" s="322" t="s">
        <v>96</v>
      </c>
      <c r="M108" s="322">
        <v>6401222391</v>
      </c>
      <c r="N108" s="322" t="s">
        <v>2353</v>
      </c>
      <c r="O108" s="322" t="s">
        <v>1531</v>
      </c>
      <c r="P108" s="322" t="s">
        <v>2</v>
      </c>
      <c r="Q108" s="322" t="s">
        <v>2</v>
      </c>
      <c r="R108" s="322" t="s">
        <v>2</v>
      </c>
      <c r="S108" s="322" t="s">
        <v>2</v>
      </c>
      <c r="T108" s="322" t="s">
        <v>2</v>
      </c>
      <c r="U108" s="322" t="s">
        <v>2</v>
      </c>
      <c r="V108" s="322" t="s">
        <v>2</v>
      </c>
      <c r="W108" s="322" t="s">
        <v>2</v>
      </c>
      <c r="X108" s="359"/>
      <c r="Y108" s="407"/>
      <c r="Z108" s="408"/>
      <c r="AA108" s="409"/>
      <c r="AB108" s="6"/>
      <c r="AC108" s="6"/>
      <c r="AD108" s="6" t="s">
        <v>78</v>
      </c>
      <c r="AE108" s="6" t="s">
        <v>78</v>
      </c>
      <c r="AF108" s="6" t="s">
        <v>20</v>
      </c>
      <c r="AG108" s="379"/>
      <c r="AH108" s="379" t="s">
        <v>90</v>
      </c>
      <c r="AI108" s="379"/>
      <c r="AJ108" s="380" t="s">
        <v>437</v>
      </c>
      <c r="AK108" s="380" t="s">
        <v>1961</v>
      </c>
      <c r="AL108" s="382" t="s">
        <v>2354</v>
      </c>
      <c r="AM108" s="379" t="s">
        <v>2355</v>
      </c>
      <c r="AN108" s="384" t="s">
        <v>2356</v>
      </c>
    </row>
    <row r="109" spans="1:40" ht="42.75">
      <c r="A109" s="360" t="s">
        <v>69</v>
      </c>
      <c r="B109" s="362" t="s">
        <v>1701</v>
      </c>
      <c r="C109" s="362" t="s">
        <v>882</v>
      </c>
      <c r="D109" s="362" t="s">
        <v>814</v>
      </c>
      <c r="E109" s="362" t="s">
        <v>883</v>
      </c>
      <c r="F109" s="362" t="s">
        <v>259</v>
      </c>
      <c r="G109" s="362">
        <v>1992454334</v>
      </c>
      <c r="H109" s="362">
        <v>15540517</v>
      </c>
      <c r="I109" s="362" t="s">
        <v>156</v>
      </c>
      <c r="J109" s="385">
        <v>44974</v>
      </c>
      <c r="K109" s="362" t="s">
        <v>104</v>
      </c>
      <c r="L109" s="362" t="s">
        <v>364</v>
      </c>
      <c r="M109" s="362">
        <v>6851114339</v>
      </c>
      <c r="N109" s="362" t="s">
        <v>2357</v>
      </c>
      <c r="O109" s="362" t="s">
        <v>885</v>
      </c>
      <c r="P109" s="362" t="s">
        <v>2</v>
      </c>
      <c r="Q109" s="362" t="s">
        <v>2</v>
      </c>
      <c r="R109" s="362" t="s">
        <v>2</v>
      </c>
      <c r="S109" s="362" t="s">
        <v>2</v>
      </c>
      <c r="T109" s="362" t="s">
        <v>2</v>
      </c>
      <c r="U109" s="362" t="s">
        <v>2</v>
      </c>
      <c r="V109" s="362" t="s">
        <v>2</v>
      </c>
      <c r="W109" s="362" t="s">
        <v>2</v>
      </c>
      <c r="X109" s="365" t="s">
        <v>2</v>
      </c>
      <c r="Y109" s="366" t="s">
        <v>2</v>
      </c>
      <c r="Z109" s="367" t="s">
        <v>2</v>
      </c>
      <c r="AA109" s="421">
        <v>44834</v>
      </c>
      <c r="AB109" s="421">
        <v>45199</v>
      </c>
      <c r="AC109" s="368" t="s">
        <v>871</v>
      </c>
      <c r="AD109" s="369" t="s">
        <v>78</v>
      </c>
      <c r="AE109" s="369" t="s">
        <v>78</v>
      </c>
      <c r="AF109" s="369" t="s">
        <v>20</v>
      </c>
      <c r="AG109" s="390"/>
      <c r="AH109" s="390" t="s">
        <v>90</v>
      </c>
      <c r="AI109" s="390"/>
      <c r="AJ109" s="391" t="s">
        <v>886</v>
      </c>
      <c r="AK109" s="391" t="s">
        <v>20</v>
      </c>
      <c r="AL109" s="391" t="s">
        <v>20</v>
      </c>
      <c r="AM109" s="391" t="s">
        <v>20</v>
      </c>
      <c r="AN109" s="391" t="s">
        <v>20</v>
      </c>
    </row>
    <row r="110" spans="1:40" ht="42.75">
      <c r="A110" s="230" t="s">
        <v>69</v>
      </c>
      <c r="B110" s="322" t="s">
        <v>1701</v>
      </c>
      <c r="C110" s="322" t="s">
        <v>814</v>
      </c>
      <c r="D110" s="322" t="s">
        <v>82</v>
      </c>
      <c r="E110" s="322" t="s">
        <v>887</v>
      </c>
      <c r="F110" s="322" t="s">
        <v>84</v>
      </c>
      <c r="G110" s="478">
        <v>1972256816</v>
      </c>
      <c r="H110" s="350"/>
      <c r="I110" s="478" t="s">
        <v>75</v>
      </c>
      <c r="J110" s="478"/>
      <c r="K110" s="478" t="s">
        <v>763</v>
      </c>
      <c r="L110" s="322" t="s">
        <v>96</v>
      </c>
      <c r="M110" s="322">
        <v>6451022148</v>
      </c>
      <c r="N110" s="322" t="s">
        <v>2358</v>
      </c>
      <c r="O110" s="322" t="s">
        <v>889</v>
      </c>
      <c r="P110" s="322" t="s">
        <v>2</v>
      </c>
      <c r="Q110" s="322" t="s">
        <v>2</v>
      </c>
      <c r="R110" s="322" t="s">
        <v>2</v>
      </c>
      <c r="S110" s="322" t="s">
        <v>2</v>
      </c>
      <c r="T110" s="322" t="s">
        <v>2</v>
      </c>
      <c r="U110" s="322" t="s">
        <v>2</v>
      </c>
      <c r="V110" s="322" t="s">
        <v>2</v>
      </c>
      <c r="W110" s="322" t="s">
        <v>2</v>
      </c>
      <c r="X110" s="359"/>
      <c r="Y110" s="407"/>
      <c r="Z110" s="408"/>
      <c r="AA110" s="409"/>
      <c r="AB110" s="6"/>
      <c r="AC110" s="6"/>
      <c r="AD110" s="6" t="s">
        <v>78</v>
      </c>
      <c r="AE110" s="6" t="s">
        <v>78</v>
      </c>
      <c r="AF110" s="6" t="s">
        <v>20</v>
      </c>
      <c r="AG110" s="379"/>
      <c r="AH110" s="379" t="s">
        <v>90</v>
      </c>
      <c r="AI110" s="379"/>
      <c r="AJ110" s="380" t="s">
        <v>886</v>
      </c>
      <c r="AK110" s="380" t="s">
        <v>20</v>
      </c>
      <c r="AL110" s="380" t="s">
        <v>20</v>
      </c>
      <c r="AM110" s="380" t="s">
        <v>20</v>
      </c>
      <c r="AN110" s="384" t="s">
        <v>153</v>
      </c>
    </row>
    <row r="111" spans="1:40" ht="76.5">
      <c r="A111" s="360" t="s">
        <v>69</v>
      </c>
      <c r="B111" s="362" t="s">
        <v>1701</v>
      </c>
      <c r="C111" s="362" t="s">
        <v>917</v>
      </c>
      <c r="D111" s="362" t="s">
        <v>571</v>
      </c>
      <c r="E111" s="362" t="s">
        <v>918</v>
      </c>
      <c r="F111" s="362" t="s">
        <v>919</v>
      </c>
      <c r="G111" s="362">
        <v>1942237425</v>
      </c>
      <c r="H111" s="362">
        <v>11607604</v>
      </c>
      <c r="I111" s="362" t="s">
        <v>75</v>
      </c>
      <c r="J111" s="362"/>
      <c r="K111" s="362" t="s">
        <v>920</v>
      </c>
      <c r="L111" s="362" t="s">
        <v>192</v>
      </c>
      <c r="M111" s="362">
        <v>4301077485</v>
      </c>
      <c r="N111" s="362" t="s">
        <v>2359</v>
      </c>
      <c r="O111" s="412" t="s">
        <v>2360</v>
      </c>
      <c r="P111" s="362" t="s">
        <v>2</v>
      </c>
      <c r="Q111" s="362" t="s">
        <v>2</v>
      </c>
      <c r="R111" s="362" t="s">
        <v>2</v>
      </c>
      <c r="S111" s="362" t="s">
        <v>2</v>
      </c>
      <c r="T111" s="362" t="s">
        <v>2</v>
      </c>
      <c r="U111" s="362" t="s">
        <v>2</v>
      </c>
      <c r="V111" s="362" t="s">
        <v>2</v>
      </c>
      <c r="W111" s="362" t="s">
        <v>2</v>
      </c>
      <c r="X111" s="365" t="s">
        <v>924</v>
      </c>
      <c r="Y111" s="366"/>
      <c r="Z111" s="460">
        <v>45412</v>
      </c>
      <c r="AA111" s="388"/>
      <c r="AB111" s="369"/>
      <c r="AC111" s="369"/>
      <c r="AD111" s="369" t="s">
        <v>78</v>
      </c>
      <c r="AE111" s="369" t="s">
        <v>78</v>
      </c>
      <c r="AF111" s="389" t="s">
        <v>2361</v>
      </c>
      <c r="AG111" s="418">
        <v>42521</v>
      </c>
      <c r="AH111" s="390" t="s">
        <v>90</v>
      </c>
      <c r="AI111" s="390"/>
      <c r="AJ111" s="391" t="s">
        <v>437</v>
      </c>
      <c r="AK111" s="391" t="s">
        <v>2362</v>
      </c>
      <c r="AL111" s="393" t="s">
        <v>2363</v>
      </c>
      <c r="AM111" s="390" t="s">
        <v>543</v>
      </c>
      <c r="AN111" s="405" t="s">
        <v>2364</v>
      </c>
    </row>
    <row r="112" spans="1:40" ht="30">
      <c r="A112" s="230" t="s">
        <v>69</v>
      </c>
      <c r="B112" s="322" t="s">
        <v>1701</v>
      </c>
      <c r="C112" s="322" t="s">
        <v>616</v>
      </c>
      <c r="D112" s="322" t="s">
        <v>890</v>
      </c>
      <c r="E112" s="322" t="s">
        <v>891</v>
      </c>
      <c r="F112" s="322" t="s">
        <v>1492</v>
      </c>
      <c r="G112" s="322">
        <v>1750972519</v>
      </c>
      <c r="H112" s="322">
        <v>15062874</v>
      </c>
      <c r="I112" s="322" t="s">
        <v>75</v>
      </c>
      <c r="J112" s="322"/>
      <c r="K112" s="322" t="s">
        <v>122</v>
      </c>
      <c r="L112" s="322" t="s">
        <v>105</v>
      </c>
      <c r="M112" s="322">
        <v>6851106419</v>
      </c>
      <c r="N112" s="322" t="s">
        <v>2365</v>
      </c>
      <c r="O112" s="322" t="s">
        <v>885</v>
      </c>
      <c r="P112" s="322" t="s">
        <v>2</v>
      </c>
      <c r="Q112" s="322" t="s">
        <v>2</v>
      </c>
      <c r="R112" s="322" t="s">
        <v>2</v>
      </c>
      <c r="S112" s="322" t="s">
        <v>2</v>
      </c>
      <c r="T112" s="322" t="s">
        <v>2</v>
      </c>
      <c r="U112" s="322" t="s">
        <v>2</v>
      </c>
      <c r="V112" s="322" t="s">
        <v>2</v>
      </c>
      <c r="W112" s="322" t="s">
        <v>2</v>
      </c>
      <c r="X112" s="354" t="s">
        <v>2</v>
      </c>
      <c r="Y112" s="398" t="s">
        <v>2</v>
      </c>
      <c r="Z112" s="399" t="s">
        <v>2</v>
      </c>
      <c r="AA112" s="357"/>
      <c r="AB112" s="322"/>
      <c r="AC112" s="322"/>
      <c r="AD112" s="6" t="s">
        <v>78</v>
      </c>
      <c r="AE112" s="6" t="s">
        <v>78</v>
      </c>
      <c r="AF112" s="6" t="s">
        <v>20</v>
      </c>
      <c r="AG112" s="379"/>
      <c r="AH112" s="379" t="s">
        <v>264</v>
      </c>
      <c r="AI112" s="379"/>
      <c r="AJ112" s="380" t="s">
        <v>20</v>
      </c>
      <c r="AK112" s="380" t="s">
        <v>20</v>
      </c>
      <c r="AL112" s="382" t="s">
        <v>20</v>
      </c>
      <c r="AM112" s="379" t="s">
        <v>20</v>
      </c>
      <c r="AN112" s="384" t="s">
        <v>153</v>
      </c>
    </row>
    <row r="113" spans="1:40" ht="102">
      <c r="A113" s="360" t="s">
        <v>69</v>
      </c>
      <c r="B113" s="362" t="s">
        <v>1701</v>
      </c>
      <c r="C113" s="362" t="s">
        <v>928</v>
      </c>
      <c r="D113" s="362" t="s">
        <v>929</v>
      </c>
      <c r="E113" s="362" t="s">
        <v>930</v>
      </c>
      <c r="F113" s="362" t="s">
        <v>931</v>
      </c>
      <c r="G113" s="362">
        <v>1124283650</v>
      </c>
      <c r="H113" s="362">
        <v>13962384</v>
      </c>
      <c r="I113" s="362" t="s">
        <v>75</v>
      </c>
      <c r="J113" s="362"/>
      <c r="K113" s="362" t="s">
        <v>122</v>
      </c>
      <c r="L113" s="362" t="s">
        <v>105</v>
      </c>
      <c r="M113" s="362">
        <v>6801086095</v>
      </c>
      <c r="N113" s="362" t="s">
        <v>2366</v>
      </c>
      <c r="O113" s="362" t="s">
        <v>933</v>
      </c>
      <c r="P113" s="362" t="s">
        <v>2</v>
      </c>
      <c r="Q113" s="362" t="s">
        <v>2</v>
      </c>
      <c r="R113" s="362" t="s">
        <v>2</v>
      </c>
      <c r="S113" s="362" t="s">
        <v>2</v>
      </c>
      <c r="T113" s="362" t="s">
        <v>2</v>
      </c>
      <c r="U113" s="362" t="s">
        <v>2</v>
      </c>
      <c r="V113" s="362" t="s">
        <v>2</v>
      </c>
      <c r="W113" s="362" t="s">
        <v>2</v>
      </c>
      <c r="X113" s="414"/>
      <c r="Y113" s="440"/>
      <c r="Z113" s="584"/>
      <c r="AA113" s="417"/>
      <c r="AB113" s="389"/>
      <c r="AC113" s="389"/>
      <c r="AD113" s="369" t="s">
        <v>78</v>
      </c>
      <c r="AE113" s="369" t="s">
        <v>78</v>
      </c>
      <c r="AF113" s="389" t="s">
        <v>2367</v>
      </c>
      <c r="AG113" s="390" t="s">
        <v>118</v>
      </c>
      <c r="AH113" s="390" t="s">
        <v>90</v>
      </c>
      <c r="AI113" s="390"/>
      <c r="AJ113" s="391" t="s">
        <v>437</v>
      </c>
      <c r="AK113" s="391" t="s">
        <v>1961</v>
      </c>
      <c r="AL113" s="393" t="s">
        <v>2368</v>
      </c>
      <c r="AM113" s="390" t="s">
        <v>2369</v>
      </c>
      <c r="AN113" s="405" t="s">
        <v>2370</v>
      </c>
    </row>
    <row r="114" spans="1:40" ht="148.5">
      <c r="A114" s="230" t="s">
        <v>69</v>
      </c>
      <c r="B114" s="322" t="s">
        <v>1701</v>
      </c>
      <c r="C114" s="322" t="s">
        <v>443</v>
      </c>
      <c r="D114" s="322" t="s">
        <v>564</v>
      </c>
      <c r="E114" s="322" t="s">
        <v>895</v>
      </c>
      <c r="F114" s="322" t="s">
        <v>896</v>
      </c>
      <c r="G114" s="322">
        <v>1245789445</v>
      </c>
      <c r="H114" s="322">
        <v>14957721</v>
      </c>
      <c r="I114" s="322" t="s">
        <v>75</v>
      </c>
      <c r="J114" s="322"/>
      <c r="K114" s="322" t="s">
        <v>122</v>
      </c>
      <c r="L114" s="322" t="s">
        <v>105</v>
      </c>
      <c r="M114" s="322">
        <v>6801108501</v>
      </c>
      <c r="N114" s="322" t="s">
        <v>2371</v>
      </c>
      <c r="O114" s="322" t="s">
        <v>387</v>
      </c>
      <c r="P114" s="322" t="s">
        <v>2</v>
      </c>
      <c r="Q114" s="322" t="s">
        <v>2</v>
      </c>
      <c r="R114" s="322" t="s">
        <v>2</v>
      </c>
      <c r="S114" s="322" t="s">
        <v>2</v>
      </c>
      <c r="T114" s="322" t="s">
        <v>2</v>
      </c>
      <c r="U114" s="322" t="s">
        <v>2</v>
      </c>
      <c r="V114" s="322" t="s">
        <v>2</v>
      </c>
      <c r="W114" s="322" t="s">
        <v>2</v>
      </c>
      <c r="X114" s="354" t="s">
        <v>2</v>
      </c>
      <c r="Y114" s="398" t="s">
        <v>2</v>
      </c>
      <c r="Z114" s="399" t="s">
        <v>2</v>
      </c>
      <c r="AA114" s="357"/>
      <c r="AB114" s="322"/>
      <c r="AC114" s="322"/>
      <c r="AD114" s="6" t="s">
        <v>78</v>
      </c>
      <c r="AE114" s="6" t="s">
        <v>78</v>
      </c>
      <c r="AF114" s="358" t="s">
        <v>2372</v>
      </c>
      <c r="AG114" s="379" t="s">
        <v>118</v>
      </c>
      <c r="AH114" s="379" t="s">
        <v>90</v>
      </c>
      <c r="AI114" s="379"/>
      <c r="AJ114" s="380" t="s">
        <v>437</v>
      </c>
      <c r="AK114" s="380" t="s">
        <v>1961</v>
      </c>
      <c r="AL114" s="382" t="s">
        <v>2373</v>
      </c>
      <c r="AM114" s="379" t="s">
        <v>2374</v>
      </c>
      <c r="AN114" s="384" t="s">
        <v>2375</v>
      </c>
    </row>
    <row r="115" spans="1:40" ht="42.75">
      <c r="A115" s="360" t="s">
        <v>69</v>
      </c>
      <c r="B115" s="362" t="s">
        <v>2376</v>
      </c>
      <c r="C115" s="362" t="s">
        <v>936</v>
      </c>
      <c r="D115" s="362" t="s">
        <v>721</v>
      </c>
      <c r="E115" s="362" t="s">
        <v>715</v>
      </c>
      <c r="F115" s="362" t="s">
        <v>937</v>
      </c>
      <c r="G115" s="362">
        <v>1609442771</v>
      </c>
      <c r="H115" s="362">
        <v>15158364</v>
      </c>
      <c r="I115" s="362" t="s">
        <v>75</v>
      </c>
      <c r="J115" s="362"/>
      <c r="K115" s="362" t="s">
        <v>180</v>
      </c>
      <c r="L115" s="362" t="s">
        <v>105</v>
      </c>
      <c r="M115" s="362">
        <v>6851110418</v>
      </c>
      <c r="N115" s="362" t="s">
        <v>938</v>
      </c>
      <c r="O115" s="362" t="s">
        <v>2377</v>
      </c>
      <c r="P115" s="362" t="s">
        <v>2</v>
      </c>
      <c r="Q115" s="362" t="s">
        <v>2</v>
      </c>
      <c r="R115" s="362" t="s">
        <v>2</v>
      </c>
      <c r="S115" s="362" t="s">
        <v>2</v>
      </c>
      <c r="T115" s="362" t="s">
        <v>2</v>
      </c>
      <c r="U115" s="362" t="s">
        <v>2</v>
      </c>
      <c r="V115" s="362" t="s">
        <v>2</v>
      </c>
      <c r="W115" s="362" t="s">
        <v>2</v>
      </c>
      <c r="X115" s="365" t="s">
        <v>2</v>
      </c>
      <c r="Y115" s="366" t="s">
        <v>2</v>
      </c>
      <c r="Z115" s="367" t="s">
        <v>2</v>
      </c>
      <c r="AA115" s="368"/>
      <c r="AB115" s="362"/>
      <c r="AC115" s="362"/>
      <c r="AD115" s="369" t="s">
        <v>78</v>
      </c>
      <c r="AE115" s="369" t="s">
        <v>78</v>
      </c>
      <c r="AF115" s="369" t="s">
        <v>20</v>
      </c>
      <c r="AG115" s="390"/>
      <c r="AH115" s="390" t="s">
        <v>90</v>
      </c>
      <c r="AI115" s="390"/>
      <c r="AJ115" s="391" t="s">
        <v>20</v>
      </c>
      <c r="AK115" s="391" t="s">
        <v>20</v>
      </c>
      <c r="AL115" s="393" t="s">
        <v>20</v>
      </c>
      <c r="AM115" s="390" t="s">
        <v>20</v>
      </c>
      <c r="AN115" s="405" t="s">
        <v>153</v>
      </c>
    </row>
    <row r="116" spans="1:40" ht="42.75">
      <c r="A116" s="230" t="s">
        <v>69</v>
      </c>
      <c r="B116" s="322" t="s">
        <v>1701</v>
      </c>
      <c r="C116" s="322" t="s">
        <v>900</v>
      </c>
      <c r="D116" s="322"/>
      <c r="E116" s="585" t="s">
        <v>901</v>
      </c>
      <c r="F116" s="322" t="s">
        <v>902</v>
      </c>
      <c r="G116" s="322">
        <v>1184272791</v>
      </c>
      <c r="H116" s="322">
        <v>15160458</v>
      </c>
      <c r="I116" s="322"/>
      <c r="J116" s="322"/>
      <c r="K116" s="322" t="s">
        <v>716</v>
      </c>
      <c r="L116" s="322" t="s">
        <v>903</v>
      </c>
      <c r="M116" s="322" t="s">
        <v>904</v>
      </c>
      <c r="N116" s="322" t="s">
        <v>905</v>
      </c>
      <c r="O116" s="322" t="s">
        <v>906</v>
      </c>
      <c r="P116" s="322"/>
      <c r="Q116" s="322"/>
      <c r="R116" s="322"/>
      <c r="S116" s="322"/>
      <c r="T116" s="322"/>
      <c r="U116" s="322"/>
      <c r="V116" s="322"/>
      <c r="W116" s="322"/>
      <c r="X116" s="354"/>
      <c r="Y116" s="398"/>
      <c r="Z116" s="399"/>
      <c r="AA116" s="357"/>
      <c r="AB116" s="322"/>
      <c r="AC116" s="322"/>
      <c r="AD116" s="6"/>
      <c r="AE116" s="6"/>
      <c r="AF116" s="6" t="s">
        <v>153</v>
      </c>
      <c r="AG116" s="379"/>
      <c r="AH116" s="379" t="s">
        <v>90</v>
      </c>
      <c r="AI116" s="379"/>
      <c r="AJ116" s="384" t="s">
        <v>153</v>
      </c>
      <c r="AK116" s="384" t="s">
        <v>153</v>
      </c>
      <c r="AL116" s="384" t="s">
        <v>153</v>
      </c>
      <c r="AM116" s="384" t="s">
        <v>153</v>
      </c>
      <c r="AN116" s="384" t="s">
        <v>153</v>
      </c>
    </row>
    <row r="117" spans="1:40" ht="114.75">
      <c r="A117" s="360" t="s">
        <v>69</v>
      </c>
      <c r="B117" s="362" t="s">
        <v>1701</v>
      </c>
      <c r="C117" s="362" t="s">
        <v>890</v>
      </c>
      <c r="D117" s="362"/>
      <c r="E117" s="586" t="s">
        <v>1533</v>
      </c>
      <c r="F117" s="362" t="s">
        <v>867</v>
      </c>
      <c r="G117" s="362">
        <v>1144494006</v>
      </c>
      <c r="H117" s="362">
        <v>13810346</v>
      </c>
      <c r="I117" s="362"/>
      <c r="J117" s="362"/>
      <c r="K117" s="362" t="s">
        <v>763</v>
      </c>
      <c r="L117" s="362" t="s">
        <v>1534</v>
      </c>
      <c r="M117" s="362" t="s">
        <v>2378</v>
      </c>
      <c r="N117" s="362" t="s">
        <v>2379</v>
      </c>
      <c r="O117" s="362" t="s">
        <v>944</v>
      </c>
      <c r="P117" s="362"/>
      <c r="Q117" s="362"/>
      <c r="R117" s="362"/>
      <c r="S117" s="362"/>
      <c r="T117" s="362"/>
      <c r="U117" s="362"/>
      <c r="V117" s="362"/>
      <c r="W117" s="362"/>
      <c r="X117" s="365"/>
      <c r="Y117" s="366"/>
      <c r="Z117" s="367"/>
      <c r="AA117" s="368"/>
      <c r="AB117" s="362"/>
      <c r="AC117" s="362"/>
      <c r="AD117" s="369"/>
      <c r="AE117" s="369"/>
      <c r="AF117" s="369" t="s">
        <v>153</v>
      </c>
      <c r="AG117" s="390"/>
      <c r="AH117" s="390" t="s">
        <v>90</v>
      </c>
      <c r="AI117" s="390"/>
      <c r="AJ117" s="395" t="s">
        <v>2380</v>
      </c>
      <c r="AK117" s="395" t="s">
        <v>2381</v>
      </c>
      <c r="AL117" s="395" t="s">
        <v>2382</v>
      </c>
      <c r="AM117" s="395" t="s">
        <v>2383</v>
      </c>
      <c r="AN117" s="395" t="s">
        <v>2384</v>
      </c>
    </row>
    <row r="118" spans="1:40" ht="132.75">
      <c r="A118" s="230" t="s">
        <v>69</v>
      </c>
      <c r="B118" s="322" t="s">
        <v>940</v>
      </c>
      <c r="C118" s="322" t="s">
        <v>948</v>
      </c>
      <c r="D118" s="322"/>
      <c r="E118" s="322" t="s">
        <v>949</v>
      </c>
      <c r="F118" s="322" t="s">
        <v>121</v>
      </c>
      <c r="G118" s="322">
        <v>1740894849</v>
      </c>
      <c r="H118" s="322">
        <v>15654442</v>
      </c>
      <c r="I118" s="322" t="s">
        <v>75</v>
      </c>
      <c r="J118" s="322"/>
      <c r="K118" s="322" t="s">
        <v>122</v>
      </c>
      <c r="L118" s="322" t="s">
        <v>105</v>
      </c>
      <c r="M118" s="322" t="s">
        <v>951</v>
      </c>
      <c r="N118" s="322" t="s">
        <v>2385</v>
      </c>
      <c r="O118" s="322" t="s">
        <v>2386</v>
      </c>
      <c r="P118" s="322" t="s">
        <v>2</v>
      </c>
      <c r="Q118" s="322" t="s">
        <v>2</v>
      </c>
      <c r="R118" s="322" t="s">
        <v>2</v>
      </c>
      <c r="S118" s="322" t="s">
        <v>2</v>
      </c>
      <c r="T118" s="322" t="s">
        <v>2</v>
      </c>
      <c r="U118" s="322" t="s">
        <v>2</v>
      </c>
      <c r="V118" s="322" t="s">
        <v>2</v>
      </c>
      <c r="W118" s="322" t="s">
        <v>2</v>
      </c>
      <c r="X118" s="354" t="s">
        <v>2</v>
      </c>
      <c r="Y118" s="398" t="s">
        <v>2</v>
      </c>
      <c r="Z118" s="399" t="s">
        <v>2</v>
      </c>
      <c r="AA118" s="357"/>
      <c r="AB118" s="322"/>
      <c r="AC118" s="322"/>
      <c r="AD118" s="6" t="s">
        <v>78</v>
      </c>
      <c r="AE118" s="6" t="s">
        <v>78</v>
      </c>
      <c r="AF118" s="358" t="s">
        <v>2387</v>
      </c>
      <c r="AG118" s="379" t="s">
        <v>118</v>
      </c>
      <c r="AH118" s="6" t="s">
        <v>946</v>
      </c>
      <c r="AI118" s="535">
        <v>45930</v>
      </c>
      <c r="AJ118" s="380" t="s">
        <v>437</v>
      </c>
      <c r="AK118" s="380" t="s">
        <v>1961</v>
      </c>
      <c r="AL118" s="382" t="s">
        <v>2388</v>
      </c>
      <c r="AM118" s="379" t="s">
        <v>2389</v>
      </c>
      <c r="AN118" s="384" t="s">
        <v>2390</v>
      </c>
    </row>
    <row r="119" spans="1:40" ht="75">
      <c r="A119" s="360" t="s">
        <v>69</v>
      </c>
      <c r="B119" s="362" t="s">
        <v>940</v>
      </c>
      <c r="C119" s="362" t="s">
        <v>957</v>
      </c>
      <c r="D119" s="362"/>
      <c r="E119" s="362" t="s">
        <v>958</v>
      </c>
      <c r="F119" s="362" t="s">
        <v>259</v>
      </c>
      <c r="G119" s="362">
        <v>1114468352</v>
      </c>
      <c r="H119" s="362"/>
      <c r="I119" s="362" t="s">
        <v>75</v>
      </c>
      <c r="J119" s="362"/>
      <c r="K119" s="362" t="s">
        <v>122</v>
      </c>
      <c r="L119" s="362" t="s">
        <v>105</v>
      </c>
      <c r="M119" s="362">
        <v>6851100394</v>
      </c>
      <c r="N119" s="362" t="s">
        <v>2391</v>
      </c>
      <c r="O119" s="362" t="s">
        <v>2392</v>
      </c>
      <c r="P119" s="362" t="s">
        <v>2</v>
      </c>
      <c r="Q119" s="362" t="s">
        <v>2</v>
      </c>
      <c r="R119" s="362" t="s">
        <v>2</v>
      </c>
      <c r="S119" s="362" t="s">
        <v>2</v>
      </c>
      <c r="T119" s="362" t="s">
        <v>2</v>
      </c>
      <c r="U119" s="362" t="s">
        <v>2</v>
      </c>
      <c r="V119" s="362" t="s">
        <v>2</v>
      </c>
      <c r="W119" s="362" t="s">
        <v>2</v>
      </c>
      <c r="X119" s="365" t="s">
        <v>2</v>
      </c>
      <c r="Y119" s="366" t="s">
        <v>2</v>
      </c>
      <c r="Z119" s="367" t="s">
        <v>2</v>
      </c>
      <c r="AA119" s="368"/>
      <c r="AB119" s="362"/>
      <c r="AC119" s="362"/>
      <c r="AD119" s="369" t="s">
        <v>78</v>
      </c>
      <c r="AE119" s="369" t="s">
        <v>78</v>
      </c>
      <c r="AF119" s="369" t="s">
        <v>20</v>
      </c>
      <c r="AG119" s="389"/>
      <c r="AH119" s="369" t="s">
        <v>946</v>
      </c>
      <c r="AI119" s="587">
        <v>45138</v>
      </c>
      <c r="AJ119" s="391" t="s">
        <v>20</v>
      </c>
      <c r="AK119" s="391" t="s">
        <v>20</v>
      </c>
      <c r="AL119" s="393" t="s">
        <v>20</v>
      </c>
      <c r="AM119" s="390" t="s">
        <v>20</v>
      </c>
      <c r="AN119" s="405" t="s">
        <v>153</v>
      </c>
    </row>
    <row r="120" spans="1:40" ht="148.5">
      <c r="A120" s="230" t="s">
        <v>69</v>
      </c>
      <c r="B120" s="322" t="s">
        <v>940</v>
      </c>
      <c r="C120" s="322" t="s">
        <v>1539</v>
      </c>
      <c r="D120" s="322"/>
      <c r="E120" s="322" t="s">
        <v>1540</v>
      </c>
      <c r="F120" s="322" t="s">
        <v>121</v>
      </c>
      <c r="G120" s="322">
        <v>1619492071</v>
      </c>
      <c r="H120" s="322">
        <v>15051811</v>
      </c>
      <c r="I120" s="322" t="s">
        <v>156</v>
      </c>
      <c r="J120" s="425">
        <v>44895</v>
      </c>
      <c r="K120" s="322" t="s">
        <v>180</v>
      </c>
      <c r="L120" s="322" t="s">
        <v>105</v>
      </c>
      <c r="M120" s="322" t="s">
        <v>1542</v>
      </c>
      <c r="N120" s="322" t="s">
        <v>1543</v>
      </c>
      <c r="O120" s="322" t="s">
        <v>387</v>
      </c>
      <c r="P120" s="322" t="s">
        <v>2</v>
      </c>
      <c r="Q120" s="322" t="s">
        <v>2</v>
      </c>
      <c r="R120" s="322" t="s">
        <v>2</v>
      </c>
      <c r="S120" s="322" t="s">
        <v>2</v>
      </c>
      <c r="T120" s="322" t="s">
        <v>2</v>
      </c>
      <c r="U120" s="322" t="s">
        <v>2</v>
      </c>
      <c r="V120" s="322" t="s">
        <v>2</v>
      </c>
      <c r="W120" s="322" t="s">
        <v>2</v>
      </c>
      <c r="X120" s="354" t="s">
        <v>2</v>
      </c>
      <c r="Y120" s="398" t="s">
        <v>2</v>
      </c>
      <c r="Z120" s="399" t="s">
        <v>2</v>
      </c>
      <c r="AA120" s="426">
        <v>44582</v>
      </c>
      <c r="AB120" s="406">
        <v>44947</v>
      </c>
      <c r="AC120" s="322">
        <v>713859947</v>
      </c>
      <c r="AD120" s="6" t="s">
        <v>78</v>
      </c>
      <c r="AE120" s="6" t="s">
        <v>78</v>
      </c>
      <c r="AF120" s="358" t="s">
        <v>2393</v>
      </c>
      <c r="AG120" s="379" t="s">
        <v>118</v>
      </c>
      <c r="AH120" s="6" t="s">
        <v>946</v>
      </c>
      <c r="AI120" s="588">
        <v>45626</v>
      </c>
      <c r="AJ120" s="380" t="s">
        <v>437</v>
      </c>
      <c r="AK120" s="380" t="s">
        <v>1961</v>
      </c>
      <c r="AL120" s="382" t="s">
        <v>2394</v>
      </c>
      <c r="AM120" s="379" t="s">
        <v>2395</v>
      </c>
      <c r="AN120" s="384" t="s">
        <v>2396</v>
      </c>
    </row>
    <row r="121" spans="1:40" ht="118.5">
      <c r="A121" s="360" t="s">
        <v>69</v>
      </c>
      <c r="B121" s="362" t="s">
        <v>940</v>
      </c>
      <c r="C121" s="362" t="s">
        <v>417</v>
      </c>
      <c r="D121" s="362"/>
      <c r="E121" s="362" t="s">
        <v>962</v>
      </c>
      <c r="F121" s="362" t="s">
        <v>963</v>
      </c>
      <c r="G121" s="362">
        <v>1598428856</v>
      </c>
      <c r="H121" s="362">
        <v>15448355</v>
      </c>
      <c r="I121" s="362" t="s">
        <v>156</v>
      </c>
      <c r="J121" s="385">
        <v>44929</v>
      </c>
      <c r="K121" s="362" t="s">
        <v>297</v>
      </c>
      <c r="L121" s="362" t="s">
        <v>239</v>
      </c>
      <c r="M121" s="362" t="s">
        <v>2397</v>
      </c>
      <c r="N121" s="362" t="s">
        <v>2398</v>
      </c>
      <c r="O121" s="362" t="s">
        <v>2399</v>
      </c>
      <c r="P121" s="362" t="s">
        <v>2</v>
      </c>
      <c r="Q121" s="362" t="s">
        <v>2</v>
      </c>
      <c r="R121" s="362">
        <v>4704277557</v>
      </c>
      <c r="S121" s="385">
        <v>40317</v>
      </c>
      <c r="T121" s="385">
        <v>45065</v>
      </c>
      <c r="U121" s="362">
        <v>4704277557</v>
      </c>
      <c r="V121" s="385">
        <v>40317</v>
      </c>
      <c r="W121" s="385">
        <v>45065</v>
      </c>
      <c r="X121" s="365" t="s">
        <v>967</v>
      </c>
      <c r="Y121" s="589">
        <v>44514</v>
      </c>
      <c r="Z121" s="367" t="s">
        <v>2400</v>
      </c>
      <c r="AA121" s="421">
        <v>44805</v>
      </c>
      <c r="AB121" s="421">
        <v>45170</v>
      </c>
      <c r="AC121" s="368" t="s">
        <v>968</v>
      </c>
      <c r="AD121" s="369" t="s">
        <v>78</v>
      </c>
      <c r="AE121" s="369" t="s">
        <v>78</v>
      </c>
      <c r="AF121" s="389" t="s">
        <v>2401</v>
      </c>
      <c r="AG121" s="390" t="s">
        <v>118</v>
      </c>
      <c r="AH121" s="369" t="s">
        <v>946</v>
      </c>
      <c r="AI121" s="436">
        <v>46356</v>
      </c>
      <c r="AJ121" s="391" t="s">
        <v>437</v>
      </c>
      <c r="AK121" s="391" t="s">
        <v>1961</v>
      </c>
      <c r="AL121" s="393" t="s">
        <v>2402</v>
      </c>
      <c r="AM121" s="390" t="s">
        <v>2403</v>
      </c>
      <c r="AN121" s="405" t="s">
        <v>2404</v>
      </c>
    </row>
    <row r="122" spans="1:40" ht="75">
      <c r="A122" s="230" t="s">
        <v>69</v>
      </c>
      <c r="B122" s="322" t="s">
        <v>940</v>
      </c>
      <c r="C122" s="322" t="s">
        <v>971</v>
      </c>
      <c r="D122" s="322"/>
      <c r="E122" s="322" t="s">
        <v>972</v>
      </c>
      <c r="F122" s="322" t="s">
        <v>259</v>
      </c>
      <c r="G122" s="322">
        <v>1578078374</v>
      </c>
      <c r="H122" s="322"/>
      <c r="I122" s="322" t="s">
        <v>75</v>
      </c>
      <c r="J122" s="322"/>
      <c r="K122" s="322" t="s">
        <v>180</v>
      </c>
      <c r="L122" s="322" t="s">
        <v>105</v>
      </c>
      <c r="M122" s="322">
        <v>6851107754</v>
      </c>
      <c r="N122" s="322" t="s">
        <v>2405</v>
      </c>
      <c r="O122" s="322" t="s">
        <v>975</v>
      </c>
      <c r="P122" s="322" t="s">
        <v>2</v>
      </c>
      <c r="Q122" s="322" t="s">
        <v>2</v>
      </c>
      <c r="R122" s="322" t="s">
        <v>2</v>
      </c>
      <c r="S122" s="322" t="s">
        <v>2</v>
      </c>
      <c r="T122" s="322" t="s">
        <v>2</v>
      </c>
      <c r="U122" s="322" t="s">
        <v>2</v>
      </c>
      <c r="V122" s="322" t="s">
        <v>2</v>
      </c>
      <c r="W122" s="322" t="s">
        <v>2</v>
      </c>
      <c r="X122" s="354" t="s">
        <v>2</v>
      </c>
      <c r="Y122" s="398" t="s">
        <v>2</v>
      </c>
      <c r="Z122" s="399" t="s">
        <v>2</v>
      </c>
      <c r="AA122" s="357"/>
      <c r="AB122" s="322"/>
      <c r="AC122" s="322"/>
      <c r="AD122" s="6" t="s">
        <v>78</v>
      </c>
      <c r="AE122" s="6" t="s">
        <v>78</v>
      </c>
      <c r="AF122" s="6" t="s">
        <v>20</v>
      </c>
      <c r="AG122" s="358"/>
      <c r="AH122" s="6" t="s">
        <v>946</v>
      </c>
      <c r="AI122" s="535">
        <v>46112</v>
      </c>
      <c r="AJ122" s="380" t="s">
        <v>20</v>
      </c>
      <c r="AK122" s="380" t="s">
        <v>20</v>
      </c>
      <c r="AL122" s="382" t="s">
        <v>20</v>
      </c>
      <c r="AM122" s="379" t="s">
        <v>20</v>
      </c>
      <c r="AN122" s="384" t="s">
        <v>153</v>
      </c>
    </row>
    <row r="123" spans="1:40" ht="75">
      <c r="A123" s="360" t="s">
        <v>69</v>
      </c>
      <c r="B123" s="363" t="s">
        <v>940</v>
      </c>
      <c r="C123" s="363" t="s">
        <v>976</v>
      </c>
      <c r="D123" s="363"/>
      <c r="E123" s="363" t="s">
        <v>977</v>
      </c>
      <c r="F123" s="363" t="s">
        <v>840</v>
      </c>
      <c r="G123" s="363">
        <v>1811432586</v>
      </c>
      <c r="H123" s="363">
        <v>14459458</v>
      </c>
      <c r="I123" s="362" t="s">
        <v>156</v>
      </c>
      <c r="J123" s="590">
        <v>44890</v>
      </c>
      <c r="K123" s="363" t="s">
        <v>122</v>
      </c>
      <c r="L123" s="361" t="s">
        <v>105</v>
      </c>
      <c r="M123" s="361">
        <v>6801104160</v>
      </c>
      <c r="N123" s="361" t="s">
        <v>2406</v>
      </c>
      <c r="O123" s="412" t="s">
        <v>2350</v>
      </c>
      <c r="P123" s="362" t="s">
        <v>2</v>
      </c>
      <c r="Q123" s="362" t="s">
        <v>2</v>
      </c>
      <c r="R123" s="362" t="s">
        <v>2</v>
      </c>
      <c r="S123" s="362" t="s">
        <v>2</v>
      </c>
      <c r="T123" s="362" t="s">
        <v>2</v>
      </c>
      <c r="U123" s="362" t="s">
        <v>2</v>
      </c>
      <c r="V123" s="362" t="s">
        <v>2</v>
      </c>
      <c r="W123" s="362" t="s">
        <v>2</v>
      </c>
      <c r="X123" s="365" t="s">
        <v>2</v>
      </c>
      <c r="Y123" s="366" t="s">
        <v>2</v>
      </c>
      <c r="Z123" s="367" t="s">
        <v>2</v>
      </c>
      <c r="AA123" s="421">
        <v>44719</v>
      </c>
      <c r="AB123" s="421">
        <v>45084</v>
      </c>
      <c r="AC123" s="368">
        <v>5090031802</v>
      </c>
      <c r="AD123" s="369" t="s">
        <v>78</v>
      </c>
      <c r="AE123" s="369" t="s">
        <v>78</v>
      </c>
      <c r="AF123" s="389" t="s">
        <v>2407</v>
      </c>
      <c r="AG123" s="390"/>
      <c r="AH123" s="369" t="s">
        <v>946</v>
      </c>
      <c r="AI123" s="587">
        <v>45138</v>
      </c>
      <c r="AJ123" s="370" t="s">
        <v>273</v>
      </c>
      <c r="AK123" s="462" t="s">
        <v>273</v>
      </c>
      <c r="AL123" s="461">
        <v>45007</v>
      </c>
      <c r="AM123" s="390" t="s">
        <v>2408</v>
      </c>
      <c r="AN123" s="463" t="s">
        <v>2409</v>
      </c>
    </row>
    <row r="124" spans="1:40" ht="118.5">
      <c r="A124" s="230" t="s">
        <v>69</v>
      </c>
      <c r="B124" s="322" t="s">
        <v>940</v>
      </c>
      <c r="C124" s="322" t="s">
        <v>163</v>
      </c>
      <c r="D124" s="322"/>
      <c r="E124" s="322" t="s">
        <v>983</v>
      </c>
      <c r="F124" s="322" t="s">
        <v>121</v>
      </c>
      <c r="G124" s="322">
        <v>1942724463</v>
      </c>
      <c r="H124" s="322">
        <v>14075416</v>
      </c>
      <c r="I124" s="322" t="s">
        <v>156</v>
      </c>
      <c r="J124" s="425">
        <v>44914</v>
      </c>
      <c r="K124" s="322" t="s">
        <v>122</v>
      </c>
      <c r="L124" s="322" t="s">
        <v>105</v>
      </c>
      <c r="M124" s="322" t="s">
        <v>985</v>
      </c>
      <c r="N124" s="322" t="s">
        <v>2410</v>
      </c>
      <c r="O124" s="322" t="s">
        <v>387</v>
      </c>
      <c r="P124" s="322" t="s">
        <v>2</v>
      </c>
      <c r="Q124" s="322" t="s">
        <v>2</v>
      </c>
      <c r="R124" s="322" t="s">
        <v>2</v>
      </c>
      <c r="S124" s="322" t="s">
        <v>2</v>
      </c>
      <c r="T124" s="322" t="s">
        <v>2</v>
      </c>
      <c r="U124" s="322" t="s">
        <v>2</v>
      </c>
      <c r="V124" s="322" t="s">
        <v>2</v>
      </c>
      <c r="W124" s="322" t="s">
        <v>2</v>
      </c>
      <c r="X124" s="354" t="s">
        <v>2</v>
      </c>
      <c r="Y124" s="398" t="s">
        <v>2</v>
      </c>
      <c r="Z124" s="399" t="s">
        <v>2</v>
      </c>
      <c r="AA124" s="426">
        <v>44774</v>
      </c>
      <c r="AB124" s="426">
        <v>45139</v>
      </c>
      <c r="AC124" s="357">
        <v>651290245</v>
      </c>
      <c r="AD124" s="6" t="s">
        <v>78</v>
      </c>
      <c r="AE124" s="6" t="s">
        <v>78</v>
      </c>
      <c r="AF124" s="358" t="s">
        <v>2411</v>
      </c>
      <c r="AG124" s="379" t="s">
        <v>118</v>
      </c>
      <c r="AH124" s="6" t="s">
        <v>946</v>
      </c>
      <c r="AI124" s="535">
        <v>45322</v>
      </c>
      <c r="AJ124" s="380" t="s">
        <v>437</v>
      </c>
      <c r="AK124" s="380" t="s">
        <v>1961</v>
      </c>
      <c r="AL124" s="382" t="s">
        <v>2412</v>
      </c>
      <c r="AM124" s="379" t="s">
        <v>2413</v>
      </c>
      <c r="AN124" s="384" t="s">
        <v>2414</v>
      </c>
    </row>
    <row r="125" spans="1:40" ht="51">
      <c r="A125" s="360" t="s">
        <v>69</v>
      </c>
      <c r="B125" s="363" t="s">
        <v>940</v>
      </c>
      <c r="C125" s="363" t="s">
        <v>989</v>
      </c>
      <c r="D125" s="363"/>
      <c r="E125" s="363" t="s">
        <v>990</v>
      </c>
      <c r="F125" s="363" t="s">
        <v>840</v>
      </c>
      <c r="G125" s="363">
        <v>1043623283</v>
      </c>
      <c r="H125" s="363">
        <v>12766149</v>
      </c>
      <c r="I125" s="362" t="s">
        <v>156</v>
      </c>
      <c r="J125" s="515">
        <v>44845</v>
      </c>
      <c r="K125" s="362" t="s">
        <v>122</v>
      </c>
      <c r="L125" s="362" t="s">
        <v>105</v>
      </c>
      <c r="M125" s="362">
        <v>6801096795</v>
      </c>
      <c r="N125" s="362" t="s">
        <v>2415</v>
      </c>
      <c r="O125" s="362" t="s">
        <v>2416</v>
      </c>
      <c r="P125" s="362" t="s">
        <v>2</v>
      </c>
      <c r="Q125" s="362" t="s">
        <v>2</v>
      </c>
      <c r="R125" s="362" t="s">
        <v>2</v>
      </c>
      <c r="S125" s="362" t="s">
        <v>2</v>
      </c>
      <c r="T125" s="362" t="s">
        <v>2</v>
      </c>
      <c r="U125" s="362" t="s">
        <v>2</v>
      </c>
      <c r="V125" s="362" t="s">
        <v>2</v>
      </c>
      <c r="W125" s="362" t="s">
        <v>2</v>
      </c>
      <c r="X125" s="365" t="s">
        <v>2</v>
      </c>
      <c r="Y125" s="366" t="s">
        <v>2</v>
      </c>
      <c r="Z125" s="367" t="s">
        <v>2</v>
      </c>
      <c r="AA125" s="591">
        <v>44398</v>
      </c>
      <c r="AB125" s="591">
        <v>44763</v>
      </c>
      <c r="AC125" s="592">
        <v>613597369</v>
      </c>
      <c r="AD125" s="369" t="s">
        <v>78</v>
      </c>
      <c r="AE125" s="369" t="s">
        <v>78</v>
      </c>
      <c r="AF125" s="389" t="s">
        <v>2417</v>
      </c>
      <c r="AG125" s="390" t="s">
        <v>118</v>
      </c>
      <c r="AH125" s="390" t="s">
        <v>90</v>
      </c>
      <c r="AI125" s="390"/>
      <c r="AJ125" s="370" t="s">
        <v>273</v>
      </c>
      <c r="AK125" s="423" t="s">
        <v>273</v>
      </c>
      <c r="AL125" s="461">
        <v>45007</v>
      </c>
      <c r="AM125" s="390" t="s">
        <v>2418</v>
      </c>
      <c r="AN125" s="463" t="s">
        <v>2419</v>
      </c>
    </row>
    <row r="126" spans="1:40" ht="118.5">
      <c r="A126" s="230" t="s">
        <v>69</v>
      </c>
      <c r="B126" s="322" t="s">
        <v>940</v>
      </c>
      <c r="C126" s="322" t="s">
        <v>772</v>
      </c>
      <c r="D126" s="322"/>
      <c r="E126" s="322" t="s">
        <v>997</v>
      </c>
      <c r="F126" s="322" t="s">
        <v>121</v>
      </c>
      <c r="G126" s="322">
        <v>1902287527</v>
      </c>
      <c r="H126" s="322">
        <v>14175342</v>
      </c>
      <c r="I126" s="322" t="s">
        <v>156</v>
      </c>
      <c r="J126" s="425">
        <v>44895</v>
      </c>
      <c r="K126" s="322" t="s">
        <v>122</v>
      </c>
      <c r="L126" s="322" t="s">
        <v>105</v>
      </c>
      <c r="M126" s="322">
        <v>6801098011</v>
      </c>
      <c r="N126" s="322" t="s">
        <v>2420</v>
      </c>
      <c r="O126" s="322" t="s">
        <v>387</v>
      </c>
      <c r="P126" s="322" t="s">
        <v>2</v>
      </c>
      <c r="Q126" s="322" t="s">
        <v>2</v>
      </c>
      <c r="R126" s="322" t="s">
        <v>2</v>
      </c>
      <c r="S126" s="322" t="s">
        <v>2</v>
      </c>
      <c r="T126" s="322" t="s">
        <v>2</v>
      </c>
      <c r="U126" s="322" t="s">
        <v>2</v>
      </c>
      <c r="V126" s="322" t="s">
        <v>2</v>
      </c>
      <c r="W126" s="322" t="s">
        <v>2</v>
      </c>
      <c r="X126" s="354" t="s">
        <v>2</v>
      </c>
      <c r="Y126" s="398" t="s">
        <v>2</v>
      </c>
      <c r="Z126" s="399" t="s">
        <v>2</v>
      </c>
      <c r="AA126" s="426">
        <v>44685</v>
      </c>
      <c r="AB126" s="426">
        <v>45050</v>
      </c>
      <c r="AC126" s="357">
        <v>617903495</v>
      </c>
      <c r="AD126" s="6" t="s">
        <v>78</v>
      </c>
      <c r="AE126" s="6" t="s">
        <v>78</v>
      </c>
      <c r="AF126" s="358" t="s">
        <v>2421</v>
      </c>
      <c r="AG126" s="379" t="s">
        <v>118</v>
      </c>
      <c r="AH126" s="6" t="s">
        <v>946</v>
      </c>
      <c r="AI126" s="535">
        <v>45138</v>
      </c>
      <c r="AJ126" s="380" t="s">
        <v>437</v>
      </c>
      <c r="AK126" s="380" t="s">
        <v>2422</v>
      </c>
      <c r="AL126" s="382" t="s">
        <v>2423</v>
      </c>
      <c r="AM126" s="379" t="s">
        <v>2424</v>
      </c>
      <c r="AN126" s="384" t="s">
        <v>2425</v>
      </c>
    </row>
    <row r="127" spans="1:40" ht="118.5">
      <c r="A127" s="360" t="s">
        <v>69</v>
      </c>
      <c r="B127" s="362" t="s">
        <v>940</v>
      </c>
      <c r="C127" s="362" t="s">
        <v>1003</v>
      </c>
      <c r="D127" s="362"/>
      <c r="E127" s="362" t="s">
        <v>1004</v>
      </c>
      <c r="F127" s="362" t="s">
        <v>94</v>
      </c>
      <c r="G127" s="362">
        <v>1457872822</v>
      </c>
      <c r="H127" s="362">
        <v>14049831</v>
      </c>
      <c r="I127" s="362" t="s">
        <v>75</v>
      </c>
      <c r="J127" s="362"/>
      <c r="K127" s="362" t="s">
        <v>716</v>
      </c>
      <c r="L127" s="362" t="s">
        <v>87</v>
      </c>
      <c r="M127" s="362">
        <v>6401018273</v>
      </c>
      <c r="N127" s="362" t="s">
        <v>2426</v>
      </c>
      <c r="O127" s="362" t="s">
        <v>788</v>
      </c>
      <c r="P127" s="362" t="s">
        <v>2</v>
      </c>
      <c r="Q127" s="362" t="s">
        <v>2</v>
      </c>
      <c r="R127" s="362" t="s">
        <v>2</v>
      </c>
      <c r="S127" s="362" t="s">
        <v>2</v>
      </c>
      <c r="T127" s="362" t="s">
        <v>2</v>
      </c>
      <c r="U127" s="362" t="s">
        <v>2</v>
      </c>
      <c r="V127" s="362" t="s">
        <v>2</v>
      </c>
      <c r="W127" s="362" t="s">
        <v>2</v>
      </c>
      <c r="X127" s="373"/>
      <c r="Y127" s="386"/>
      <c r="Z127" s="387"/>
      <c r="AA127" s="421">
        <v>44774</v>
      </c>
      <c r="AB127" s="421">
        <v>45139</v>
      </c>
      <c r="AC127" s="368" t="s">
        <v>1007</v>
      </c>
      <c r="AD127" s="369" t="s">
        <v>78</v>
      </c>
      <c r="AE127" s="369" t="s">
        <v>78</v>
      </c>
      <c r="AF127" s="369" t="s">
        <v>20</v>
      </c>
      <c r="AG127" s="389"/>
      <c r="AH127" s="369" t="s">
        <v>946</v>
      </c>
      <c r="AI127" s="587">
        <v>45107</v>
      </c>
      <c r="AJ127" s="391" t="s">
        <v>437</v>
      </c>
      <c r="AK127" s="391" t="s">
        <v>1961</v>
      </c>
      <c r="AL127" s="393" t="s">
        <v>2262</v>
      </c>
      <c r="AM127" s="390" t="s">
        <v>2427</v>
      </c>
      <c r="AN127" s="391" t="s">
        <v>2428</v>
      </c>
    </row>
    <row r="128" spans="1:40" ht="90">
      <c r="A128" s="230" t="s">
        <v>69</v>
      </c>
      <c r="B128" s="322" t="s">
        <v>940</v>
      </c>
      <c r="C128" s="322" t="s">
        <v>1545</v>
      </c>
      <c r="D128" s="322"/>
      <c r="E128" s="322" t="s">
        <v>1546</v>
      </c>
      <c r="F128" s="322" t="s">
        <v>121</v>
      </c>
      <c r="G128" s="322">
        <v>1124662622</v>
      </c>
      <c r="H128" s="322"/>
      <c r="I128" s="322" t="s">
        <v>75</v>
      </c>
      <c r="J128" s="322"/>
      <c r="K128" s="322" t="s">
        <v>122</v>
      </c>
      <c r="L128" s="322" t="s">
        <v>105</v>
      </c>
      <c r="M128" s="322" t="s">
        <v>1548</v>
      </c>
      <c r="N128" s="322" t="s">
        <v>1549</v>
      </c>
      <c r="O128" s="322" t="s">
        <v>1550</v>
      </c>
      <c r="P128" s="322" t="s">
        <v>2</v>
      </c>
      <c r="Q128" s="322" t="s">
        <v>2</v>
      </c>
      <c r="R128" s="322" t="s">
        <v>2</v>
      </c>
      <c r="S128" s="322" t="s">
        <v>2</v>
      </c>
      <c r="T128" s="322" t="s">
        <v>2</v>
      </c>
      <c r="U128" s="322" t="s">
        <v>2</v>
      </c>
      <c r="V128" s="322" t="s">
        <v>2</v>
      </c>
      <c r="W128" s="322" t="s">
        <v>2</v>
      </c>
      <c r="X128" s="354" t="s">
        <v>2</v>
      </c>
      <c r="Y128" s="398" t="s">
        <v>2</v>
      </c>
      <c r="Z128" s="399" t="s">
        <v>2</v>
      </c>
      <c r="AA128" s="357"/>
      <c r="AB128" s="322"/>
      <c r="AC128" s="322"/>
      <c r="AD128" s="6" t="s">
        <v>78</v>
      </c>
      <c r="AE128" s="6" t="s">
        <v>78</v>
      </c>
      <c r="AF128" s="358" t="s">
        <v>2429</v>
      </c>
      <c r="AG128" s="379"/>
      <c r="AH128" s="6" t="s">
        <v>946</v>
      </c>
      <c r="AI128" s="588">
        <v>45596</v>
      </c>
      <c r="AJ128" s="380" t="s">
        <v>437</v>
      </c>
      <c r="AK128" s="380" t="s">
        <v>1961</v>
      </c>
      <c r="AL128" s="382" t="s">
        <v>2430</v>
      </c>
      <c r="AM128" s="593" t="s">
        <v>2431</v>
      </c>
      <c r="AN128" s="384" t="s">
        <v>2432</v>
      </c>
    </row>
    <row r="129" spans="1:40" ht="104.25">
      <c r="A129" s="360" t="s">
        <v>69</v>
      </c>
      <c r="B129" s="362" t="s">
        <v>940</v>
      </c>
      <c r="C129" s="362" t="s">
        <v>632</v>
      </c>
      <c r="D129" s="362"/>
      <c r="E129" s="362" t="s">
        <v>1010</v>
      </c>
      <c r="F129" s="362" t="s">
        <v>121</v>
      </c>
      <c r="G129" s="465">
        <v>1891128427</v>
      </c>
      <c r="H129" s="362">
        <v>13659245</v>
      </c>
      <c r="I129" s="362" t="s">
        <v>156</v>
      </c>
      <c r="J129" s="559">
        <v>44900</v>
      </c>
      <c r="K129" s="465" t="s">
        <v>122</v>
      </c>
      <c r="L129" s="465" t="s">
        <v>105</v>
      </c>
      <c r="M129" s="362">
        <v>6801095701</v>
      </c>
      <c r="N129" s="362" t="s">
        <v>2433</v>
      </c>
      <c r="O129" s="362" t="s">
        <v>1013</v>
      </c>
      <c r="P129" s="362" t="s">
        <v>2</v>
      </c>
      <c r="Q129" s="362" t="s">
        <v>2</v>
      </c>
      <c r="R129" s="362" t="s">
        <v>2</v>
      </c>
      <c r="S129" s="362" t="s">
        <v>2</v>
      </c>
      <c r="T129" s="362" t="s">
        <v>2</v>
      </c>
      <c r="U129" s="362" t="s">
        <v>2</v>
      </c>
      <c r="V129" s="362" t="s">
        <v>2</v>
      </c>
      <c r="W129" s="362" t="s">
        <v>2</v>
      </c>
      <c r="X129" s="365" t="s">
        <v>2</v>
      </c>
      <c r="Y129" s="366" t="s">
        <v>2</v>
      </c>
      <c r="Z129" s="367" t="s">
        <v>2</v>
      </c>
      <c r="AA129" s="421">
        <v>44785</v>
      </c>
      <c r="AB129" s="421">
        <v>45150</v>
      </c>
      <c r="AC129" s="368" t="s">
        <v>1014</v>
      </c>
      <c r="AD129" s="369" t="s">
        <v>78</v>
      </c>
      <c r="AE129" s="369" t="s">
        <v>78</v>
      </c>
      <c r="AF129" s="389" t="s">
        <v>2434</v>
      </c>
      <c r="AG129" s="390" t="s">
        <v>118</v>
      </c>
      <c r="AH129" s="369" t="s">
        <v>946</v>
      </c>
      <c r="AI129" s="587">
        <v>45138</v>
      </c>
      <c r="AJ129" s="391" t="s">
        <v>437</v>
      </c>
      <c r="AK129" s="391" t="s">
        <v>1961</v>
      </c>
      <c r="AL129" s="393" t="s">
        <v>2435</v>
      </c>
      <c r="AM129" s="390" t="s">
        <v>2436</v>
      </c>
      <c r="AN129" s="405" t="s">
        <v>2437</v>
      </c>
    </row>
    <row r="130" spans="1:40" ht="162.75">
      <c r="A130" s="230" t="s">
        <v>69</v>
      </c>
      <c r="B130" s="322" t="s">
        <v>940</v>
      </c>
      <c r="C130" s="322" t="s">
        <v>1554</v>
      </c>
      <c r="D130" s="322"/>
      <c r="E130" s="322" t="s">
        <v>1555</v>
      </c>
      <c r="F130" s="322" t="s">
        <v>113</v>
      </c>
      <c r="G130" s="322">
        <v>1750394235</v>
      </c>
      <c r="H130" s="322">
        <v>12326757</v>
      </c>
      <c r="I130" s="322" t="s">
        <v>156</v>
      </c>
      <c r="J130" s="425">
        <v>44910</v>
      </c>
      <c r="K130" s="322" t="s">
        <v>166</v>
      </c>
      <c r="L130" s="322" t="s">
        <v>167</v>
      </c>
      <c r="M130" s="322">
        <v>6361006934</v>
      </c>
      <c r="N130" s="322" t="s">
        <v>1557</v>
      </c>
      <c r="O130" s="322" t="s">
        <v>1558</v>
      </c>
      <c r="P130" s="322" t="s">
        <v>2</v>
      </c>
      <c r="Q130" s="322" t="s">
        <v>2</v>
      </c>
      <c r="R130" s="322" t="s">
        <v>2</v>
      </c>
      <c r="S130" s="322" t="s">
        <v>2</v>
      </c>
      <c r="T130" s="322" t="s">
        <v>2</v>
      </c>
      <c r="U130" s="322" t="s">
        <v>2</v>
      </c>
      <c r="V130" s="322" t="s">
        <v>2</v>
      </c>
      <c r="W130" s="322" t="s">
        <v>2</v>
      </c>
      <c r="X130" s="354" t="s">
        <v>2</v>
      </c>
      <c r="Y130" s="398" t="s">
        <v>2</v>
      </c>
      <c r="Z130" s="399" t="s">
        <v>2</v>
      </c>
      <c r="AA130" s="426">
        <v>44626</v>
      </c>
      <c r="AB130" s="426">
        <v>44991</v>
      </c>
      <c r="AC130" s="357">
        <v>50126430</v>
      </c>
      <c r="AD130" s="6" t="s">
        <v>78</v>
      </c>
      <c r="AE130" s="6" t="s">
        <v>78</v>
      </c>
      <c r="AF130" s="6" t="s">
        <v>20</v>
      </c>
      <c r="AG130" s="358"/>
      <c r="AH130" s="6" t="s">
        <v>946</v>
      </c>
      <c r="AI130" s="588">
        <v>45291</v>
      </c>
      <c r="AJ130" s="380" t="s">
        <v>138</v>
      </c>
      <c r="AK130" s="380" t="s">
        <v>1961</v>
      </c>
      <c r="AL130" s="382" t="s">
        <v>2016</v>
      </c>
      <c r="AM130" s="379" t="s">
        <v>955</v>
      </c>
      <c r="AN130" s="384" t="s">
        <v>2438</v>
      </c>
    </row>
    <row r="131" spans="1:40" ht="89.25">
      <c r="A131" s="360" t="s">
        <v>69</v>
      </c>
      <c r="B131" s="363" t="s">
        <v>940</v>
      </c>
      <c r="C131" s="363" t="s">
        <v>1017</v>
      </c>
      <c r="D131" s="363"/>
      <c r="E131" s="363" t="s">
        <v>1018</v>
      </c>
      <c r="F131" s="363" t="s">
        <v>94</v>
      </c>
      <c r="G131" s="594">
        <v>1841687654</v>
      </c>
      <c r="H131" s="363">
        <v>15481683</v>
      </c>
      <c r="I131" s="362" t="s">
        <v>156</v>
      </c>
      <c r="J131" s="595">
        <v>44928</v>
      </c>
      <c r="K131" s="594" t="s">
        <v>86</v>
      </c>
      <c r="L131" s="364" t="s">
        <v>87</v>
      </c>
      <c r="M131" s="361">
        <v>6401222405</v>
      </c>
      <c r="N131" s="361" t="s">
        <v>2439</v>
      </c>
      <c r="O131" s="361" t="s">
        <v>1020</v>
      </c>
      <c r="P131" s="362" t="s">
        <v>2</v>
      </c>
      <c r="Q131" s="362" t="s">
        <v>2</v>
      </c>
      <c r="R131" s="362" t="s">
        <v>2</v>
      </c>
      <c r="S131" s="362" t="s">
        <v>2</v>
      </c>
      <c r="T131" s="362" t="s">
        <v>2</v>
      </c>
      <c r="U131" s="362" t="s">
        <v>2</v>
      </c>
      <c r="V131" s="362" t="s">
        <v>2</v>
      </c>
      <c r="W131" s="362" t="s">
        <v>2</v>
      </c>
      <c r="X131" s="365" t="s">
        <v>2</v>
      </c>
      <c r="Y131" s="366" t="s">
        <v>2</v>
      </c>
      <c r="Z131" s="367" t="s">
        <v>2</v>
      </c>
      <c r="AA131" s="596">
        <v>44854</v>
      </c>
      <c r="AB131" s="596">
        <v>45219</v>
      </c>
      <c r="AC131" s="368">
        <v>651831536</v>
      </c>
      <c r="AD131" s="369" t="s">
        <v>2119</v>
      </c>
      <c r="AE131" s="369" t="s">
        <v>2119</v>
      </c>
      <c r="AF131" s="369" t="s">
        <v>20</v>
      </c>
      <c r="AG131" s="390"/>
      <c r="AH131" s="390" t="s">
        <v>90</v>
      </c>
      <c r="AI131" s="390"/>
      <c r="AJ131" s="391" t="s">
        <v>437</v>
      </c>
      <c r="AK131" s="391" t="s">
        <v>1961</v>
      </c>
      <c r="AL131" s="393" t="s">
        <v>2440</v>
      </c>
      <c r="AM131" s="390" t="s">
        <v>1021</v>
      </c>
      <c r="AN131" s="463" t="s">
        <v>2441</v>
      </c>
    </row>
    <row r="132" spans="1:40" ht="75">
      <c r="A132" s="230" t="s">
        <v>69</v>
      </c>
      <c r="B132" s="322" t="s">
        <v>940</v>
      </c>
      <c r="C132" s="322" t="s">
        <v>1023</v>
      </c>
      <c r="D132" s="322"/>
      <c r="E132" s="322" t="s">
        <v>1025</v>
      </c>
      <c r="F132" s="322" t="s">
        <v>84</v>
      </c>
      <c r="G132" s="322">
        <v>1306107404</v>
      </c>
      <c r="H132" s="322"/>
      <c r="I132" s="322" t="s">
        <v>75</v>
      </c>
      <c r="J132" s="322"/>
      <c r="K132" s="322" t="s">
        <v>86</v>
      </c>
      <c r="L132" s="322" t="s">
        <v>87</v>
      </c>
      <c r="M132" s="322">
        <v>6451012995</v>
      </c>
      <c r="N132" s="322" t="s">
        <v>2442</v>
      </c>
      <c r="O132" s="322" t="s">
        <v>1028</v>
      </c>
      <c r="P132" s="322" t="s">
        <v>2</v>
      </c>
      <c r="Q132" s="322" t="s">
        <v>2</v>
      </c>
      <c r="R132" s="322" t="s">
        <v>2</v>
      </c>
      <c r="S132" s="322" t="s">
        <v>2</v>
      </c>
      <c r="T132" s="322" t="s">
        <v>2</v>
      </c>
      <c r="U132" s="322" t="s">
        <v>2</v>
      </c>
      <c r="V132" s="322" t="s">
        <v>2</v>
      </c>
      <c r="W132" s="322" t="s">
        <v>2</v>
      </c>
      <c r="X132" s="354" t="s">
        <v>2</v>
      </c>
      <c r="Y132" s="398" t="s">
        <v>2</v>
      </c>
      <c r="Z132" s="399" t="s">
        <v>2</v>
      </c>
      <c r="AA132" s="357"/>
      <c r="AB132" s="322"/>
      <c r="AC132" s="322"/>
      <c r="AD132" s="358" t="s">
        <v>78</v>
      </c>
      <c r="AE132" s="358" t="s">
        <v>78</v>
      </c>
      <c r="AF132" s="6" t="s">
        <v>20</v>
      </c>
      <c r="AG132" s="358"/>
      <c r="AH132" s="6" t="s">
        <v>946</v>
      </c>
      <c r="AI132" s="535">
        <v>46843</v>
      </c>
      <c r="AJ132" s="380" t="s">
        <v>152</v>
      </c>
      <c r="AK132" s="380" t="s">
        <v>20</v>
      </c>
      <c r="AL132" s="382" t="s">
        <v>20</v>
      </c>
      <c r="AM132" s="379" t="s">
        <v>20</v>
      </c>
      <c r="AN132" s="384" t="s">
        <v>153</v>
      </c>
    </row>
    <row r="133" spans="1:40" ht="148.5">
      <c r="A133" s="360" t="s">
        <v>69</v>
      </c>
      <c r="B133" s="362" t="s">
        <v>940</v>
      </c>
      <c r="C133" s="362" t="s">
        <v>28</v>
      </c>
      <c r="D133" s="362"/>
      <c r="E133" s="362" t="s">
        <v>1030</v>
      </c>
      <c r="F133" s="362" t="s">
        <v>121</v>
      </c>
      <c r="G133" s="362">
        <v>1033613435</v>
      </c>
      <c r="H133" s="362">
        <v>14230769</v>
      </c>
      <c r="I133" s="362" t="s">
        <v>156</v>
      </c>
      <c r="J133" s="515">
        <v>44879</v>
      </c>
      <c r="K133" s="362" t="s">
        <v>122</v>
      </c>
      <c r="L133" s="362" t="s">
        <v>105</v>
      </c>
      <c r="M133" s="362" t="s">
        <v>2443</v>
      </c>
      <c r="N133" s="362" t="s">
        <v>2444</v>
      </c>
      <c r="O133" s="362" t="s">
        <v>387</v>
      </c>
      <c r="P133" s="362" t="s">
        <v>2</v>
      </c>
      <c r="Q133" s="362" t="s">
        <v>2</v>
      </c>
      <c r="R133" s="362" t="s">
        <v>2</v>
      </c>
      <c r="S133" s="362" t="s">
        <v>2</v>
      </c>
      <c r="T133" s="362" t="s">
        <v>2</v>
      </c>
      <c r="U133" s="362" t="s">
        <v>2</v>
      </c>
      <c r="V133" s="362" t="s">
        <v>2</v>
      </c>
      <c r="W133" s="362" t="s">
        <v>2</v>
      </c>
      <c r="X133" s="365" t="s">
        <v>2</v>
      </c>
      <c r="Y133" s="366" t="s">
        <v>2</v>
      </c>
      <c r="Z133" s="367" t="s">
        <v>2</v>
      </c>
      <c r="AA133" s="421">
        <v>44760</v>
      </c>
      <c r="AB133" s="421">
        <v>45125</v>
      </c>
      <c r="AC133" s="368" t="s">
        <v>1034</v>
      </c>
      <c r="AD133" s="389" t="s">
        <v>78</v>
      </c>
      <c r="AE133" s="389" t="s">
        <v>78</v>
      </c>
      <c r="AF133" s="389" t="s">
        <v>2445</v>
      </c>
      <c r="AG133" s="390" t="s">
        <v>118</v>
      </c>
      <c r="AH133" s="369" t="s">
        <v>946</v>
      </c>
      <c r="AI133" s="436">
        <v>45230</v>
      </c>
      <c r="AJ133" s="391" t="s">
        <v>437</v>
      </c>
      <c r="AK133" s="391" t="s">
        <v>1961</v>
      </c>
      <c r="AL133" s="393" t="s">
        <v>2446</v>
      </c>
      <c r="AM133" s="390" t="s">
        <v>2447</v>
      </c>
      <c r="AN133" s="405" t="s">
        <v>2448</v>
      </c>
    </row>
    <row r="134" spans="1:40" ht="75">
      <c r="A134" s="230" t="s">
        <v>69</v>
      </c>
      <c r="B134" s="350" t="s">
        <v>940</v>
      </c>
      <c r="C134" s="350" t="s">
        <v>1790</v>
      </c>
      <c r="D134" s="350"/>
      <c r="E134" s="350" t="s">
        <v>941</v>
      </c>
      <c r="F134" s="350" t="s">
        <v>94</v>
      </c>
      <c r="G134" s="597">
        <v>1831635457</v>
      </c>
      <c r="H134" s="350">
        <v>14651052</v>
      </c>
      <c r="I134" s="322" t="s">
        <v>156</v>
      </c>
      <c r="J134" s="598">
        <v>44929</v>
      </c>
      <c r="K134" s="597" t="s">
        <v>86</v>
      </c>
      <c r="L134" s="351" t="s">
        <v>87</v>
      </c>
      <c r="M134" s="478">
        <v>6401018118</v>
      </c>
      <c r="N134" s="478" t="s">
        <v>2365</v>
      </c>
      <c r="O134" s="478" t="s">
        <v>944</v>
      </c>
      <c r="P134" s="322" t="s">
        <v>2</v>
      </c>
      <c r="Q134" s="322" t="s">
        <v>2</v>
      </c>
      <c r="R134" s="322" t="s">
        <v>2</v>
      </c>
      <c r="S134" s="322" t="s">
        <v>2</v>
      </c>
      <c r="T134" s="322" t="s">
        <v>2</v>
      </c>
      <c r="U134" s="322" t="s">
        <v>2</v>
      </c>
      <c r="V134" s="322" t="s">
        <v>2</v>
      </c>
      <c r="W134" s="322" t="s">
        <v>2</v>
      </c>
      <c r="X134" s="354" t="s">
        <v>2</v>
      </c>
      <c r="Y134" s="398" t="s">
        <v>2</v>
      </c>
      <c r="Z134" s="399" t="s">
        <v>2</v>
      </c>
      <c r="AA134" s="426">
        <v>44652</v>
      </c>
      <c r="AB134" s="426">
        <v>45017</v>
      </c>
      <c r="AC134" s="357" t="s">
        <v>945</v>
      </c>
      <c r="AD134" s="358" t="s">
        <v>78</v>
      </c>
      <c r="AE134" s="358" t="s">
        <v>78</v>
      </c>
      <c r="AF134" s="6" t="s">
        <v>20</v>
      </c>
      <c r="AG134" s="358"/>
      <c r="AH134" s="6" t="s">
        <v>946</v>
      </c>
      <c r="AI134" s="535">
        <v>46843</v>
      </c>
      <c r="AJ134" s="467" t="s">
        <v>273</v>
      </c>
      <c r="AK134" s="432" t="s">
        <v>273</v>
      </c>
      <c r="AL134" s="469">
        <v>45007</v>
      </c>
      <c r="AM134" s="379" t="s">
        <v>2449</v>
      </c>
      <c r="AN134" s="599" t="s">
        <v>2450</v>
      </c>
    </row>
    <row r="135" spans="1:40" ht="75">
      <c r="A135" s="360" t="s">
        <v>69</v>
      </c>
      <c r="B135" s="363" t="s">
        <v>940</v>
      </c>
      <c r="C135" s="363" t="s">
        <v>1037</v>
      </c>
      <c r="D135" s="363"/>
      <c r="E135" s="363" t="s">
        <v>1039</v>
      </c>
      <c r="F135" s="363" t="s">
        <v>805</v>
      </c>
      <c r="G135" s="363">
        <v>1629279351</v>
      </c>
      <c r="H135" s="363">
        <v>11932121</v>
      </c>
      <c r="I135" s="362" t="s">
        <v>156</v>
      </c>
      <c r="J135" s="590">
        <v>44907</v>
      </c>
      <c r="K135" s="363" t="s">
        <v>191</v>
      </c>
      <c r="L135" s="361" t="s">
        <v>192</v>
      </c>
      <c r="M135" s="361">
        <v>5101015978</v>
      </c>
      <c r="N135" s="361" t="s">
        <v>2451</v>
      </c>
      <c r="O135" s="361" t="s">
        <v>2452</v>
      </c>
      <c r="P135" s="362" t="s">
        <v>2</v>
      </c>
      <c r="Q135" s="362" t="s">
        <v>2</v>
      </c>
      <c r="R135" s="362" t="s">
        <v>2</v>
      </c>
      <c r="S135" s="362" t="s">
        <v>2</v>
      </c>
      <c r="T135" s="362" t="s">
        <v>2</v>
      </c>
      <c r="U135" s="362" t="s">
        <v>2</v>
      </c>
      <c r="V135" s="362" t="s">
        <v>2</v>
      </c>
      <c r="W135" s="362" t="s">
        <v>2</v>
      </c>
      <c r="X135" s="365" t="s">
        <v>1043</v>
      </c>
      <c r="Y135" s="366"/>
      <c r="Z135" s="367" t="s">
        <v>2453</v>
      </c>
      <c r="AA135" s="421">
        <v>44805</v>
      </c>
      <c r="AB135" s="421">
        <v>45170</v>
      </c>
      <c r="AC135" s="368" t="s">
        <v>968</v>
      </c>
      <c r="AD135" s="389" t="s">
        <v>78</v>
      </c>
      <c r="AE135" s="389" t="s">
        <v>78</v>
      </c>
      <c r="AF135" s="389" t="s">
        <v>2454</v>
      </c>
      <c r="AG135" s="418">
        <v>43585</v>
      </c>
      <c r="AH135" s="390" t="s">
        <v>90</v>
      </c>
      <c r="AI135" s="390"/>
      <c r="AJ135" s="370" t="s">
        <v>273</v>
      </c>
      <c r="AK135" s="462" t="s">
        <v>273</v>
      </c>
      <c r="AL135" s="461">
        <v>45007</v>
      </c>
      <c r="AM135" s="390" t="s">
        <v>2455</v>
      </c>
      <c r="AN135" s="468" t="s">
        <v>1047</v>
      </c>
    </row>
    <row r="136" spans="1:40" ht="148.5">
      <c r="A136" s="230" t="s">
        <v>69</v>
      </c>
      <c r="B136" s="322" t="s">
        <v>940</v>
      </c>
      <c r="C136" s="322" t="s">
        <v>1029</v>
      </c>
      <c r="D136" s="322"/>
      <c r="E136" s="322" t="s">
        <v>1048</v>
      </c>
      <c r="F136" s="322" t="s">
        <v>94</v>
      </c>
      <c r="G136" s="352">
        <v>1881042984</v>
      </c>
      <c r="H136" s="322">
        <v>13862165</v>
      </c>
      <c r="I136" s="322" t="s">
        <v>156</v>
      </c>
      <c r="J136" s="600">
        <v>44900</v>
      </c>
      <c r="K136" s="352" t="s">
        <v>86</v>
      </c>
      <c r="L136" s="352" t="s">
        <v>87</v>
      </c>
      <c r="M136" s="322">
        <v>6401014085</v>
      </c>
      <c r="N136" s="322" t="s">
        <v>2456</v>
      </c>
      <c r="O136" s="322" t="s">
        <v>719</v>
      </c>
      <c r="P136" s="322" t="s">
        <v>2</v>
      </c>
      <c r="Q136" s="322" t="s">
        <v>2</v>
      </c>
      <c r="R136" s="322" t="s">
        <v>2</v>
      </c>
      <c r="S136" s="322" t="s">
        <v>2</v>
      </c>
      <c r="T136" s="322" t="s">
        <v>2</v>
      </c>
      <c r="U136" s="322" t="s">
        <v>2</v>
      </c>
      <c r="V136" s="322" t="s">
        <v>2</v>
      </c>
      <c r="W136" s="322" t="s">
        <v>2</v>
      </c>
      <c r="X136" s="354" t="s">
        <v>2</v>
      </c>
      <c r="Y136" s="398" t="s">
        <v>2</v>
      </c>
      <c r="Z136" s="399" t="s">
        <v>2</v>
      </c>
      <c r="AA136" s="426">
        <v>44684</v>
      </c>
      <c r="AB136" s="406">
        <v>45049</v>
      </c>
      <c r="AC136" s="322" t="s">
        <v>1051</v>
      </c>
      <c r="AD136" s="358" t="s">
        <v>78</v>
      </c>
      <c r="AE136" s="358" t="s">
        <v>78</v>
      </c>
      <c r="AF136" s="6" t="s">
        <v>20</v>
      </c>
      <c r="AG136" s="358"/>
      <c r="AH136" s="6" t="s">
        <v>946</v>
      </c>
      <c r="AI136" s="535">
        <v>46843</v>
      </c>
      <c r="AJ136" s="380" t="s">
        <v>437</v>
      </c>
      <c r="AK136" s="380" t="s">
        <v>1961</v>
      </c>
      <c r="AL136" s="382" t="s">
        <v>2457</v>
      </c>
      <c r="AM136" s="379" t="s">
        <v>2458</v>
      </c>
      <c r="AN136" s="384" t="s">
        <v>2459</v>
      </c>
    </row>
    <row r="137" spans="1:40" ht="148.5">
      <c r="A137" s="360" t="s">
        <v>69</v>
      </c>
      <c r="B137" s="362" t="s">
        <v>940</v>
      </c>
      <c r="C137" s="362" t="s">
        <v>1054</v>
      </c>
      <c r="D137" s="362"/>
      <c r="E137" s="362" t="s">
        <v>1055</v>
      </c>
      <c r="F137" s="362" t="s">
        <v>121</v>
      </c>
      <c r="G137" s="362">
        <v>1992258362</v>
      </c>
      <c r="H137" s="362">
        <v>13642448</v>
      </c>
      <c r="I137" s="362" t="s">
        <v>156</v>
      </c>
      <c r="J137" s="515">
        <v>44865</v>
      </c>
      <c r="K137" s="362" t="s">
        <v>122</v>
      </c>
      <c r="L137" s="362" t="s">
        <v>105</v>
      </c>
      <c r="M137" s="362">
        <v>6801087170</v>
      </c>
      <c r="N137" s="362" t="s">
        <v>2460</v>
      </c>
      <c r="O137" s="362" t="s">
        <v>1058</v>
      </c>
      <c r="P137" s="362" t="s">
        <v>2</v>
      </c>
      <c r="Q137" s="362" t="s">
        <v>2</v>
      </c>
      <c r="R137" s="362" t="s">
        <v>2</v>
      </c>
      <c r="S137" s="362" t="s">
        <v>2</v>
      </c>
      <c r="T137" s="362" t="s">
        <v>2</v>
      </c>
      <c r="U137" s="362" t="s">
        <v>2</v>
      </c>
      <c r="V137" s="362" t="s">
        <v>2</v>
      </c>
      <c r="W137" s="362" t="s">
        <v>2</v>
      </c>
      <c r="X137" s="365" t="s">
        <v>2</v>
      </c>
      <c r="Y137" s="366" t="s">
        <v>2</v>
      </c>
      <c r="Z137" s="367" t="s">
        <v>2</v>
      </c>
      <c r="AA137" s="421">
        <v>44774</v>
      </c>
      <c r="AB137" s="385">
        <v>45139</v>
      </c>
      <c r="AC137" s="362">
        <v>56049830</v>
      </c>
      <c r="AD137" s="389" t="s">
        <v>78</v>
      </c>
      <c r="AE137" s="389" t="s">
        <v>78</v>
      </c>
      <c r="AF137" s="389" t="s">
        <v>2461</v>
      </c>
      <c r="AG137" s="390" t="s">
        <v>118</v>
      </c>
      <c r="AH137" s="369" t="s">
        <v>946</v>
      </c>
      <c r="AI137" s="587">
        <v>45138</v>
      </c>
      <c r="AJ137" s="391" t="s">
        <v>437</v>
      </c>
      <c r="AK137" s="391" t="s">
        <v>1961</v>
      </c>
      <c r="AL137" s="424" t="s">
        <v>2148</v>
      </c>
      <c r="AM137" s="390" t="s">
        <v>2462</v>
      </c>
      <c r="AN137" s="391" t="s">
        <v>2463</v>
      </c>
    </row>
    <row r="138" spans="1:40" ht="147.75">
      <c r="A138" s="230" t="s">
        <v>69</v>
      </c>
      <c r="B138" s="322" t="s">
        <v>940</v>
      </c>
      <c r="C138" s="322" t="s">
        <v>278</v>
      </c>
      <c r="D138" s="322"/>
      <c r="E138" s="322" t="s">
        <v>1061</v>
      </c>
      <c r="F138" s="322" t="s">
        <v>121</v>
      </c>
      <c r="G138" s="322">
        <v>1174078000</v>
      </c>
      <c r="H138" s="322">
        <v>14621560</v>
      </c>
      <c r="I138" s="322" t="s">
        <v>156</v>
      </c>
      <c r="J138" s="425">
        <v>44881</v>
      </c>
      <c r="K138" s="322" t="s">
        <v>122</v>
      </c>
      <c r="L138" s="322" t="s">
        <v>105</v>
      </c>
      <c r="M138" s="322" t="s">
        <v>2464</v>
      </c>
      <c r="N138" s="322" t="s">
        <v>2465</v>
      </c>
      <c r="O138" s="322" t="s">
        <v>387</v>
      </c>
      <c r="P138" s="322" t="s">
        <v>2</v>
      </c>
      <c r="Q138" s="322" t="s">
        <v>2</v>
      </c>
      <c r="R138" s="322" t="s">
        <v>2</v>
      </c>
      <c r="S138" s="322" t="s">
        <v>2</v>
      </c>
      <c r="T138" s="322" t="s">
        <v>2</v>
      </c>
      <c r="U138" s="322" t="s">
        <v>2</v>
      </c>
      <c r="V138" s="322" t="s">
        <v>2</v>
      </c>
      <c r="W138" s="322" t="s">
        <v>2</v>
      </c>
      <c r="X138" s="354" t="s">
        <v>2</v>
      </c>
      <c r="Y138" s="398" t="s">
        <v>2</v>
      </c>
      <c r="Z138" s="399" t="s">
        <v>2</v>
      </c>
      <c r="AA138" s="448">
        <v>44783</v>
      </c>
      <c r="AB138" s="448">
        <v>45148</v>
      </c>
      <c r="AC138" s="230" t="s">
        <v>1064</v>
      </c>
      <c r="AD138" s="358" t="s">
        <v>78</v>
      </c>
      <c r="AE138" s="358" t="s">
        <v>78</v>
      </c>
      <c r="AF138" s="358" t="s">
        <v>2466</v>
      </c>
      <c r="AG138" s="379" t="s">
        <v>118</v>
      </c>
      <c r="AH138" s="6" t="s">
        <v>946</v>
      </c>
      <c r="AI138" s="535">
        <v>45138</v>
      </c>
      <c r="AJ138" s="380" t="s">
        <v>437</v>
      </c>
      <c r="AK138" s="380" t="s">
        <v>1961</v>
      </c>
      <c r="AL138" s="382" t="s">
        <v>2467</v>
      </c>
      <c r="AM138" s="379" t="s">
        <v>2468</v>
      </c>
      <c r="AN138" s="380" t="s">
        <v>2469</v>
      </c>
    </row>
    <row r="139" spans="1:40" ht="89.25">
      <c r="A139" s="360" t="s">
        <v>69</v>
      </c>
      <c r="B139" s="362" t="s">
        <v>940</v>
      </c>
      <c r="C139" s="362" t="s">
        <v>1067</v>
      </c>
      <c r="D139" s="362"/>
      <c r="E139" s="362" t="s">
        <v>1068</v>
      </c>
      <c r="F139" s="362" t="s">
        <v>129</v>
      </c>
      <c r="G139" s="362">
        <v>1982632824</v>
      </c>
      <c r="H139" s="362">
        <v>10891170</v>
      </c>
      <c r="I139" s="362" t="s">
        <v>156</v>
      </c>
      <c r="J139" s="385">
        <v>44823</v>
      </c>
      <c r="K139" s="362" t="s">
        <v>130</v>
      </c>
      <c r="L139" s="362" t="s">
        <v>131</v>
      </c>
      <c r="M139" s="362">
        <v>4301053687</v>
      </c>
      <c r="N139" s="362" t="s">
        <v>2470</v>
      </c>
      <c r="O139" s="362" t="s">
        <v>2471</v>
      </c>
      <c r="P139" s="362" t="s">
        <v>2</v>
      </c>
      <c r="Q139" s="362" t="s">
        <v>2</v>
      </c>
      <c r="R139" s="362" t="s">
        <v>2</v>
      </c>
      <c r="S139" s="362" t="s">
        <v>2</v>
      </c>
      <c r="T139" s="362" t="s">
        <v>2</v>
      </c>
      <c r="U139" s="362" t="s">
        <v>2</v>
      </c>
      <c r="V139" s="362" t="s">
        <v>2</v>
      </c>
      <c r="W139" s="362" t="s">
        <v>2</v>
      </c>
      <c r="X139" s="365" t="s">
        <v>1072</v>
      </c>
      <c r="Y139" s="601">
        <v>42345</v>
      </c>
      <c r="Z139" s="602">
        <v>45688</v>
      </c>
      <c r="AA139" s="603">
        <v>44805</v>
      </c>
      <c r="AB139" s="418">
        <v>45170</v>
      </c>
      <c r="AC139" s="390" t="s">
        <v>968</v>
      </c>
      <c r="AD139" s="389" t="s">
        <v>78</v>
      </c>
      <c r="AE139" s="389" t="s">
        <v>78</v>
      </c>
      <c r="AF139" s="389" t="s">
        <v>2472</v>
      </c>
      <c r="AG139" s="587">
        <v>42521</v>
      </c>
      <c r="AH139" s="369" t="s">
        <v>946</v>
      </c>
      <c r="AI139" s="436">
        <v>45657</v>
      </c>
      <c r="AJ139" s="391" t="s">
        <v>437</v>
      </c>
      <c r="AK139" s="391" t="s">
        <v>1961</v>
      </c>
      <c r="AL139" s="393" t="s">
        <v>2153</v>
      </c>
      <c r="AM139" s="390" t="s">
        <v>2473</v>
      </c>
      <c r="AN139" s="391" t="s">
        <v>2474</v>
      </c>
    </row>
    <row r="140" spans="1:40" ht="45">
      <c r="A140" s="230" t="s">
        <v>69</v>
      </c>
      <c r="B140" s="322" t="s">
        <v>940</v>
      </c>
      <c r="C140" s="322" t="s">
        <v>1076</v>
      </c>
      <c r="D140" s="322" t="s">
        <v>1077</v>
      </c>
      <c r="E140" s="322" t="s">
        <v>715</v>
      </c>
      <c r="F140" s="322" t="s">
        <v>84</v>
      </c>
      <c r="G140" s="322">
        <v>1407343379</v>
      </c>
      <c r="H140" s="322"/>
      <c r="I140" s="322" t="s">
        <v>75</v>
      </c>
      <c r="J140" s="322"/>
      <c r="K140" s="322" t="s">
        <v>716</v>
      </c>
      <c r="L140" s="322" t="s">
        <v>87</v>
      </c>
      <c r="M140" s="322">
        <v>6451016771</v>
      </c>
      <c r="N140" s="322" t="s">
        <v>2475</v>
      </c>
      <c r="O140" s="322" t="s">
        <v>1079</v>
      </c>
      <c r="P140" s="322" t="s">
        <v>2</v>
      </c>
      <c r="Q140" s="322" t="s">
        <v>2</v>
      </c>
      <c r="R140" s="322" t="s">
        <v>2</v>
      </c>
      <c r="S140" s="322" t="s">
        <v>2</v>
      </c>
      <c r="T140" s="322" t="s">
        <v>2</v>
      </c>
      <c r="U140" s="322" t="s">
        <v>2</v>
      </c>
      <c r="V140" s="322" t="s">
        <v>2</v>
      </c>
      <c r="W140" s="322" t="s">
        <v>2</v>
      </c>
      <c r="X140" s="354" t="s">
        <v>2</v>
      </c>
      <c r="Y140" s="398" t="s">
        <v>2</v>
      </c>
      <c r="Z140" s="399" t="s">
        <v>2</v>
      </c>
      <c r="AA140" s="357"/>
      <c r="AB140" s="322"/>
      <c r="AC140" s="322"/>
      <c r="AD140" s="358" t="s">
        <v>78</v>
      </c>
      <c r="AE140" s="358" t="s">
        <v>78</v>
      </c>
      <c r="AF140" s="6" t="s">
        <v>20</v>
      </c>
      <c r="AG140" s="379"/>
      <c r="AH140" s="379" t="s">
        <v>90</v>
      </c>
      <c r="AI140" s="379"/>
      <c r="AJ140" s="380" t="s">
        <v>20</v>
      </c>
      <c r="AK140" s="380" t="s">
        <v>20</v>
      </c>
      <c r="AL140" s="382" t="s">
        <v>20</v>
      </c>
      <c r="AM140" s="379" t="s">
        <v>20</v>
      </c>
      <c r="AN140" s="384" t="s">
        <v>153</v>
      </c>
    </row>
    <row r="141" spans="1:40" ht="147.75">
      <c r="A141" s="360" t="s">
        <v>69</v>
      </c>
      <c r="B141" s="362" t="s">
        <v>940</v>
      </c>
      <c r="C141" s="362" t="s">
        <v>391</v>
      </c>
      <c r="D141" s="362"/>
      <c r="E141" s="362" t="s">
        <v>1081</v>
      </c>
      <c r="F141" s="362" t="s">
        <v>1082</v>
      </c>
      <c r="G141" s="362">
        <v>1578951729</v>
      </c>
      <c r="H141" s="362">
        <v>13540962</v>
      </c>
      <c r="I141" s="362" t="s">
        <v>156</v>
      </c>
      <c r="J141" s="385">
        <v>44821</v>
      </c>
      <c r="K141" s="362" t="s">
        <v>1084</v>
      </c>
      <c r="L141" s="362" t="s">
        <v>1085</v>
      </c>
      <c r="M141" s="362" t="s">
        <v>2476</v>
      </c>
      <c r="N141" s="362" t="s">
        <v>2477</v>
      </c>
      <c r="O141" s="362" t="s">
        <v>1088</v>
      </c>
      <c r="P141" s="362" t="s">
        <v>2</v>
      </c>
      <c r="Q141" s="362" t="s">
        <v>2</v>
      </c>
      <c r="R141" s="362">
        <v>4704211531</v>
      </c>
      <c r="S141" s="385">
        <v>35600</v>
      </c>
      <c r="T141" s="385">
        <v>45462</v>
      </c>
      <c r="U141" s="362">
        <v>4704211531</v>
      </c>
      <c r="V141" s="385">
        <v>35600</v>
      </c>
      <c r="W141" s="385">
        <v>45462</v>
      </c>
      <c r="X141" s="373" t="s">
        <v>1089</v>
      </c>
      <c r="Y141" s="386"/>
      <c r="Z141" s="604">
        <v>45322</v>
      </c>
      <c r="AA141" s="603">
        <v>44805</v>
      </c>
      <c r="AB141" s="418">
        <v>45170</v>
      </c>
      <c r="AC141" s="390" t="s">
        <v>968</v>
      </c>
      <c r="AD141" s="389" t="s">
        <v>78</v>
      </c>
      <c r="AE141" s="389" t="s">
        <v>78</v>
      </c>
      <c r="AF141" s="389" t="s">
        <v>2478</v>
      </c>
      <c r="AG141" s="390" t="s">
        <v>118</v>
      </c>
      <c r="AH141" s="369" t="s">
        <v>946</v>
      </c>
      <c r="AI141" s="587">
        <v>45777</v>
      </c>
      <c r="AJ141" s="391" t="s">
        <v>437</v>
      </c>
      <c r="AK141" s="391" t="s">
        <v>1961</v>
      </c>
      <c r="AL141" s="393" t="s">
        <v>2479</v>
      </c>
      <c r="AM141" s="390" t="s">
        <v>2480</v>
      </c>
      <c r="AN141" s="405" t="s">
        <v>2481</v>
      </c>
    </row>
    <row r="142" spans="1:40" ht="75">
      <c r="A142" s="230" t="s">
        <v>69</v>
      </c>
      <c r="B142" s="322" t="s">
        <v>940</v>
      </c>
      <c r="C142" s="322" t="s">
        <v>1093</v>
      </c>
      <c r="D142" s="322"/>
      <c r="E142" s="322" t="s">
        <v>1095</v>
      </c>
      <c r="F142" s="322" t="s">
        <v>259</v>
      </c>
      <c r="G142" s="322">
        <v>1902209760</v>
      </c>
      <c r="H142" s="322"/>
      <c r="I142" s="322" t="s">
        <v>75</v>
      </c>
      <c r="J142" s="322"/>
      <c r="K142" s="322" t="s">
        <v>104</v>
      </c>
      <c r="L142" s="322" t="s">
        <v>364</v>
      </c>
      <c r="M142" s="322" t="s">
        <v>1097</v>
      </c>
      <c r="N142" s="322" t="s">
        <v>2482</v>
      </c>
      <c r="O142" s="322" t="s">
        <v>1099</v>
      </c>
      <c r="P142" s="322" t="s">
        <v>2</v>
      </c>
      <c r="Q142" s="322" t="s">
        <v>2</v>
      </c>
      <c r="R142" s="322" t="s">
        <v>2</v>
      </c>
      <c r="S142" s="322" t="s">
        <v>2</v>
      </c>
      <c r="T142" s="322" t="s">
        <v>2</v>
      </c>
      <c r="U142" s="322" t="s">
        <v>2</v>
      </c>
      <c r="V142" s="322" t="s">
        <v>2</v>
      </c>
      <c r="W142" s="322" t="s">
        <v>2</v>
      </c>
      <c r="X142" s="354" t="s">
        <v>2</v>
      </c>
      <c r="Y142" s="398" t="s">
        <v>2</v>
      </c>
      <c r="Z142" s="399" t="s">
        <v>2</v>
      </c>
      <c r="AA142" s="357"/>
      <c r="AB142" s="322"/>
      <c r="AC142" s="322"/>
      <c r="AD142" s="358" t="s">
        <v>78</v>
      </c>
      <c r="AE142" s="358" t="s">
        <v>78</v>
      </c>
      <c r="AF142" s="6" t="s">
        <v>20</v>
      </c>
      <c r="AG142" s="358"/>
      <c r="AH142" s="6" t="s">
        <v>946</v>
      </c>
      <c r="AI142" s="535">
        <v>45930</v>
      </c>
      <c r="AJ142" s="380" t="s">
        <v>20</v>
      </c>
      <c r="AK142" s="380" t="s">
        <v>20</v>
      </c>
      <c r="AL142" s="382" t="s">
        <v>20</v>
      </c>
      <c r="AM142" s="379" t="s">
        <v>20</v>
      </c>
      <c r="AN142" s="384" t="s">
        <v>153</v>
      </c>
    </row>
    <row r="143" spans="1:40" ht="118.5">
      <c r="A143" s="360" t="s">
        <v>69</v>
      </c>
      <c r="B143" s="362" t="s">
        <v>940</v>
      </c>
      <c r="C143" s="362" t="s">
        <v>1100</v>
      </c>
      <c r="D143" s="362"/>
      <c r="E143" s="362" t="s">
        <v>1101</v>
      </c>
      <c r="F143" s="362" t="s">
        <v>121</v>
      </c>
      <c r="G143" s="465">
        <v>1861048829</v>
      </c>
      <c r="H143" s="362">
        <v>14533113</v>
      </c>
      <c r="I143" s="465" t="s">
        <v>75</v>
      </c>
      <c r="J143" s="465"/>
      <c r="K143" s="465" t="s">
        <v>122</v>
      </c>
      <c r="L143" s="465" t="s">
        <v>105</v>
      </c>
      <c r="M143" s="362" t="s">
        <v>1103</v>
      </c>
      <c r="N143" s="362" t="s">
        <v>2483</v>
      </c>
      <c r="O143" s="412" t="s">
        <v>2350</v>
      </c>
      <c r="P143" s="362" t="s">
        <v>2</v>
      </c>
      <c r="Q143" s="362" t="s">
        <v>2</v>
      </c>
      <c r="R143" s="362" t="s">
        <v>2</v>
      </c>
      <c r="S143" s="362" t="s">
        <v>2</v>
      </c>
      <c r="T143" s="362" t="s">
        <v>2</v>
      </c>
      <c r="U143" s="362" t="s">
        <v>2</v>
      </c>
      <c r="V143" s="362" t="s">
        <v>2</v>
      </c>
      <c r="W143" s="362" t="s">
        <v>2</v>
      </c>
      <c r="X143" s="365" t="s">
        <v>2</v>
      </c>
      <c r="Y143" s="366" t="s">
        <v>2</v>
      </c>
      <c r="Z143" s="367" t="s">
        <v>2</v>
      </c>
      <c r="AA143" s="421">
        <v>44682</v>
      </c>
      <c r="AB143" s="421">
        <v>45047</v>
      </c>
      <c r="AC143" s="368" t="s">
        <v>1106</v>
      </c>
      <c r="AD143" s="389" t="s">
        <v>78</v>
      </c>
      <c r="AE143" s="389" t="s">
        <v>78</v>
      </c>
      <c r="AF143" s="389" t="s">
        <v>2484</v>
      </c>
      <c r="AG143" s="390" t="s">
        <v>118</v>
      </c>
      <c r="AH143" s="369" t="s">
        <v>946</v>
      </c>
      <c r="AI143" s="587">
        <v>45535</v>
      </c>
      <c r="AJ143" s="391" t="s">
        <v>437</v>
      </c>
      <c r="AK143" s="391" t="s">
        <v>2485</v>
      </c>
      <c r="AL143" s="393" t="s">
        <v>2486</v>
      </c>
      <c r="AM143" s="390" t="s">
        <v>2487</v>
      </c>
      <c r="AN143" s="405" t="s">
        <v>2488</v>
      </c>
    </row>
    <row r="144" spans="1:40" ht="148.5">
      <c r="A144" s="230" t="s">
        <v>69</v>
      </c>
      <c r="B144" s="322" t="s">
        <v>940</v>
      </c>
      <c r="C144" s="322" t="s">
        <v>1110</v>
      </c>
      <c r="D144" s="322"/>
      <c r="E144" s="322" t="s">
        <v>1111</v>
      </c>
      <c r="F144" s="322" t="s">
        <v>963</v>
      </c>
      <c r="G144" s="322">
        <v>1679041545</v>
      </c>
      <c r="H144" s="322">
        <v>14377034</v>
      </c>
      <c r="I144" s="322" t="s">
        <v>156</v>
      </c>
      <c r="J144" s="406">
        <v>44872</v>
      </c>
      <c r="K144" s="322" t="s">
        <v>238</v>
      </c>
      <c r="L144" s="322" t="s">
        <v>239</v>
      </c>
      <c r="M144" s="322" t="s">
        <v>1113</v>
      </c>
      <c r="N144" s="322" t="s">
        <v>2489</v>
      </c>
      <c r="O144" s="322" t="s">
        <v>1115</v>
      </c>
      <c r="P144" s="322" t="s">
        <v>2</v>
      </c>
      <c r="Q144" s="322" t="s">
        <v>2</v>
      </c>
      <c r="R144" s="322">
        <v>4704264372</v>
      </c>
      <c r="S144" s="406">
        <v>39524</v>
      </c>
      <c r="T144" s="406">
        <v>45368</v>
      </c>
      <c r="U144" s="322">
        <v>4704264372</v>
      </c>
      <c r="V144" s="406">
        <v>39524</v>
      </c>
      <c r="W144" s="406">
        <v>45368</v>
      </c>
      <c r="X144" s="359" t="s">
        <v>1116</v>
      </c>
      <c r="Y144" s="407"/>
      <c r="Z144" s="605">
        <v>45596</v>
      </c>
      <c r="AA144" s="606">
        <v>44850</v>
      </c>
      <c r="AB144" s="606">
        <v>45215</v>
      </c>
      <c r="AC144" s="409">
        <v>68424340</v>
      </c>
      <c r="AD144" s="358" t="s">
        <v>78</v>
      </c>
      <c r="AE144" s="358" t="s">
        <v>78</v>
      </c>
      <c r="AF144" s="358" t="s">
        <v>2490</v>
      </c>
      <c r="AG144" s="379" t="s">
        <v>118</v>
      </c>
      <c r="AH144" s="358" t="s">
        <v>1118</v>
      </c>
      <c r="AI144" s="358"/>
      <c r="AJ144" s="380" t="s">
        <v>437</v>
      </c>
      <c r="AK144" s="380" t="s">
        <v>2491</v>
      </c>
      <c r="AL144" s="382" t="s">
        <v>2492</v>
      </c>
      <c r="AM144" s="379" t="s">
        <v>2493</v>
      </c>
      <c r="AN144" s="384" t="s">
        <v>2494</v>
      </c>
    </row>
    <row r="145" spans="1:40" ht="148.5">
      <c r="A145" s="360" t="s">
        <v>69</v>
      </c>
      <c r="B145" s="362" t="s">
        <v>940</v>
      </c>
      <c r="C145" s="362" t="s">
        <v>534</v>
      </c>
      <c r="D145" s="362"/>
      <c r="E145" s="362" t="s">
        <v>1122</v>
      </c>
      <c r="F145" s="362" t="s">
        <v>1123</v>
      </c>
      <c r="G145" s="362">
        <v>1588065098</v>
      </c>
      <c r="H145" s="362">
        <v>12767625</v>
      </c>
      <c r="I145" s="362" t="s">
        <v>156</v>
      </c>
      <c r="J145" s="385">
        <v>44931</v>
      </c>
      <c r="K145" s="362" t="s">
        <v>180</v>
      </c>
      <c r="L145" s="362" t="s">
        <v>105</v>
      </c>
      <c r="M145" s="362" t="s">
        <v>1125</v>
      </c>
      <c r="N145" s="362" t="s">
        <v>2495</v>
      </c>
      <c r="O145" s="362" t="s">
        <v>1127</v>
      </c>
      <c r="P145" s="362" t="s">
        <v>2</v>
      </c>
      <c r="Q145" s="362" t="s">
        <v>2</v>
      </c>
      <c r="R145" s="362" t="s">
        <v>2</v>
      </c>
      <c r="S145" s="362" t="s">
        <v>2</v>
      </c>
      <c r="T145" s="362" t="s">
        <v>2</v>
      </c>
      <c r="U145" s="362" t="s">
        <v>2</v>
      </c>
      <c r="V145" s="362" t="s">
        <v>2</v>
      </c>
      <c r="W145" s="362" t="s">
        <v>2</v>
      </c>
      <c r="X145" s="365" t="s">
        <v>2</v>
      </c>
      <c r="Y145" s="366" t="s">
        <v>2</v>
      </c>
      <c r="Z145" s="367" t="s">
        <v>2</v>
      </c>
      <c r="AA145" s="421">
        <v>44774</v>
      </c>
      <c r="AB145" s="421">
        <v>45139</v>
      </c>
      <c r="AC145" s="368" t="s">
        <v>1128</v>
      </c>
      <c r="AD145" s="389" t="s">
        <v>78</v>
      </c>
      <c r="AE145" s="389" t="s">
        <v>78</v>
      </c>
      <c r="AF145" s="389" t="s">
        <v>2496</v>
      </c>
      <c r="AG145" s="390" t="s">
        <v>118</v>
      </c>
      <c r="AH145" s="369" t="s">
        <v>946</v>
      </c>
      <c r="AI145" s="587">
        <v>45138</v>
      </c>
      <c r="AJ145" s="391" t="s">
        <v>437</v>
      </c>
      <c r="AK145" s="391" t="s">
        <v>2497</v>
      </c>
      <c r="AL145" s="393" t="s">
        <v>2498</v>
      </c>
      <c r="AM145" s="390" t="s">
        <v>2499</v>
      </c>
      <c r="AN145" s="405" t="s">
        <v>2500</v>
      </c>
    </row>
    <row r="146" spans="1:40" ht="60">
      <c r="A146" s="230" t="s">
        <v>69</v>
      </c>
      <c r="B146" s="350" t="s">
        <v>940</v>
      </c>
      <c r="C146" s="350" t="s">
        <v>1132</v>
      </c>
      <c r="D146" s="350"/>
      <c r="E146" s="350" t="s">
        <v>1133</v>
      </c>
      <c r="F146" s="350" t="s">
        <v>1134</v>
      </c>
      <c r="G146" s="350">
        <v>1285290536</v>
      </c>
      <c r="H146" s="350">
        <v>15806540</v>
      </c>
      <c r="I146" s="322" t="s">
        <v>156</v>
      </c>
      <c r="J146" s="406">
        <v>44904</v>
      </c>
      <c r="K146" s="322" t="s">
        <v>238</v>
      </c>
      <c r="L146" s="322" t="s">
        <v>239</v>
      </c>
      <c r="M146" s="322">
        <v>4704316591</v>
      </c>
      <c r="N146" s="322" t="s">
        <v>2501</v>
      </c>
      <c r="O146" s="322" t="s">
        <v>1136</v>
      </c>
      <c r="P146" s="322" t="s">
        <v>2</v>
      </c>
      <c r="Q146" s="322" t="s">
        <v>2</v>
      </c>
      <c r="R146" s="478">
        <v>4704316591</v>
      </c>
      <c r="S146" s="479">
        <v>42278</v>
      </c>
      <c r="T146" s="479">
        <v>45566</v>
      </c>
      <c r="U146" s="478">
        <v>4704316591</v>
      </c>
      <c r="V146" s="479">
        <v>42278</v>
      </c>
      <c r="W146" s="479">
        <v>45566</v>
      </c>
      <c r="X146" s="359" t="s">
        <v>1137</v>
      </c>
      <c r="Y146" s="607">
        <v>44874</v>
      </c>
      <c r="Z146" s="608">
        <v>46081</v>
      </c>
      <c r="AA146" s="609">
        <v>44805</v>
      </c>
      <c r="AB146" s="609">
        <v>45170</v>
      </c>
      <c r="AC146" s="409" t="s">
        <v>1138</v>
      </c>
      <c r="AD146" s="358" t="s">
        <v>78</v>
      </c>
      <c r="AE146" s="358" t="s">
        <v>78</v>
      </c>
      <c r="AF146" s="358" t="s">
        <v>2502</v>
      </c>
      <c r="AG146" s="379"/>
      <c r="AH146" s="379" t="s">
        <v>90</v>
      </c>
      <c r="AI146" s="379"/>
      <c r="AJ146" s="467" t="s">
        <v>273</v>
      </c>
      <c r="AK146" s="432" t="s">
        <v>273</v>
      </c>
      <c r="AL146" s="469">
        <v>45007</v>
      </c>
      <c r="AM146" s="379" t="s">
        <v>2503</v>
      </c>
      <c r="AN146" s="610" t="s">
        <v>2504</v>
      </c>
    </row>
    <row r="147" spans="1:40" ht="148.5">
      <c r="A147" s="360" t="s">
        <v>69</v>
      </c>
      <c r="B147" s="362" t="s">
        <v>940</v>
      </c>
      <c r="C147" s="362" t="s">
        <v>534</v>
      </c>
      <c r="D147" s="362"/>
      <c r="E147" s="362" t="s">
        <v>547</v>
      </c>
      <c r="F147" s="362" t="s">
        <v>121</v>
      </c>
      <c r="G147" s="362">
        <v>1114930690</v>
      </c>
      <c r="H147" s="362">
        <v>11939388</v>
      </c>
      <c r="I147" s="362" t="s">
        <v>156</v>
      </c>
      <c r="J147" s="385">
        <v>44873</v>
      </c>
      <c r="K147" s="362" t="s">
        <v>122</v>
      </c>
      <c r="L147" s="362" t="s">
        <v>105</v>
      </c>
      <c r="M147" s="362" t="s">
        <v>1144</v>
      </c>
      <c r="N147" s="362" t="s">
        <v>2505</v>
      </c>
      <c r="O147" s="362" t="s">
        <v>387</v>
      </c>
      <c r="P147" s="362" t="s">
        <v>2</v>
      </c>
      <c r="Q147" s="362" t="s">
        <v>2</v>
      </c>
      <c r="R147" s="362" t="s">
        <v>2</v>
      </c>
      <c r="S147" s="362" t="s">
        <v>2</v>
      </c>
      <c r="T147" s="362" t="s">
        <v>2</v>
      </c>
      <c r="U147" s="362" t="s">
        <v>2</v>
      </c>
      <c r="V147" s="362" t="s">
        <v>2</v>
      </c>
      <c r="W147" s="362" t="s">
        <v>2</v>
      </c>
      <c r="X147" s="365" t="s">
        <v>2</v>
      </c>
      <c r="Y147" s="366" t="s">
        <v>2</v>
      </c>
      <c r="Z147" s="367" t="s">
        <v>2</v>
      </c>
      <c r="AA147" s="421">
        <v>44700</v>
      </c>
      <c r="AB147" s="421">
        <v>45065</v>
      </c>
      <c r="AC147" s="368" t="s">
        <v>1146</v>
      </c>
      <c r="AD147" s="389" t="s">
        <v>2119</v>
      </c>
      <c r="AE147" s="389" t="s">
        <v>2119</v>
      </c>
      <c r="AF147" s="389" t="s">
        <v>2506</v>
      </c>
      <c r="AG147" s="587">
        <v>43131</v>
      </c>
      <c r="AH147" s="369" t="s">
        <v>946</v>
      </c>
      <c r="AI147" s="436">
        <v>45291</v>
      </c>
      <c r="AJ147" s="391" t="s">
        <v>437</v>
      </c>
      <c r="AK147" s="391" t="s">
        <v>2507</v>
      </c>
      <c r="AL147" s="393" t="s">
        <v>2508</v>
      </c>
      <c r="AM147" s="390" t="s">
        <v>2509</v>
      </c>
      <c r="AN147" s="405" t="s">
        <v>2510</v>
      </c>
    </row>
    <row r="148" spans="1:40" ht="75">
      <c r="A148" s="230" t="s">
        <v>69</v>
      </c>
      <c r="B148" s="322" t="s">
        <v>940</v>
      </c>
      <c r="C148" s="322" t="s">
        <v>1150</v>
      </c>
      <c r="D148" s="322" t="s">
        <v>1151</v>
      </c>
      <c r="E148" s="322" t="s">
        <v>1152</v>
      </c>
      <c r="F148" s="322" t="s">
        <v>259</v>
      </c>
      <c r="G148" s="322">
        <v>1447864129</v>
      </c>
      <c r="H148" s="322"/>
      <c r="I148" s="322" t="s">
        <v>75</v>
      </c>
      <c r="J148" s="322"/>
      <c r="K148" s="322" t="s">
        <v>763</v>
      </c>
      <c r="L148" s="322" t="s">
        <v>96</v>
      </c>
      <c r="M148" s="322" t="s">
        <v>2511</v>
      </c>
      <c r="N148" s="322" t="s">
        <v>2512</v>
      </c>
      <c r="O148" s="322" t="s">
        <v>1483</v>
      </c>
      <c r="P148" s="322" t="s">
        <v>2</v>
      </c>
      <c r="Q148" s="322" t="s">
        <v>2</v>
      </c>
      <c r="R148" s="322" t="s">
        <v>2</v>
      </c>
      <c r="S148" s="322" t="s">
        <v>2</v>
      </c>
      <c r="T148" s="322" t="s">
        <v>2</v>
      </c>
      <c r="U148" s="322" t="s">
        <v>2</v>
      </c>
      <c r="V148" s="322" t="s">
        <v>2</v>
      </c>
      <c r="W148" s="322" t="s">
        <v>2</v>
      </c>
      <c r="X148" s="354" t="s">
        <v>2</v>
      </c>
      <c r="Y148" s="398" t="s">
        <v>2</v>
      </c>
      <c r="Z148" s="399" t="s">
        <v>2</v>
      </c>
      <c r="AA148" s="357"/>
      <c r="AB148" s="322"/>
      <c r="AC148" s="322"/>
      <c r="AD148" s="358" t="s">
        <v>78</v>
      </c>
      <c r="AE148" s="358" t="s">
        <v>78</v>
      </c>
      <c r="AF148" s="6" t="s">
        <v>20</v>
      </c>
      <c r="AG148" s="379"/>
      <c r="AH148" s="6" t="s">
        <v>684</v>
      </c>
      <c r="AI148" s="378">
        <v>46112</v>
      </c>
      <c r="AJ148" s="380" t="s">
        <v>20</v>
      </c>
      <c r="AK148" s="380" t="s">
        <v>20</v>
      </c>
      <c r="AL148" s="382" t="s">
        <v>20</v>
      </c>
      <c r="AM148" s="379" t="s">
        <v>20</v>
      </c>
      <c r="AN148" s="384" t="s">
        <v>153</v>
      </c>
    </row>
    <row r="149" spans="1:40" ht="118.5">
      <c r="A149" s="360" t="s">
        <v>69</v>
      </c>
      <c r="B149" s="362" t="s">
        <v>940</v>
      </c>
      <c r="C149" s="362" t="s">
        <v>1157</v>
      </c>
      <c r="D149" s="362" t="s">
        <v>1158</v>
      </c>
      <c r="E149" s="362" t="s">
        <v>1159</v>
      </c>
      <c r="F149" s="362" t="s">
        <v>963</v>
      </c>
      <c r="G149" s="362">
        <v>1659919819</v>
      </c>
      <c r="H149" s="362">
        <v>14597565</v>
      </c>
      <c r="I149" s="362" t="s">
        <v>156</v>
      </c>
      <c r="J149" s="385">
        <v>44821</v>
      </c>
      <c r="K149" s="362" t="s">
        <v>297</v>
      </c>
      <c r="L149" s="362" t="s">
        <v>239</v>
      </c>
      <c r="M149" s="362" t="s">
        <v>1160</v>
      </c>
      <c r="N149" s="362" t="s">
        <v>2513</v>
      </c>
      <c r="O149" s="362" t="s">
        <v>1162</v>
      </c>
      <c r="P149" s="362" t="s">
        <v>2</v>
      </c>
      <c r="Q149" s="362" t="s">
        <v>2</v>
      </c>
      <c r="R149" s="362"/>
      <c r="S149" s="362"/>
      <c r="T149" s="362"/>
      <c r="U149" s="362"/>
      <c r="V149" s="362"/>
      <c r="W149" s="362"/>
      <c r="X149" s="373" t="s">
        <v>1163</v>
      </c>
      <c r="Y149" s="386"/>
      <c r="Z149" s="604">
        <v>45808</v>
      </c>
      <c r="AA149" s="611">
        <v>44805</v>
      </c>
      <c r="AB149" s="611">
        <v>45170</v>
      </c>
      <c r="AC149" s="388" t="s">
        <v>968</v>
      </c>
      <c r="AD149" s="389" t="s">
        <v>78</v>
      </c>
      <c r="AE149" s="389" t="s">
        <v>78</v>
      </c>
      <c r="AF149" s="389" t="s">
        <v>2514</v>
      </c>
      <c r="AG149" s="390" t="s">
        <v>118</v>
      </c>
      <c r="AH149" s="369" t="s">
        <v>946</v>
      </c>
      <c r="AI149" s="436">
        <v>45657</v>
      </c>
      <c r="AJ149" s="391" t="s">
        <v>437</v>
      </c>
      <c r="AK149" s="391" t="s">
        <v>1961</v>
      </c>
      <c r="AL149" s="393" t="s">
        <v>2515</v>
      </c>
      <c r="AM149" s="391" t="s">
        <v>1166</v>
      </c>
      <c r="AN149" s="405" t="s">
        <v>2516</v>
      </c>
    </row>
    <row r="150" spans="1:40" ht="148.5">
      <c r="A150" s="230" t="s">
        <v>69</v>
      </c>
      <c r="B150" s="322" t="s">
        <v>940</v>
      </c>
      <c r="C150" s="322" t="s">
        <v>1168</v>
      </c>
      <c r="D150" s="322"/>
      <c r="E150" s="322" t="s">
        <v>1169</v>
      </c>
      <c r="F150" s="322" t="s">
        <v>121</v>
      </c>
      <c r="G150" s="322">
        <v>1740783612</v>
      </c>
      <c r="H150" s="322">
        <v>14223987</v>
      </c>
      <c r="I150" s="322" t="s">
        <v>156</v>
      </c>
      <c r="J150" s="425">
        <v>44845</v>
      </c>
      <c r="K150" s="322" t="s">
        <v>122</v>
      </c>
      <c r="L150" s="322" t="s">
        <v>2517</v>
      </c>
      <c r="M150" s="322">
        <v>6801097673</v>
      </c>
      <c r="N150" s="322" t="s">
        <v>2518</v>
      </c>
      <c r="O150" s="322" t="s">
        <v>387</v>
      </c>
      <c r="P150" s="322" t="s">
        <v>2</v>
      </c>
      <c r="Q150" s="322" t="s">
        <v>2</v>
      </c>
      <c r="R150" s="322" t="s">
        <v>2</v>
      </c>
      <c r="S150" s="322" t="s">
        <v>2</v>
      </c>
      <c r="T150" s="322" t="s">
        <v>2</v>
      </c>
      <c r="U150" s="322" t="s">
        <v>2</v>
      </c>
      <c r="V150" s="322" t="s">
        <v>2</v>
      </c>
      <c r="W150" s="322" t="s">
        <v>2</v>
      </c>
      <c r="X150" s="354" t="s">
        <v>2</v>
      </c>
      <c r="Y150" s="398" t="s">
        <v>2</v>
      </c>
      <c r="Z150" s="399" t="s">
        <v>2</v>
      </c>
      <c r="AA150" s="426">
        <v>44638</v>
      </c>
      <c r="AB150" s="426">
        <v>45003</v>
      </c>
      <c r="AC150" s="357" t="s">
        <v>1173</v>
      </c>
      <c r="AD150" s="358" t="s">
        <v>78</v>
      </c>
      <c r="AE150" s="358" t="s">
        <v>78</v>
      </c>
      <c r="AF150" s="358" t="s">
        <v>2519</v>
      </c>
      <c r="AG150" s="379"/>
      <c r="AH150" s="6" t="s">
        <v>946</v>
      </c>
      <c r="AI150" s="535">
        <v>46873</v>
      </c>
      <c r="AJ150" s="380" t="s">
        <v>437</v>
      </c>
      <c r="AK150" s="380" t="s">
        <v>2520</v>
      </c>
      <c r="AL150" s="382" t="s">
        <v>2521</v>
      </c>
      <c r="AM150" s="380" t="s">
        <v>1166</v>
      </c>
      <c r="AN150" s="384" t="s">
        <v>2522</v>
      </c>
    </row>
    <row r="151" spans="1:40" ht="148.5">
      <c r="A151" s="360" t="s">
        <v>69</v>
      </c>
      <c r="B151" s="362" t="s">
        <v>940</v>
      </c>
      <c r="C151" s="362" t="s">
        <v>1176</v>
      </c>
      <c r="D151" s="362"/>
      <c r="E151" s="362" t="s">
        <v>1178</v>
      </c>
      <c r="F151" s="362" t="s">
        <v>1179</v>
      </c>
      <c r="G151" s="362">
        <v>1538262480</v>
      </c>
      <c r="H151" s="362">
        <v>14948238</v>
      </c>
      <c r="I151" s="362" t="s">
        <v>156</v>
      </c>
      <c r="J151" s="385">
        <v>44795</v>
      </c>
      <c r="K151" s="362" t="s">
        <v>716</v>
      </c>
      <c r="L151" s="362" t="s">
        <v>87</v>
      </c>
      <c r="M151" s="362">
        <v>6401006902</v>
      </c>
      <c r="N151" s="362" t="s">
        <v>2523</v>
      </c>
      <c r="O151" s="362" t="s">
        <v>1182</v>
      </c>
      <c r="P151" s="362" t="s">
        <v>2</v>
      </c>
      <c r="Q151" s="362" t="s">
        <v>2</v>
      </c>
      <c r="R151" s="362" t="s">
        <v>2</v>
      </c>
      <c r="S151" s="362" t="s">
        <v>2</v>
      </c>
      <c r="T151" s="362" t="s">
        <v>2</v>
      </c>
      <c r="U151" s="362" t="s">
        <v>2</v>
      </c>
      <c r="V151" s="362" t="s">
        <v>2</v>
      </c>
      <c r="W151" s="362" t="s">
        <v>2</v>
      </c>
      <c r="X151" s="365" t="s">
        <v>2</v>
      </c>
      <c r="Y151" s="366" t="s">
        <v>2</v>
      </c>
      <c r="Z151" s="367" t="s">
        <v>2</v>
      </c>
      <c r="AA151" s="421">
        <v>44582</v>
      </c>
      <c r="AB151" s="421">
        <v>44947</v>
      </c>
      <c r="AC151" s="368">
        <v>697144653</v>
      </c>
      <c r="AD151" s="389" t="s">
        <v>78</v>
      </c>
      <c r="AE151" s="389" t="s">
        <v>78</v>
      </c>
      <c r="AF151" s="369" t="s">
        <v>20</v>
      </c>
      <c r="AG151" s="389"/>
      <c r="AH151" s="369" t="s">
        <v>946</v>
      </c>
      <c r="AI151" s="587">
        <v>45869</v>
      </c>
      <c r="AJ151" s="391" t="s">
        <v>437</v>
      </c>
      <c r="AK151" s="391" t="s">
        <v>1961</v>
      </c>
      <c r="AL151" s="393" t="s">
        <v>2524</v>
      </c>
      <c r="AM151" s="391" t="s">
        <v>1166</v>
      </c>
      <c r="AN151" s="405" t="s">
        <v>2525</v>
      </c>
    </row>
    <row r="152" spans="1:40" ht="114.75">
      <c r="A152" s="230" t="s">
        <v>69</v>
      </c>
      <c r="B152" s="612" t="s">
        <v>940</v>
      </c>
      <c r="C152" s="613" t="s">
        <v>1185</v>
      </c>
      <c r="D152" s="613"/>
      <c r="E152" s="613" t="s">
        <v>1187</v>
      </c>
      <c r="F152" s="613" t="s">
        <v>94</v>
      </c>
      <c r="G152" s="613">
        <v>1215236328</v>
      </c>
      <c r="H152" s="613">
        <v>12566039</v>
      </c>
      <c r="I152" s="322" t="s">
        <v>156</v>
      </c>
      <c r="J152" s="448">
        <v>44931</v>
      </c>
      <c r="K152" s="230" t="s">
        <v>86</v>
      </c>
      <c r="L152" s="322" t="s">
        <v>87</v>
      </c>
      <c r="M152" s="322">
        <v>6401012375</v>
      </c>
      <c r="N152" s="322" t="s">
        <v>2526</v>
      </c>
      <c r="O152" s="322" t="s">
        <v>944</v>
      </c>
      <c r="P152" s="322" t="s">
        <v>2</v>
      </c>
      <c r="Q152" s="322" t="s">
        <v>2</v>
      </c>
      <c r="R152" s="322" t="s">
        <v>2</v>
      </c>
      <c r="S152" s="322" t="s">
        <v>2</v>
      </c>
      <c r="T152" s="322" t="s">
        <v>2</v>
      </c>
      <c r="U152" s="322" t="s">
        <v>2</v>
      </c>
      <c r="V152" s="322" t="s">
        <v>2</v>
      </c>
      <c r="W152" s="322" t="s">
        <v>2</v>
      </c>
      <c r="X152" s="354" t="s">
        <v>2</v>
      </c>
      <c r="Y152" s="398" t="s">
        <v>2</v>
      </c>
      <c r="Z152" s="399" t="s">
        <v>2</v>
      </c>
      <c r="AA152" s="426">
        <v>44576</v>
      </c>
      <c r="AB152" s="426">
        <v>44941</v>
      </c>
      <c r="AC152" s="357" t="s">
        <v>1190</v>
      </c>
      <c r="AD152" s="358" t="s">
        <v>78</v>
      </c>
      <c r="AE152" s="358" t="s">
        <v>78</v>
      </c>
      <c r="AF152" s="6" t="s">
        <v>20</v>
      </c>
      <c r="AG152" s="358"/>
      <c r="AH152" s="6" t="s">
        <v>946</v>
      </c>
      <c r="AI152" s="535">
        <v>45138</v>
      </c>
      <c r="AJ152" s="380" t="s">
        <v>437</v>
      </c>
      <c r="AK152" s="380" t="s">
        <v>1961</v>
      </c>
      <c r="AL152" s="382" t="s">
        <v>2527</v>
      </c>
      <c r="AM152" s="380" t="s">
        <v>1166</v>
      </c>
      <c r="AN152" s="380" t="s">
        <v>2528</v>
      </c>
    </row>
    <row r="153" spans="1:40" ht="42.75">
      <c r="A153" s="360" t="s">
        <v>69</v>
      </c>
      <c r="B153" s="614" t="s">
        <v>1638</v>
      </c>
      <c r="C153" s="615" t="s">
        <v>657</v>
      </c>
      <c r="D153" s="615"/>
      <c r="E153" s="615" t="s">
        <v>658</v>
      </c>
      <c r="F153" s="615" t="s">
        <v>84</v>
      </c>
      <c r="G153" s="616">
        <v>1780336149</v>
      </c>
      <c r="H153" s="615">
        <v>15662710</v>
      </c>
      <c r="I153" s="617" t="s">
        <v>75</v>
      </c>
      <c r="J153" s="617"/>
      <c r="K153" s="617" t="s">
        <v>147</v>
      </c>
      <c r="L153" s="361" t="s">
        <v>148</v>
      </c>
      <c r="M153" s="361">
        <v>6451022042</v>
      </c>
      <c r="N153" s="361" t="s">
        <v>2529</v>
      </c>
      <c r="O153" s="361" t="s">
        <v>660</v>
      </c>
      <c r="P153" s="362" t="s">
        <v>2</v>
      </c>
      <c r="Q153" s="362" t="s">
        <v>2</v>
      </c>
      <c r="R153" s="362" t="s">
        <v>2</v>
      </c>
      <c r="S153" s="362" t="s">
        <v>2</v>
      </c>
      <c r="T153" s="362" t="s">
        <v>2</v>
      </c>
      <c r="U153" s="362" t="s">
        <v>2</v>
      </c>
      <c r="V153" s="362" t="s">
        <v>2</v>
      </c>
      <c r="W153" s="362" t="s">
        <v>2</v>
      </c>
      <c r="X153" s="365" t="s">
        <v>2</v>
      </c>
      <c r="Y153" s="366" t="s">
        <v>2</v>
      </c>
      <c r="Z153" s="522" t="s">
        <v>2</v>
      </c>
      <c r="AA153" s="368"/>
      <c r="AB153" s="362"/>
      <c r="AC153" s="362"/>
      <c r="AD153" s="389" t="s">
        <v>78</v>
      </c>
      <c r="AE153" s="389" t="s">
        <v>78</v>
      </c>
      <c r="AF153" s="369" t="s">
        <v>20</v>
      </c>
      <c r="AG153" s="390"/>
      <c r="AH153" s="390" t="s">
        <v>90</v>
      </c>
      <c r="AI153" s="390"/>
      <c r="AJ153" s="370" t="s">
        <v>20</v>
      </c>
      <c r="AK153" s="462" t="s">
        <v>20</v>
      </c>
      <c r="AL153" s="513" t="s">
        <v>20</v>
      </c>
      <c r="AM153" s="390" t="s">
        <v>20</v>
      </c>
      <c r="AN153" s="395" t="s">
        <v>20</v>
      </c>
    </row>
    <row r="154" spans="1:40" ht="103.5">
      <c r="A154" s="230" t="s">
        <v>69</v>
      </c>
      <c r="B154" s="350" t="s">
        <v>1638</v>
      </c>
      <c r="C154" s="350" t="s">
        <v>1639</v>
      </c>
      <c r="D154" s="350"/>
      <c r="E154" s="350" t="s">
        <v>662</v>
      </c>
      <c r="F154" s="350" t="s">
        <v>663</v>
      </c>
      <c r="G154" s="478">
        <v>1922525146</v>
      </c>
      <c r="H154" s="478">
        <v>14102707</v>
      </c>
      <c r="I154" s="322" t="s">
        <v>156</v>
      </c>
      <c r="J154" s="618">
        <v>44925</v>
      </c>
      <c r="K154" s="478" t="s">
        <v>665</v>
      </c>
      <c r="L154" s="478" t="s">
        <v>666</v>
      </c>
      <c r="M154" s="478">
        <v>5601008339</v>
      </c>
      <c r="N154" s="478" t="s">
        <v>2530</v>
      </c>
      <c r="O154" s="478" t="s">
        <v>668</v>
      </c>
      <c r="P154" s="350"/>
      <c r="Q154" s="350"/>
      <c r="R154" s="322" t="s">
        <v>2</v>
      </c>
      <c r="S154" s="322" t="s">
        <v>2</v>
      </c>
      <c r="T154" s="322" t="s">
        <v>2</v>
      </c>
      <c r="U154" s="322" t="s">
        <v>2</v>
      </c>
      <c r="V154" s="322" t="s">
        <v>2</v>
      </c>
      <c r="W154" s="322" t="s">
        <v>2</v>
      </c>
      <c r="X154" s="619" t="s">
        <v>670</v>
      </c>
      <c r="Y154" s="620">
        <v>42979</v>
      </c>
      <c r="Z154" s="621">
        <v>46112</v>
      </c>
      <c r="AA154" s="622">
        <v>44805</v>
      </c>
      <c r="AB154" s="623">
        <v>45108</v>
      </c>
      <c r="AC154" s="478" t="s">
        <v>580</v>
      </c>
      <c r="AD154" s="358" t="s">
        <v>78</v>
      </c>
      <c r="AE154" s="358" t="s">
        <v>78</v>
      </c>
      <c r="AF154" s="358" t="s">
        <v>2531</v>
      </c>
      <c r="AG154" s="379" t="s">
        <v>118</v>
      </c>
      <c r="AH154" s="6" t="s">
        <v>2532</v>
      </c>
      <c r="AI154" s="624">
        <v>45443</v>
      </c>
      <c r="AJ154" s="467" t="s">
        <v>273</v>
      </c>
      <c r="AK154" s="432" t="s">
        <v>273</v>
      </c>
      <c r="AL154" s="469">
        <v>45007</v>
      </c>
      <c r="AM154" s="379" t="s">
        <v>2533</v>
      </c>
      <c r="AN154" s="380" t="s">
        <v>2534</v>
      </c>
    </row>
    <row r="155" spans="1:40" ht="100.5">
      <c r="A155" s="360" t="s">
        <v>69</v>
      </c>
      <c r="B155" s="361" t="s">
        <v>1638</v>
      </c>
      <c r="C155" s="424" t="s">
        <v>675</v>
      </c>
      <c r="D155" s="625" t="s">
        <v>676</v>
      </c>
      <c r="E155" s="625" t="s">
        <v>229</v>
      </c>
      <c r="F155" s="361" t="s">
        <v>129</v>
      </c>
      <c r="G155" s="462">
        <v>1306945035</v>
      </c>
      <c r="H155" s="361">
        <v>12010014</v>
      </c>
      <c r="I155" s="362" t="s">
        <v>156</v>
      </c>
      <c r="J155" s="485">
        <v>44950</v>
      </c>
      <c r="K155" s="361" t="s">
        <v>130</v>
      </c>
      <c r="L155" s="361" t="s">
        <v>678</v>
      </c>
      <c r="M155" s="361">
        <v>4301082459</v>
      </c>
      <c r="N155" s="361" t="s">
        <v>2535</v>
      </c>
      <c r="O155" s="361" t="s">
        <v>2536</v>
      </c>
      <c r="P155" s="362" t="s">
        <v>2</v>
      </c>
      <c r="Q155" s="362" t="s">
        <v>2</v>
      </c>
      <c r="R155" s="362" t="s">
        <v>2</v>
      </c>
      <c r="S155" s="362" t="s">
        <v>2</v>
      </c>
      <c r="T155" s="362" t="s">
        <v>2</v>
      </c>
      <c r="U155" s="362" t="s">
        <v>2</v>
      </c>
      <c r="V155" s="362" t="s">
        <v>2</v>
      </c>
      <c r="W155" s="362" t="s">
        <v>2</v>
      </c>
      <c r="X155" s="365" t="s">
        <v>682</v>
      </c>
      <c r="Y155" s="516">
        <v>43739</v>
      </c>
      <c r="Z155" s="626">
        <v>45991</v>
      </c>
      <c r="AA155" s="627">
        <v>44743</v>
      </c>
      <c r="AB155" s="627">
        <v>45108</v>
      </c>
      <c r="AC155" s="368" t="s">
        <v>580</v>
      </c>
      <c r="AD155" s="389" t="s">
        <v>78</v>
      </c>
      <c r="AE155" s="389" t="s">
        <v>78</v>
      </c>
      <c r="AF155" s="389" t="s">
        <v>2537</v>
      </c>
      <c r="AG155" s="418">
        <v>44012</v>
      </c>
      <c r="AH155" s="369" t="s">
        <v>684</v>
      </c>
      <c r="AI155" s="418">
        <v>45535</v>
      </c>
      <c r="AJ155" s="395" t="s">
        <v>2538</v>
      </c>
      <c r="AK155" s="395" t="s">
        <v>2539</v>
      </c>
      <c r="AL155" s="461">
        <v>45007</v>
      </c>
      <c r="AM155" s="390" t="s">
        <v>2540</v>
      </c>
      <c r="AN155" s="395" t="s">
        <v>2541</v>
      </c>
    </row>
    <row r="156" spans="1:40" ht="75">
      <c r="A156" s="230" t="s">
        <v>69</v>
      </c>
      <c r="B156" s="628" t="s">
        <v>1638</v>
      </c>
      <c r="C156" s="629" t="s">
        <v>585</v>
      </c>
      <c r="D156" s="629"/>
      <c r="E156" s="630" t="s">
        <v>587</v>
      </c>
      <c r="F156" s="629" t="s">
        <v>573</v>
      </c>
      <c r="G156" s="630">
        <v>1164998431</v>
      </c>
      <c r="H156" s="631">
        <v>14372570</v>
      </c>
      <c r="I156" s="322" t="s">
        <v>156</v>
      </c>
      <c r="J156" s="618">
        <v>44923</v>
      </c>
      <c r="K156" s="4" t="s">
        <v>238</v>
      </c>
      <c r="L156" s="478" t="s">
        <v>588</v>
      </c>
      <c r="M156" s="478">
        <v>4704310770</v>
      </c>
      <c r="N156" s="478" t="s">
        <v>2542</v>
      </c>
      <c r="O156" s="478" t="s">
        <v>590</v>
      </c>
      <c r="P156" s="322" t="s">
        <v>2</v>
      </c>
      <c r="Q156" s="322" t="s">
        <v>2</v>
      </c>
      <c r="R156" s="350"/>
      <c r="S156" s="350"/>
      <c r="T156" s="350"/>
      <c r="U156" s="350"/>
      <c r="V156" s="350"/>
      <c r="W156" s="350"/>
      <c r="X156" s="354" t="s">
        <v>591</v>
      </c>
      <c r="Y156" s="632"/>
      <c r="Z156" s="621">
        <v>45443</v>
      </c>
      <c r="AA156" s="633">
        <v>44743</v>
      </c>
      <c r="AB156" s="634">
        <v>45108</v>
      </c>
      <c r="AC156" s="357" t="s">
        <v>580</v>
      </c>
      <c r="AD156" s="358" t="s">
        <v>78</v>
      </c>
      <c r="AE156" s="358" t="s">
        <v>78</v>
      </c>
      <c r="AF156" s="358" t="s">
        <v>2543</v>
      </c>
      <c r="AG156" s="379" t="s">
        <v>118</v>
      </c>
      <c r="AH156" s="635" t="s">
        <v>2544</v>
      </c>
      <c r="AI156" s="624">
        <v>45291</v>
      </c>
      <c r="AJ156" s="467" t="s">
        <v>273</v>
      </c>
      <c r="AK156" s="432" t="s">
        <v>273</v>
      </c>
      <c r="AL156" s="469">
        <v>45007</v>
      </c>
      <c r="AM156" s="379" t="s">
        <v>2545</v>
      </c>
      <c r="AN156" s="411" t="s">
        <v>2546</v>
      </c>
    </row>
    <row r="157" spans="1:40" ht="45">
      <c r="A157" s="360" t="s">
        <v>69</v>
      </c>
      <c r="B157" s="614" t="s">
        <v>1640</v>
      </c>
      <c r="C157" s="615" t="s">
        <v>556</v>
      </c>
      <c r="D157" s="615"/>
      <c r="E157" s="615" t="s">
        <v>557</v>
      </c>
      <c r="F157" s="615" t="s">
        <v>103</v>
      </c>
      <c r="G157" s="615">
        <v>1023474277</v>
      </c>
      <c r="H157" s="615">
        <v>15836406</v>
      </c>
      <c r="I157" s="362" t="s">
        <v>156</v>
      </c>
      <c r="J157" s="514">
        <v>44942</v>
      </c>
      <c r="K157" s="360" t="s">
        <v>104</v>
      </c>
      <c r="L157" s="362" t="s">
        <v>364</v>
      </c>
      <c r="M157" s="362" t="s">
        <v>2547</v>
      </c>
      <c r="N157" s="362" t="s">
        <v>2548</v>
      </c>
      <c r="O157" s="362" t="s">
        <v>560</v>
      </c>
      <c r="P157" s="362" t="s">
        <v>2</v>
      </c>
      <c r="Q157" s="362" t="s">
        <v>2</v>
      </c>
      <c r="R157" s="362" t="s">
        <v>2</v>
      </c>
      <c r="S157" s="362" t="s">
        <v>2</v>
      </c>
      <c r="T157" s="362" t="s">
        <v>2</v>
      </c>
      <c r="U157" s="362" t="s">
        <v>2</v>
      </c>
      <c r="V157" s="362" t="s">
        <v>2</v>
      </c>
      <c r="W157" s="362" t="s">
        <v>2</v>
      </c>
      <c r="X157" s="365" t="s">
        <v>2</v>
      </c>
      <c r="Y157" s="366" t="s">
        <v>2</v>
      </c>
      <c r="Z157" s="454" t="s">
        <v>2</v>
      </c>
      <c r="AA157" s="421">
        <v>44774</v>
      </c>
      <c r="AB157" s="385">
        <v>45139</v>
      </c>
      <c r="AC157" s="362">
        <v>56050004</v>
      </c>
      <c r="AD157" s="389" t="s">
        <v>78</v>
      </c>
      <c r="AE157" s="389" t="s">
        <v>78</v>
      </c>
      <c r="AF157" s="369" t="s">
        <v>20</v>
      </c>
      <c r="AG157" s="390"/>
      <c r="AH157" s="390" t="s">
        <v>90</v>
      </c>
      <c r="AI157" s="390"/>
      <c r="AJ157" s="370" t="s">
        <v>273</v>
      </c>
      <c r="AK157" s="423" t="s">
        <v>273</v>
      </c>
      <c r="AL157" s="461">
        <v>45007</v>
      </c>
      <c r="AM157" s="636" t="s">
        <v>2549</v>
      </c>
      <c r="AN157" s="463" t="s">
        <v>2550</v>
      </c>
    </row>
    <row r="158" spans="1:40" ht="100.5">
      <c r="A158" s="230" t="s">
        <v>69</v>
      </c>
      <c r="B158" s="350" t="s">
        <v>1640</v>
      </c>
      <c r="C158" s="629" t="s">
        <v>564</v>
      </c>
      <c r="D158" s="478" t="s">
        <v>0</v>
      </c>
      <c r="E158" s="478" t="s">
        <v>565</v>
      </c>
      <c r="F158" s="478" t="s">
        <v>566</v>
      </c>
      <c r="G158" s="478"/>
      <c r="H158" s="350"/>
      <c r="I158" s="478" t="s">
        <v>75</v>
      </c>
      <c r="J158" s="350"/>
      <c r="K158" s="350"/>
      <c r="L158" s="350"/>
      <c r="M158" s="350"/>
      <c r="N158" s="350"/>
      <c r="O158" s="350"/>
      <c r="P158" s="322" t="s">
        <v>2</v>
      </c>
      <c r="Q158" s="322" t="s">
        <v>2</v>
      </c>
      <c r="R158" s="322" t="s">
        <v>2</v>
      </c>
      <c r="S158" s="322" t="s">
        <v>2</v>
      </c>
      <c r="T158" s="322" t="s">
        <v>2</v>
      </c>
      <c r="U158" s="322" t="s">
        <v>2</v>
      </c>
      <c r="V158" s="322" t="s">
        <v>2</v>
      </c>
      <c r="W158" s="322" t="s">
        <v>2</v>
      </c>
      <c r="X158" s="354" t="s">
        <v>2</v>
      </c>
      <c r="Y158" s="398" t="s">
        <v>2</v>
      </c>
      <c r="Z158" s="399" t="s">
        <v>2</v>
      </c>
      <c r="AA158" s="357"/>
      <c r="AB158" s="322"/>
      <c r="AC158" s="322"/>
      <c r="AD158" s="358" t="s">
        <v>78</v>
      </c>
      <c r="AE158" s="358" t="s">
        <v>78</v>
      </c>
      <c r="AF158" s="6" t="s">
        <v>20</v>
      </c>
      <c r="AG158" s="379"/>
      <c r="AH158" s="379" t="s">
        <v>90</v>
      </c>
      <c r="AI158" s="379"/>
      <c r="AJ158" s="396" t="s">
        <v>2551</v>
      </c>
      <c r="AK158" s="396" t="s">
        <v>2552</v>
      </c>
      <c r="AL158" s="464" t="s">
        <v>99</v>
      </c>
      <c r="AM158" s="396" t="s">
        <v>2553</v>
      </c>
      <c r="AN158" s="396" t="s">
        <v>2554</v>
      </c>
    </row>
    <row r="159" spans="1:40" ht="195">
      <c r="A159" s="360" t="s">
        <v>69</v>
      </c>
      <c r="B159" s="363" t="s">
        <v>1640</v>
      </c>
      <c r="C159" s="615" t="s">
        <v>556</v>
      </c>
      <c r="D159" s="363"/>
      <c r="E159" s="363" t="s">
        <v>112</v>
      </c>
      <c r="F159" s="363" t="s">
        <v>1942</v>
      </c>
      <c r="G159" s="363">
        <v>1649208018</v>
      </c>
      <c r="H159" s="363"/>
      <c r="I159" s="363" t="s">
        <v>75</v>
      </c>
      <c r="J159" s="363"/>
      <c r="K159" s="363" t="s">
        <v>114</v>
      </c>
      <c r="L159" s="361" t="s">
        <v>115</v>
      </c>
      <c r="M159" s="361" t="s">
        <v>2555</v>
      </c>
      <c r="N159" s="361" t="s">
        <v>2556</v>
      </c>
      <c r="O159" s="361" t="s">
        <v>2557</v>
      </c>
      <c r="P159" s="362" t="s">
        <v>2</v>
      </c>
      <c r="Q159" s="362" t="s">
        <v>2</v>
      </c>
      <c r="R159" s="362" t="s">
        <v>2</v>
      </c>
      <c r="S159" s="362" t="s">
        <v>2</v>
      </c>
      <c r="T159" s="362" t="s">
        <v>2</v>
      </c>
      <c r="U159" s="362" t="s">
        <v>2</v>
      </c>
      <c r="V159" s="362" t="s">
        <v>2</v>
      </c>
      <c r="W159" s="362" t="s">
        <v>2</v>
      </c>
      <c r="X159" s="365" t="s">
        <v>2</v>
      </c>
      <c r="Y159" s="366" t="s">
        <v>2</v>
      </c>
      <c r="Z159" s="367" t="s">
        <v>2</v>
      </c>
      <c r="AA159" s="368"/>
      <c r="AB159" s="362"/>
      <c r="AC159" s="362"/>
      <c r="AD159" s="389" t="s">
        <v>78</v>
      </c>
      <c r="AE159" s="389" t="s">
        <v>78</v>
      </c>
      <c r="AF159" s="369" t="s">
        <v>20</v>
      </c>
      <c r="AG159" s="390"/>
      <c r="AH159" s="390" t="s">
        <v>90</v>
      </c>
      <c r="AI159" s="390"/>
      <c r="AJ159" s="369" t="s">
        <v>20</v>
      </c>
      <c r="AK159" s="369" t="s">
        <v>20</v>
      </c>
      <c r="AL159" s="369" t="s">
        <v>20</v>
      </c>
      <c r="AM159" s="369" t="s">
        <v>20</v>
      </c>
      <c r="AN159" s="369" t="s">
        <v>20</v>
      </c>
    </row>
    <row r="160" spans="1:40" ht="89.25">
      <c r="A160" s="230" t="s">
        <v>69</v>
      </c>
      <c r="B160" s="322" t="s">
        <v>1285</v>
      </c>
      <c r="C160" s="322" t="s">
        <v>1286</v>
      </c>
      <c r="D160" s="322" t="s">
        <v>392</v>
      </c>
      <c r="E160" s="322" t="s">
        <v>1287</v>
      </c>
      <c r="F160" s="322" t="s">
        <v>1288</v>
      </c>
      <c r="G160" s="558">
        <v>1376824359</v>
      </c>
      <c r="H160" s="558">
        <v>14589640</v>
      </c>
      <c r="I160" s="322" t="s">
        <v>156</v>
      </c>
      <c r="J160" s="448">
        <v>44958</v>
      </c>
      <c r="K160" s="558" t="s">
        <v>763</v>
      </c>
      <c r="L160" s="322" t="s">
        <v>96</v>
      </c>
      <c r="M160" s="322">
        <v>6401222958</v>
      </c>
      <c r="N160" s="322" t="s">
        <v>2558</v>
      </c>
      <c r="O160" s="322" t="s">
        <v>1290</v>
      </c>
      <c r="P160" s="322" t="s">
        <v>2</v>
      </c>
      <c r="Q160" s="322" t="s">
        <v>2</v>
      </c>
      <c r="R160" s="322" t="s">
        <v>2</v>
      </c>
      <c r="S160" s="322" t="s">
        <v>2</v>
      </c>
      <c r="T160" s="322" t="s">
        <v>2</v>
      </c>
      <c r="U160" s="322" t="s">
        <v>2</v>
      </c>
      <c r="V160" s="322" t="s">
        <v>2</v>
      </c>
      <c r="W160" s="322" t="s">
        <v>2</v>
      </c>
      <c r="X160" s="354" t="s">
        <v>2</v>
      </c>
      <c r="Y160" s="398" t="s">
        <v>2</v>
      </c>
      <c r="Z160" s="399" t="s">
        <v>2</v>
      </c>
      <c r="AA160" s="426">
        <v>44653</v>
      </c>
      <c r="AB160" s="406">
        <v>45017</v>
      </c>
      <c r="AC160" s="322" t="s">
        <v>1291</v>
      </c>
      <c r="AD160" s="358" t="s">
        <v>2119</v>
      </c>
      <c r="AE160" s="358" t="s">
        <v>2119</v>
      </c>
      <c r="AF160" s="6" t="s">
        <v>20</v>
      </c>
      <c r="AG160" s="358"/>
      <c r="AH160" s="6" t="s">
        <v>946</v>
      </c>
      <c r="AI160" s="588">
        <v>45291</v>
      </c>
      <c r="AJ160" s="380" t="s">
        <v>437</v>
      </c>
      <c r="AK160" s="380" t="s">
        <v>1961</v>
      </c>
      <c r="AL160" s="382" t="s">
        <v>2559</v>
      </c>
      <c r="AM160" s="379" t="s">
        <v>2560</v>
      </c>
      <c r="AN160" s="380" t="s">
        <v>2561</v>
      </c>
    </row>
    <row r="161" spans="1:40" ht="147">
      <c r="A161" s="360" t="s">
        <v>69</v>
      </c>
      <c r="B161" s="362" t="s">
        <v>1285</v>
      </c>
      <c r="C161" s="362" t="s">
        <v>1293</v>
      </c>
      <c r="D161" s="362" t="s">
        <v>1294</v>
      </c>
      <c r="E161" s="362" t="s">
        <v>1295</v>
      </c>
      <c r="F161" s="362" t="s">
        <v>1296</v>
      </c>
      <c r="G161" s="465">
        <v>1881932804</v>
      </c>
      <c r="H161" s="360">
        <v>12509278</v>
      </c>
      <c r="I161" s="362" t="s">
        <v>156</v>
      </c>
      <c r="J161" s="514">
        <v>44958</v>
      </c>
      <c r="K161" s="637" t="s">
        <v>575</v>
      </c>
      <c r="L161" s="465" t="s">
        <v>576</v>
      </c>
      <c r="M161" s="362" t="s">
        <v>2562</v>
      </c>
      <c r="N161" s="362" t="s">
        <v>2563</v>
      </c>
      <c r="O161" s="362" t="s">
        <v>1299</v>
      </c>
      <c r="P161" s="362" t="s">
        <v>2</v>
      </c>
      <c r="Q161" s="362" t="s">
        <v>2</v>
      </c>
      <c r="R161" s="362">
        <v>4704199017</v>
      </c>
      <c r="S161" s="385">
        <v>34702</v>
      </c>
      <c r="T161" s="385">
        <v>45660</v>
      </c>
      <c r="U161" s="362">
        <v>4704199017</v>
      </c>
      <c r="V161" s="385">
        <v>34702</v>
      </c>
      <c r="W161" s="385">
        <v>45660</v>
      </c>
      <c r="X161" s="365" t="s">
        <v>1300</v>
      </c>
      <c r="Y161" s="601">
        <v>41383</v>
      </c>
      <c r="Z161" s="367" t="s">
        <v>1301</v>
      </c>
      <c r="AA161" s="638">
        <v>44652</v>
      </c>
      <c r="AB161" s="639">
        <v>45017</v>
      </c>
      <c r="AC161" s="362" t="s">
        <v>1291</v>
      </c>
      <c r="AD161" s="389" t="s">
        <v>78</v>
      </c>
      <c r="AE161" s="389" t="s">
        <v>78</v>
      </c>
      <c r="AF161" s="389" t="s">
        <v>2564</v>
      </c>
      <c r="AG161" s="390" t="s">
        <v>118</v>
      </c>
      <c r="AH161" s="369" t="s">
        <v>602</v>
      </c>
      <c r="AI161" s="587">
        <v>45351</v>
      </c>
      <c r="AJ161" s="391" t="s">
        <v>437</v>
      </c>
      <c r="AK161" s="391" t="s">
        <v>1961</v>
      </c>
      <c r="AL161" s="393" t="s">
        <v>2527</v>
      </c>
      <c r="AM161" s="390" t="s">
        <v>2565</v>
      </c>
      <c r="AN161" s="405" t="s">
        <v>2566</v>
      </c>
    </row>
    <row r="162" spans="1:40" ht="102">
      <c r="A162" s="230" t="s">
        <v>69</v>
      </c>
      <c r="B162" s="612" t="s">
        <v>1285</v>
      </c>
      <c r="C162" s="613" t="s">
        <v>1304</v>
      </c>
      <c r="D162" s="613" t="s">
        <v>1305</v>
      </c>
      <c r="E162" s="613" t="s">
        <v>1306</v>
      </c>
      <c r="F162" s="613" t="s">
        <v>1288</v>
      </c>
      <c r="G162" s="613">
        <v>1518346832</v>
      </c>
      <c r="H162" s="322">
        <v>13559916</v>
      </c>
      <c r="I162" s="322" t="s">
        <v>156</v>
      </c>
      <c r="J162" s="448">
        <v>44958</v>
      </c>
      <c r="K162" s="322" t="s">
        <v>763</v>
      </c>
      <c r="L162" s="322" t="s">
        <v>96</v>
      </c>
      <c r="M162" s="322">
        <v>6401014822</v>
      </c>
      <c r="N162" s="322" t="s">
        <v>2567</v>
      </c>
      <c r="O162" s="322" t="s">
        <v>788</v>
      </c>
      <c r="P162" s="322" t="s">
        <v>2</v>
      </c>
      <c r="Q162" s="322" t="s">
        <v>2</v>
      </c>
      <c r="R162" s="322" t="s">
        <v>2</v>
      </c>
      <c r="S162" s="322" t="s">
        <v>2</v>
      </c>
      <c r="T162" s="322" t="s">
        <v>2</v>
      </c>
      <c r="U162" s="322" t="s">
        <v>2</v>
      </c>
      <c r="V162" s="322" t="s">
        <v>2</v>
      </c>
      <c r="W162" s="322" t="s">
        <v>2</v>
      </c>
      <c r="X162" s="354" t="s">
        <v>2</v>
      </c>
      <c r="Y162" s="398" t="s">
        <v>2</v>
      </c>
      <c r="Z162" s="399" t="s">
        <v>2</v>
      </c>
      <c r="AA162" s="426">
        <v>44652</v>
      </c>
      <c r="AB162" s="406">
        <v>45017</v>
      </c>
      <c r="AC162" s="322" t="s">
        <v>1291</v>
      </c>
      <c r="AD162" s="358" t="s">
        <v>78</v>
      </c>
      <c r="AE162" s="358" t="s">
        <v>78</v>
      </c>
      <c r="AF162" s="6" t="s">
        <v>20</v>
      </c>
      <c r="AG162" s="6"/>
      <c r="AH162" s="6" t="s">
        <v>613</v>
      </c>
      <c r="AI162" s="420">
        <v>45473</v>
      </c>
      <c r="AJ162" s="380" t="s">
        <v>437</v>
      </c>
      <c r="AK162" s="380" t="s">
        <v>1961</v>
      </c>
      <c r="AL162" s="382" t="s">
        <v>2148</v>
      </c>
      <c r="AM162" s="379" t="s">
        <v>2568</v>
      </c>
      <c r="AN162" s="380" t="s">
        <v>2569</v>
      </c>
    </row>
    <row r="163" spans="1:40" ht="90">
      <c r="A163" s="360" t="s">
        <v>69</v>
      </c>
      <c r="B163" s="640" t="s">
        <v>1285</v>
      </c>
      <c r="C163" s="641" t="s">
        <v>829</v>
      </c>
      <c r="D163" s="641" t="s">
        <v>1294</v>
      </c>
      <c r="E163" s="641" t="s">
        <v>1309</v>
      </c>
      <c r="F163" s="641" t="s">
        <v>1310</v>
      </c>
      <c r="G163" s="641">
        <v>1437880630</v>
      </c>
      <c r="H163" s="641">
        <v>15644833</v>
      </c>
      <c r="I163" s="362" t="s">
        <v>156</v>
      </c>
      <c r="J163" s="514">
        <v>44958</v>
      </c>
      <c r="K163" s="360" t="s">
        <v>180</v>
      </c>
      <c r="L163" s="362" t="s">
        <v>105</v>
      </c>
      <c r="M163" s="362" t="s">
        <v>2570</v>
      </c>
      <c r="N163" s="362" t="s">
        <v>2571</v>
      </c>
      <c r="O163" s="362" t="s">
        <v>2572</v>
      </c>
      <c r="P163" s="362" t="s">
        <v>2</v>
      </c>
      <c r="Q163" s="362" t="s">
        <v>2</v>
      </c>
      <c r="R163" s="362" t="s">
        <v>2</v>
      </c>
      <c r="S163" s="362" t="s">
        <v>2</v>
      </c>
      <c r="T163" s="362" t="s">
        <v>2</v>
      </c>
      <c r="U163" s="362" t="s">
        <v>2</v>
      </c>
      <c r="V163" s="362" t="s">
        <v>2</v>
      </c>
      <c r="W163" s="362" t="s">
        <v>2</v>
      </c>
      <c r="X163" s="365" t="s">
        <v>2</v>
      </c>
      <c r="Y163" s="366" t="s">
        <v>2</v>
      </c>
      <c r="Z163" s="367" t="s">
        <v>2</v>
      </c>
      <c r="AA163" s="421">
        <v>44652</v>
      </c>
      <c r="AB163" s="385">
        <v>45017</v>
      </c>
      <c r="AC163" s="362" t="s">
        <v>1291</v>
      </c>
      <c r="AD163" s="389" t="s">
        <v>78</v>
      </c>
      <c r="AE163" s="389" t="s">
        <v>78</v>
      </c>
      <c r="AF163" s="369" t="s">
        <v>20</v>
      </c>
      <c r="AG163" s="369"/>
      <c r="AH163" s="369" t="s">
        <v>2573</v>
      </c>
      <c r="AI163" s="540">
        <v>46568</v>
      </c>
      <c r="AJ163" s="391" t="s">
        <v>20</v>
      </c>
      <c r="AK163" s="391" t="s">
        <v>20</v>
      </c>
      <c r="AL163" s="393" t="s">
        <v>20</v>
      </c>
      <c r="AM163" s="390" t="s">
        <v>20</v>
      </c>
      <c r="AN163" s="391" t="s">
        <v>153</v>
      </c>
    </row>
    <row r="164" spans="1:40">
      <c r="A164" s="223"/>
      <c r="B164" s="350"/>
      <c r="C164" s="350"/>
      <c r="D164" s="350"/>
      <c r="E164" s="350"/>
      <c r="F164" s="350"/>
      <c r="G164" s="350"/>
      <c r="H164" s="350"/>
      <c r="I164" s="350"/>
      <c r="J164" s="350"/>
      <c r="K164" s="350"/>
      <c r="L164" s="350"/>
      <c r="M164" s="350"/>
      <c r="N164" s="350"/>
      <c r="O164" s="350"/>
      <c r="P164" s="350"/>
      <c r="Q164" s="350"/>
      <c r="R164" s="350"/>
      <c r="S164" s="350"/>
      <c r="T164" s="350"/>
      <c r="U164" s="350"/>
      <c r="V164" s="350"/>
      <c r="W164" s="350"/>
      <c r="X164" s="480"/>
      <c r="Y164" s="481"/>
      <c r="Z164" s="482"/>
      <c r="AA164" s="491"/>
      <c r="AB164" s="350"/>
      <c r="AC164" s="350"/>
      <c r="AD164" s="350"/>
      <c r="AE164" s="350"/>
      <c r="AF164" s="350"/>
      <c r="AG164" s="350"/>
      <c r="AH164" s="350"/>
      <c r="AI164" s="350"/>
      <c r="AJ164" s="642"/>
      <c r="AK164" s="379" t="s">
        <v>0</v>
      </c>
      <c r="AL164" s="379"/>
      <c r="AM164" s="379"/>
      <c r="AN164" s="379"/>
    </row>
    <row r="165" spans="1:40">
      <c r="A165" s="223"/>
      <c r="B165" s="350"/>
      <c r="C165" s="350"/>
      <c r="D165" s="350"/>
      <c r="E165" s="350"/>
      <c r="F165" s="350"/>
      <c r="G165" s="350"/>
      <c r="H165" s="350"/>
      <c r="I165" s="350"/>
      <c r="J165" s="350"/>
      <c r="K165" s="350"/>
      <c r="L165" s="350"/>
      <c r="M165" s="350"/>
      <c r="N165" s="350"/>
      <c r="O165" s="350"/>
      <c r="P165" s="350"/>
      <c r="Q165" s="350"/>
      <c r="R165" s="350"/>
      <c r="S165" s="350"/>
      <c r="T165" s="350"/>
      <c r="U165" s="350"/>
      <c r="V165" s="350"/>
      <c r="W165" s="350"/>
      <c r="X165" s="480"/>
      <c r="Y165" s="481"/>
      <c r="Z165" s="482"/>
      <c r="AA165" s="491"/>
      <c r="AB165" s="350"/>
      <c r="AC165" s="350"/>
      <c r="AD165" s="350"/>
      <c r="AE165" s="350"/>
      <c r="AF165" s="643"/>
      <c r="AG165" s="350"/>
      <c r="AH165" s="643"/>
      <c r="AI165" s="350"/>
      <c r="AJ165" s="644"/>
      <c r="AK165" s="645"/>
      <c r="AL165" s="645"/>
      <c r="AM165" s="645"/>
      <c r="AN165" s="645"/>
    </row>
    <row r="166" spans="1:40">
      <c r="A166" s="223"/>
      <c r="B166" s="350"/>
      <c r="C166" s="350"/>
      <c r="D166" s="350"/>
      <c r="E166" s="350"/>
      <c r="F166" s="350"/>
      <c r="G166" s="350"/>
      <c r="H166" s="350"/>
      <c r="I166" s="350"/>
      <c r="J166" s="350"/>
      <c r="K166" s="350"/>
      <c r="L166" s="350"/>
      <c r="M166" s="350"/>
      <c r="N166" s="350"/>
      <c r="O166" s="350"/>
      <c r="P166" s="350"/>
      <c r="Q166" s="350"/>
      <c r="R166" s="350"/>
      <c r="S166" s="350"/>
      <c r="T166" s="350"/>
      <c r="U166" s="350"/>
      <c r="V166" s="350"/>
      <c r="W166" s="350"/>
      <c r="X166" s="480"/>
      <c r="Y166" s="481"/>
      <c r="Z166" s="482"/>
      <c r="AA166" s="491"/>
      <c r="AB166" s="350"/>
      <c r="AC166" s="350"/>
      <c r="AD166" s="350"/>
      <c r="AE166" s="350"/>
      <c r="AF166" s="643"/>
      <c r="AG166" s="350"/>
      <c r="AH166" s="643"/>
      <c r="AI166" s="350"/>
      <c r="AJ166" s="644"/>
      <c r="AK166" s="645"/>
      <c r="AL166" s="645"/>
      <c r="AM166" s="645"/>
      <c r="AN166" s="645"/>
    </row>
    <row r="167" spans="1:40">
      <c r="A167" s="223"/>
      <c r="B167" s="350"/>
      <c r="C167" s="350"/>
      <c r="D167" s="350"/>
      <c r="E167" s="350"/>
      <c r="F167" s="350"/>
      <c r="G167" s="350"/>
      <c r="H167" s="350"/>
      <c r="I167" s="350"/>
      <c r="J167" s="350"/>
      <c r="K167" s="350"/>
      <c r="L167" s="350"/>
      <c r="M167" s="350"/>
      <c r="N167" s="350"/>
      <c r="O167" s="350"/>
      <c r="P167" s="350"/>
      <c r="Q167" s="350"/>
      <c r="R167" s="350"/>
      <c r="S167" s="350"/>
      <c r="T167" s="350"/>
      <c r="U167" s="350"/>
      <c r="V167" s="350"/>
      <c r="W167" s="350"/>
      <c r="X167" s="480"/>
      <c r="Y167" s="481"/>
      <c r="Z167" s="482"/>
      <c r="AA167" s="491"/>
      <c r="AB167" s="350"/>
      <c r="AC167" s="350"/>
      <c r="AD167" s="350"/>
      <c r="AE167" s="350"/>
      <c r="AF167" s="643"/>
      <c r="AG167" s="350"/>
      <c r="AH167" s="643"/>
      <c r="AI167" s="350"/>
      <c r="AJ167" s="644"/>
      <c r="AK167" s="645"/>
      <c r="AL167" s="645"/>
      <c r="AM167" s="645"/>
      <c r="AN167" s="645"/>
    </row>
    <row r="168" spans="1:40">
      <c r="A168" s="223"/>
      <c r="B168" s="350"/>
      <c r="C168" s="350"/>
      <c r="D168" s="350"/>
      <c r="E168" s="350"/>
      <c r="F168" s="350"/>
      <c r="G168" s="350"/>
      <c r="H168" s="350"/>
      <c r="I168" s="350"/>
      <c r="J168" s="350"/>
      <c r="K168" s="350"/>
      <c r="L168" s="350"/>
      <c r="M168" s="350"/>
      <c r="N168" s="350"/>
      <c r="O168" s="350"/>
      <c r="P168" s="350"/>
      <c r="Q168" s="350"/>
      <c r="R168" s="350"/>
      <c r="S168" s="350"/>
      <c r="T168" s="350"/>
      <c r="U168" s="350"/>
      <c r="V168" s="350"/>
      <c r="W168" s="350"/>
      <c r="X168" s="480"/>
      <c r="Y168" s="481"/>
      <c r="Z168" s="482"/>
      <c r="AA168" s="491"/>
      <c r="AB168" s="350"/>
      <c r="AC168" s="350"/>
      <c r="AD168" s="350"/>
      <c r="AE168" s="350"/>
      <c r="AF168" s="643"/>
      <c r="AG168" s="350"/>
      <c r="AH168" s="643"/>
      <c r="AI168" s="350"/>
      <c r="AJ168" s="644"/>
      <c r="AK168" s="645"/>
      <c r="AL168" s="645"/>
      <c r="AM168" s="645"/>
      <c r="AN168" s="645"/>
    </row>
    <row r="169" spans="1:40">
      <c r="A169" s="223"/>
      <c r="B169" s="350"/>
      <c r="C169" s="350"/>
      <c r="D169" s="350"/>
      <c r="E169" s="350"/>
      <c r="F169" s="350"/>
      <c r="G169" s="350"/>
      <c r="H169" s="350"/>
      <c r="I169" s="350"/>
      <c r="J169" s="350"/>
      <c r="K169" s="350"/>
      <c r="L169" s="350"/>
      <c r="M169" s="350"/>
      <c r="N169" s="350"/>
      <c r="O169" s="350"/>
      <c r="P169" s="350"/>
      <c r="Q169" s="350"/>
      <c r="R169" s="350"/>
      <c r="S169" s="350"/>
      <c r="T169" s="350"/>
      <c r="U169" s="350"/>
      <c r="V169" s="350"/>
      <c r="W169" s="350"/>
      <c r="X169" s="480"/>
      <c r="Y169" s="481"/>
      <c r="Z169" s="482"/>
      <c r="AA169" s="491"/>
      <c r="AB169" s="350"/>
      <c r="AC169" s="350"/>
      <c r="AD169" s="350"/>
      <c r="AE169" s="350"/>
      <c r="AF169" s="643"/>
      <c r="AG169" s="350"/>
      <c r="AH169" s="643"/>
      <c r="AI169" s="350"/>
      <c r="AJ169" s="644"/>
      <c r="AK169" s="645"/>
      <c r="AL169" s="645"/>
      <c r="AM169" s="645"/>
      <c r="AN169" s="645"/>
    </row>
    <row r="170" spans="1:40">
      <c r="A170" s="223"/>
      <c r="B170" s="350"/>
      <c r="C170" s="350"/>
      <c r="D170" s="350"/>
      <c r="E170" s="350"/>
      <c r="F170" s="350"/>
      <c r="G170" s="350"/>
      <c r="H170" s="350"/>
      <c r="I170" s="350"/>
      <c r="J170" s="350"/>
      <c r="K170" s="350"/>
      <c r="L170" s="350"/>
      <c r="M170" s="350"/>
      <c r="N170" s="350"/>
      <c r="O170" s="350"/>
      <c r="P170" s="350"/>
      <c r="Q170" s="350"/>
      <c r="R170" s="350"/>
      <c r="S170" s="350"/>
      <c r="T170" s="350"/>
      <c r="U170" s="350"/>
      <c r="V170" s="350"/>
      <c r="W170" s="350"/>
      <c r="X170" s="480"/>
      <c r="Y170" s="481"/>
      <c r="Z170" s="482"/>
      <c r="AA170" s="491"/>
      <c r="AB170" s="350"/>
      <c r="AC170" s="350"/>
      <c r="AD170" s="350"/>
      <c r="AE170" s="350"/>
      <c r="AF170" s="643"/>
      <c r="AG170" s="350"/>
      <c r="AH170" s="643"/>
      <c r="AI170" s="350"/>
      <c r="AJ170" s="644"/>
      <c r="AK170" s="645"/>
      <c r="AL170" s="645"/>
      <c r="AM170" s="645"/>
      <c r="AN170" s="645"/>
    </row>
    <row r="171" spans="1:40">
      <c r="A171" s="223"/>
      <c r="B171" s="350"/>
      <c r="C171" s="350"/>
      <c r="D171" s="350"/>
      <c r="E171" s="350"/>
      <c r="F171" s="350"/>
      <c r="G171" s="350"/>
      <c r="H171" s="350"/>
      <c r="I171" s="350"/>
      <c r="J171" s="350"/>
      <c r="K171" s="350"/>
      <c r="L171" s="350"/>
      <c r="M171" s="350"/>
      <c r="N171" s="350"/>
      <c r="O171" s="350"/>
      <c r="P171" s="350"/>
      <c r="Q171" s="350"/>
      <c r="R171" s="350"/>
      <c r="S171" s="350"/>
      <c r="T171" s="350"/>
      <c r="U171" s="350"/>
      <c r="V171" s="350"/>
      <c r="W171" s="350"/>
      <c r="X171" s="480"/>
      <c r="Y171" s="481"/>
      <c r="Z171" s="482"/>
      <c r="AA171" s="491"/>
      <c r="AB171" s="350"/>
      <c r="AC171" s="350"/>
      <c r="AD171" s="350"/>
      <c r="AE171" s="350"/>
      <c r="AF171" s="643"/>
      <c r="AG171" s="350"/>
      <c r="AH171" s="643"/>
      <c r="AI171" s="350"/>
      <c r="AJ171" s="644"/>
      <c r="AK171" s="645"/>
      <c r="AL171" s="645"/>
      <c r="AM171" s="645"/>
      <c r="AN171" s="645"/>
    </row>
    <row r="172" spans="1:40">
      <c r="A172" s="223"/>
      <c r="B172" s="350"/>
      <c r="C172" s="350"/>
      <c r="D172" s="350"/>
      <c r="E172" s="350"/>
      <c r="F172" s="350"/>
      <c r="G172" s="350"/>
      <c r="H172" s="350"/>
      <c r="I172" s="350"/>
      <c r="J172" s="350"/>
      <c r="K172" s="350"/>
      <c r="L172" s="350"/>
      <c r="M172" s="350"/>
      <c r="N172" s="350"/>
      <c r="O172" s="350"/>
      <c r="P172" s="350"/>
      <c r="Q172" s="350"/>
      <c r="R172" s="350"/>
      <c r="S172" s="350"/>
      <c r="T172" s="350"/>
      <c r="U172" s="350"/>
      <c r="V172" s="350"/>
      <c r="W172" s="350"/>
      <c r="X172" s="480"/>
      <c r="Y172" s="481"/>
      <c r="Z172" s="482"/>
      <c r="AA172" s="491"/>
      <c r="AB172" s="350"/>
      <c r="AC172" s="350"/>
      <c r="AD172" s="350"/>
      <c r="AE172" s="350"/>
      <c r="AF172" s="643"/>
      <c r="AG172" s="350"/>
      <c r="AH172" s="350"/>
      <c r="AI172" s="350"/>
      <c r="AJ172" s="644"/>
      <c r="AK172" s="645"/>
      <c r="AL172" s="645"/>
      <c r="AM172" s="645"/>
      <c r="AN172" s="645"/>
    </row>
    <row r="173" spans="1:40">
      <c r="A173" s="223"/>
      <c r="B173" s="350"/>
      <c r="C173" s="350"/>
      <c r="D173" s="350"/>
      <c r="E173" s="350"/>
      <c r="F173" s="350"/>
      <c r="G173" s="350"/>
      <c r="H173" s="350"/>
      <c r="I173" s="350"/>
      <c r="J173" s="350"/>
      <c r="K173" s="350"/>
      <c r="L173" s="350"/>
      <c r="M173" s="350"/>
      <c r="N173" s="350"/>
      <c r="O173" s="350"/>
      <c r="P173" s="350"/>
      <c r="Q173" s="350"/>
      <c r="R173" s="350"/>
      <c r="S173" s="350"/>
      <c r="T173" s="350"/>
      <c r="U173" s="350"/>
      <c r="V173" s="350"/>
      <c r="W173" s="350"/>
      <c r="X173" s="480"/>
      <c r="Y173" s="481"/>
      <c r="Z173" s="482"/>
      <c r="AA173" s="491"/>
      <c r="AB173" s="350"/>
      <c r="AC173" s="350"/>
      <c r="AD173" s="350"/>
      <c r="AE173" s="350"/>
      <c r="AF173" s="643"/>
      <c r="AG173" s="350"/>
      <c r="AH173" s="350"/>
      <c r="AI173" s="350"/>
      <c r="AJ173" s="644"/>
      <c r="AK173" s="645"/>
      <c r="AL173" s="645"/>
      <c r="AM173" s="645"/>
      <c r="AN173" s="645"/>
    </row>
    <row r="174" spans="1:40">
      <c r="A174" s="223"/>
      <c r="B174" s="350"/>
      <c r="C174" s="350"/>
      <c r="D174" s="350"/>
      <c r="E174" s="350"/>
      <c r="F174" s="350"/>
      <c r="G174" s="350"/>
      <c r="H174" s="350"/>
      <c r="I174" s="350"/>
      <c r="J174" s="350"/>
      <c r="K174" s="350"/>
      <c r="L174" s="350"/>
      <c r="M174" s="350"/>
      <c r="N174" s="350"/>
      <c r="O174" s="350"/>
      <c r="P174" s="350"/>
      <c r="Q174" s="350"/>
      <c r="R174" s="350"/>
      <c r="S174" s="350"/>
      <c r="T174" s="350"/>
      <c r="U174" s="350"/>
      <c r="V174" s="350"/>
      <c r="W174" s="350"/>
      <c r="X174" s="480"/>
      <c r="Y174" s="481"/>
      <c r="Z174" s="482"/>
      <c r="AA174" s="491"/>
      <c r="AB174" s="350"/>
      <c r="AC174" s="350"/>
      <c r="AD174" s="350"/>
      <c r="AE174" s="350"/>
      <c r="AF174" s="643"/>
      <c r="AG174" s="350"/>
      <c r="AH174" s="350"/>
      <c r="AI174" s="350"/>
      <c r="AJ174" s="644"/>
      <c r="AK174" s="645"/>
      <c r="AL174" s="645"/>
      <c r="AM174" s="645"/>
      <c r="AN174" s="645"/>
    </row>
    <row r="175" spans="1:40">
      <c r="A175" s="223"/>
      <c r="B175" s="350"/>
      <c r="C175" s="350"/>
      <c r="D175" s="350"/>
      <c r="E175" s="350"/>
      <c r="F175" s="350"/>
      <c r="G175" s="350"/>
      <c r="H175" s="350"/>
      <c r="I175" s="350"/>
      <c r="J175" s="350"/>
      <c r="K175" s="350"/>
      <c r="L175" s="350"/>
      <c r="M175" s="350"/>
      <c r="N175" s="350"/>
      <c r="O175" s="350"/>
      <c r="P175" s="350"/>
      <c r="Q175" s="350"/>
      <c r="R175" s="350"/>
      <c r="S175" s="350"/>
      <c r="T175" s="350"/>
      <c r="U175" s="350"/>
      <c r="V175" s="350"/>
      <c r="W175" s="350"/>
      <c r="X175" s="480"/>
      <c r="Y175" s="481"/>
      <c r="Z175" s="482"/>
      <c r="AA175" s="491"/>
      <c r="AB175" s="350"/>
      <c r="AC175" s="350"/>
      <c r="AD175" s="350"/>
      <c r="AE175" s="350"/>
      <c r="AF175" s="643"/>
      <c r="AG175" s="350"/>
      <c r="AH175" s="350"/>
      <c r="AI175" s="350"/>
      <c r="AJ175" s="644"/>
      <c r="AK175" s="645"/>
      <c r="AL175" s="645"/>
      <c r="AM175" s="645"/>
      <c r="AN175" s="645"/>
    </row>
    <row r="176" spans="1:40">
      <c r="A176" s="223"/>
      <c r="B176" s="350"/>
      <c r="C176" s="350"/>
      <c r="D176" s="350"/>
      <c r="E176" s="350"/>
      <c r="F176" s="350"/>
      <c r="G176" s="350"/>
      <c r="H176" s="350"/>
      <c r="I176" s="350"/>
      <c r="J176" s="350"/>
      <c r="K176" s="350"/>
      <c r="L176" s="350"/>
      <c r="M176" s="350"/>
      <c r="N176" s="350"/>
      <c r="O176" s="350"/>
      <c r="P176" s="350"/>
      <c r="Q176" s="350"/>
      <c r="R176" s="350"/>
      <c r="S176" s="350"/>
      <c r="T176" s="350"/>
      <c r="U176" s="350"/>
      <c r="V176" s="350"/>
      <c r="W176" s="350"/>
      <c r="X176" s="480"/>
      <c r="Y176" s="481"/>
      <c r="Z176" s="482"/>
      <c r="AA176" s="491"/>
      <c r="AB176" s="350"/>
      <c r="AC176" s="350"/>
      <c r="AD176" s="350"/>
      <c r="AE176" s="350"/>
      <c r="AF176" s="643"/>
      <c r="AG176" s="350"/>
      <c r="AH176" s="350"/>
      <c r="AI176" s="350"/>
      <c r="AJ176" s="644"/>
      <c r="AK176" s="645"/>
      <c r="AL176" s="645"/>
      <c r="AM176" s="645"/>
      <c r="AN176" s="645"/>
    </row>
    <row r="177" spans="1:40">
      <c r="A177" s="223"/>
      <c r="B177" s="350"/>
      <c r="C177" s="350"/>
      <c r="D177" s="350"/>
      <c r="E177" s="350"/>
      <c r="F177" s="350"/>
      <c r="G177" s="350"/>
      <c r="H177" s="350"/>
      <c r="I177" s="350"/>
      <c r="J177" s="350"/>
      <c r="K177" s="350"/>
      <c r="L177" s="350"/>
      <c r="M177" s="350"/>
      <c r="N177" s="350"/>
      <c r="O177" s="350"/>
      <c r="P177" s="350"/>
      <c r="Q177" s="350"/>
      <c r="R177" s="350"/>
      <c r="S177" s="350"/>
      <c r="T177" s="350"/>
      <c r="U177" s="350"/>
      <c r="V177" s="350"/>
      <c r="W177" s="350"/>
      <c r="X177" s="480"/>
      <c r="Y177" s="481"/>
      <c r="Z177" s="482"/>
      <c r="AA177" s="491"/>
      <c r="AB177" s="350"/>
      <c r="AC177" s="350"/>
      <c r="AD177" s="350"/>
      <c r="AE177" s="350"/>
      <c r="AF177" s="643"/>
      <c r="AG177" s="350"/>
      <c r="AH177" s="350"/>
      <c r="AI177" s="350"/>
      <c r="AJ177" s="644"/>
      <c r="AK177" s="645"/>
      <c r="AL177" s="645"/>
      <c r="AM177" s="645"/>
      <c r="AN177" s="645"/>
    </row>
    <row r="178" spans="1:40">
      <c r="A178" s="223"/>
      <c r="B178" s="350"/>
      <c r="C178" s="350"/>
      <c r="D178" s="350"/>
      <c r="E178" s="350"/>
      <c r="F178" s="350"/>
      <c r="G178" s="350"/>
      <c r="H178" s="350"/>
      <c r="I178" s="350"/>
      <c r="J178" s="350"/>
      <c r="K178" s="350"/>
      <c r="L178" s="350"/>
      <c r="M178" s="350"/>
      <c r="N178" s="350"/>
      <c r="O178" s="350"/>
      <c r="P178" s="350"/>
      <c r="Q178" s="350"/>
      <c r="R178" s="350"/>
      <c r="S178" s="350"/>
      <c r="T178" s="350"/>
      <c r="U178" s="350"/>
      <c r="V178" s="350"/>
      <c r="W178" s="350"/>
      <c r="X178" s="480"/>
      <c r="Y178" s="481"/>
      <c r="Z178" s="482"/>
      <c r="AA178" s="491"/>
      <c r="AB178" s="350"/>
      <c r="AC178" s="350"/>
      <c r="AD178" s="350"/>
      <c r="AE178" s="350"/>
      <c r="AF178" s="643"/>
      <c r="AG178" s="350"/>
      <c r="AH178" s="350"/>
      <c r="AI178" s="350"/>
      <c r="AJ178" s="644"/>
      <c r="AK178" s="645"/>
      <c r="AL178" s="645"/>
      <c r="AM178" s="645"/>
      <c r="AN178" s="645"/>
    </row>
    <row r="179" spans="1:40">
      <c r="A179" s="223"/>
      <c r="B179" s="350"/>
      <c r="C179" s="350"/>
      <c r="D179" s="350"/>
      <c r="E179" s="350"/>
      <c r="F179" s="350"/>
      <c r="G179" s="350"/>
      <c r="H179" s="350"/>
      <c r="I179" s="350"/>
      <c r="J179" s="350"/>
      <c r="K179" s="350"/>
      <c r="L179" s="350"/>
      <c r="M179" s="350"/>
      <c r="N179" s="350"/>
      <c r="O179" s="350"/>
      <c r="P179" s="350"/>
      <c r="Q179" s="350"/>
      <c r="R179" s="350"/>
      <c r="S179" s="350"/>
      <c r="T179" s="350"/>
      <c r="U179" s="350"/>
      <c r="V179" s="350"/>
      <c r="W179" s="350"/>
      <c r="X179" s="480"/>
      <c r="Y179" s="481"/>
      <c r="Z179" s="482"/>
      <c r="AA179" s="491"/>
      <c r="AB179" s="350"/>
      <c r="AC179" s="350"/>
      <c r="AD179" s="350"/>
      <c r="AE179" s="350"/>
      <c r="AF179" s="643"/>
      <c r="AG179" s="350"/>
      <c r="AH179" s="350"/>
      <c r="AI179" s="350"/>
      <c r="AJ179" s="644"/>
      <c r="AK179" s="645"/>
      <c r="AL179" s="645"/>
      <c r="AM179" s="645"/>
      <c r="AN179" s="645"/>
    </row>
    <row r="180" spans="1:40">
      <c r="A180" s="223"/>
      <c r="B180" s="350"/>
      <c r="C180" s="350"/>
      <c r="D180" s="350"/>
      <c r="E180" s="350"/>
      <c r="F180" s="350"/>
      <c r="G180" s="350"/>
      <c r="H180" s="350"/>
      <c r="I180" s="350"/>
      <c r="J180" s="350"/>
      <c r="K180" s="350"/>
      <c r="L180" s="350"/>
      <c r="M180" s="350"/>
      <c r="N180" s="350"/>
      <c r="O180" s="350"/>
      <c r="P180" s="350"/>
      <c r="Q180" s="350"/>
      <c r="R180" s="350"/>
      <c r="S180" s="350"/>
      <c r="T180" s="350"/>
      <c r="U180" s="350"/>
      <c r="V180" s="350"/>
      <c r="W180" s="350"/>
      <c r="X180" s="480"/>
      <c r="Y180" s="481"/>
      <c r="Z180" s="482"/>
      <c r="AA180" s="491"/>
      <c r="AB180" s="350"/>
      <c r="AC180" s="350"/>
      <c r="AD180" s="350"/>
      <c r="AE180" s="350"/>
      <c r="AF180" s="643"/>
      <c r="AG180" s="350"/>
      <c r="AH180" s="350"/>
      <c r="AI180" s="350"/>
      <c r="AJ180" s="644"/>
      <c r="AK180" s="645"/>
      <c r="AL180" s="645"/>
      <c r="AM180" s="645"/>
      <c r="AN180" s="645"/>
    </row>
    <row r="181" spans="1:40">
      <c r="A181" s="223"/>
      <c r="B181" s="350"/>
      <c r="C181" s="350"/>
      <c r="D181" s="350"/>
      <c r="E181" s="350"/>
      <c r="F181" s="350"/>
      <c r="G181" s="350"/>
      <c r="H181" s="350"/>
      <c r="I181" s="350"/>
      <c r="J181" s="350"/>
      <c r="K181" s="350"/>
      <c r="L181" s="350"/>
      <c r="M181" s="350"/>
      <c r="N181" s="350"/>
      <c r="O181" s="350"/>
      <c r="P181" s="350"/>
      <c r="Q181" s="350"/>
      <c r="R181" s="350"/>
      <c r="S181" s="350"/>
      <c r="T181" s="350"/>
      <c r="U181" s="350"/>
      <c r="V181" s="350"/>
      <c r="W181" s="350"/>
      <c r="X181" s="480"/>
      <c r="Y181" s="481"/>
      <c r="Z181" s="482"/>
      <c r="AA181" s="491"/>
      <c r="AB181" s="350"/>
      <c r="AC181" s="350"/>
      <c r="AD181" s="350"/>
      <c r="AE181" s="350"/>
      <c r="AF181" s="643"/>
      <c r="AG181" s="350"/>
      <c r="AH181" s="350"/>
      <c r="AI181" s="350"/>
      <c r="AJ181" s="644"/>
      <c r="AK181" s="645"/>
      <c r="AL181" s="645"/>
      <c r="AM181" s="645"/>
      <c r="AN181" s="645"/>
    </row>
    <row r="182" spans="1:40">
      <c r="A182" s="223"/>
      <c r="B182" s="350"/>
      <c r="C182" s="350"/>
      <c r="D182" s="350"/>
      <c r="E182" s="350"/>
      <c r="F182" s="350"/>
      <c r="G182" s="350"/>
      <c r="H182" s="350"/>
      <c r="I182" s="350"/>
      <c r="J182" s="350"/>
      <c r="K182" s="350"/>
      <c r="L182" s="350"/>
      <c r="M182" s="350"/>
      <c r="N182" s="350"/>
      <c r="O182" s="350"/>
      <c r="P182" s="350"/>
      <c r="Q182" s="350"/>
      <c r="R182" s="350"/>
      <c r="S182" s="350"/>
      <c r="T182" s="350"/>
      <c r="U182" s="350"/>
      <c r="V182" s="350"/>
      <c r="W182" s="350"/>
      <c r="X182" s="480"/>
      <c r="Y182" s="481"/>
      <c r="Z182" s="482"/>
      <c r="AA182" s="491"/>
      <c r="AB182" s="350"/>
      <c r="AC182" s="350"/>
      <c r="AD182" s="350"/>
      <c r="AE182" s="350"/>
      <c r="AF182" s="643"/>
      <c r="AG182" s="350"/>
      <c r="AH182" s="350"/>
      <c r="AI182" s="350"/>
      <c r="AJ182" s="644"/>
      <c r="AK182" s="645"/>
      <c r="AL182" s="645"/>
      <c r="AM182" s="645"/>
      <c r="AN182" s="645"/>
    </row>
    <row r="183" spans="1:40">
      <c r="A183" s="223"/>
      <c r="B183" s="350"/>
      <c r="C183" s="350"/>
      <c r="D183" s="350"/>
      <c r="E183" s="350"/>
      <c r="F183" s="350"/>
      <c r="G183" s="350"/>
      <c r="H183" s="350"/>
      <c r="I183" s="350"/>
      <c r="J183" s="350"/>
      <c r="K183" s="350"/>
      <c r="L183" s="350"/>
      <c r="M183" s="350"/>
      <c r="N183" s="350"/>
      <c r="O183" s="350"/>
      <c r="P183" s="350"/>
      <c r="Q183" s="350"/>
      <c r="R183" s="350"/>
      <c r="S183" s="350"/>
      <c r="T183" s="350"/>
      <c r="U183" s="350"/>
      <c r="V183" s="350"/>
      <c r="W183" s="350"/>
      <c r="X183" s="480"/>
      <c r="Y183" s="481"/>
      <c r="Z183" s="482"/>
      <c r="AA183" s="491"/>
      <c r="AB183" s="350"/>
      <c r="AC183" s="350"/>
      <c r="AD183" s="350"/>
      <c r="AE183" s="350"/>
      <c r="AF183" s="643"/>
      <c r="AG183" s="350"/>
      <c r="AH183" s="350"/>
      <c r="AI183" s="350"/>
      <c r="AJ183" s="644"/>
      <c r="AK183" s="645"/>
      <c r="AL183" s="645"/>
      <c r="AM183" s="645"/>
      <c r="AN183" s="645"/>
    </row>
    <row r="184" spans="1:40">
      <c r="A184" s="223"/>
      <c r="B184" s="350"/>
      <c r="C184" s="350"/>
      <c r="D184" s="350"/>
      <c r="E184" s="350"/>
      <c r="F184" s="350"/>
      <c r="G184" s="350"/>
      <c r="H184" s="350"/>
      <c r="I184" s="350"/>
      <c r="J184" s="350"/>
      <c r="K184" s="350"/>
      <c r="L184" s="350"/>
      <c r="M184" s="350"/>
      <c r="N184" s="350"/>
      <c r="O184" s="350"/>
      <c r="P184" s="350"/>
      <c r="Q184" s="350"/>
      <c r="R184" s="350"/>
      <c r="S184" s="350"/>
      <c r="T184" s="350"/>
      <c r="U184" s="350"/>
      <c r="V184" s="350"/>
      <c r="W184" s="350"/>
      <c r="X184" s="480"/>
      <c r="Y184" s="481"/>
      <c r="Z184" s="482"/>
      <c r="AA184" s="491"/>
      <c r="AB184" s="350"/>
      <c r="AC184" s="350"/>
      <c r="AD184" s="350"/>
      <c r="AE184" s="350"/>
      <c r="AF184" s="643"/>
      <c r="AG184" s="350"/>
      <c r="AH184" s="350"/>
      <c r="AI184" s="350"/>
      <c r="AJ184" s="644"/>
      <c r="AK184" s="645"/>
      <c r="AL184" s="645"/>
      <c r="AM184" s="645"/>
      <c r="AN184" s="645"/>
    </row>
    <row r="185" spans="1:40">
      <c r="A185" s="223"/>
      <c r="B185" s="350"/>
      <c r="C185" s="350"/>
      <c r="D185" s="350"/>
      <c r="E185" s="350"/>
      <c r="F185" s="350"/>
      <c r="G185" s="350"/>
      <c r="H185" s="350"/>
      <c r="I185" s="350"/>
      <c r="J185" s="350"/>
      <c r="K185" s="350"/>
      <c r="L185" s="350"/>
      <c r="M185" s="350"/>
      <c r="N185" s="350"/>
      <c r="O185" s="350"/>
      <c r="P185" s="350"/>
      <c r="Q185" s="350"/>
      <c r="R185" s="350"/>
      <c r="S185" s="350"/>
      <c r="T185" s="350"/>
      <c r="U185" s="350"/>
      <c r="V185" s="350"/>
      <c r="W185" s="350"/>
      <c r="X185" s="480"/>
      <c r="Y185" s="481"/>
      <c r="Z185" s="482"/>
      <c r="AA185" s="491"/>
      <c r="AB185" s="350"/>
      <c r="AC185" s="350"/>
      <c r="AD185" s="350"/>
      <c r="AE185" s="350"/>
      <c r="AF185" s="643"/>
      <c r="AG185" s="350"/>
      <c r="AH185" s="350"/>
      <c r="AI185" s="350"/>
      <c r="AJ185" s="644"/>
      <c r="AK185" s="645"/>
      <c r="AL185" s="645"/>
      <c r="AM185" s="645"/>
      <c r="AN185" s="645"/>
    </row>
    <row r="186" spans="1:40">
      <c r="A186" s="223"/>
      <c r="B186" s="350"/>
      <c r="C186" s="350"/>
      <c r="D186" s="350"/>
      <c r="E186" s="350"/>
      <c r="F186" s="350"/>
      <c r="G186" s="350"/>
      <c r="H186" s="350"/>
      <c r="I186" s="350"/>
      <c r="J186" s="350"/>
      <c r="K186" s="350"/>
      <c r="L186" s="350"/>
      <c r="M186" s="350"/>
      <c r="N186" s="350"/>
      <c r="O186" s="350"/>
      <c r="P186" s="350"/>
      <c r="Q186" s="350"/>
      <c r="R186" s="350"/>
      <c r="S186" s="350"/>
      <c r="T186" s="350"/>
      <c r="U186" s="350"/>
      <c r="V186" s="350"/>
      <c r="W186" s="350"/>
      <c r="X186" s="480"/>
      <c r="Y186" s="481"/>
      <c r="Z186" s="482"/>
      <c r="AA186" s="491"/>
      <c r="AB186" s="350"/>
      <c r="AC186" s="350"/>
      <c r="AD186" s="350"/>
      <c r="AE186" s="350"/>
      <c r="AF186" s="643"/>
      <c r="AG186" s="350"/>
      <c r="AH186" s="350"/>
      <c r="AI186" s="350"/>
      <c r="AJ186" s="644"/>
      <c r="AK186" s="645"/>
      <c r="AL186" s="645"/>
      <c r="AM186" s="645"/>
      <c r="AN186" s="645"/>
    </row>
    <row r="187" spans="1:40">
      <c r="A187" s="223"/>
      <c r="B187" s="350"/>
      <c r="C187" s="350"/>
      <c r="D187" s="350"/>
      <c r="E187" s="350"/>
      <c r="F187" s="350"/>
      <c r="G187" s="350"/>
      <c r="H187" s="350"/>
      <c r="I187" s="350"/>
      <c r="J187" s="350"/>
      <c r="K187" s="350"/>
      <c r="L187" s="350"/>
      <c r="M187" s="350"/>
      <c r="N187" s="350"/>
      <c r="O187" s="350"/>
      <c r="P187" s="350"/>
      <c r="Q187" s="350"/>
      <c r="R187" s="350"/>
      <c r="S187" s="350"/>
      <c r="T187" s="350"/>
      <c r="U187" s="350"/>
      <c r="V187" s="350"/>
      <c r="W187" s="350"/>
      <c r="X187" s="480"/>
      <c r="Y187" s="481"/>
      <c r="Z187" s="482"/>
      <c r="AA187" s="491"/>
      <c r="AB187" s="350"/>
      <c r="AC187" s="350"/>
      <c r="AD187" s="350"/>
      <c r="AE187" s="350"/>
      <c r="AF187" s="643"/>
      <c r="AG187" s="350"/>
      <c r="AH187" s="350"/>
      <c r="AI187" s="350"/>
      <c r="AJ187" s="644"/>
      <c r="AK187" s="645"/>
      <c r="AL187" s="645"/>
      <c r="AM187" s="645"/>
      <c r="AN187" s="645"/>
    </row>
    <row r="188" spans="1:40">
      <c r="A188" s="223"/>
      <c r="B188" s="350"/>
      <c r="C188" s="350"/>
      <c r="D188" s="350"/>
      <c r="E188" s="350"/>
      <c r="F188" s="350"/>
      <c r="G188" s="350"/>
      <c r="H188" s="350"/>
      <c r="I188" s="350"/>
      <c r="J188" s="350"/>
      <c r="K188" s="350"/>
      <c r="L188" s="350"/>
      <c r="M188" s="350"/>
      <c r="N188" s="350"/>
      <c r="O188" s="350"/>
      <c r="P188" s="350"/>
      <c r="Q188" s="350"/>
      <c r="R188" s="350"/>
      <c r="S188" s="350"/>
      <c r="T188" s="350"/>
      <c r="U188" s="350"/>
      <c r="V188" s="350"/>
      <c r="W188" s="350"/>
      <c r="X188" s="480"/>
      <c r="Y188" s="481"/>
      <c r="Z188" s="482"/>
      <c r="AA188" s="491"/>
      <c r="AB188" s="350"/>
      <c r="AC188" s="350"/>
      <c r="AD188" s="350"/>
      <c r="AE188" s="350"/>
      <c r="AF188" s="643"/>
      <c r="AG188" s="350"/>
      <c r="AH188" s="350"/>
      <c r="AI188" s="350"/>
      <c r="AJ188" s="644"/>
      <c r="AK188" s="645"/>
      <c r="AL188" s="645"/>
      <c r="AM188" s="645"/>
      <c r="AN188" s="645"/>
    </row>
    <row r="189" spans="1:40">
      <c r="A189" s="223"/>
      <c r="B189" s="350"/>
      <c r="C189" s="350"/>
      <c r="D189" s="350"/>
      <c r="E189" s="350"/>
      <c r="F189" s="350"/>
      <c r="G189" s="350"/>
      <c r="H189" s="350"/>
      <c r="I189" s="350"/>
      <c r="J189" s="350"/>
      <c r="K189" s="350"/>
      <c r="L189" s="350"/>
      <c r="M189" s="350"/>
      <c r="N189" s="350"/>
      <c r="O189" s="350"/>
      <c r="P189" s="350"/>
      <c r="Q189" s="350"/>
      <c r="R189" s="350"/>
      <c r="S189" s="350"/>
      <c r="T189" s="350"/>
      <c r="U189" s="350"/>
      <c r="V189" s="350"/>
      <c r="W189" s="350"/>
      <c r="X189" s="480"/>
      <c r="Y189" s="481"/>
      <c r="Z189" s="482"/>
      <c r="AA189" s="491"/>
      <c r="AB189" s="350"/>
      <c r="AC189" s="350"/>
      <c r="AD189" s="350"/>
      <c r="AE189" s="350"/>
      <c r="AF189" s="643"/>
      <c r="AG189" s="350"/>
      <c r="AH189" s="350"/>
      <c r="AI189" s="350"/>
      <c r="AJ189" s="644"/>
      <c r="AK189" s="645"/>
      <c r="AL189" s="645"/>
      <c r="AM189" s="645"/>
      <c r="AN189" s="645"/>
    </row>
    <row r="190" spans="1:40">
      <c r="A190" s="223"/>
      <c r="B190" s="350"/>
      <c r="C190" s="350"/>
      <c r="D190" s="350"/>
      <c r="E190" s="350"/>
      <c r="F190" s="350"/>
      <c r="G190" s="350"/>
      <c r="H190" s="350"/>
      <c r="I190" s="350"/>
      <c r="J190" s="350"/>
      <c r="K190" s="350"/>
      <c r="L190" s="350"/>
      <c r="M190" s="350"/>
      <c r="N190" s="350"/>
      <c r="O190" s="350"/>
      <c r="P190" s="350"/>
      <c r="Q190" s="350"/>
      <c r="R190" s="350"/>
      <c r="S190" s="350"/>
      <c r="T190" s="350"/>
      <c r="U190" s="350"/>
      <c r="V190" s="350"/>
      <c r="W190" s="350"/>
      <c r="X190" s="480"/>
      <c r="Y190" s="481"/>
      <c r="Z190" s="482"/>
      <c r="AA190" s="491"/>
      <c r="AB190" s="350"/>
      <c r="AC190" s="350"/>
      <c r="AD190" s="350"/>
      <c r="AE190" s="350"/>
      <c r="AF190" s="643"/>
      <c r="AG190" s="350"/>
      <c r="AH190" s="350"/>
      <c r="AI190" s="350"/>
      <c r="AJ190" s="644"/>
      <c r="AK190" s="645"/>
      <c r="AL190" s="645"/>
      <c r="AM190" s="645"/>
      <c r="AN190" s="645"/>
    </row>
    <row r="191" spans="1:40">
      <c r="A191" s="223"/>
      <c r="B191" s="350"/>
      <c r="C191" s="350"/>
      <c r="D191" s="350"/>
      <c r="E191" s="350"/>
      <c r="F191" s="350"/>
      <c r="G191" s="350"/>
      <c r="H191" s="350"/>
      <c r="I191" s="350"/>
      <c r="J191" s="350"/>
      <c r="K191" s="350"/>
      <c r="L191" s="350"/>
      <c r="M191" s="350"/>
      <c r="N191" s="350"/>
      <c r="O191" s="350"/>
      <c r="P191" s="350"/>
      <c r="Q191" s="350"/>
      <c r="R191" s="350"/>
      <c r="S191" s="350"/>
      <c r="T191" s="350"/>
      <c r="U191" s="350"/>
      <c r="V191" s="350"/>
      <c r="W191" s="350"/>
      <c r="X191" s="480"/>
      <c r="Y191" s="481"/>
      <c r="Z191" s="482"/>
      <c r="AA191" s="491"/>
      <c r="AB191" s="350"/>
      <c r="AC191" s="350"/>
      <c r="AD191" s="350"/>
      <c r="AE191" s="350"/>
      <c r="AF191" s="643"/>
      <c r="AG191" s="350"/>
      <c r="AH191" s="350"/>
      <c r="AI191" s="350"/>
      <c r="AJ191" s="644"/>
      <c r="AK191" s="645"/>
      <c r="AL191" s="645"/>
      <c r="AM191" s="645"/>
      <c r="AN191" s="645"/>
    </row>
    <row r="192" spans="1:40">
      <c r="A192" s="223"/>
      <c r="B192" s="350"/>
      <c r="C192" s="350"/>
      <c r="D192" s="350"/>
      <c r="E192" s="350"/>
      <c r="F192" s="350"/>
      <c r="G192" s="350"/>
      <c r="H192" s="350"/>
      <c r="I192" s="350"/>
      <c r="J192" s="350"/>
      <c r="K192" s="350"/>
      <c r="L192" s="350"/>
      <c r="M192" s="350"/>
      <c r="N192" s="350"/>
      <c r="O192" s="350"/>
      <c r="P192" s="350"/>
      <c r="Q192" s="350"/>
      <c r="R192" s="350"/>
      <c r="S192" s="350"/>
      <c r="T192" s="350"/>
      <c r="U192" s="350"/>
      <c r="V192" s="350"/>
      <c r="W192" s="350"/>
      <c r="X192" s="480"/>
      <c r="Y192" s="481"/>
      <c r="Z192" s="482"/>
      <c r="AA192" s="491"/>
      <c r="AB192" s="350"/>
      <c r="AC192" s="350"/>
      <c r="AD192" s="350"/>
      <c r="AE192" s="350"/>
      <c r="AF192" s="643"/>
      <c r="AG192" s="350"/>
      <c r="AH192" s="350"/>
      <c r="AI192" s="350"/>
      <c r="AJ192" s="644"/>
      <c r="AK192" s="645"/>
      <c r="AL192" s="645"/>
      <c r="AM192" s="645"/>
      <c r="AN192" s="645"/>
    </row>
    <row r="193" spans="1:40">
      <c r="A193" s="223"/>
      <c r="B193" s="350"/>
      <c r="C193" s="350"/>
      <c r="D193" s="350"/>
      <c r="E193" s="350"/>
      <c r="F193" s="350"/>
      <c r="G193" s="350"/>
      <c r="H193" s="350"/>
      <c r="I193" s="350"/>
      <c r="J193" s="350"/>
      <c r="K193" s="350"/>
      <c r="L193" s="350"/>
      <c r="M193" s="350"/>
      <c r="N193" s="350"/>
      <c r="O193" s="350"/>
      <c r="P193" s="350"/>
      <c r="Q193" s="350"/>
      <c r="R193" s="350"/>
      <c r="S193" s="350"/>
      <c r="T193" s="350"/>
      <c r="U193" s="350"/>
      <c r="V193" s="350"/>
      <c r="W193" s="350"/>
      <c r="X193" s="480"/>
      <c r="Y193" s="481"/>
      <c r="Z193" s="482"/>
      <c r="AA193" s="491"/>
      <c r="AB193" s="350"/>
      <c r="AC193" s="350"/>
      <c r="AD193" s="350"/>
      <c r="AE193" s="350"/>
      <c r="AF193" s="643"/>
      <c r="AG193" s="350"/>
      <c r="AH193" s="350"/>
      <c r="AI193" s="350"/>
      <c r="AJ193" s="644"/>
      <c r="AK193" s="645"/>
      <c r="AL193" s="645"/>
      <c r="AM193" s="645"/>
      <c r="AN193" s="645"/>
    </row>
    <row r="194" spans="1:40">
      <c r="A194" s="223"/>
      <c r="B194" s="350"/>
      <c r="C194" s="350"/>
      <c r="D194" s="350"/>
      <c r="E194" s="350"/>
      <c r="F194" s="350"/>
      <c r="G194" s="350"/>
      <c r="H194" s="350"/>
      <c r="I194" s="350"/>
      <c r="J194" s="350"/>
      <c r="K194" s="350"/>
      <c r="L194" s="350"/>
      <c r="M194" s="350"/>
      <c r="N194" s="350"/>
      <c r="O194" s="350"/>
      <c r="P194" s="350"/>
      <c r="Q194" s="350"/>
      <c r="R194" s="350"/>
      <c r="S194" s="350"/>
      <c r="T194" s="350"/>
      <c r="U194" s="350"/>
      <c r="V194" s="350"/>
      <c r="W194" s="350"/>
      <c r="X194" s="480"/>
      <c r="Y194" s="481"/>
      <c r="Z194" s="482"/>
      <c r="AA194" s="491"/>
      <c r="AB194" s="350"/>
      <c r="AC194" s="350"/>
      <c r="AD194" s="350"/>
      <c r="AE194" s="350"/>
      <c r="AF194" s="643"/>
      <c r="AG194" s="350"/>
      <c r="AH194" s="350"/>
      <c r="AI194" s="350"/>
      <c r="AJ194" s="644"/>
      <c r="AK194" s="645"/>
      <c r="AL194" s="645"/>
      <c r="AM194" s="645"/>
      <c r="AN194" s="645"/>
    </row>
    <row r="195" spans="1:40">
      <c r="A195" s="223"/>
      <c r="B195" s="350"/>
      <c r="C195" s="350"/>
      <c r="D195" s="350"/>
      <c r="E195" s="350"/>
      <c r="F195" s="350"/>
      <c r="G195" s="350"/>
      <c r="H195" s="350"/>
      <c r="I195" s="350"/>
      <c r="J195" s="350"/>
      <c r="K195" s="350"/>
      <c r="L195" s="350"/>
      <c r="M195" s="350"/>
      <c r="N195" s="350"/>
      <c r="O195" s="350"/>
      <c r="P195" s="350"/>
      <c r="Q195" s="350"/>
      <c r="R195" s="350"/>
      <c r="S195" s="350"/>
      <c r="T195" s="350"/>
      <c r="U195" s="350"/>
      <c r="V195" s="350"/>
      <c r="W195" s="350"/>
      <c r="X195" s="480"/>
      <c r="Y195" s="481"/>
      <c r="Z195" s="482"/>
      <c r="AA195" s="491"/>
      <c r="AB195" s="350"/>
      <c r="AC195" s="350"/>
      <c r="AD195" s="350"/>
      <c r="AE195" s="350"/>
      <c r="AF195" s="643"/>
      <c r="AG195" s="350"/>
      <c r="AH195" s="350"/>
      <c r="AI195" s="350"/>
      <c r="AJ195" s="644"/>
      <c r="AK195" s="645"/>
      <c r="AL195" s="645"/>
      <c r="AM195" s="645"/>
      <c r="AN195" s="645"/>
    </row>
    <row r="196" spans="1:40">
      <c r="A196" s="223"/>
      <c r="B196" s="350"/>
      <c r="C196" s="350"/>
      <c r="D196" s="350"/>
      <c r="E196" s="350"/>
      <c r="F196" s="350"/>
      <c r="G196" s="350"/>
      <c r="H196" s="350"/>
      <c r="I196" s="350"/>
      <c r="J196" s="350"/>
      <c r="K196" s="350"/>
      <c r="L196" s="350"/>
      <c r="M196" s="350"/>
      <c r="N196" s="350"/>
      <c r="O196" s="350"/>
      <c r="P196" s="350"/>
      <c r="Q196" s="350"/>
      <c r="R196" s="350"/>
      <c r="S196" s="350"/>
      <c r="T196" s="350"/>
      <c r="U196" s="350"/>
      <c r="V196" s="350"/>
      <c r="W196" s="350"/>
      <c r="X196" s="480"/>
      <c r="Y196" s="481"/>
      <c r="Z196" s="482"/>
      <c r="AA196" s="491"/>
      <c r="AB196" s="350"/>
      <c r="AC196" s="350"/>
      <c r="AD196" s="350"/>
      <c r="AE196" s="350"/>
      <c r="AF196" s="643"/>
      <c r="AG196" s="350"/>
      <c r="AH196" s="350"/>
      <c r="AI196" s="350"/>
      <c r="AJ196" s="644"/>
      <c r="AK196" s="645"/>
      <c r="AL196" s="645"/>
      <c r="AM196" s="645"/>
      <c r="AN196" s="645"/>
    </row>
    <row r="197" spans="1:40">
      <c r="A197" s="223"/>
      <c r="B197" s="350"/>
      <c r="C197" s="350"/>
      <c r="D197" s="350"/>
      <c r="E197" s="350"/>
      <c r="F197" s="350"/>
      <c r="G197" s="350"/>
      <c r="H197" s="350"/>
      <c r="I197" s="350"/>
      <c r="J197" s="350"/>
      <c r="K197" s="350"/>
      <c r="L197" s="350"/>
      <c r="M197" s="350"/>
      <c r="N197" s="350"/>
      <c r="O197" s="350"/>
      <c r="P197" s="350"/>
      <c r="Q197" s="350"/>
      <c r="R197" s="350"/>
      <c r="S197" s="350"/>
      <c r="T197" s="350"/>
      <c r="U197" s="350"/>
      <c r="V197" s="350"/>
      <c r="W197" s="350"/>
      <c r="X197" s="480"/>
      <c r="Y197" s="481"/>
      <c r="Z197" s="482"/>
      <c r="AA197" s="491"/>
      <c r="AB197" s="350"/>
      <c r="AC197" s="350"/>
      <c r="AD197" s="350"/>
      <c r="AE197" s="350"/>
      <c r="AF197" s="643"/>
      <c r="AG197" s="350"/>
      <c r="AH197" s="350"/>
      <c r="AI197" s="350"/>
      <c r="AJ197" s="644"/>
      <c r="AK197" s="645"/>
      <c r="AL197" s="645"/>
      <c r="AM197" s="645"/>
      <c r="AN197" s="645"/>
    </row>
    <row r="198" spans="1:40">
      <c r="A198" s="223"/>
      <c r="B198" s="350"/>
      <c r="C198" s="350"/>
      <c r="D198" s="350"/>
      <c r="E198" s="350"/>
      <c r="F198" s="350"/>
      <c r="G198" s="350"/>
      <c r="H198" s="350"/>
      <c r="I198" s="350"/>
      <c r="J198" s="350"/>
      <c r="K198" s="350"/>
      <c r="L198" s="350"/>
      <c r="M198" s="350"/>
      <c r="N198" s="350"/>
      <c r="O198" s="350"/>
      <c r="P198" s="350"/>
      <c r="Q198" s="350"/>
      <c r="R198" s="350"/>
      <c r="S198" s="350"/>
      <c r="T198" s="350"/>
      <c r="U198" s="350"/>
      <c r="V198" s="350"/>
      <c r="W198" s="350"/>
      <c r="X198" s="480"/>
      <c r="Y198" s="481"/>
      <c r="Z198" s="482"/>
      <c r="AA198" s="491"/>
      <c r="AB198" s="350"/>
      <c r="AC198" s="350"/>
      <c r="AD198" s="350"/>
      <c r="AE198" s="350"/>
      <c r="AF198" s="643"/>
      <c r="AG198" s="350"/>
      <c r="AH198" s="350"/>
      <c r="AI198" s="350"/>
      <c r="AJ198" s="644"/>
      <c r="AK198" s="645"/>
      <c r="AL198" s="645"/>
      <c r="AM198" s="645"/>
      <c r="AN198" s="645"/>
    </row>
    <row r="199" spans="1:40">
      <c r="A199" s="223"/>
      <c r="B199" s="350"/>
      <c r="C199" s="350"/>
      <c r="D199" s="350"/>
      <c r="E199" s="350"/>
      <c r="F199" s="350"/>
      <c r="G199" s="350"/>
      <c r="H199" s="350"/>
      <c r="I199" s="350"/>
      <c r="J199" s="350"/>
      <c r="K199" s="350"/>
      <c r="L199" s="350"/>
      <c r="M199" s="350"/>
      <c r="N199" s="350"/>
      <c r="O199" s="350"/>
      <c r="P199" s="350"/>
      <c r="Q199" s="350"/>
      <c r="R199" s="350"/>
      <c r="S199" s="350"/>
      <c r="T199" s="350"/>
      <c r="U199" s="350"/>
      <c r="V199" s="350"/>
      <c r="W199" s="350"/>
      <c r="X199" s="480"/>
      <c r="Y199" s="481"/>
      <c r="Z199" s="482"/>
      <c r="AA199" s="491"/>
      <c r="AB199" s="350"/>
      <c r="AC199" s="350"/>
      <c r="AD199" s="350"/>
      <c r="AE199" s="350"/>
      <c r="AF199" s="643"/>
      <c r="AG199" s="350"/>
      <c r="AH199" s="350"/>
      <c r="AI199" s="350"/>
      <c r="AJ199" s="644"/>
      <c r="AK199" s="645"/>
      <c r="AL199" s="645"/>
      <c r="AM199" s="645"/>
      <c r="AN199" s="645"/>
    </row>
    <row r="200" spans="1:40">
      <c r="A200" s="223"/>
      <c r="B200" s="350"/>
      <c r="C200" s="350"/>
      <c r="D200" s="350"/>
      <c r="E200" s="350"/>
      <c r="F200" s="350"/>
      <c r="G200" s="350"/>
      <c r="H200" s="350"/>
      <c r="I200" s="350"/>
      <c r="J200" s="350"/>
      <c r="K200" s="350"/>
      <c r="L200" s="350"/>
      <c r="M200" s="350"/>
      <c r="N200" s="350"/>
      <c r="O200" s="350"/>
      <c r="P200" s="350"/>
      <c r="Q200" s="350"/>
      <c r="R200" s="350"/>
      <c r="S200" s="350"/>
      <c r="T200" s="350"/>
      <c r="U200" s="350"/>
      <c r="V200" s="350"/>
      <c r="W200" s="350"/>
      <c r="X200" s="480"/>
      <c r="Y200" s="481"/>
      <c r="Z200" s="482"/>
      <c r="AA200" s="491"/>
      <c r="AB200" s="350"/>
      <c r="AC200" s="350"/>
      <c r="AD200" s="350"/>
      <c r="AE200" s="350"/>
      <c r="AF200" s="643"/>
      <c r="AG200" s="350"/>
      <c r="AH200" s="350"/>
      <c r="AI200" s="350"/>
      <c r="AJ200" s="644"/>
      <c r="AK200" s="645"/>
      <c r="AL200" s="645"/>
      <c r="AM200" s="645"/>
      <c r="AN200" s="645"/>
    </row>
    <row r="201" spans="1:40">
      <c r="A201" s="223"/>
      <c r="B201" s="350"/>
      <c r="C201" s="350"/>
      <c r="D201" s="350"/>
      <c r="E201" s="350"/>
      <c r="F201" s="350"/>
      <c r="G201" s="350"/>
      <c r="H201" s="350"/>
      <c r="I201" s="350"/>
      <c r="J201" s="350"/>
      <c r="K201" s="350"/>
      <c r="L201" s="350"/>
      <c r="M201" s="350"/>
      <c r="N201" s="350"/>
      <c r="O201" s="350"/>
      <c r="P201" s="350"/>
      <c r="Q201" s="350"/>
      <c r="R201" s="350"/>
      <c r="S201" s="350"/>
      <c r="T201" s="350"/>
      <c r="U201" s="350"/>
      <c r="V201" s="350"/>
      <c r="W201" s="350"/>
      <c r="X201" s="480"/>
      <c r="Y201" s="481"/>
      <c r="Z201" s="482"/>
      <c r="AA201" s="491"/>
      <c r="AB201" s="350"/>
      <c r="AC201" s="350"/>
      <c r="AD201" s="350"/>
      <c r="AE201" s="350"/>
      <c r="AF201" s="643"/>
      <c r="AG201" s="350"/>
      <c r="AH201" s="350"/>
      <c r="AI201" s="350"/>
      <c r="AJ201" s="644"/>
      <c r="AK201" s="645"/>
      <c r="AL201" s="645"/>
      <c r="AM201" s="645"/>
      <c r="AN201" s="645"/>
    </row>
    <row r="202" spans="1:40">
      <c r="A202" s="223"/>
      <c r="B202" s="350"/>
      <c r="C202" s="350"/>
      <c r="D202" s="350"/>
      <c r="E202" s="350"/>
      <c r="F202" s="350"/>
      <c r="G202" s="350"/>
      <c r="H202" s="350"/>
      <c r="I202" s="350"/>
      <c r="J202" s="350"/>
      <c r="K202" s="350"/>
      <c r="L202" s="350"/>
      <c r="M202" s="350"/>
      <c r="N202" s="350"/>
      <c r="O202" s="350"/>
      <c r="P202" s="350"/>
      <c r="Q202" s="350"/>
      <c r="R202" s="350"/>
      <c r="S202" s="350"/>
      <c r="T202" s="350"/>
      <c r="U202" s="350"/>
      <c r="V202" s="350"/>
      <c r="W202" s="350"/>
      <c r="X202" s="480"/>
      <c r="Y202" s="481"/>
      <c r="Z202" s="482"/>
      <c r="AA202" s="491"/>
      <c r="AB202" s="350"/>
      <c r="AC202" s="350"/>
      <c r="AD202" s="350"/>
      <c r="AE202" s="350"/>
      <c r="AF202" s="643"/>
      <c r="AG202" s="350"/>
      <c r="AH202" s="350"/>
      <c r="AI202" s="350"/>
      <c r="AJ202" s="644"/>
      <c r="AK202" s="645"/>
      <c r="AL202" s="645"/>
      <c r="AM202" s="645"/>
      <c r="AN202" s="645"/>
    </row>
    <row r="203" spans="1:40">
      <c r="A203" s="223"/>
      <c r="B203" s="350"/>
      <c r="C203" s="350"/>
      <c r="D203" s="350"/>
      <c r="E203" s="350"/>
      <c r="F203" s="350"/>
      <c r="G203" s="350"/>
      <c r="H203" s="350"/>
      <c r="I203" s="350"/>
      <c r="J203" s="350"/>
      <c r="K203" s="350"/>
      <c r="L203" s="350"/>
      <c r="M203" s="350"/>
      <c r="N203" s="350"/>
      <c r="O203" s="350"/>
      <c r="P203" s="350"/>
      <c r="Q203" s="350"/>
      <c r="R203" s="350"/>
      <c r="S203" s="350"/>
      <c r="T203" s="350"/>
      <c r="U203" s="350"/>
      <c r="V203" s="350"/>
      <c r="W203" s="350"/>
      <c r="X203" s="480"/>
      <c r="Y203" s="481"/>
      <c r="Z203" s="482"/>
      <c r="AA203" s="491"/>
      <c r="AB203" s="350"/>
      <c r="AC203" s="350"/>
      <c r="AD203" s="350"/>
      <c r="AE203" s="350"/>
      <c r="AF203" s="643"/>
      <c r="AG203" s="350"/>
      <c r="AH203" s="350"/>
      <c r="AI203" s="350"/>
      <c r="AJ203" s="644"/>
      <c r="AK203" s="645"/>
      <c r="AL203" s="645"/>
      <c r="AM203" s="645"/>
      <c r="AN203" s="645"/>
    </row>
    <row r="204" spans="1:40">
      <c r="A204" s="223"/>
      <c r="B204" s="350"/>
      <c r="C204" s="350"/>
      <c r="D204" s="350"/>
      <c r="E204" s="350"/>
      <c r="F204" s="350"/>
      <c r="G204" s="350"/>
      <c r="H204" s="350"/>
      <c r="I204" s="350"/>
      <c r="J204" s="350"/>
      <c r="K204" s="350"/>
      <c r="L204" s="350"/>
      <c r="M204" s="350"/>
      <c r="N204" s="350"/>
      <c r="O204" s="350"/>
      <c r="P204" s="350"/>
      <c r="Q204" s="350"/>
      <c r="R204" s="350"/>
      <c r="S204" s="350"/>
      <c r="T204" s="350"/>
      <c r="U204" s="350"/>
      <c r="V204" s="350"/>
      <c r="W204" s="350"/>
      <c r="X204" s="480"/>
      <c r="Y204" s="481"/>
      <c r="Z204" s="482"/>
      <c r="AA204" s="491"/>
      <c r="AB204" s="350"/>
      <c r="AC204" s="350"/>
      <c r="AD204" s="350"/>
      <c r="AE204" s="350"/>
      <c r="AF204" s="643"/>
      <c r="AG204" s="350"/>
      <c r="AH204" s="350"/>
      <c r="AI204" s="350"/>
      <c r="AJ204" s="644"/>
      <c r="AK204" s="645"/>
      <c r="AL204" s="645"/>
      <c r="AM204" s="645"/>
      <c r="AN204" s="645"/>
    </row>
    <row r="205" spans="1:40">
      <c r="A205" s="223"/>
      <c r="B205" s="350"/>
      <c r="C205" s="350"/>
      <c r="D205" s="350"/>
      <c r="E205" s="350"/>
      <c r="F205" s="350"/>
      <c r="G205" s="350"/>
      <c r="H205" s="350"/>
      <c r="I205" s="350"/>
      <c r="J205" s="350"/>
      <c r="K205" s="350"/>
      <c r="L205" s="350"/>
      <c r="M205" s="350"/>
      <c r="N205" s="350"/>
      <c r="O205" s="350"/>
      <c r="P205" s="350"/>
      <c r="Q205" s="350"/>
      <c r="R205" s="350"/>
      <c r="S205" s="350"/>
      <c r="T205" s="350"/>
      <c r="U205" s="350"/>
      <c r="V205" s="350"/>
      <c r="W205" s="350"/>
      <c r="X205" s="480"/>
      <c r="Y205" s="481"/>
      <c r="Z205" s="482"/>
      <c r="AA205" s="491"/>
      <c r="AB205" s="350"/>
      <c r="AC205" s="350"/>
      <c r="AD205" s="350"/>
      <c r="AE205" s="350"/>
      <c r="AF205" s="643"/>
      <c r="AG205" s="350"/>
      <c r="AH205" s="350"/>
      <c r="AI205" s="350"/>
      <c r="AJ205" s="644"/>
      <c r="AK205" s="645"/>
      <c r="AL205" s="645"/>
      <c r="AM205" s="645"/>
      <c r="AN205" s="645"/>
    </row>
    <row r="206" spans="1:40">
      <c r="A206" s="223"/>
      <c r="B206" s="350"/>
      <c r="C206" s="350"/>
      <c r="D206" s="350"/>
      <c r="E206" s="350"/>
      <c r="F206" s="350"/>
      <c r="G206" s="350"/>
      <c r="H206" s="350"/>
      <c r="I206" s="350"/>
      <c r="J206" s="350"/>
      <c r="K206" s="350"/>
      <c r="L206" s="350"/>
      <c r="M206" s="350"/>
      <c r="N206" s="350"/>
      <c r="O206" s="350"/>
      <c r="P206" s="350"/>
      <c r="Q206" s="350"/>
      <c r="R206" s="350"/>
      <c r="S206" s="350"/>
      <c r="T206" s="350"/>
      <c r="U206" s="350"/>
      <c r="V206" s="350"/>
      <c r="W206" s="350"/>
      <c r="X206" s="480"/>
      <c r="Y206" s="481"/>
      <c r="Z206" s="482"/>
      <c r="AA206" s="491"/>
      <c r="AB206" s="350"/>
      <c r="AC206" s="350"/>
      <c r="AD206" s="350"/>
      <c r="AE206" s="350"/>
      <c r="AF206" s="643"/>
      <c r="AG206" s="350"/>
      <c r="AH206" s="350"/>
      <c r="AI206" s="350"/>
      <c r="AJ206" s="644"/>
      <c r="AK206" s="645"/>
      <c r="AL206" s="645"/>
      <c r="AM206" s="645"/>
      <c r="AN206" s="645"/>
    </row>
    <row r="207" spans="1:40">
      <c r="A207" s="223"/>
      <c r="B207" s="350"/>
      <c r="C207" s="350"/>
      <c r="D207" s="350"/>
      <c r="E207" s="350"/>
      <c r="F207" s="350"/>
      <c r="G207" s="350"/>
      <c r="H207" s="350"/>
      <c r="I207" s="350"/>
      <c r="J207" s="350"/>
      <c r="K207" s="350"/>
      <c r="L207" s="350"/>
      <c r="M207" s="350"/>
      <c r="N207" s="350"/>
      <c r="O207" s="350"/>
      <c r="P207" s="350"/>
      <c r="Q207" s="350"/>
      <c r="R207" s="350"/>
      <c r="S207" s="350"/>
      <c r="T207" s="350"/>
      <c r="U207" s="350"/>
      <c r="V207" s="350"/>
      <c r="W207" s="350"/>
      <c r="X207" s="480"/>
      <c r="Y207" s="481"/>
      <c r="Z207" s="482"/>
      <c r="AA207" s="491"/>
      <c r="AB207" s="350"/>
      <c r="AC207" s="350"/>
      <c r="AD207" s="350"/>
      <c r="AE207" s="350"/>
      <c r="AF207" s="643"/>
      <c r="AG207" s="350"/>
      <c r="AH207" s="350"/>
      <c r="AI207" s="350"/>
      <c r="AJ207" s="644"/>
      <c r="AK207" s="645"/>
      <c r="AL207" s="645"/>
      <c r="AM207" s="645"/>
      <c r="AN207" s="645"/>
    </row>
    <row r="208" spans="1:40">
      <c r="A208" s="223"/>
      <c r="B208" s="350"/>
      <c r="C208" s="350"/>
      <c r="D208" s="350"/>
      <c r="E208" s="350"/>
      <c r="F208" s="350"/>
      <c r="G208" s="350"/>
      <c r="H208" s="350"/>
      <c r="I208" s="350"/>
      <c r="J208" s="350"/>
      <c r="K208" s="350"/>
      <c r="L208" s="350"/>
      <c r="M208" s="350"/>
      <c r="N208" s="350"/>
      <c r="O208" s="350"/>
      <c r="P208" s="350"/>
      <c r="Q208" s="350"/>
      <c r="R208" s="350"/>
      <c r="S208" s="350"/>
      <c r="T208" s="350"/>
      <c r="U208" s="350"/>
      <c r="V208" s="350"/>
      <c r="W208" s="350"/>
      <c r="X208" s="480"/>
      <c r="Y208" s="481"/>
      <c r="Z208" s="482"/>
      <c r="AA208" s="491"/>
      <c r="AB208" s="350"/>
      <c r="AC208" s="350"/>
      <c r="AD208" s="350"/>
      <c r="AE208" s="350"/>
      <c r="AF208" s="643"/>
      <c r="AG208" s="350"/>
      <c r="AH208" s="350"/>
      <c r="AI208" s="350"/>
      <c r="AJ208" s="644"/>
      <c r="AK208" s="645"/>
      <c r="AL208" s="645"/>
      <c r="AM208" s="645"/>
      <c r="AN208" s="645"/>
    </row>
    <row r="209" spans="1:40">
      <c r="A209" s="223"/>
      <c r="B209" s="350"/>
      <c r="C209" s="350"/>
      <c r="D209" s="350"/>
      <c r="E209" s="350"/>
      <c r="F209" s="350"/>
      <c r="G209" s="350"/>
      <c r="H209" s="350"/>
      <c r="I209" s="350"/>
      <c r="J209" s="350"/>
      <c r="K209" s="350"/>
      <c r="L209" s="350"/>
      <c r="M209" s="350"/>
      <c r="N209" s="350"/>
      <c r="O209" s="350"/>
      <c r="P209" s="350"/>
      <c r="Q209" s="350"/>
      <c r="R209" s="350"/>
      <c r="S209" s="350"/>
      <c r="T209" s="350"/>
      <c r="U209" s="350"/>
      <c r="V209" s="350"/>
      <c r="W209" s="350"/>
      <c r="X209" s="480"/>
      <c r="Y209" s="481"/>
      <c r="Z209" s="482"/>
      <c r="AA209" s="491"/>
      <c r="AB209" s="350"/>
      <c r="AC209" s="350"/>
      <c r="AD209" s="350"/>
      <c r="AE209" s="350"/>
      <c r="AF209" s="643"/>
      <c r="AG209" s="350"/>
      <c r="AH209" s="350"/>
      <c r="AI209" s="350"/>
      <c r="AJ209" s="644"/>
      <c r="AK209" s="645"/>
      <c r="AL209" s="645"/>
      <c r="AM209" s="645"/>
      <c r="AN209" s="645"/>
    </row>
    <row r="210" spans="1:40">
      <c r="A210" s="223"/>
      <c r="B210" s="350"/>
      <c r="C210" s="350"/>
      <c r="D210" s="350"/>
      <c r="E210" s="350"/>
      <c r="F210" s="350"/>
      <c r="G210" s="350"/>
      <c r="H210" s="350"/>
      <c r="I210" s="350"/>
      <c r="J210" s="350"/>
      <c r="K210" s="350"/>
      <c r="L210" s="350"/>
      <c r="M210" s="350"/>
      <c r="N210" s="350"/>
      <c r="O210" s="350"/>
      <c r="P210" s="350"/>
      <c r="Q210" s="350"/>
      <c r="R210" s="350"/>
      <c r="S210" s="350"/>
      <c r="T210" s="350"/>
      <c r="U210" s="350"/>
      <c r="V210" s="350"/>
      <c r="W210" s="350"/>
      <c r="X210" s="480"/>
      <c r="Y210" s="481"/>
      <c r="Z210" s="482"/>
      <c r="AA210" s="491"/>
      <c r="AB210" s="350"/>
      <c r="AC210" s="350"/>
      <c r="AD210" s="350"/>
      <c r="AE210" s="350"/>
      <c r="AF210" s="643"/>
      <c r="AG210" s="350"/>
      <c r="AH210" s="350"/>
      <c r="AI210" s="350"/>
      <c r="AJ210" s="644"/>
      <c r="AK210" s="645"/>
      <c r="AL210" s="645"/>
      <c r="AM210" s="645"/>
      <c r="AN210" s="645"/>
    </row>
    <row r="211" spans="1:40">
      <c r="A211" s="223"/>
      <c r="B211" s="350"/>
      <c r="C211" s="350"/>
      <c r="D211" s="350"/>
      <c r="E211" s="350"/>
      <c r="F211" s="350"/>
      <c r="G211" s="350"/>
      <c r="H211" s="350"/>
      <c r="I211" s="350"/>
      <c r="J211" s="350"/>
      <c r="K211" s="350"/>
      <c r="L211" s="350"/>
      <c r="M211" s="350"/>
      <c r="N211" s="350"/>
      <c r="O211" s="350"/>
      <c r="P211" s="350"/>
      <c r="Q211" s="350"/>
      <c r="R211" s="350"/>
      <c r="S211" s="350"/>
      <c r="T211" s="350"/>
      <c r="U211" s="350"/>
      <c r="V211" s="350"/>
      <c r="W211" s="350"/>
      <c r="X211" s="480"/>
      <c r="Y211" s="481"/>
      <c r="Z211" s="482"/>
      <c r="AA211" s="491"/>
      <c r="AB211" s="350"/>
      <c r="AC211" s="350"/>
      <c r="AD211" s="350"/>
      <c r="AE211" s="350"/>
      <c r="AF211" s="643"/>
      <c r="AG211" s="350"/>
      <c r="AH211" s="350"/>
      <c r="AI211" s="350"/>
      <c r="AJ211" s="644"/>
      <c r="AK211" s="645"/>
      <c r="AL211" s="645"/>
      <c r="AM211" s="645"/>
      <c r="AN211" s="645"/>
    </row>
    <row r="212" spans="1:40">
      <c r="A212" s="223"/>
      <c r="B212" s="350"/>
      <c r="C212" s="350"/>
      <c r="D212" s="350"/>
      <c r="E212" s="350"/>
      <c r="F212" s="350"/>
      <c r="G212" s="350"/>
      <c r="H212" s="350"/>
      <c r="I212" s="350"/>
      <c r="J212" s="350"/>
      <c r="K212" s="350"/>
      <c r="L212" s="350"/>
      <c r="M212" s="350"/>
      <c r="N212" s="350"/>
      <c r="O212" s="350"/>
      <c r="P212" s="350"/>
      <c r="Q212" s="350"/>
      <c r="R212" s="350"/>
      <c r="S212" s="350"/>
      <c r="T212" s="350"/>
      <c r="U212" s="350"/>
      <c r="V212" s="350"/>
      <c r="W212" s="350"/>
      <c r="X212" s="480"/>
      <c r="Y212" s="481"/>
      <c r="Z212" s="482"/>
      <c r="AA212" s="491"/>
      <c r="AB212" s="350"/>
      <c r="AC212" s="350"/>
      <c r="AD212" s="350"/>
      <c r="AE212" s="350"/>
      <c r="AF212" s="643"/>
      <c r="AG212" s="350"/>
      <c r="AH212" s="350"/>
      <c r="AI212" s="350"/>
      <c r="AJ212" s="644"/>
      <c r="AK212" s="645"/>
      <c r="AL212" s="645"/>
      <c r="AM212" s="645"/>
      <c r="AN212" s="645"/>
    </row>
    <row r="213" spans="1:40">
      <c r="A213" s="223"/>
      <c r="B213" s="350"/>
      <c r="C213" s="350"/>
      <c r="D213" s="350"/>
      <c r="E213" s="350"/>
      <c r="F213" s="350"/>
      <c r="G213" s="350"/>
      <c r="H213" s="350"/>
      <c r="I213" s="350"/>
      <c r="J213" s="350"/>
      <c r="K213" s="350"/>
      <c r="L213" s="350"/>
      <c r="M213" s="350"/>
      <c r="N213" s="350"/>
      <c r="O213" s="350"/>
      <c r="P213" s="350"/>
      <c r="Q213" s="350"/>
      <c r="R213" s="350"/>
      <c r="S213" s="350"/>
      <c r="T213" s="350"/>
      <c r="U213" s="350"/>
      <c r="V213" s="350"/>
      <c r="W213" s="350"/>
      <c r="X213" s="480"/>
      <c r="Y213" s="481"/>
      <c r="Z213" s="482"/>
      <c r="AA213" s="491"/>
      <c r="AB213" s="350"/>
      <c r="AC213" s="350"/>
      <c r="AD213" s="350"/>
      <c r="AE213" s="350"/>
      <c r="AF213" s="643"/>
      <c r="AG213" s="350"/>
      <c r="AH213" s="350"/>
      <c r="AI213" s="350"/>
      <c r="AJ213" s="644"/>
      <c r="AK213" s="645"/>
      <c r="AL213" s="645"/>
      <c r="AM213" s="645"/>
      <c r="AN213" s="645"/>
    </row>
    <row r="214" spans="1:40">
      <c r="A214" s="223"/>
      <c r="B214" s="350"/>
      <c r="C214" s="350"/>
      <c r="D214" s="350"/>
      <c r="E214" s="350"/>
      <c r="F214" s="350"/>
      <c r="G214" s="350"/>
      <c r="H214" s="350"/>
      <c r="I214" s="350"/>
      <c r="J214" s="350"/>
      <c r="K214" s="350"/>
      <c r="L214" s="350"/>
      <c r="M214" s="350"/>
      <c r="N214" s="350"/>
      <c r="O214" s="350"/>
      <c r="P214" s="350"/>
      <c r="Q214" s="350"/>
      <c r="R214" s="350"/>
      <c r="S214" s="350"/>
      <c r="T214" s="350"/>
      <c r="U214" s="350"/>
      <c r="V214" s="350"/>
      <c r="W214" s="350"/>
      <c r="X214" s="480"/>
      <c r="Y214" s="481"/>
      <c r="Z214" s="482"/>
      <c r="AA214" s="491"/>
      <c r="AB214" s="350"/>
      <c r="AC214" s="350"/>
      <c r="AD214" s="350"/>
      <c r="AE214" s="350"/>
      <c r="AF214" s="643"/>
      <c r="AG214" s="350"/>
      <c r="AH214" s="350"/>
      <c r="AI214" s="350"/>
      <c r="AJ214" s="644"/>
      <c r="AK214" s="645"/>
      <c r="AL214" s="645"/>
      <c r="AM214" s="645"/>
      <c r="AN214" s="645"/>
    </row>
    <row r="215" spans="1:40">
      <c r="A215" s="223"/>
      <c r="B215" s="350"/>
      <c r="C215" s="350"/>
      <c r="D215" s="350"/>
      <c r="E215" s="350"/>
      <c r="F215" s="350"/>
      <c r="G215" s="350"/>
      <c r="H215" s="350"/>
      <c r="I215" s="350"/>
      <c r="J215" s="350"/>
      <c r="K215" s="350"/>
      <c r="L215" s="350"/>
      <c r="M215" s="350"/>
      <c r="N215" s="350"/>
      <c r="O215" s="350"/>
      <c r="P215" s="350"/>
      <c r="Q215" s="350"/>
      <c r="R215" s="350"/>
      <c r="S215" s="350"/>
      <c r="T215" s="350"/>
      <c r="U215" s="350"/>
      <c r="V215" s="350"/>
      <c r="W215" s="350"/>
      <c r="X215" s="480"/>
      <c r="Y215" s="481"/>
      <c r="Z215" s="482"/>
      <c r="AA215" s="491"/>
      <c r="AB215" s="350"/>
      <c r="AC215" s="350"/>
      <c r="AD215" s="350"/>
      <c r="AE215" s="350"/>
      <c r="AF215" s="643"/>
      <c r="AG215" s="350"/>
      <c r="AH215" s="350"/>
      <c r="AI215" s="350"/>
      <c r="AJ215" s="644"/>
      <c r="AK215" s="645"/>
      <c r="AL215" s="645"/>
      <c r="AM215" s="645"/>
      <c r="AN215" s="645"/>
    </row>
    <row r="216" spans="1:40">
      <c r="A216" s="223"/>
      <c r="B216" s="350"/>
      <c r="C216" s="350"/>
      <c r="D216" s="350"/>
      <c r="E216" s="350"/>
      <c r="F216" s="350"/>
      <c r="G216" s="350"/>
      <c r="H216" s="350"/>
      <c r="I216" s="350"/>
      <c r="J216" s="350"/>
      <c r="K216" s="350"/>
      <c r="L216" s="350"/>
      <c r="M216" s="350"/>
      <c r="N216" s="350"/>
      <c r="O216" s="350"/>
      <c r="P216" s="350"/>
      <c r="Q216" s="350"/>
      <c r="R216" s="350"/>
      <c r="S216" s="350"/>
      <c r="T216" s="350"/>
      <c r="U216" s="350"/>
      <c r="V216" s="350"/>
      <c r="W216" s="350"/>
      <c r="X216" s="480"/>
      <c r="Y216" s="481"/>
      <c r="Z216" s="482"/>
      <c r="AA216" s="491"/>
      <c r="AB216" s="350"/>
      <c r="AC216" s="350"/>
      <c r="AD216" s="350"/>
      <c r="AE216" s="350"/>
      <c r="AF216" s="643"/>
      <c r="AG216" s="350"/>
      <c r="AH216" s="350"/>
      <c r="AI216" s="350"/>
      <c r="AJ216" s="644"/>
      <c r="AK216" s="645"/>
      <c r="AL216" s="645"/>
      <c r="AM216" s="645"/>
      <c r="AN216" s="645"/>
    </row>
    <row r="217" spans="1:40">
      <c r="A217" s="223"/>
      <c r="B217" s="350"/>
      <c r="C217" s="350"/>
      <c r="D217" s="350"/>
      <c r="E217" s="350"/>
      <c r="F217" s="350"/>
      <c r="G217" s="350"/>
      <c r="H217" s="350"/>
      <c r="I217" s="350"/>
      <c r="J217" s="350"/>
      <c r="K217" s="350"/>
      <c r="L217" s="350"/>
      <c r="M217" s="350"/>
      <c r="N217" s="350"/>
      <c r="O217" s="350"/>
      <c r="P217" s="350"/>
      <c r="Q217" s="350"/>
      <c r="R217" s="350"/>
      <c r="S217" s="350"/>
      <c r="T217" s="350"/>
      <c r="U217" s="350"/>
      <c r="V217" s="350"/>
      <c r="W217" s="350"/>
      <c r="X217" s="480"/>
      <c r="Y217" s="481"/>
      <c r="Z217" s="482"/>
      <c r="AA217" s="491"/>
      <c r="AB217" s="350"/>
      <c r="AC217" s="350"/>
      <c r="AD217" s="350"/>
      <c r="AE217" s="350"/>
      <c r="AF217" s="643"/>
      <c r="AG217" s="350"/>
      <c r="AH217" s="350"/>
      <c r="AI217" s="350"/>
      <c r="AJ217" s="644"/>
      <c r="AK217" s="645"/>
      <c r="AL217" s="645"/>
      <c r="AM217" s="645"/>
      <c r="AN217" s="645"/>
    </row>
    <row r="218" spans="1:40">
      <c r="A218" s="223"/>
      <c r="B218" s="350"/>
      <c r="C218" s="350"/>
      <c r="D218" s="350"/>
      <c r="E218" s="350"/>
      <c r="F218" s="350"/>
      <c r="G218" s="350"/>
      <c r="H218" s="350"/>
      <c r="I218" s="350"/>
      <c r="J218" s="350"/>
      <c r="K218" s="350"/>
      <c r="L218" s="350"/>
      <c r="M218" s="350"/>
      <c r="N218" s="350"/>
      <c r="O218" s="350"/>
      <c r="P218" s="350"/>
      <c r="Q218" s="350"/>
      <c r="R218" s="350"/>
      <c r="S218" s="350"/>
      <c r="T218" s="350"/>
      <c r="U218" s="350"/>
      <c r="V218" s="350"/>
      <c r="W218" s="350"/>
      <c r="X218" s="480"/>
      <c r="Y218" s="481"/>
      <c r="Z218" s="482"/>
      <c r="AA218" s="491"/>
      <c r="AB218" s="350"/>
      <c r="AC218" s="350"/>
      <c r="AD218" s="350"/>
      <c r="AE218" s="350"/>
      <c r="AF218" s="643"/>
      <c r="AG218" s="350"/>
      <c r="AH218" s="350"/>
      <c r="AI218" s="350"/>
      <c r="AJ218" s="644"/>
      <c r="AK218" s="645"/>
      <c r="AL218" s="645"/>
      <c r="AM218" s="645"/>
      <c r="AN218" s="645"/>
    </row>
    <row r="219" spans="1:40">
      <c r="A219" s="223"/>
      <c r="B219" s="350"/>
      <c r="C219" s="350"/>
      <c r="D219" s="350"/>
      <c r="E219" s="350"/>
      <c r="F219" s="350"/>
      <c r="G219" s="350"/>
      <c r="H219" s="350"/>
      <c r="I219" s="350"/>
      <c r="J219" s="350"/>
      <c r="K219" s="350"/>
      <c r="L219" s="350"/>
      <c r="M219" s="350"/>
      <c r="N219" s="350"/>
      <c r="O219" s="350"/>
      <c r="P219" s="350"/>
      <c r="Q219" s="350"/>
      <c r="R219" s="350"/>
      <c r="S219" s="350"/>
      <c r="T219" s="350"/>
      <c r="U219" s="350"/>
      <c r="V219" s="350"/>
      <c r="W219" s="350"/>
      <c r="X219" s="480"/>
      <c r="Y219" s="481"/>
      <c r="Z219" s="482"/>
      <c r="AA219" s="491"/>
      <c r="AB219" s="350"/>
      <c r="AC219" s="350"/>
      <c r="AD219" s="350"/>
      <c r="AE219" s="350"/>
      <c r="AF219" s="643"/>
      <c r="AG219" s="350"/>
      <c r="AH219" s="350"/>
      <c r="AI219" s="350"/>
      <c r="AJ219" s="644"/>
      <c r="AK219" s="645"/>
      <c r="AL219" s="645"/>
      <c r="AM219" s="645"/>
      <c r="AN219" s="645"/>
    </row>
    <row r="220" spans="1:40">
      <c r="A220" s="223"/>
      <c r="B220" s="350"/>
      <c r="C220" s="350"/>
      <c r="D220" s="350"/>
      <c r="E220" s="350"/>
      <c r="F220" s="350"/>
      <c r="G220" s="350"/>
      <c r="H220" s="350"/>
      <c r="I220" s="350"/>
      <c r="J220" s="350"/>
      <c r="K220" s="350"/>
      <c r="L220" s="350"/>
      <c r="M220" s="350"/>
      <c r="N220" s="350"/>
      <c r="O220" s="350"/>
      <c r="P220" s="350"/>
      <c r="Q220" s="350"/>
      <c r="R220" s="350"/>
      <c r="S220" s="350"/>
      <c r="T220" s="350"/>
      <c r="U220" s="350"/>
      <c r="V220" s="350"/>
      <c r="W220" s="350"/>
      <c r="X220" s="480"/>
      <c r="Y220" s="481"/>
      <c r="Z220" s="482"/>
      <c r="AA220" s="491"/>
      <c r="AB220" s="350"/>
      <c r="AC220" s="350"/>
      <c r="AD220" s="350"/>
      <c r="AE220" s="350"/>
      <c r="AF220" s="643"/>
      <c r="AG220" s="350"/>
      <c r="AH220" s="350"/>
      <c r="AI220" s="350"/>
      <c r="AJ220" s="644"/>
      <c r="AK220" s="645"/>
      <c r="AL220" s="645"/>
      <c r="AM220" s="645"/>
      <c r="AN220" s="645"/>
    </row>
    <row r="221" spans="1:40">
      <c r="A221" s="223"/>
      <c r="B221" s="350"/>
      <c r="C221" s="350"/>
      <c r="D221" s="350"/>
      <c r="E221" s="350"/>
      <c r="F221" s="350"/>
      <c r="G221" s="350"/>
      <c r="H221" s="350"/>
      <c r="I221" s="350"/>
      <c r="J221" s="350"/>
      <c r="K221" s="350"/>
      <c r="L221" s="350"/>
      <c r="M221" s="350"/>
      <c r="N221" s="350"/>
      <c r="O221" s="350"/>
      <c r="P221" s="350"/>
      <c r="Q221" s="350"/>
      <c r="R221" s="350"/>
      <c r="S221" s="350"/>
      <c r="T221" s="350"/>
      <c r="U221" s="350"/>
      <c r="V221" s="350"/>
      <c r="W221" s="350"/>
      <c r="X221" s="480"/>
      <c r="Y221" s="481"/>
      <c r="Z221" s="482"/>
      <c r="AA221" s="491"/>
      <c r="AB221" s="350"/>
      <c r="AC221" s="350"/>
      <c r="AD221" s="350"/>
      <c r="AE221" s="350"/>
      <c r="AF221" s="643"/>
      <c r="AG221" s="350"/>
      <c r="AH221" s="350"/>
      <c r="AI221" s="350"/>
      <c r="AJ221" s="644"/>
      <c r="AK221" s="645"/>
      <c r="AL221" s="645"/>
      <c r="AM221" s="645"/>
      <c r="AN221" s="645"/>
    </row>
    <row r="222" spans="1:40">
      <c r="A222" s="223"/>
      <c r="B222" s="350"/>
      <c r="C222" s="350"/>
      <c r="D222" s="350"/>
      <c r="E222" s="350"/>
      <c r="F222" s="350"/>
      <c r="G222" s="350"/>
      <c r="H222" s="350"/>
      <c r="I222" s="350"/>
      <c r="J222" s="350"/>
      <c r="K222" s="350"/>
      <c r="L222" s="350"/>
      <c r="M222" s="350"/>
      <c r="N222" s="350"/>
      <c r="O222" s="350"/>
      <c r="P222" s="350"/>
      <c r="Q222" s="350"/>
      <c r="R222" s="350"/>
      <c r="S222" s="350"/>
      <c r="T222" s="350"/>
      <c r="U222" s="350"/>
      <c r="V222" s="350"/>
      <c r="W222" s="350"/>
      <c r="X222" s="480"/>
      <c r="Y222" s="481"/>
      <c r="Z222" s="482"/>
      <c r="AA222" s="491"/>
      <c r="AB222" s="350"/>
      <c r="AC222" s="350"/>
      <c r="AD222" s="350"/>
      <c r="AE222" s="350"/>
      <c r="AF222" s="643"/>
      <c r="AG222" s="350"/>
      <c r="AH222" s="350"/>
      <c r="AI222" s="350"/>
      <c r="AJ222" s="644"/>
      <c r="AK222" s="645"/>
      <c r="AL222" s="645"/>
      <c r="AM222" s="645"/>
      <c r="AN222" s="645"/>
    </row>
    <row r="223" spans="1:40">
      <c r="A223" s="223"/>
      <c r="B223" s="350"/>
      <c r="C223" s="350"/>
      <c r="D223" s="350"/>
      <c r="E223" s="350"/>
      <c r="F223" s="350"/>
      <c r="G223" s="350"/>
      <c r="H223" s="350"/>
      <c r="I223" s="350"/>
      <c r="J223" s="350"/>
      <c r="K223" s="350"/>
      <c r="L223" s="350"/>
      <c r="M223" s="350"/>
      <c r="N223" s="350"/>
      <c r="O223" s="350"/>
      <c r="P223" s="350"/>
      <c r="Q223" s="350"/>
      <c r="R223" s="350"/>
      <c r="S223" s="350"/>
      <c r="T223" s="350"/>
      <c r="U223" s="350"/>
      <c r="V223" s="350"/>
      <c r="W223" s="350"/>
      <c r="X223" s="480"/>
      <c r="Y223" s="481"/>
      <c r="Z223" s="482"/>
      <c r="AA223" s="491"/>
      <c r="AB223" s="350"/>
      <c r="AC223" s="350"/>
      <c r="AD223" s="350"/>
      <c r="AE223" s="350"/>
      <c r="AF223" s="643"/>
      <c r="AG223" s="350"/>
      <c r="AH223" s="350"/>
      <c r="AI223" s="350"/>
      <c r="AJ223" s="644"/>
      <c r="AK223" s="645"/>
      <c r="AL223" s="645"/>
      <c r="AM223" s="645"/>
      <c r="AN223" s="645"/>
    </row>
    <row r="224" spans="1:40">
      <c r="A224" s="223"/>
      <c r="B224" s="350"/>
      <c r="C224" s="350"/>
      <c r="D224" s="350"/>
      <c r="E224" s="350"/>
      <c r="F224" s="350"/>
      <c r="G224" s="350"/>
      <c r="H224" s="350"/>
      <c r="I224" s="350"/>
      <c r="J224" s="350"/>
      <c r="K224" s="350"/>
      <c r="L224" s="350"/>
      <c r="M224" s="350"/>
      <c r="N224" s="350"/>
      <c r="O224" s="350"/>
      <c r="P224" s="350"/>
      <c r="Q224" s="350"/>
      <c r="R224" s="350"/>
      <c r="S224" s="350"/>
      <c r="T224" s="350"/>
      <c r="U224" s="350"/>
      <c r="V224" s="350"/>
      <c r="W224" s="350"/>
      <c r="X224" s="480"/>
      <c r="Y224" s="481"/>
      <c r="Z224" s="482"/>
      <c r="AA224" s="491"/>
      <c r="AB224" s="350"/>
      <c r="AC224" s="350"/>
      <c r="AD224" s="350"/>
      <c r="AE224" s="350"/>
      <c r="AF224" s="643"/>
      <c r="AG224" s="350"/>
      <c r="AH224" s="350"/>
      <c r="AI224" s="350"/>
      <c r="AJ224" s="644"/>
      <c r="AK224" s="645"/>
      <c r="AL224" s="645"/>
      <c r="AM224" s="645"/>
      <c r="AN224" s="645"/>
    </row>
    <row r="225" spans="1:40">
      <c r="A225" s="223"/>
      <c r="B225" s="350"/>
      <c r="C225" s="350"/>
      <c r="D225" s="350"/>
      <c r="E225" s="350"/>
      <c r="F225" s="350"/>
      <c r="G225" s="350"/>
      <c r="H225" s="350"/>
      <c r="I225" s="350"/>
      <c r="J225" s="350"/>
      <c r="K225" s="350"/>
      <c r="L225" s="350"/>
      <c r="M225" s="350"/>
      <c r="N225" s="350"/>
      <c r="O225" s="350"/>
      <c r="P225" s="350"/>
      <c r="Q225" s="350"/>
      <c r="R225" s="350"/>
      <c r="S225" s="350"/>
      <c r="T225" s="350"/>
      <c r="U225" s="350"/>
      <c r="V225" s="350"/>
      <c r="W225" s="350"/>
      <c r="X225" s="480"/>
      <c r="Y225" s="481"/>
      <c r="Z225" s="482"/>
      <c r="AA225" s="491"/>
      <c r="AB225" s="350"/>
      <c r="AC225" s="350"/>
      <c r="AD225" s="350"/>
      <c r="AE225" s="350"/>
      <c r="AF225" s="643"/>
      <c r="AG225" s="350"/>
      <c r="AH225" s="350"/>
      <c r="AI225" s="350"/>
      <c r="AJ225" s="644"/>
      <c r="AK225" s="645"/>
      <c r="AL225" s="645"/>
      <c r="AM225" s="645"/>
      <c r="AN225" s="645"/>
    </row>
    <row r="226" spans="1:40">
      <c r="A226" s="223"/>
      <c r="B226" s="350"/>
      <c r="C226" s="350"/>
      <c r="D226" s="350"/>
      <c r="E226" s="350"/>
      <c r="F226" s="350"/>
      <c r="G226" s="350"/>
      <c r="H226" s="350"/>
      <c r="I226" s="350"/>
      <c r="J226" s="350"/>
      <c r="K226" s="350"/>
      <c r="L226" s="350"/>
      <c r="M226" s="350"/>
      <c r="N226" s="350"/>
      <c r="O226" s="350"/>
      <c r="P226" s="350"/>
      <c r="Q226" s="350"/>
      <c r="R226" s="350"/>
      <c r="S226" s="350"/>
      <c r="T226" s="350"/>
      <c r="U226" s="350"/>
      <c r="V226" s="350"/>
      <c r="W226" s="350"/>
      <c r="X226" s="480"/>
      <c r="Y226" s="481"/>
      <c r="Z226" s="482"/>
      <c r="AA226" s="491"/>
      <c r="AB226" s="350"/>
      <c r="AC226" s="350"/>
      <c r="AD226" s="350"/>
      <c r="AE226" s="350"/>
      <c r="AF226" s="643"/>
      <c r="AG226" s="350"/>
      <c r="AH226" s="350"/>
      <c r="AI226" s="350"/>
      <c r="AJ226" s="644"/>
      <c r="AK226" s="645"/>
      <c r="AL226" s="645"/>
      <c r="AM226" s="645"/>
      <c r="AN226" s="645"/>
    </row>
    <row r="227" spans="1:40">
      <c r="A227" s="223"/>
      <c r="B227" s="350"/>
      <c r="C227" s="350"/>
      <c r="D227" s="350"/>
      <c r="E227" s="350"/>
      <c r="F227" s="350"/>
      <c r="G227" s="350"/>
      <c r="H227" s="350"/>
      <c r="I227" s="350"/>
      <c r="J227" s="350"/>
      <c r="K227" s="350"/>
      <c r="L227" s="350"/>
      <c r="M227" s="350"/>
      <c r="N227" s="350"/>
      <c r="O227" s="350"/>
      <c r="P227" s="350"/>
      <c r="Q227" s="350"/>
      <c r="R227" s="350"/>
      <c r="S227" s="350"/>
      <c r="T227" s="350"/>
      <c r="U227" s="350"/>
      <c r="V227" s="350"/>
      <c r="W227" s="350"/>
      <c r="X227" s="480"/>
      <c r="Y227" s="481"/>
      <c r="Z227" s="482"/>
      <c r="AA227" s="491"/>
      <c r="AB227" s="350"/>
      <c r="AC227" s="350"/>
      <c r="AD227" s="350"/>
      <c r="AE227" s="350"/>
      <c r="AF227" s="643"/>
      <c r="AG227" s="350"/>
      <c r="AH227" s="350"/>
      <c r="AI227" s="350"/>
      <c r="AJ227" s="644"/>
      <c r="AK227" s="645"/>
      <c r="AL227" s="645"/>
      <c r="AM227" s="645"/>
      <c r="AN227" s="645"/>
    </row>
    <row r="228" spans="1:40">
      <c r="A228" s="223"/>
      <c r="B228" s="350"/>
      <c r="C228" s="350"/>
      <c r="D228" s="350"/>
      <c r="E228" s="350"/>
      <c r="F228" s="350"/>
      <c r="G228" s="350"/>
      <c r="H228" s="350"/>
      <c r="I228" s="350"/>
      <c r="J228" s="350"/>
      <c r="K228" s="350"/>
      <c r="L228" s="350"/>
      <c r="M228" s="350"/>
      <c r="N228" s="350"/>
      <c r="O228" s="350"/>
      <c r="P228" s="350"/>
      <c r="Q228" s="350"/>
      <c r="R228" s="350"/>
      <c r="S228" s="350"/>
      <c r="T228" s="350"/>
      <c r="U228" s="350"/>
      <c r="V228" s="350"/>
      <c r="W228" s="350"/>
      <c r="X228" s="480"/>
      <c r="Y228" s="481"/>
      <c r="Z228" s="482"/>
      <c r="AA228" s="491"/>
      <c r="AB228" s="350"/>
      <c r="AC228" s="350"/>
      <c r="AD228" s="350"/>
      <c r="AE228" s="350"/>
      <c r="AF228" s="643"/>
      <c r="AG228" s="350"/>
      <c r="AH228" s="350"/>
      <c r="AI228" s="350"/>
      <c r="AJ228" s="644"/>
      <c r="AK228" s="645"/>
      <c r="AL228" s="645"/>
      <c r="AM228" s="645"/>
      <c r="AN228" s="645"/>
    </row>
    <row r="229" spans="1:40">
      <c r="A229" s="223"/>
      <c r="B229" s="350"/>
      <c r="C229" s="350"/>
      <c r="D229" s="350"/>
      <c r="E229" s="350"/>
      <c r="F229" s="350"/>
      <c r="G229" s="350"/>
      <c r="H229" s="350"/>
      <c r="I229" s="350"/>
      <c r="J229" s="350"/>
      <c r="K229" s="350"/>
      <c r="L229" s="350"/>
      <c r="M229" s="350"/>
      <c r="N229" s="350"/>
      <c r="O229" s="350"/>
      <c r="P229" s="350"/>
      <c r="Q229" s="350"/>
      <c r="R229" s="350"/>
      <c r="S229" s="350"/>
      <c r="T229" s="350"/>
      <c r="U229" s="350"/>
      <c r="V229" s="350"/>
      <c r="W229" s="350"/>
      <c r="X229" s="480"/>
      <c r="Y229" s="481"/>
      <c r="Z229" s="482"/>
      <c r="AA229" s="491"/>
      <c r="AB229" s="350"/>
      <c r="AC229" s="350"/>
      <c r="AD229" s="350"/>
      <c r="AE229" s="350"/>
      <c r="AF229" s="643"/>
      <c r="AG229" s="350"/>
      <c r="AH229" s="350"/>
      <c r="AI229" s="350"/>
      <c r="AJ229" s="644"/>
      <c r="AK229" s="645"/>
      <c r="AL229" s="645"/>
      <c r="AM229" s="645"/>
      <c r="AN229" s="645"/>
    </row>
    <row r="230" spans="1:40">
      <c r="A230" s="223"/>
      <c r="B230" s="350"/>
      <c r="C230" s="350"/>
      <c r="D230" s="350"/>
      <c r="E230" s="350"/>
      <c r="F230" s="350"/>
      <c r="G230" s="350"/>
      <c r="H230" s="350"/>
      <c r="I230" s="350"/>
      <c r="J230" s="350"/>
      <c r="K230" s="350"/>
      <c r="L230" s="350"/>
      <c r="M230" s="350"/>
      <c r="N230" s="350"/>
      <c r="O230" s="350"/>
      <c r="P230" s="350"/>
      <c r="Q230" s="350"/>
      <c r="R230" s="350"/>
      <c r="S230" s="350"/>
      <c r="T230" s="350"/>
      <c r="U230" s="350"/>
      <c r="V230" s="350"/>
      <c r="W230" s="350"/>
      <c r="X230" s="480"/>
      <c r="Y230" s="481"/>
      <c r="Z230" s="482"/>
      <c r="AA230" s="491"/>
      <c r="AB230" s="350"/>
      <c r="AC230" s="350"/>
      <c r="AD230" s="350"/>
      <c r="AE230" s="350"/>
      <c r="AF230" s="643"/>
      <c r="AG230" s="350"/>
      <c r="AH230" s="350"/>
      <c r="AI230" s="350"/>
      <c r="AJ230" s="644"/>
      <c r="AK230" s="645"/>
      <c r="AL230" s="645"/>
      <c r="AM230" s="645"/>
      <c r="AN230" s="645"/>
    </row>
    <row r="231" spans="1:40">
      <c r="A231" s="223"/>
      <c r="B231" s="350"/>
      <c r="C231" s="350"/>
      <c r="D231" s="350"/>
      <c r="E231" s="350"/>
      <c r="F231" s="350"/>
      <c r="G231" s="350"/>
      <c r="H231" s="350"/>
      <c r="I231" s="350"/>
      <c r="J231" s="350"/>
      <c r="K231" s="350"/>
      <c r="L231" s="350"/>
      <c r="M231" s="350"/>
      <c r="N231" s="350"/>
      <c r="O231" s="350"/>
      <c r="P231" s="350"/>
      <c r="Q231" s="350"/>
      <c r="R231" s="350"/>
      <c r="S231" s="350"/>
      <c r="T231" s="350"/>
      <c r="U231" s="350"/>
      <c r="V231" s="350"/>
      <c r="W231" s="350"/>
      <c r="X231" s="480"/>
      <c r="Y231" s="481"/>
      <c r="Z231" s="482"/>
      <c r="AA231" s="491"/>
      <c r="AB231" s="350"/>
      <c r="AC231" s="350"/>
      <c r="AD231" s="350"/>
      <c r="AE231" s="350"/>
      <c r="AF231" s="643"/>
      <c r="AG231" s="350"/>
      <c r="AH231" s="350"/>
      <c r="AI231" s="350"/>
      <c r="AJ231" s="644"/>
      <c r="AK231" s="645"/>
      <c r="AL231" s="645"/>
      <c r="AM231" s="645"/>
      <c r="AN231" s="645"/>
    </row>
    <row r="232" spans="1:40">
      <c r="A232" s="223"/>
      <c r="B232" s="350"/>
      <c r="C232" s="350"/>
      <c r="D232" s="350"/>
      <c r="E232" s="350"/>
      <c r="F232" s="350"/>
      <c r="G232" s="350"/>
      <c r="H232" s="350"/>
      <c r="I232" s="350"/>
      <c r="J232" s="350"/>
      <c r="K232" s="350"/>
      <c r="L232" s="350"/>
      <c r="M232" s="350"/>
      <c r="N232" s="350"/>
      <c r="O232" s="350"/>
      <c r="P232" s="350"/>
      <c r="Q232" s="350"/>
      <c r="R232" s="350"/>
      <c r="S232" s="350"/>
      <c r="T232" s="350"/>
      <c r="U232" s="350"/>
      <c r="V232" s="350"/>
      <c r="W232" s="350"/>
      <c r="X232" s="480"/>
      <c r="Y232" s="481"/>
      <c r="Z232" s="482"/>
      <c r="AA232" s="491"/>
      <c r="AB232" s="350"/>
      <c r="AC232" s="350"/>
      <c r="AD232" s="350"/>
      <c r="AE232" s="350"/>
      <c r="AF232" s="643"/>
      <c r="AG232" s="350"/>
      <c r="AH232" s="350"/>
      <c r="AI232" s="350"/>
      <c r="AJ232" s="644"/>
      <c r="AK232" s="645"/>
      <c r="AL232" s="645"/>
      <c r="AM232" s="645"/>
      <c r="AN232" s="645"/>
    </row>
    <row r="233" spans="1:40">
      <c r="A233" s="223"/>
      <c r="B233" s="350"/>
      <c r="C233" s="350"/>
      <c r="D233" s="350"/>
      <c r="E233" s="350"/>
      <c r="F233" s="350"/>
      <c r="G233" s="350"/>
      <c r="H233" s="350"/>
      <c r="I233" s="350"/>
      <c r="J233" s="350"/>
      <c r="K233" s="350"/>
      <c r="L233" s="350"/>
      <c r="M233" s="350"/>
      <c r="N233" s="350"/>
      <c r="O233" s="350"/>
      <c r="P233" s="350"/>
      <c r="Q233" s="350"/>
      <c r="R233" s="350"/>
      <c r="S233" s="350"/>
      <c r="T233" s="350"/>
      <c r="U233" s="350"/>
      <c r="V233" s="350"/>
      <c r="W233" s="350"/>
      <c r="X233" s="480"/>
      <c r="Y233" s="481"/>
      <c r="Z233" s="482"/>
      <c r="AA233" s="491"/>
      <c r="AB233" s="350"/>
      <c r="AC233" s="350"/>
      <c r="AD233" s="350"/>
      <c r="AE233" s="350"/>
      <c r="AF233" s="643"/>
      <c r="AG233" s="350"/>
      <c r="AH233" s="350"/>
      <c r="AI233" s="350"/>
      <c r="AJ233" s="644"/>
      <c r="AK233" s="645"/>
      <c r="AL233" s="645"/>
      <c r="AM233" s="645"/>
      <c r="AN233" s="645"/>
    </row>
    <row r="234" spans="1:40">
      <c r="A234" s="223"/>
      <c r="B234" s="350"/>
      <c r="C234" s="350"/>
      <c r="D234" s="350"/>
      <c r="E234" s="350"/>
      <c r="F234" s="350"/>
      <c r="G234" s="350"/>
      <c r="H234" s="350"/>
      <c r="I234" s="350"/>
      <c r="J234" s="350"/>
      <c r="K234" s="350"/>
      <c r="L234" s="350"/>
      <c r="M234" s="350"/>
      <c r="N234" s="350"/>
      <c r="O234" s="350"/>
      <c r="P234" s="350"/>
      <c r="Q234" s="350"/>
      <c r="R234" s="350"/>
      <c r="S234" s="350"/>
      <c r="T234" s="350"/>
      <c r="U234" s="350"/>
      <c r="V234" s="350"/>
      <c r="W234" s="350"/>
      <c r="X234" s="480"/>
      <c r="Y234" s="481"/>
      <c r="Z234" s="482"/>
      <c r="AA234" s="491"/>
      <c r="AB234" s="350"/>
      <c r="AC234" s="350"/>
      <c r="AD234" s="350"/>
      <c r="AE234" s="350"/>
      <c r="AF234" s="643"/>
      <c r="AG234" s="350"/>
      <c r="AH234" s="350"/>
      <c r="AI234" s="350"/>
      <c r="AJ234" s="644"/>
      <c r="AK234" s="645"/>
      <c r="AL234" s="645"/>
      <c r="AM234" s="645"/>
      <c r="AN234" s="645"/>
    </row>
    <row r="235" spans="1:40">
      <c r="A235" s="223"/>
      <c r="B235" s="350"/>
      <c r="C235" s="350"/>
      <c r="D235" s="350"/>
      <c r="E235" s="350"/>
      <c r="F235" s="350"/>
      <c r="G235" s="350"/>
      <c r="H235" s="350"/>
      <c r="I235" s="350"/>
      <c r="J235" s="350"/>
      <c r="K235" s="350"/>
      <c r="L235" s="350"/>
      <c r="M235" s="350"/>
      <c r="N235" s="350"/>
      <c r="O235" s="350"/>
      <c r="P235" s="350"/>
      <c r="Q235" s="350"/>
      <c r="R235" s="350"/>
      <c r="S235" s="350"/>
      <c r="T235" s="350"/>
      <c r="U235" s="350"/>
      <c r="V235" s="350"/>
      <c r="W235" s="350"/>
      <c r="X235" s="480"/>
      <c r="Y235" s="481"/>
      <c r="Z235" s="482"/>
      <c r="AA235" s="491"/>
      <c r="AB235" s="350"/>
      <c r="AC235" s="350"/>
      <c r="AD235" s="350"/>
      <c r="AE235" s="350"/>
      <c r="AF235" s="643"/>
      <c r="AG235" s="350"/>
      <c r="AH235" s="350"/>
      <c r="AI235" s="350"/>
      <c r="AJ235" s="644"/>
      <c r="AK235" s="645"/>
      <c r="AL235" s="645"/>
      <c r="AM235" s="645"/>
      <c r="AN235" s="645"/>
    </row>
    <row r="236" spans="1:40">
      <c r="A236" s="223"/>
      <c r="B236" s="350"/>
      <c r="C236" s="350"/>
      <c r="D236" s="350"/>
      <c r="E236" s="350"/>
      <c r="F236" s="350"/>
      <c r="G236" s="350"/>
      <c r="H236" s="350"/>
      <c r="I236" s="350"/>
      <c r="J236" s="350"/>
      <c r="K236" s="350"/>
      <c r="L236" s="350"/>
      <c r="M236" s="350"/>
      <c r="N236" s="350"/>
      <c r="O236" s="350"/>
      <c r="P236" s="350"/>
      <c r="Q236" s="350"/>
      <c r="R236" s="350"/>
      <c r="S236" s="350"/>
      <c r="T236" s="350"/>
      <c r="U236" s="350"/>
      <c r="V236" s="350"/>
      <c r="W236" s="350"/>
      <c r="X236" s="480"/>
      <c r="Y236" s="481"/>
      <c r="Z236" s="482"/>
      <c r="AA236" s="491"/>
      <c r="AB236" s="350"/>
      <c r="AC236" s="350"/>
      <c r="AD236" s="350"/>
      <c r="AE236" s="350"/>
      <c r="AF236" s="643"/>
      <c r="AG236" s="350"/>
      <c r="AH236" s="350"/>
      <c r="AI236" s="350"/>
      <c r="AJ236" s="644"/>
      <c r="AK236" s="645"/>
      <c r="AL236" s="645"/>
      <c r="AM236" s="645"/>
      <c r="AN236" s="645"/>
    </row>
    <row r="237" spans="1:40">
      <c r="A237" s="223"/>
      <c r="B237" s="350"/>
      <c r="C237" s="350"/>
      <c r="D237" s="350"/>
      <c r="E237" s="350"/>
      <c r="F237" s="350"/>
      <c r="G237" s="350"/>
      <c r="H237" s="350"/>
      <c r="I237" s="350"/>
      <c r="J237" s="350"/>
      <c r="K237" s="350"/>
      <c r="L237" s="350"/>
      <c r="M237" s="350"/>
      <c r="N237" s="350"/>
      <c r="O237" s="350"/>
      <c r="P237" s="350"/>
      <c r="Q237" s="350"/>
      <c r="R237" s="350"/>
      <c r="S237" s="350"/>
      <c r="T237" s="350"/>
      <c r="U237" s="350"/>
      <c r="V237" s="350"/>
      <c r="W237" s="350"/>
      <c r="X237" s="480"/>
      <c r="Y237" s="481"/>
      <c r="Z237" s="482"/>
      <c r="AA237" s="491"/>
      <c r="AB237" s="350"/>
      <c r="AC237" s="350"/>
      <c r="AD237" s="350"/>
      <c r="AE237" s="350"/>
      <c r="AF237" s="643"/>
      <c r="AG237" s="350"/>
      <c r="AH237" s="350"/>
      <c r="AI237" s="350"/>
      <c r="AJ237" s="644"/>
      <c r="AK237" s="645"/>
      <c r="AL237" s="645"/>
      <c r="AM237" s="645"/>
      <c r="AN237" s="645"/>
    </row>
    <row r="238" spans="1:40">
      <c r="A238" s="223"/>
      <c r="B238" s="350"/>
      <c r="C238" s="350"/>
      <c r="D238" s="350"/>
      <c r="E238" s="350"/>
      <c r="F238" s="350"/>
      <c r="G238" s="350"/>
      <c r="H238" s="350"/>
      <c r="I238" s="350"/>
      <c r="J238" s="350"/>
      <c r="K238" s="350"/>
      <c r="L238" s="350"/>
      <c r="M238" s="350"/>
      <c r="N238" s="350"/>
      <c r="O238" s="350"/>
      <c r="P238" s="350"/>
      <c r="Q238" s="350"/>
      <c r="R238" s="350"/>
      <c r="S238" s="350"/>
      <c r="T238" s="350"/>
      <c r="U238" s="350"/>
      <c r="V238" s="350"/>
      <c r="W238" s="350"/>
      <c r="X238" s="480"/>
      <c r="Y238" s="481"/>
      <c r="Z238" s="482"/>
      <c r="AA238" s="491"/>
      <c r="AB238" s="350"/>
      <c r="AC238" s="350"/>
      <c r="AD238" s="350"/>
      <c r="AE238" s="350"/>
      <c r="AF238" s="643"/>
      <c r="AG238" s="350"/>
      <c r="AH238" s="350"/>
      <c r="AI238" s="350"/>
      <c r="AJ238" s="644"/>
      <c r="AK238" s="645"/>
      <c r="AL238" s="645"/>
      <c r="AM238" s="645"/>
      <c r="AN238" s="645"/>
    </row>
    <row r="239" spans="1:40">
      <c r="A239" s="223"/>
      <c r="B239" s="350"/>
      <c r="C239" s="350"/>
      <c r="D239" s="350"/>
      <c r="E239" s="350"/>
      <c r="F239" s="350"/>
      <c r="G239" s="350"/>
      <c r="H239" s="350"/>
      <c r="I239" s="350"/>
      <c r="J239" s="350"/>
      <c r="K239" s="350"/>
      <c r="L239" s="350"/>
      <c r="M239" s="350"/>
      <c r="N239" s="350"/>
      <c r="O239" s="350"/>
      <c r="P239" s="350"/>
      <c r="Q239" s="350"/>
      <c r="R239" s="350"/>
      <c r="S239" s="350"/>
      <c r="T239" s="350"/>
      <c r="U239" s="350"/>
      <c r="V239" s="350"/>
      <c r="W239" s="350"/>
      <c r="X239" s="480"/>
      <c r="Y239" s="481"/>
      <c r="Z239" s="482"/>
      <c r="AA239" s="491"/>
      <c r="AB239" s="350"/>
      <c r="AC239" s="350"/>
      <c r="AD239" s="350"/>
      <c r="AE239" s="350"/>
      <c r="AF239" s="643"/>
      <c r="AG239" s="350"/>
      <c r="AH239" s="350"/>
      <c r="AI239" s="350"/>
      <c r="AJ239" s="644"/>
      <c r="AK239" s="645"/>
      <c r="AL239" s="645"/>
      <c r="AM239" s="645"/>
      <c r="AN239" s="645"/>
    </row>
    <row r="240" spans="1:40">
      <c r="A240" s="223"/>
      <c r="B240" s="350"/>
      <c r="C240" s="350"/>
      <c r="D240" s="350"/>
      <c r="E240" s="350"/>
      <c r="F240" s="350"/>
      <c r="G240" s="350"/>
      <c r="H240" s="350"/>
      <c r="I240" s="350"/>
      <c r="J240" s="350"/>
      <c r="K240" s="350"/>
      <c r="L240" s="350"/>
      <c r="M240" s="350"/>
      <c r="N240" s="350"/>
      <c r="O240" s="350"/>
      <c r="P240" s="350"/>
      <c r="Q240" s="350"/>
      <c r="R240" s="350"/>
      <c r="S240" s="350"/>
      <c r="T240" s="350"/>
      <c r="U240" s="350"/>
      <c r="V240" s="350"/>
      <c r="W240" s="350"/>
      <c r="X240" s="480"/>
      <c r="Y240" s="481"/>
      <c r="Z240" s="482"/>
      <c r="AA240" s="491"/>
      <c r="AB240" s="350"/>
      <c r="AC240" s="350"/>
      <c r="AD240" s="350"/>
      <c r="AE240" s="350"/>
      <c r="AF240" s="643"/>
      <c r="AG240" s="350"/>
      <c r="AH240" s="350"/>
      <c r="AI240" s="350"/>
      <c r="AJ240" s="644"/>
      <c r="AK240" s="645"/>
      <c r="AL240" s="645"/>
      <c r="AM240" s="645"/>
      <c r="AN240" s="645"/>
    </row>
    <row r="241" spans="1:40">
      <c r="A241" s="223"/>
      <c r="B241" s="350"/>
      <c r="C241" s="350"/>
      <c r="D241" s="350"/>
      <c r="E241" s="350"/>
      <c r="F241" s="350"/>
      <c r="G241" s="350"/>
      <c r="H241" s="350"/>
      <c r="I241" s="350"/>
      <c r="J241" s="350"/>
      <c r="K241" s="350"/>
      <c r="L241" s="350"/>
      <c r="M241" s="350"/>
      <c r="N241" s="350"/>
      <c r="O241" s="350"/>
      <c r="P241" s="350"/>
      <c r="Q241" s="350"/>
      <c r="R241" s="350"/>
      <c r="S241" s="350"/>
      <c r="T241" s="350"/>
      <c r="U241" s="350"/>
      <c r="V241" s="350"/>
      <c r="W241" s="350"/>
      <c r="X241" s="480"/>
      <c r="Y241" s="481"/>
      <c r="Z241" s="482"/>
      <c r="AA241" s="491"/>
      <c r="AB241" s="350"/>
      <c r="AC241" s="350"/>
      <c r="AD241" s="350"/>
      <c r="AE241" s="350"/>
      <c r="AF241" s="643"/>
      <c r="AG241" s="350"/>
      <c r="AH241" s="350"/>
      <c r="AI241" s="350"/>
      <c r="AJ241" s="644"/>
      <c r="AK241" s="645"/>
      <c r="AL241" s="645"/>
      <c r="AM241" s="645"/>
      <c r="AN241" s="645"/>
    </row>
    <row r="242" spans="1:40">
      <c r="A242" s="223"/>
      <c r="B242" s="350"/>
      <c r="C242" s="350"/>
      <c r="D242" s="350"/>
      <c r="E242" s="350"/>
      <c r="F242" s="350"/>
      <c r="G242" s="350"/>
      <c r="H242" s="350"/>
      <c r="I242" s="350"/>
      <c r="J242" s="350"/>
      <c r="K242" s="350"/>
      <c r="L242" s="350"/>
      <c r="M242" s="350"/>
      <c r="N242" s="350"/>
      <c r="O242" s="350"/>
      <c r="P242" s="350"/>
      <c r="Q242" s="350"/>
      <c r="R242" s="350"/>
      <c r="S242" s="350"/>
      <c r="T242" s="350"/>
      <c r="U242" s="350"/>
      <c r="V242" s="350"/>
      <c r="W242" s="350"/>
      <c r="X242" s="480"/>
      <c r="Y242" s="481"/>
      <c r="Z242" s="482"/>
      <c r="AA242" s="491"/>
      <c r="AB242" s="350"/>
      <c r="AC242" s="350"/>
      <c r="AD242" s="350"/>
      <c r="AE242" s="350"/>
      <c r="AF242" s="643"/>
      <c r="AG242" s="350"/>
      <c r="AH242" s="350"/>
      <c r="AI242" s="350"/>
      <c r="AJ242" s="644"/>
      <c r="AK242" s="645"/>
      <c r="AL242" s="645"/>
      <c r="AM242" s="645"/>
      <c r="AN242" s="645"/>
    </row>
    <row r="243" spans="1:40">
      <c r="A243" s="223"/>
      <c r="B243" s="350"/>
      <c r="C243" s="350"/>
      <c r="D243" s="350"/>
      <c r="E243" s="350"/>
      <c r="F243" s="350"/>
      <c r="G243" s="350"/>
      <c r="H243" s="350"/>
      <c r="I243" s="350"/>
      <c r="J243" s="350"/>
      <c r="K243" s="350"/>
      <c r="L243" s="350"/>
      <c r="M243" s="350"/>
      <c r="N243" s="350"/>
      <c r="O243" s="350"/>
      <c r="P243" s="350"/>
      <c r="Q243" s="350"/>
      <c r="R243" s="350"/>
      <c r="S243" s="350"/>
      <c r="T243" s="350"/>
      <c r="U243" s="350"/>
      <c r="V243" s="350"/>
      <c r="W243" s="350"/>
      <c r="X243" s="480"/>
      <c r="Y243" s="481"/>
      <c r="Z243" s="482"/>
      <c r="AA243" s="491"/>
      <c r="AB243" s="350"/>
      <c r="AC243" s="350"/>
      <c r="AD243" s="350"/>
      <c r="AE243" s="350"/>
      <c r="AF243" s="643"/>
      <c r="AG243" s="350"/>
      <c r="AH243" s="350"/>
      <c r="AI243" s="350"/>
      <c r="AJ243" s="644"/>
      <c r="AK243" s="645"/>
      <c r="AL243" s="645"/>
      <c r="AM243" s="645"/>
      <c r="AN243" s="645"/>
    </row>
    <row r="244" spans="1:40">
      <c r="A244" s="223"/>
      <c r="B244" s="350"/>
      <c r="C244" s="350"/>
      <c r="D244" s="350"/>
      <c r="E244" s="350"/>
      <c r="F244" s="350"/>
      <c r="G244" s="350"/>
      <c r="H244" s="350"/>
      <c r="I244" s="350"/>
      <c r="J244" s="350"/>
      <c r="K244" s="350"/>
      <c r="L244" s="350"/>
      <c r="M244" s="350"/>
      <c r="N244" s="350"/>
      <c r="O244" s="350"/>
      <c r="P244" s="350"/>
      <c r="Q244" s="350"/>
      <c r="R244" s="350"/>
      <c r="S244" s="350"/>
      <c r="T244" s="350"/>
      <c r="U244" s="350"/>
      <c r="V244" s="350"/>
      <c r="W244" s="350"/>
      <c r="X244" s="480"/>
      <c r="Y244" s="481"/>
      <c r="Z244" s="482"/>
      <c r="AA244" s="491"/>
      <c r="AB244" s="350"/>
      <c r="AC244" s="350"/>
      <c r="AD244" s="350"/>
      <c r="AE244" s="350"/>
      <c r="AF244" s="643"/>
      <c r="AG244" s="350"/>
      <c r="AH244" s="350"/>
      <c r="AI244" s="350"/>
      <c r="AJ244" s="644"/>
      <c r="AK244" s="645"/>
      <c r="AL244" s="645"/>
      <c r="AM244" s="645"/>
      <c r="AN244" s="645"/>
    </row>
    <row r="245" spans="1:40">
      <c r="A245" s="223"/>
      <c r="B245" s="350"/>
      <c r="C245" s="350"/>
      <c r="D245" s="350"/>
      <c r="E245" s="350"/>
      <c r="F245" s="350"/>
      <c r="G245" s="350"/>
      <c r="H245" s="350"/>
      <c r="I245" s="350"/>
      <c r="J245" s="350"/>
      <c r="K245" s="350"/>
      <c r="L245" s="350"/>
      <c r="M245" s="350"/>
      <c r="N245" s="350"/>
      <c r="O245" s="350"/>
      <c r="P245" s="350"/>
      <c r="Q245" s="350"/>
      <c r="R245" s="350"/>
      <c r="S245" s="350"/>
      <c r="T245" s="350"/>
      <c r="U245" s="350"/>
      <c r="V245" s="350"/>
      <c r="W245" s="350"/>
      <c r="X245" s="480"/>
      <c r="Y245" s="481"/>
      <c r="Z245" s="482"/>
      <c r="AA245" s="491"/>
      <c r="AB245" s="350"/>
      <c r="AC245" s="350"/>
      <c r="AD245" s="350"/>
      <c r="AE245" s="350"/>
      <c r="AF245" s="643"/>
      <c r="AG245" s="350"/>
      <c r="AH245" s="350"/>
      <c r="AI245" s="350"/>
      <c r="AJ245" s="644"/>
      <c r="AK245" s="645"/>
      <c r="AL245" s="645"/>
      <c r="AM245" s="645"/>
      <c r="AN245" s="645"/>
    </row>
    <row r="246" spans="1:40">
      <c r="A246" s="223"/>
      <c r="B246" s="350"/>
      <c r="C246" s="350"/>
      <c r="D246" s="350"/>
      <c r="E246" s="350"/>
      <c r="F246" s="350"/>
      <c r="G246" s="350"/>
      <c r="H246" s="350"/>
      <c r="I246" s="350"/>
      <c r="J246" s="350"/>
      <c r="K246" s="350"/>
      <c r="L246" s="350"/>
      <c r="M246" s="350"/>
      <c r="N246" s="350"/>
      <c r="O246" s="350"/>
      <c r="P246" s="350"/>
      <c r="Q246" s="350"/>
      <c r="R246" s="350"/>
      <c r="S246" s="350"/>
      <c r="T246" s="350"/>
      <c r="U246" s="350"/>
      <c r="V246" s="350"/>
      <c r="W246" s="350"/>
      <c r="X246" s="480"/>
      <c r="Y246" s="481"/>
      <c r="Z246" s="482"/>
      <c r="AA246" s="491"/>
      <c r="AB246" s="350"/>
      <c r="AC246" s="350"/>
      <c r="AD246" s="350"/>
      <c r="AE246" s="350"/>
      <c r="AF246" s="643"/>
      <c r="AG246" s="350"/>
      <c r="AH246" s="350"/>
      <c r="AI246" s="350"/>
      <c r="AJ246" s="644"/>
      <c r="AK246" s="645"/>
      <c r="AL246" s="645"/>
      <c r="AM246" s="645"/>
      <c r="AN246" s="645"/>
    </row>
    <row r="247" spans="1:40">
      <c r="A247" s="223"/>
      <c r="B247" s="350"/>
      <c r="C247" s="350"/>
      <c r="D247" s="350"/>
      <c r="E247" s="350"/>
      <c r="F247" s="350"/>
      <c r="G247" s="350"/>
      <c r="H247" s="350"/>
      <c r="I247" s="350"/>
      <c r="J247" s="350"/>
      <c r="K247" s="350"/>
      <c r="L247" s="350"/>
      <c r="M247" s="350"/>
      <c r="N247" s="350"/>
      <c r="O247" s="350"/>
      <c r="P247" s="350"/>
      <c r="Q247" s="350"/>
      <c r="R247" s="350"/>
      <c r="S247" s="350"/>
      <c r="T247" s="350"/>
      <c r="U247" s="350"/>
      <c r="V247" s="350"/>
      <c r="W247" s="350"/>
      <c r="X247" s="480"/>
      <c r="Y247" s="481"/>
      <c r="Z247" s="482"/>
      <c r="AA247" s="491"/>
      <c r="AB247" s="350"/>
      <c r="AC247" s="350"/>
      <c r="AD247" s="350"/>
      <c r="AE247" s="350"/>
      <c r="AF247" s="643"/>
      <c r="AG247" s="350"/>
      <c r="AH247" s="350"/>
      <c r="AI247" s="350"/>
      <c r="AJ247" s="644"/>
      <c r="AK247" s="645"/>
      <c r="AL247" s="645"/>
      <c r="AM247" s="645"/>
      <c r="AN247" s="645"/>
    </row>
    <row r="248" spans="1:40">
      <c r="A248" s="223"/>
      <c r="B248" s="350"/>
      <c r="C248" s="350"/>
      <c r="D248" s="350"/>
      <c r="E248" s="350"/>
      <c r="F248" s="350"/>
      <c r="G248" s="350"/>
      <c r="H248" s="350"/>
      <c r="I248" s="350"/>
      <c r="J248" s="350"/>
      <c r="K248" s="350"/>
      <c r="L248" s="350"/>
      <c r="M248" s="350"/>
      <c r="N248" s="350"/>
      <c r="O248" s="350"/>
      <c r="P248" s="350"/>
      <c r="Q248" s="350"/>
      <c r="R248" s="350"/>
      <c r="S248" s="350"/>
      <c r="T248" s="350"/>
      <c r="U248" s="350"/>
      <c r="V248" s="350"/>
      <c r="W248" s="350"/>
      <c r="X248" s="480"/>
      <c r="Y248" s="481"/>
      <c r="Z248" s="482"/>
      <c r="AA248" s="491"/>
      <c r="AB248" s="350"/>
      <c r="AC248" s="350"/>
      <c r="AD248" s="350"/>
      <c r="AE248" s="350"/>
      <c r="AF248" s="643"/>
      <c r="AG248" s="350"/>
      <c r="AH248" s="350"/>
      <c r="AI248" s="350"/>
      <c r="AJ248" s="644"/>
      <c r="AK248" s="645"/>
      <c r="AL248" s="645"/>
      <c r="AM248" s="645"/>
      <c r="AN248" s="645"/>
    </row>
    <row r="249" spans="1:40">
      <c r="A249" s="223"/>
      <c r="B249" s="350"/>
      <c r="C249" s="350"/>
      <c r="D249" s="350"/>
      <c r="E249" s="350"/>
      <c r="F249" s="350"/>
      <c r="G249" s="350"/>
      <c r="H249" s="350"/>
      <c r="I249" s="350"/>
      <c r="J249" s="350"/>
      <c r="K249" s="350"/>
      <c r="L249" s="350"/>
      <c r="M249" s="350"/>
      <c r="N249" s="350"/>
      <c r="O249" s="350"/>
      <c r="P249" s="350"/>
      <c r="Q249" s="350"/>
      <c r="R249" s="350"/>
      <c r="S249" s="350"/>
      <c r="T249" s="350"/>
      <c r="U249" s="350"/>
      <c r="V249" s="350"/>
      <c r="W249" s="350"/>
      <c r="X249" s="480"/>
      <c r="Y249" s="481"/>
      <c r="Z249" s="482"/>
      <c r="AA249" s="491"/>
      <c r="AB249" s="350"/>
      <c r="AC249" s="350"/>
      <c r="AD249" s="350"/>
      <c r="AE249" s="350"/>
      <c r="AF249" s="643"/>
      <c r="AG249" s="350"/>
      <c r="AH249" s="350"/>
      <c r="AI249" s="350"/>
      <c r="AJ249" s="644"/>
      <c r="AK249" s="645"/>
      <c r="AL249" s="645"/>
      <c r="AM249" s="645"/>
      <c r="AN249" s="645"/>
    </row>
    <row r="250" spans="1:40">
      <c r="A250" s="223"/>
      <c r="B250" s="350"/>
      <c r="C250" s="350"/>
      <c r="D250" s="350"/>
      <c r="E250" s="350"/>
      <c r="F250" s="350"/>
      <c r="G250" s="350"/>
      <c r="H250" s="350"/>
      <c r="I250" s="350"/>
      <c r="J250" s="350"/>
      <c r="K250" s="350"/>
      <c r="L250" s="350"/>
      <c r="M250" s="350"/>
      <c r="N250" s="350"/>
      <c r="O250" s="350"/>
      <c r="P250" s="350"/>
      <c r="Q250" s="350"/>
      <c r="R250" s="350"/>
      <c r="S250" s="350"/>
      <c r="T250" s="350"/>
      <c r="U250" s="350"/>
      <c r="V250" s="350"/>
      <c r="W250" s="350"/>
      <c r="X250" s="480"/>
      <c r="Y250" s="481"/>
      <c r="Z250" s="482"/>
      <c r="AA250" s="491"/>
      <c r="AB250" s="350"/>
      <c r="AC250" s="350"/>
      <c r="AD250" s="350"/>
      <c r="AE250" s="350"/>
      <c r="AF250" s="643"/>
      <c r="AG250" s="350"/>
      <c r="AH250" s="350"/>
      <c r="AI250" s="350"/>
      <c r="AJ250" s="644"/>
      <c r="AK250" s="645"/>
      <c r="AL250" s="645"/>
      <c r="AM250" s="645"/>
      <c r="AN250" s="645"/>
    </row>
    <row r="251" spans="1:40">
      <c r="A251" s="223"/>
      <c r="B251" s="350"/>
      <c r="C251" s="350"/>
      <c r="D251" s="350"/>
      <c r="E251" s="350"/>
      <c r="F251" s="350"/>
      <c r="G251" s="350"/>
      <c r="H251" s="350"/>
      <c r="I251" s="350"/>
      <c r="J251" s="350"/>
      <c r="K251" s="350"/>
      <c r="L251" s="350"/>
      <c r="M251" s="350"/>
      <c r="N251" s="350"/>
      <c r="O251" s="350"/>
      <c r="P251" s="350"/>
      <c r="Q251" s="350"/>
      <c r="R251" s="350"/>
      <c r="S251" s="350"/>
      <c r="T251" s="350"/>
      <c r="U251" s="350"/>
      <c r="V251" s="350"/>
      <c r="W251" s="350"/>
      <c r="X251" s="480"/>
      <c r="Y251" s="481"/>
      <c r="Z251" s="482"/>
      <c r="AA251" s="491"/>
      <c r="AB251" s="350"/>
      <c r="AC251" s="350"/>
      <c r="AD251" s="350"/>
      <c r="AE251" s="350"/>
      <c r="AF251" s="643"/>
      <c r="AG251" s="350"/>
      <c r="AH251" s="350"/>
      <c r="AI251" s="350"/>
      <c r="AJ251" s="644"/>
      <c r="AK251" s="645"/>
      <c r="AL251" s="645"/>
      <c r="AM251" s="645"/>
      <c r="AN251" s="645"/>
    </row>
    <row r="252" spans="1:40">
      <c r="A252" s="223"/>
      <c r="B252" s="350"/>
      <c r="C252" s="350"/>
      <c r="D252" s="350"/>
      <c r="E252" s="350"/>
      <c r="F252" s="350"/>
      <c r="G252" s="350"/>
      <c r="H252" s="350"/>
      <c r="I252" s="350"/>
      <c r="J252" s="350"/>
      <c r="K252" s="350"/>
      <c r="L252" s="350"/>
      <c r="M252" s="350"/>
      <c r="N252" s="350"/>
      <c r="O252" s="350"/>
      <c r="P252" s="350"/>
      <c r="Q252" s="350"/>
      <c r="R252" s="350"/>
      <c r="S252" s="350"/>
      <c r="T252" s="350"/>
      <c r="U252" s="350"/>
      <c r="V252" s="350"/>
      <c r="W252" s="350"/>
      <c r="X252" s="480"/>
      <c r="Y252" s="481"/>
      <c r="Z252" s="482"/>
      <c r="AA252" s="491"/>
      <c r="AB252" s="350"/>
      <c r="AC252" s="350"/>
      <c r="AD252" s="350"/>
      <c r="AE252" s="350"/>
      <c r="AF252" s="643"/>
      <c r="AG252" s="350"/>
      <c r="AH252" s="350"/>
      <c r="AI252" s="350"/>
      <c r="AJ252" s="644"/>
      <c r="AK252" s="645"/>
      <c r="AL252" s="645"/>
      <c r="AM252" s="645"/>
      <c r="AN252" s="645"/>
    </row>
    <row r="253" spans="1:40">
      <c r="A253" s="223"/>
      <c r="B253" s="350"/>
      <c r="C253" s="350"/>
      <c r="D253" s="350"/>
      <c r="E253" s="350"/>
      <c r="F253" s="350"/>
      <c r="G253" s="350"/>
      <c r="H253" s="350"/>
      <c r="I253" s="350"/>
      <c r="J253" s="350"/>
      <c r="K253" s="350"/>
      <c r="L253" s="350"/>
      <c r="M253" s="350"/>
      <c r="N253" s="350"/>
      <c r="O253" s="350"/>
      <c r="P253" s="350"/>
      <c r="Q253" s="350"/>
      <c r="R253" s="350"/>
      <c r="S253" s="350"/>
      <c r="T253" s="350"/>
      <c r="U253" s="350"/>
      <c r="V253" s="350"/>
      <c r="W253" s="350"/>
      <c r="X253" s="480"/>
      <c r="Y253" s="481"/>
      <c r="Z253" s="482"/>
      <c r="AA253" s="491"/>
      <c r="AB253" s="350"/>
      <c r="AC253" s="350"/>
      <c r="AD253" s="350"/>
      <c r="AE253" s="350"/>
      <c r="AF253" s="643"/>
      <c r="AG253" s="350"/>
      <c r="AH253" s="350"/>
      <c r="AI253" s="350"/>
      <c r="AJ253" s="644"/>
      <c r="AK253" s="645"/>
      <c r="AL253" s="645"/>
      <c r="AM253" s="645"/>
      <c r="AN253" s="645"/>
    </row>
    <row r="254" spans="1:40">
      <c r="A254" s="223"/>
      <c r="B254" s="350"/>
      <c r="C254" s="350"/>
      <c r="D254" s="350"/>
      <c r="E254" s="350"/>
      <c r="F254" s="350"/>
      <c r="G254" s="350"/>
      <c r="H254" s="350"/>
      <c r="I254" s="350"/>
      <c r="J254" s="350"/>
      <c r="K254" s="350"/>
      <c r="L254" s="350"/>
      <c r="M254" s="350"/>
      <c r="N254" s="350"/>
      <c r="O254" s="350"/>
      <c r="P254" s="350"/>
      <c r="Q254" s="350"/>
      <c r="R254" s="350"/>
      <c r="S254" s="350"/>
      <c r="T254" s="350"/>
      <c r="U254" s="350"/>
      <c r="V254" s="350"/>
      <c r="W254" s="350"/>
      <c r="X254" s="480"/>
      <c r="Y254" s="481"/>
      <c r="Z254" s="482"/>
      <c r="AA254" s="491"/>
      <c r="AB254" s="350"/>
      <c r="AC254" s="350"/>
      <c r="AD254" s="350"/>
      <c r="AE254" s="350"/>
      <c r="AF254" s="643"/>
      <c r="AG254" s="350"/>
      <c r="AH254" s="350"/>
      <c r="AI254" s="350"/>
      <c r="AJ254" s="644"/>
      <c r="AK254" s="645"/>
      <c r="AL254" s="645"/>
      <c r="AM254" s="645"/>
      <c r="AN254" s="645"/>
    </row>
    <row r="255" spans="1:40">
      <c r="A255" s="223"/>
      <c r="B255" s="350"/>
      <c r="C255" s="350"/>
      <c r="D255" s="350"/>
      <c r="E255" s="350"/>
      <c r="F255" s="350"/>
      <c r="G255" s="350"/>
      <c r="H255" s="350"/>
      <c r="I255" s="350"/>
      <c r="J255" s="350"/>
      <c r="K255" s="350"/>
      <c r="L255" s="350"/>
      <c r="M255" s="350"/>
      <c r="N255" s="350"/>
      <c r="O255" s="350"/>
      <c r="P255" s="350"/>
      <c r="Q255" s="350"/>
      <c r="R255" s="350"/>
      <c r="S255" s="350"/>
      <c r="T255" s="350"/>
      <c r="U255" s="350"/>
      <c r="V255" s="350"/>
      <c r="W255" s="350"/>
      <c r="X255" s="480"/>
      <c r="Y255" s="481"/>
      <c r="Z255" s="482"/>
      <c r="AA255" s="491"/>
      <c r="AB255" s="350"/>
      <c r="AC255" s="350"/>
      <c r="AD255" s="350"/>
      <c r="AE255" s="350"/>
      <c r="AF255" s="643"/>
      <c r="AG255" s="350"/>
      <c r="AH255" s="350"/>
      <c r="AI255" s="350"/>
      <c r="AJ255" s="644"/>
      <c r="AK255" s="645"/>
      <c r="AL255" s="645"/>
      <c r="AM255" s="645"/>
      <c r="AN255" s="645"/>
    </row>
    <row r="256" spans="1:40">
      <c r="A256" s="223"/>
      <c r="B256" s="350"/>
      <c r="C256" s="350"/>
      <c r="D256" s="350"/>
      <c r="E256" s="350"/>
      <c r="F256" s="350"/>
      <c r="G256" s="350"/>
      <c r="H256" s="350"/>
      <c r="I256" s="350"/>
      <c r="J256" s="350"/>
      <c r="K256" s="350"/>
      <c r="L256" s="350"/>
      <c r="M256" s="350"/>
      <c r="N256" s="350"/>
      <c r="O256" s="350"/>
      <c r="P256" s="350"/>
      <c r="Q256" s="350"/>
      <c r="R256" s="350"/>
      <c r="S256" s="350"/>
      <c r="T256" s="350"/>
      <c r="U256" s="350"/>
      <c r="V256" s="350"/>
      <c r="W256" s="350"/>
      <c r="X256" s="480"/>
      <c r="Y256" s="481"/>
      <c r="Z256" s="482"/>
      <c r="AA256" s="491"/>
      <c r="AB256" s="350"/>
      <c r="AC256" s="350"/>
      <c r="AD256" s="350"/>
      <c r="AE256" s="350"/>
      <c r="AF256" s="643"/>
      <c r="AG256" s="350"/>
      <c r="AH256" s="350"/>
      <c r="AI256" s="350"/>
      <c r="AJ256" s="644"/>
      <c r="AK256" s="645"/>
      <c r="AL256" s="645"/>
      <c r="AM256" s="645"/>
      <c r="AN256" s="645"/>
    </row>
    <row r="257" spans="1:40">
      <c r="A257" s="223"/>
      <c r="B257" s="350"/>
      <c r="C257" s="350"/>
      <c r="D257" s="350"/>
      <c r="E257" s="350"/>
      <c r="F257" s="350"/>
      <c r="G257" s="350"/>
      <c r="H257" s="350"/>
      <c r="I257" s="350"/>
      <c r="J257" s="350"/>
      <c r="K257" s="350"/>
      <c r="L257" s="350"/>
      <c r="M257" s="350"/>
      <c r="N257" s="350"/>
      <c r="O257" s="350"/>
      <c r="P257" s="350"/>
      <c r="Q257" s="350"/>
      <c r="R257" s="350"/>
      <c r="S257" s="350"/>
      <c r="T257" s="350"/>
      <c r="U257" s="350"/>
      <c r="V257" s="350"/>
      <c r="W257" s="350"/>
      <c r="X257" s="480"/>
      <c r="Y257" s="481"/>
      <c r="Z257" s="482"/>
      <c r="AA257" s="491"/>
      <c r="AB257" s="350"/>
      <c r="AC257" s="350"/>
      <c r="AD257" s="350"/>
      <c r="AE257" s="350"/>
      <c r="AF257" s="643"/>
      <c r="AG257" s="350"/>
      <c r="AH257" s="350"/>
      <c r="AI257" s="350"/>
      <c r="AJ257" s="644"/>
      <c r="AK257" s="645"/>
      <c r="AL257" s="645"/>
      <c r="AM257" s="645"/>
      <c r="AN257" s="645"/>
    </row>
    <row r="258" spans="1:40">
      <c r="A258" s="223"/>
      <c r="B258" s="350"/>
      <c r="C258" s="350"/>
      <c r="D258" s="350"/>
      <c r="E258" s="350"/>
      <c r="F258" s="350"/>
      <c r="G258" s="350"/>
      <c r="H258" s="350"/>
      <c r="I258" s="350"/>
      <c r="J258" s="350"/>
      <c r="K258" s="350"/>
      <c r="L258" s="350"/>
      <c r="M258" s="350"/>
      <c r="N258" s="350"/>
      <c r="O258" s="350"/>
      <c r="P258" s="350"/>
      <c r="Q258" s="350"/>
      <c r="R258" s="350"/>
      <c r="S258" s="350"/>
      <c r="T258" s="350"/>
      <c r="U258" s="350"/>
      <c r="V258" s="350"/>
      <c r="W258" s="350"/>
      <c r="X258" s="480"/>
      <c r="Y258" s="481"/>
      <c r="Z258" s="482"/>
      <c r="AA258" s="491"/>
      <c r="AB258" s="350"/>
      <c r="AC258" s="350"/>
      <c r="AD258" s="350"/>
      <c r="AE258" s="350"/>
      <c r="AF258" s="643"/>
      <c r="AG258" s="350"/>
      <c r="AH258" s="350"/>
      <c r="AI258" s="350"/>
      <c r="AJ258" s="644"/>
      <c r="AK258" s="645"/>
      <c r="AL258" s="645"/>
      <c r="AM258" s="645"/>
      <c r="AN258" s="645"/>
    </row>
    <row r="259" spans="1:40">
      <c r="A259" s="223"/>
      <c r="B259" s="350"/>
      <c r="C259" s="350"/>
      <c r="D259" s="350"/>
      <c r="E259" s="350"/>
      <c r="F259" s="350"/>
      <c r="G259" s="350"/>
      <c r="H259" s="350"/>
      <c r="I259" s="350"/>
      <c r="J259" s="350"/>
      <c r="K259" s="350"/>
      <c r="L259" s="350"/>
      <c r="M259" s="350"/>
      <c r="N259" s="350"/>
      <c r="O259" s="350"/>
      <c r="P259" s="350"/>
      <c r="Q259" s="350"/>
      <c r="R259" s="350"/>
      <c r="S259" s="350"/>
      <c r="T259" s="350"/>
      <c r="U259" s="350"/>
      <c r="V259" s="350"/>
      <c r="W259" s="350"/>
      <c r="X259" s="480"/>
      <c r="Y259" s="481"/>
      <c r="Z259" s="482"/>
      <c r="AA259" s="491"/>
      <c r="AB259" s="350"/>
      <c r="AC259" s="350"/>
      <c r="AD259" s="350"/>
      <c r="AE259" s="350"/>
      <c r="AF259" s="643"/>
      <c r="AG259" s="350"/>
      <c r="AH259" s="350"/>
      <c r="AI259" s="350"/>
      <c r="AJ259" s="644"/>
      <c r="AK259" s="645"/>
      <c r="AL259" s="645"/>
      <c r="AM259" s="645"/>
      <c r="AN259" s="645"/>
    </row>
    <row r="260" spans="1:40">
      <c r="A260" s="223"/>
      <c r="B260" s="350"/>
      <c r="C260" s="350"/>
      <c r="D260" s="350"/>
      <c r="E260" s="350"/>
      <c r="F260" s="350"/>
      <c r="G260" s="350"/>
      <c r="H260" s="350"/>
      <c r="I260" s="350"/>
      <c r="J260" s="350"/>
      <c r="K260" s="350"/>
      <c r="L260" s="350"/>
      <c r="M260" s="350"/>
      <c r="N260" s="350"/>
      <c r="O260" s="350"/>
      <c r="P260" s="350"/>
      <c r="Q260" s="350"/>
      <c r="R260" s="350"/>
      <c r="S260" s="350"/>
      <c r="T260" s="350"/>
      <c r="U260" s="350"/>
      <c r="V260" s="350"/>
      <c r="W260" s="350"/>
      <c r="X260" s="480"/>
      <c r="Y260" s="481"/>
      <c r="Z260" s="482"/>
      <c r="AA260" s="491"/>
      <c r="AB260" s="350"/>
      <c r="AC260" s="350"/>
      <c r="AD260" s="350"/>
      <c r="AE260" s="350"/>
      <c r="AF260" s="643"/>
      <c r="AG260" s="350"/>
      <c r="AH260" s="350"/>
      <c r="AI260" s="350"/>
      <c r="AJ260" s="644"/>
      <c r="AK260" s="645"/>
      <c r="AL260" s="645"/>
      <c r="AM260" s="645"/>
      <c r="AN260" s="645"/>
    </row>
    <row r="261" spans="1:40">
      <c r="A261" s="223"/>
      <c r="B261" s="350"/>
      <c r="C261" s="350"/>
      <c r="D261" s="350"/>
      <c r="E261" s="350"/>
      <c r="F261" s="350"/>
      <c r="G261" s="350"/>
      <c r="H261" s="350"/>
      <c r="I261" s="350"/>
      <c r="J261" s="350"/>
      <c r="K261" s="350"/>
      <c r="L261" s="350"/>
      <c r="M261" s="350"/>
      <c r="N261" s="350"/>
      <c r="O261" s="350"/>
      <c r="P261" s="350"/>
      <c r="Q261" s="350"/>
      <c r="R261" s="350"/>
      <c r="S261" s="350"/>
      <c r="T261" s="350"/>
      <c r="U261" s="350"/>
      <c r="V261" s="350"/>
      <c r="W261" s="350"/>
      <c r="X261" s="480"/>
      <c r="Y261" s="481"/>
      <c r="Z261" s="482"/>
      <c r="AA261" s="491"/>
      <c r="AB261" s="350"/>
      <c r="AC261" s="350"/>
      <c r="AD261" s="350"/>
      <c r="AE261" s="350"/>
      <c r="AF261" s="643"/>
      <c r="AG261" s="350"/>
      <c r="AH261" s="350"/>
      <c r="AI261" s="350"/>
      <c r="AJ261" s="644"/>
      <c r="AK261" s="645"/>
      <c r="AL261" s="645"/>
      <c r="AM261" s="645"/>
      <c r="AN261" s="645"/>
    </row>
    <row r="262" spans="1:40">
      <c r="A262" s="223"/>
      <c r="B262" s="350"/>
      <c r="C262" s="350"/>
      <c r="D262" s="350"/>
      <c r="E262" s="350"/>
      <c r="F262" s="350"/>
      <c r="G262" s="350"/>
      <c r="H262" s="350"/>
      <c r="I262" s="350"/>
      <c r="J262" s="350"/>
      <c r="K262" s="350"/>
      <c r="L262" s="350"/>
      <c r="M262" s="350"/>
      <c r="N262" s="350"/>
      <c r="O262" s="350"/>
      <c r="P262" s="350"/>
      <c r="Q262" s="350"/>
      <c r="R262" s="350"/>
      <c r="S262" s="350"/>
      <c r="T262" s="350"/>
      <c r="U262" s="350"/>
      <c r="V262" s="350"/>
      <c r="W262" s="350"/>
      <c r="X262" s="480"/>
      <c r="Y262" s="481"/>
      <c r="Z262" s="482"/>
      <c r="AA262" s="491"/>
      <c r="AB262" s="350"/>
      <c r="AC262" s="350"/>
      <c r="AD262" s="350"/>
      <c r="AE262" s="350"/>
      <c r="AF262" s="643"/>
      <c r="AG262" s="350"/>
      <c r="AH262" s="350"/>
      <c r="AI262" s="350"/>
      <c r="AJ262" s="644"/>
      <c r="AK262" s="645"/>
      <c r="AL262" s="645"/>
      <c r="AM262" s="645"/>
      <c r="AN262" s="645"/>
    </row>
    <row r="263" spans="1:40">
      <c r="A263" s="223"/>
      <c r="B263" s="350"/>
      <c r="C263" s="350"/>
      <c r="D263" s="350"/>
      <c r="E263" s="350"/>
      <c r="F263" s="350"/>
      <c r="G263" s="350"/>
      <c r="H263" s="350"/>
      <c r="I263" s="350"/>
      <c r="J263" s="350"/>
      <c r="K263" s="350"/>
      <c r="L263" s="350"/>
      <c r="M263" s="350"/>
      <c r="N263" s="350"/>
      <c r="O263" s="350"/>
      <c r="P263" s="350"/>
      <c r="Q263" s="350"/>
      <c r="R263" s="350"/>
      <c r="S263" s="350"/>
      <c r="T263" s="350"/>
      <c r="U263" s="350"/>
      <c r="V263" s="350"/>
      <c r="W263" s="350"/>
      <c r="X263" s="480"/>
      <c r="Y263" s="481"/>
      <c r="Z263" s="482"/>
      <c r="AA263" s="491"/>
      <c r="AB263" s="350"/>
      <c r="AC263" s="350"/>
      <c r="AD263" s="350"/>
      <c r="AE263" s="350"/>
      <c r="AF263" s="643"/>
      <c r="AG263" s="350"/>
      <c r="AH263" s="350"/>
      <c r="AI263" s="350"/>
      <c r="AJ263" s="644"/>
      <c r="AK263" s="645"/>
      <c r="AL263" s="645"/>
      <c r="AM263" s="645"/>
      <c r="AN263" s="645"/>
    </row>
    <row r="264" spans="1:40">
      <c r="A264" s="223"/>
      <c r="B264" s="350"/>
      <c r="C264" s="350"/>
      <c r="D264" s="350"/>
      <c r="E264" s="350"/>
      <c r="F264" s="350"/>
      <c r="G264" s="350"/>
      <c r="H264" s="350"/>
      <c r="I264" s="350"/>
      <c r="J264" s="350"/>
      <c r="K264" s="350"/>
      <c r="L264" s="350"/>
      <c r="M264" s="350"/>
      <c r="N264" s="350"/>
      <c r="O264" s="350"/>
      <c r="P264" s="350"/>
      <c r="Q264" s="350"/>
      <c r="R264" s="350"/>
      <c r="S264" s="350"/>
      <c r="T264" s="350"/>
      <c r="U264" s="350"/>
      <c r="V264" s="350"/>
      <c r="W264" s="350"/>
      <c r="X264" s="480"/>
      <c r="Y264" s="481"/>
      <c r="Z264" s="482"/>
      <c r="AA264" s="491"/>
      <c r="AB264" s="350"/>
      <c r="AC264" s="350"/>
      <c r="AD264" s="350"/>
      <c r="AE264" s="350"/>
      <c r="AF264" s="643"/>
      <c r="AG264" s="350"/>
      <c r="AH264" s="350"/>
      <c r="AI264" s="350"/>
      <c r="AJ264" s="644"/>
      <c r="AK264" s="645"/>
      <c r="AL264" s="645"/>
      <c r="AM264" s="645"/>
      <c r="AN264" s="645"/>
    </row>
    <row r="265" spans="1:40">
      <c r="A265" s="223"/>
      <c r="B265" s="350"/>
      <c r="C265" s="350"/>
      <c r="D265" s="350"/>
      <c r="E265" s="350"/>
      <c r="F265" s="350"/>
      <c r="G265" s="350"/>
      <c r="H265" s="350"/>
      <c r="I265" s="350"/>
      <c r="J265" s="350"/>
      <c r="K265" s="350"/>
      <c r="L265" s="350"/>
      <c r="M265" s="350"/>
      <c r="N265" s="350"/>
      <c r="O265" s="350"/>
      <c r="P265" s="350"/>
      <c r="Q265" s="350"/>
      <c r="R265" s="350"/>
      <c r="S265" s="350"/>
      <c r="T265" s="350"/>
      <c r="U265" s="350"/>
      <c r="V265" s="350"/>
      <c r="W265" s="350"/>
      <c r="X265" s="480"/>
      <c r="Y265" s="481"/>
      <c r="Z265" s="482"/>
      <c r="AA265" s="491"/>
      <c r="AB265" s="350"/>
      <c r="AC265" s="350"/>
      <c r="AD265" s="350"/>
      <c r="AE265" s="350"/>
      <c r="AF265" s="643"/>
      <c r="AG265" s="350"/>
      <c r="AH265" s="350"/>
      <c r="AI265" s="350"/>
      <c r="AJ265" s="644"/>
      <c r="AK265" s="645"/>
      <c r="AL265" s="645"/>
      <c r="AM265" s="645"/>
      <c r="AN265" s="645"/>
    </row>
    <row r="266" spans="1:40">
      <c r="A266" s="223"/>
      <c r="B266" s="350"/>
      <c r="C266" s="350"/>
      <c r="D266" s="350"/>
      <c r="E266" s="350"/>
      <c r="F266" s="350"/>
      <c r="G266" s="350"/>
      <c r="H266" s="350"/>
      <c r="I266" s="350"/>
      <c r="J266" s="350"/>
      <c r="K266" s="350"/>
      <c r="L266" s="350"/>
      <c r="M266" s="350"/>
      <c r="N266" s="350"/>
      <c r="O266" s="350"/>
      <c r="P266" s="350"/>
      <c r="Q266" s="350"/>
      <c r="R266" s="350"/>
      <c r="S266" s="350"/>
      <c r="T266" s="350"/>
      <c r="U266" s="350"/>
      <c r="V266" s="350"/>
      <c r="W266" s="350"/>
      <c r="X266" s="480"/>
      <c r="Y266" s="481"/>
      <c r="Z266" s="482"/>
      <c r="AA266" s="491"/>
      <c r="AB266" s="350"/>
      <c r="AC266" s="350"/>
      <c r="AD266" s="350"/>
      <c r="AE266" s="350"/>
      <c r="AF266" s="643"/>
      <c r="AG266" s="350"/>
      <c r="AH266" s="350"/>
      <c r="AI266" s="350"/>
      <c r="AJ266" s="644"/>
      <c r="AK266" s="645"/>
      <c r="AL266" s="645"/>
      <c r="AM266" s="645"/>
      <c r="AN266" s="645"/>
    </row>
    <row r="267" spans="1:40">
      <c r="A267" s="223"/>
      <c r="B267" s="350"/>
      <c r="C267" s="350"/>
      <c r="D267" s="350"/>
      <c r="E267" s="350"/>
      <c r="F267" s="350"/>
      <c r="G267" s="350"/>
      <c r="H267" s="350"/>
      <c r="I267" s="350"/>
      <c r="J267" s="350"/>
      <c r="K267" s="350"/>
      <c r="L267" s="350"/>
      <c r="M267" s="350"/>
      <c r="N267" s="350"/>
      <c r="O267" s="350"/>
      <c r="P267" s="350"/>
      <c r="Q267" s="350"/>
      <c r="R267" s="350"/>
      <c r="S267" s="350"/>
      <c r="T267" s="350"/>
      <c r="U267" s="350"/>
      <c r="V267" s="350"/>
      <c r="W267" s="350"/>
      <c r="X267" s="480"/>
      <c r="Y267" s="481"/>
      <c r="Z267" s="482"/>
      <c r="AA267" s="491"/>
      <c r="AB267" s="350"/>
      <c r="AC267" s="350"/>
      <c r="AD267" s="350"/>
      <c r="AE267" s="350"/>
      <c r="AF267" s="643"/>
      <c r="AG267" s="350"/>
      <c r="AH267" s="350"/>
      <c r="AI267" s="350"/>
      <c r="AJ267" s="644"/>
      <c r="AK267" s="645"/>
      <c r="AL267" s="645"/>
      <c r="AM267" s="645"/>
      <c r="AN267" s="645"/>
    </row>
    <row r="268" spans="1:40">
      <c r="A268" s="223"/>
      <c r="B268" s="350"/>
      <c r="C268" s="350"/>
      <c r="D268" s="350"/>
      <c r="E268" s="350"/>
      <c r="F268" s="350"/>
      <c r="G268" s="350"/>
      <c r="H268" s="350"/>
      <c r="I268" s="350"/>
      <c r="J268" s="350"/>
      <c r="K268" s="350"/>
      <c r="L268" s="350"/>
      <c r="M268" s="350"/>
      <c r="N268" s="350"/>
      <c r="O268" s="350"/>
      <c r="P268" s="350"/>
      <c r="Q268" s="350"/>
      <c r="R268" s="350"/>
      <c r="S268" s="350"/>
      <c r="T268" s="350"/>
      <c r="U268" s="350"/>
      <c r="V268" s="350"/>
      <c r="W268" s="350"/>
      <c r="X268" s="480"/>
      <c r="Y268" s="481"/>
      <c r="Z268" s="482"/>
      <c r="AA268" s="491"/>
      <c r="AB268" s="350"/>
      <c r="AC268" s="350"/>
      <c r="AD268" s="350"/>
      <c r="AE268" s="350"/>
      <c r="AF268" s="643"/>
      <c r="AG268" s="350"/>
      <c r="AH268" s="350"/>
      <c r="AI268" s="350"/>
      <c r="AJ268" s="644"/>
      <c r="AK268" s="645"/>
      <c r="AL268" s="645"/>
      <c r="AM268" s="645"/>
      <c r="AN268" s="645"/>
    </row>
    <row r="269" spans="1:40">
      <c r="A269" s="223"/>
      <c r="B269" s="350"/>
      <c r="C269" s="350"/>
      <c r="D269" s="350"/>
      <c r="E269" s="350"/>
      <c r="F269" s="350"/>
      <c r="G269" s="350"/>
      <c r="H269" s="350"/>
      <c r="I269" s="350"/>
      <c r="J269" s="350"/>
      <c r="K269" s="350"/>
      <c r="L269" s="350"/>
      <c r="M269" s="350"/>
      <c r="N269" s="350"/>
      <c r="O269" s="350"/>
      <c r="P269" s="350"/>
      <c r="Q269" s="350"/>
      <c r="R269" s="350"/>
      <c r="S269" s="350"/>
      <c r="T269" s="350"/>
      <c r="U269" s="350"/>
      <c r="V269" s="350"/>
      <c r="W269" s="350"/>
      <c r="X269" s="480"/>
      <c r="Y269" s="481"/>
      <c r="Z269" s="482"/>
      <c r="AA269" s="491"/>
      <c r="AB269" s="350"/>
      <c r="AC269" s="350"/>
      <c r="AD269" s="350"/>
      <c r="AE269" s="350"/>
      <c r="AF269" s="643"/>
      <c r="AG269" s="350"/>
      <c r="AH269" s="350"/>
      <c r="AI269" s="350"/>
      <c r="AJ269" s="644"/>
      <c r="AK269" s="645"/>
      <c r="AL269" s="645"/>
      <c r="AM269" s="645"/>
      <c r="AN269" s="645"/>
    </row>
    <row r="270" spans="1:40">
      <c r="A270" s="223"/>
      <c r="B270" s="350"/>
      <c r="C270" s="350"/>
      <c r="D270" s="350"/>
      <c r="E270" s="350"/>
      <c r="F270" s="350"/>
      <c r="G270" s="350"/>
      <c r="H270" s="350"/>
      <c r="I270" s="350"/>
      <c r="J270" s="350"/>
      <c r="K270" s="350"/>
      <c r="L270" s="350"/>
      <c r="M270" s="350"/>
      <c r="N270" s="350"/>
      <c r="O270" s="350"/>
      <c r="P270" s="350"/>
      <c r="Q270" s="350"/>
      <c r="R270" s="350"/>
      <c r="S270" s="350"/>
      <c r="T270" s="350"/>
      <c r="U270" s="350"/>
      <c r="V270" s="350"/>
      <c r="W270" s="350"/>
      <c r="X270" s="480"/>
      <c r="Y270" s="481"/>
      <c r="Z270" s="482"/>
      <c r="AA270" s="491"/>
      <c r="AB270" s="350"/>
      <c r="AC270" s="350"/>
      <c r="AD270" s="350"/>
      <c r="AE270" s="350"/>
      <c r="AF270" s="643"/>
      <c r="AG270" s="350"/>
      <c r="AH270" s="350"/>
      <c r="AI270" s="350"/>
      <c r="AJ270" s="644"/>
      <c r="AK270" s="645"/>
      <c r="AL270" s="645"/>
      <c r="AM270" s="645"/>
      <c r="AN270" s="645"/>
    </row>
    <row r="271" spans="1:40">
      <c r="A271" s="223"/>
      <c r="B271" s="350"/>
      <c r="C271" s="350"/>
      <c r="D271" s="350"/>
      <c r="E271" s="350"/>
      <c r="F271" s="350"/>
      <c r="G271" s="350"/>
      <c r="H271" s="350"/>
      <c r="I271" s="350"/>
      <c r="J271" s="350"/>
      <c r="K271" s="350"/>
      <c r="L271" s="350"/>
      <c r="M271" s="350"/>
      <c r="N271" s="350"/>
      <c r="O271" s="350"/>
      <c r="P271" s="350"/>
      <c r="Q271" s="350"/>
      <c r="R271" s="350"/>
      <c r="S271" s="350"/>
      <c r="T271" s="350"/>
      <c r="U271" s="350"/>
      <c r="V271" s="350"/>
      <c r="W271" s="350"/>
      <c r="X271" s="480"/>
      <c r="Y271" s="481"/>
      <c r="Z271" s="482"/>
      <c r="AA271" s="491"/>
      <c r="AB271" s="350"/>
      <c r="AC271" s="350"/>
      <c r="AD271" s="350"/>
      <c r="AE271" s="350"/>
      <c r="AF271" s="643"/>
      <c r="AG271" s="350"/>
      <c r="AH271" s="350"/>
      <c r="AI271" s="350"/>
      <c r="AJ271" s="644"/>
      <c r="AK271" s="645"/>
      <c r="AL271" s="645"/>
      <c r="AM271" s="645"/>
      <c r="AN271" s="645"/>
    </row>
    <row r="272" spans="1:40">
      <c r="A272" s="223"/>
      <c r="B272" s="350"/>
      <c r="C272" s="350"/>
      <c r="D272" s="350"/>
      <c r="E272" s="350"/>
      <c r="F272" s="350"/>
      <c r="G272" s="350"/>
      <c r="H272" s="350"/>
      <c r="I272" s="350"/>
      <c r="J272" s="350"/>
      <c r="K272" s="350"/>
      <c r="L272" s="350"/>
      <c r="M272" s="350"/>
      <c r="N272" s="350"/>
      <c r="O272" s="350"/>
      <c r="P272" s="350"/>
      <c r="Q272" s="350"/>
      <c r="R272" s="350"/>
      <c r="S272" s="350"/>
      <c r="T272" s="350"/>
      <c r="U272" s="350"/>
      <c r="V272" s="350"/>
      <c r="W272" s="350"/>
      <c r="X272" s="480"/>
      <c r="Y272" s="481"/>
      <c r="Z272" s="482"/>
      <c r="AA272" s="491"/>
      <c r="AB272" s="350"/>
      <c r="AC272" s="350"/>
      <c r="AD272" s="350"/>
      <c r="AE272" s="350"/>
      <c r="AF272" s="643"/>
      <c r="AG272" s="350"/>
      <c r="AH272" s="350"/>
      <c r="AI272" s="350"/>
      <c r="AJ272" s="644"/>
      <c r="AK272" s="645"/>
      <c r="AL272" s="645"/>
      <c r="AM272" s="645"/>
      <c r="AN272" s="645"/>
    </row>
    <row r="273" spans="1:40">
      <c r="A273" s="223"/>
      <c r="B273" s="350"/>
      <c r="C273" s="350"/>
      <c r="D273" s="350"/>
      <c r="E273" s="350"/>
      <c r="F273" s="350"/>
      <c r="G273" s="350"/>
      <c r="H273" s="350"/>
      <c r="I273" s="350"/>
      <c r="J273" s="350"/>
      <c r="K273" s="350"/>
      <c r="L273" s="350"/>
      <c r="M273" s="350"/>
      <c r="N273" s="350"/>
      <c r="O273" s="350"/>
      <c r="P273" s="350"/>
      <c r="Q273" s="350"/>
      <c r="R273" s="350"/>
      <c r="S273" s="350"/>
      <c r="T273" s="350"/>
      <c r="U273" s="350"/>
      <c r="V273" s="350"/>
      <c r="W273" s="350"/>
      <c r="X273" s="354"/>
      <c r="Y273" s="398"/>
      <c r="Z273" s="399"/>
      <c r="AA273" s="357"/>
      <c r="AB273" s="322"/>
      <c r="AC273" s="322"/>
      <c r="AD273" s="322"/>
      <c r="AE273" s="322"/>
      <c r="AF273" s="323"/>
      <c r="AG273" s="322"/>
      <c r="AH273" s="322"/>
      <c r="AI273" s="322"/>
      <c r="AJ273" s="646"/>
      <c r="AK273" s="645"/>
      <c r="AL273" s="645"/>
      <c r="AM273" s="645"/>
      <c r="AN273" s="645"/>
    </row>
    <row r="274" spans="1:40">
      <c r="A274" s="223"/>
      <c r="B274" s="350"/>
      <c r="C274" s="350"/>
      <c r="D274" s="350"/>
      <c r="E274" s="350"/>
      <c r="F274" s="350"/>
      <c r="G274" s="350"/>
      <c r="H274" s="350"/>
      <c r="I274" s="350"/>
      <c r="J274" s="350"/>
      <c r="K274" s="350"/>
      <c r="L274" s="350"/>
      <c r="M274" s="350"/>
      <c r="N274" s="350"/>
      <c r="O274" s="350"/>
      <c r="P274" s="350"/>
      <c r="Q274" s="350"/>
      <c r="R274" s="350"/>
      <c r="S274" s="350"/>
      <c r="T274" s="350"/>
      <c r="U274" s="350"/>
      <c r="V274" s="350"/>
      <c r="W274" s="350"/>
      <c r="X274" s="354"/>
      <c r="Y274" s="398"/>
      <c r="Z274" s="399"/>
      <c r="AA274" s="357"/>
      <c r="AB274" s="322"/>
      <c r="AC274" s="322"/>
      <c r="AD274" s="322"/>
      <c r="AE274" s="322"/>
      <c r="AF274" s="323"/>
      <c r="AG274" s="322"/>
      <c r="AH274" s="322"/>
      <c r="AI274" s="322"/>
      <c r="AJ274" s="646"/>
      <c r="AK274" s="645"/>
      <c r="AL274" s="645"/>
      <c r="AM274" s="645"/>
      <c r="AN274" s="645"/>
    </row>
    <row r="275" spans="1:40">
      <c r="A275" s="223"/>
      <c r="B275" s="350"/>
      <c r="C275" s="350"/>
      <c r="D275" s="350"/>
      <c r="E275" s="350"/>
      <c r="F275" s="350"/>
      <c r="G275" s="350"/>
      <c r="H275" s="350"/>
      <c r="I275" s="350"/>
      <c r="J275" s="350"/>
      <c r="K275" s="350"/>
      <c r="L275" s="350"/>
      <c r="M275" s="350"/>
      <c r="N275" s="350"/>
      <c r="O275" s="350"/>
      <c r="P275" s="350"/>
      <c r="Q275" s="350"/>
      <c r="R275" s="350"/>
      <c r="S275" s="350"/>
      <c r="T275" s="350"/>
      <c r="U275" s="350"/>
      <c r="V275" s="350"/>
      <c r="W275" s="350"/>
      <c r="X275" s="354"/>
      <c r="Y275" s="398"/>
      <c r="Z275" s="399"/>
      <c r="AA275" s="357"/>
      <c r="AB275" s="322"/>
      <c r="AC275" s="322"/>
      <c r="AD275" s="322"/>
      <c r="AE275" s="322"/>
      <c r="AF275" s="323"/>
      <c r="AG275" s="322"/>
      <c r="AH275" s="322"/>
      <c r="AI275" s="322"/>
      <c r="AJ275" s="646"/>
      <c r="AK275" s="645"/>
      <c r="AL275" s="645"/>
      <c r="AM275" s="645"/>
      <c r="AN275" s="645"/>
    </row>
    <row r="276" spans="1:40">
      <c r="A276" s="223"/>
      <c r="B276" s="350"/>
      <c r="C276" s="350"/>
      <c r="D276" s="350"/>
      <c r="E276" s="350"/>
      <c r="F276" s="350"/>
      <c r="G276" s="350"/>
      <c r="H276" s="350"/>
      <c r="I276" s="350"/>
      <c r="J276" s="350"/>
      <c r="K276" s="350"/>
      <c r="L276" s="350"/>
      <c r="M276" s="350"/>
      <c r="N276" s="350"/>
      <c r="O276" s="350"/>
      <c r="P276" s="350"/>
      <c r="Q276" s="350"/>
      <c r="R276" s="350"/>
      <c r="S276" s="350"/>
      <c r="T276" s="350"/>
      <c r="U276" s="350"/>
      <c r="V276" s="350"/>
      <c r="W276" s="350"/>
      <c r="X276" s="354"/>
      <c r="Y276" s="398"/>
      <c r="Z276" s="399"/>
      <c r="AA276" s="357"/>
      <c r="AB276" s="322"/>
      <c r="AC276" s="322"/>
      <c r="AD276" s="322"/>
      <c r="AE276" s="322"/>
      <c r="AF276" s="323"/>
      <c r="AG276" s="322"/>
      <c r="AH276" s="322"/>
      <c r="AI276" s="322"/>
      <c r="AJ276" s="646"/>
      <c r="AK276" s="645"/>
      <c r="AL276" s="645"/>
      <c r="AM276" s="645"/>
      <c r="AN276" s="645"/>
    </row>
    <row r="277" spans="1:40">
      <c r="A277" s="223"/>
      <c r="B277" s="350"/>
      <c r="C277" s="350"/>
      <c r="D277" s="350"/>
      <c r="E277" s="350"/>
      <c r="F277" s="350"/>
      <c r="G277" s="350"/>
      <c r="H277" s="350"/>
      <c r="I277" s="350"/>
      <c r="J277" s="350"/>
      <c r="K277" s="350"/>
      <c r="L277" s="350"/>
      <c r="M277" s="350"/>
      <c r="N277" s="350"/>
      <c r="O277" s="350"/>
      <c r="P277" s="350"/>
      <c r="Q277" s="350"/>
      <c r="R277" s="350"/>
      <c r="S277" s="350"/>
      <c r="T277" s="350"/>
      <c r="U277" s="350"/>
      <c r="V277" s="350"/>
      <c r="W277" s="350"/>
      <c r="X277" s="354"/>
      <c r="Y277" s="398"/>
      <c r="Z277" s="399"/>
      <c r="AA277" s="357"/>
      <c r="AB277" s="322"/>
      <c r="AC277" s="322"/>
      <c r="AD277" s="322"/>
      <c r="AE277" s="322"/>
      <c r="AF277" s="323"/>
      <c r="AG277" s="322"/>
      <c r="AH277" s="322"/>
      <c r="AI277" s="322"/>
      <c r="AJ277" s="646"/>
      <c r="AK277" s="645"/>
      <c r="AL277" s="645"/>
      <c r="AM277" s="645"/>
      <c r="AN277" s="645"/>
    </row>
    <row r="278" spans="1:40">
      <c r="A278" s="223"/>
      <c r="B278" s="350"/>
      <c r="C278" s="350"/>
      <c r="D278" s="350"/>
      <c r="E278" s="350"/>
      <c r="F278" s="350"/>
      <c r="G278" s="350"/>
      <c r="H278" s="350"/>
      <c r="I278" s="350"/>
      <c r="J278" s="350"/>
      <c r="K278" s="350"/>
      <c r="L278" s="350"/>
      <c r="M278" s="350"/>
      <c r="N278" s="350"/>
      <c r="O278" s="350"/>
      <c r="P278" s="350"/>
      <c r="Q278" s="350"/>
      <c r="R278" s="350"/>
      <c r="S278" s="350"/>
      <c r="T278" s="350"/>
      <c r="U278" s="350"/>
      <c r="V278" s="350"/>
      <c r="W278" s="350"/>
      <c r="X278" s="354"/>
      <c r="Y278" s="398"/>
      <c r="Z278" s="399"/>
      <c r="AA278" s="357"/>
      <c r="AB278" s="322"/>
      <c r="AC278" s="322"/>
      <c r="AD278" s="322"/>
      <c r="AE278" s="322"/>
      <c r="AF278" s="323"/>
      <c r="AG278" s="322"/>
      <c r="AH278" s="322"/>
      <c r="AI278" s="322"/>
      <c r="AJ278" s="646"/>
      <c r="AK278" s="645"/>
      <c r="AL278" s="645"/>
      <c r="AM278" s="645"/>
      <c r="AN278" s="645"/>
    </row>
    <row r="279" spans="1:40">
      <c r="A279" s="223"/>
      <c r="B279" s="350"/>
      <c r="C279" s="350"/>
      <c r="D279" s="350"/>
      <c r="E279" s="350"/>
      <c r="F279" s="350"/>
      <c r="G279" s="350"/>
      <c r="H279" s="350"/>
      <c r="I279" s="350"/>
      <c r="J279" s="350"/>
      <c r="K279" s="350"/>
      <c r="L279" s="350"/>
      <c r="M279" s="350"/>
      <c r="N279" s="350"/>
      <c r="O279" s="350"/>
      <c r="P279" s="350"/>
      <c r="Q279" s="350"/>
      <c r="R279" s="350"/>
      <c r="S279" s="350"/>
      <c r="T279" s="350"/>
      <c r="U279" s="350"/>
      <c r="V279" s="350"/>
      <c r="W279" s="350"/>
      <c r="X279" s="354"/>
      <c r="Y279" s="398"/>
      <c r="Z279" s="399"/>
      <c r="AA279" s="357"/>
      <c r="AB279" s="322"/>
      <c r="AC279" s="322"/>
      <c r="AD279" s="322"/>
      <c r="AE279" s="322"/>
      <c r="AF279" s="323"/>
      <c r="AG279" s="322"/>
      <c r="AH279" s="322"/>
      <c r="AI279" s="322"/>
      <c r="AJ279" s="646"/>
      <c r="AK279" s="645"/>
      <c r="AL279" s="645"/>
      <c r="AM279" s="645"/>
      <c r="AN279" s="645"/>
    </row>
    <row r="280" spans="1:40">
      <c r="A280" s="223"/>
      <c r="B280" s="350"/>
      <c r="C280" s="350"/>
      <c r="D280" s="350"/>
      <c r="E280" s="350"/>
      <c r="F280" s="350"/>
      <c r="G280" s="350"/>
      <c r="H280" s="350"/>
      <c r="I280" s="350"/>
      <c r="J280" s="350"/>
      <c r="K280" s="350"/>
      <c r="L280" s="350"/>
      <c r="M280" s="350"/>
      <c r="N280" s="350"/>
      <c r="O280" s="350"/>
      <c r="P280" s="350"/>
      <c r="Q280" s="350"/>
      <c r="R280" s="350"/>
      <c r="S280" s="350"/>
      <c r="T280" s="350"/>
      <c r="U280" s="350"/>
      <c r="V280" s="350"/>
      <c r="W280" s="350"/>
      <c r="X280" s="354"/>
      <c r="Y280" s="398"/>
      <c r="Z280" s="399"/>
      <c r="AA280" s="357"/>
      <c r="AB280" s="322"/>
      <c r="AC280" s="322"/>
      <c r="AD280" s="322"/>
      <c r="AE280" s="322"/>
      <c r="AF280" s="323"/>
      <c r="AG280" s="322"/>
      <c r="AH280" s="322"/>
      <c r="AI280" s="322"/>
      <c r="AJ280" s="646"/>
      <c r="AK280" s="645"/>
      <c r="AL280" s="645"/>
      <c r="AM280" s="645"/>
      <c r="AN280" s="645"/>
    </row>
    <row r="281" spans="1:40">
      <c r="A281" s="223"/>
      <c r="B281" s="350"/>
      <c r="C281" s="350"/>
      <c r="D281" s="350"/>
      <c r="E281" s="350"/>
      <c r="F281" s="350"/>
      <c r="G281" s="350"/>
      <c r="H281" s="350"/>
      <c r="I281" s="350"/>
      <c r="J281" s="350"/>
      <c r="K281" s="350"/>
      <c r="L281" s="350"/>
      <c r="M281" s="350"/>
      <c r="N281" s="350"/>
      <c r="O281" s="350"/>
      <c r="P281" s="350"/>
      <c r="Q281" s="350"/>
      <c r="R281" s="350"/>
      <c r="S281" s="350"/>
      <c r="T281" s="350"/>
      <c r="U281" s="350"/>
      <c r="V281" s="350"/>
      <c r="W281" s="350"/>
      <c r="X281" s="354"/>
      <c r="Y281" s="398"/>
      <c r="Z281" s="399"/>
      <c r="AA281" s="357"/>
      <c r="AB281" s="322"/>
      <c r="AC281" s="322"/>
      <c r="AD281" s="322"/>
      <c r="AE281" s="322"/>
      <c r="AF281" s="323"/>
      <c r="AG281" s="322"/>
      <c r="AH281" s="322"/>
      <c r="AI281" s="322"/>
      <c r="AJ281" s="646"/>
      <c r="AK281" s="645"/>
      <c r="AL281" s="645"/>
      <c r="AM281" s="645"/>
      <c r="AN281" s="645"/>
    </row>
    <row r="282" spans="1:40">
      <c r="A282" s="223"/>
      <c r="B282" s="350"/>
      <c r="C282" s="350"/>
      <c r="D282" s="350"/>
      <c r="E282" s="350"/>
      <c r="F282" s="350"/>
      <c r="G282" s="350"/>
      <c r="H282" s="350"/>
      <c r="I282" s="350"/>
      <c r="J282" s="350"/>
      <c r="K282" s="350"/>
      <c r="L282" s="350"/>
      <c r="M282" s="350"/>
      <c r="N282" s="350"/>
      <c r="O282" s="350"/>
      <c r="P282" s="350"/>
      <c r="Q282" s="350"/>
      <c r="R282" s="350"/>
      <c r="S282" s="350"/>
      <c r="T282" s="350"/>
      <c r="U282" s="350"/>
      <c r="V282" s="350"/>
      <c r="W282" s="350"/>
      <c r="X282" s="354"/>
      <c r="Y282" s="398"/>
      <c r="Z282" s="399"/>
      <c r="AA282" s="357"/>
      <c r="AB282" s="322"/>
      <c r="AC282" s="322"/>
      <c r="AD282" s="322"/>
      <c r="AE282" s="322"/>
      <c r="AF282" s="323"/>
      <c r="AG282" s="322"/>
      <c r="AH282" s="322"/>
      <c r="AI282" s="322"/>
      <c r="AJ282" s="646"/>
      <c r="AK282" s="645"/>
      <c r="AL282" s="645"/>
      <c r="AM282" s="645"/>
      <c r="AN282" s="645"/>
    </row>
    <row r="283" spans="1:40">
      <c r="A283" s="223"/>
      <c r="B283" s="350"/>
      <c r="C283" s="350"/>
      <c r="D283" s="350"/>
      <c r="E283" s="350"/>
      <c r="F283" s="350"/>
      <c r="G283" s="350"/>
      <c r="H283" s="350"/>
      <c r="I283" s="350"/>
      <c r="J283" s="350"/>
      <c r="K283" s="350"/>
      <c r="L283" s="350"/>
      <c r="M283" s="350"/>
      <c r="N283" s="350"/>
      <c r="O283" s="350"/>
      <c r="P283" s="350"/>
      <c r="Q283" s="350"/>
      <c r="R283" s="350"/>
      <c r="S283" s="350"/>
      <c r="T283" s="350"/>
      <c r="U283" s="350"/>
      <c r="V283" s="350"/>
      <c r="W283" s="350"/>
      <c r="X283" s="354"/>
      <c r="Y283" s="398"/>
      <c r="Z283" s="399"/>
      <c r="AA283" s="357"/>
      <c r="AB283" s="322"/>
      <c r="AC283" s="322"/>
      <c r="AD283" s="322"/>
      <c r="AE283" s="322"/>
      <c r="AF283" s="323"/>
      <c r="AG283" s="322"/>
      <c r="AH283" s="322"/>
      <c r="AI283" s="322"/>
      <c r="AJ283" s="646"/>
      <c r="AK283" s="645"/>
      <c r="AL283" s="645"/>
      <c r="AM283" s="645"/>
      <c r="AN283" s="645"/>
    </row>
    <row r="284" spans="1:40">
      <c r="A284" s="223"/>
      <c r="B284" s="350"/>
      <c r="C284" s="350"/>
      <c r="D284" s="350"/>
      <c r="E284" s="350"/>
      <c r="F284" s="350"/>
      <c r="G284" s="350"/>
      <c r="H284" s="350"/>
      <c r="I284" s="350"/>
      <c r="J284" s="350"/>
      <c r="K284" s="350"/>
      <c r="L284" s="350"/>
      <c r="M284" s="350"/>
      <c r="N284" s="350"/>
      <c r="O284" s="350"/>
      <c r="P284" s="350"/>
      <c r="Q284" s="350"/>
      <c r="R284" s="350"/>
      <c r="S284" s="350"/>
      <c r="T284" s="350"/>
      <c r="U284" s="350"/>
      <c r="V284" s="350"/>
      <c r="W284" s="350"/>
      <c r="X284" s="354"/>
      <c r="Y284" s="398"/>
      <c r="Z284" s="399"/>
      <c r="AA284" s="357"/>
      <c r="AB284" s="322"/>
      <c r="AC284" s="322"/>
      <c r="AD284" s="322"/>
      <c r="AE284" s="322"/>
      <c r="AF284" s="323"/>
      <c r="AG284" s="322"/>
      <c r="AH284" s="322"/>
      <c r="AI284" s="322"/>
      <c r="AJ284" s="646"/>
      <c r="AK284" s="645"/>
      <c r="AL284" s="645"/>
      <c r="AM284" s="645"/>
      <c r="AN284" s="645"/>
    </row>
    <row r="285" spans="1:40">
      <c r="A285" s="223"/>
      <c r="B285" s="350"/>
      <c r="C285" s="350"/>
      <c r="D285" s="350"/>
      <c r="E285" s="350"/>
      <c r="F285" s="350"/>
      <c r="G285" s="350"/>
      <c r="H285" s="350"/>
      <c r="I285" s="350"/>
      <c r="J285" s="350"/>
      <c r="K285" s="350"/>
      <c r="L285" s="350"/>
      <c r="M285" s="350"/>
      <c r="N285" s="350"/>
      <c r="O285" s="350"/>
      <c r="P285" s="350"/>
      <c r="Q285" s="350"/>
      <c r="R285" s="350"/>
      <c r="S285" s="350"/>
      <c r="T285" s="350"/>
      <c r="U285" s="350"/>
      <c r="V285" s="350"/>
      <c r="W285" s="350"/>
      <c r="X285" s="354"/>
      <c r="Y285" s="398"/>
      <c r="Z285" s="399"/>
      <c r="AA285" s="357"/>
      <c r="AB285" s="322"/>
      <c r="AC285" s="322"/>
      <c r="AD285" s="322"/>
      <c r="AE285" s="322"/>
      <c r="AF285" s="323"/>
      <c r="AG285" s="322"/>
      <c r="AH285" s="322"/>
      <c r="AI285" s="322"/>
      <c r="AJ285" s="646"/>
      <c r="AK285" s="645"/>
      <c r="AL285" s="645"/>
      <c r="AM285" s="645"/>
      <c r="AN285" s="645"/>
    </row>
    <row r="286" spans="1:40">
      <c r="A286" s="223"/>
      <c r="B286" s="350"/>
      <c r="C286" s="350"/>
      <c r="D286" s="350"/>
      <c r="E286" s="350"/>
      <c r="F286" s="350"/>
      <c r="G286" s="350"/>
      <c r="H286" s="350"/>
      <c r="I286" s="350"/>
      <c r="J286" s="350"/>
      <c r="K286" s="350"/>
      <c r="L286" s="350"/>
      <c r="M286" s="350"/>
      <c r="N286" s="350"/>
      <c r="O286" s="350"/>
      <c r="P286" s="350"/>
      <c r="Q286" s="350"/>
      <c r="R286" s="350"/>
      <c r="S286" s="350"/>
      <c r="T286" s="350"/>
      <c r="U286" s="350"/>
      <c r="V286" s="350"/>
      <c r="W286" s="350"/>
      <c r="X286" s="354"/>
      <c r="Y286" s="398"/>
      <c r="Z286" s="399"/>
      <c r="AA286" s="357"/>
      <c r="AB286" s="322"/>
      <c r="AC286" s="322"/>
      <c r="AD286" s="322"/>
      <c r="AE286" s="322"/>
      <c r="AF286" s="323"/>
      <c r="AG286" s="322"/>
      <c r="AH286" s="322"/>
      <c r="AI286" s="322"/>
      <c r="AJ286" s="646"/>
      <c r="AK286" s="645"/>
      <c r="AL286" s="645"/>
      <c r="AM286" s="645"/>
      <c r="AN286" s="645"/>
    </row>
    <row r="287" spans="1:40">
      <c r="A287" s="223"/>
      <c r="B287" s="350"/>
      <c r="C287" s="350"/>
      <c r="D287" s="350"/>
      <c r="E287" s="350"/>
      <c r="F287" s="350"/>
      <c r="G287" s="350"/>
      <c r="H287" s="350"/>
      <c r="I287" s="350"/>
      <c r="J287" s="350"/>
      <c r="K287" s="350"/>
      <c r="L287" s="350"/>
      <c r="M287" s="350"/>
      <c r="N287" s="350"/>
      <c r="O287" s="350"/>
      <c r="P287" s="350"/>
      <c r="Q287" s="350"/>
      <c r="R287" s="350"/>
      <c r="S287" s="350"/>
      <c r="T287" s="350"/>
      <c r="U287" s="350"/>
      <c r="V287" s="350"/>
      <c r="W287" s="350"/>
      <c r="X287" s="354"/>
      <c r="Y287" s="398"/>
      <c r="Z287" s="399"/>
      <c r="AA287" s="357"/>
      <c r="AB287" s="322"/>
      <c r="AC287" s="322"/>
      <c r="AD287" s="322"/>
      <c r="AE287" s="322"/>
      <c r="AF287" s="323"/>
      <c r="AG287" s="322"/>
      <c r="AH287" s="322"/>
      <c r="AI287" s="322"/>
      <c r="AJ287" s="646"/>
      <c r="AK287" s="645"/>
      <c r="AL287" s="645"/>
      <c r="AM287" s="645"/>
      <c r="AN287" s="645"/>
    </row>
    <row r="288" spans="1:40">
      <c r="A288" s="223"/>
      <c r="B288" s="350"/>
      <c r="C288" s="350"/>
      <c r="D288" s="350"/>
      <c r="E288" s="350"/>
      <c r="F288" s="350"/>
      <c r="G288" s="350"/>
      <c r="H288" s="350"/>
      <c r="I288" s="350"/>
      <c r="J288" s="350"/>
      <c r="K288" s="350"/>
      <c r="L288" s="350"/>
      <c r="M288" s="350"/>
      <c r="N288" s="350"/>
      <c r="O288" s="350"/>
      <c r="P288" s="350"/>
      <c r="Q288" s="350"/>
      <c r="R288" s="350"/>
      <c r="S288" s="350"/>
      <c r="T288" s="350"/>
      <c r="U288" s="350"/>
      <c r="V288" s="350"/>
      <c r="W288" s="350"/>
      <c r="X288" s="354"/>
      <c r="Y288" s="398"/>
      <c r="Z288" s="399"/>
      <c r="AA288" s="357"/>
      <c r="AB288" s="322"/>
      <c r="AC288" s="322"/>
      <c r="AD288" s="322"/>
      <c r="AE288" s="322"/>
      <c r="AF288" s="323"/>
      <c r="AG288" s="322"/>
      <c r="AH288" s="322"/>
      <c r="AI288" s="322"/>
      <c r="AJ288" s="646"/>
      <c r="AK288" s="645"/>
      <c r="AL288" s="645"/>
      <c r="AM288" s="645"/>
      <c r="AN288" s="645"/>
    </row>
    <row r="289" spans="1:40">
      <c r="A289" s="223"/>
      <c r="B289" s="350"/>
      <c r="C289" s="350"/>
      <c r="D289" s="350"/>
      <c r="E289" s="350"/>
      <c r="F289" s="350"/>
      <c r="G289" s="350"/>
      <c r="H289" s="350"/>
      <c r="I289" s="350"/>
      <c r="J289" s="350"/>
      <c r="K289" s="350"/>
      <c r="L289" s="350"/>
      <c r="M289" s="350"/>
      <c r="N289" s="350"/>
      <c r="O289" s="350"/>
      <c r="P289" s="350"/>
      <c r="Q289" s="350"/>
      <c r="R289" s="350"/>
      <c r="S289" s="350"/>
      <c r="T289" s="350"/>
      <c r="U289" s="350"/>
      <c r="V289" s="350"/>
      <c r="W289" s="350"/>
      <c r="X289" s="354"/>
      <c r="Y289" s="398"/>
      <c r="Z289" s="399"/>
      <c r="AA289" s="357"/>
      <c r="AB289" s="322"/>
      <c r="AC289" s="322"/>
      <c r="AD289" s="322"/>
      <c r="AE289" s="322"/>
      <c r="AF289" s="323"/>
      <c r="AG289" s="322"/>
      <c r="AH289" s="322"/>
      <c r="AI289" s="322"/>
      <c r="AJ289" s="646"/>
      <c r="AK289" s="645"/>
      <c r="AL289" s="645"/>
      <c r="AM289" s="645"/>
      <c r="AN289" s="645"/>
    </row>
    <row r="290" spans="1:40">
      <c r="A290" s="223"/>
      <c r="B290" s="350"/>
      <c r="C290" s="350"/>
      <c r="D290" s="350"/>
      <c r="E290" s="350"/>
      <c r="F290" s="350"/>
      <c r="G290" s="350"/>
      <c r="H290" s="350"/>
      <c r="I290" s="350"/>
      <c r="J290" s="350"/>
      <c r="K290" s="350"/>
      <c r="L290" s="350"/>
      <c r="M290" s="350"/>
      <c r="N290" s="350"/>
      <c r="O290" s="350"/>
      <c r="P290" s="350"/>
      <c r="Q290" s="350"/>
      <c r="R290" s="350"/>
      <c r="S290" s="350"/>
      <c r="T290" s="350"/>
      <c r="U290" s="350"/>
      <c r="V290" s="350"/>
      <c r="W290" s="350"/>
      <c r="X290" s="354"/>
      <c r="Y290" s="398"/>
      <c r="Z290" s="399"/>
      <c r="AA290" s="357"/>
      <c r="AB290" s="322"/>
      <c r="AC290" s="322"/>
      <c r="AD290" s="322"/>
      <c r="AE290" s="322"/>
      <c r="AF290" s="323"/>
      <c r="AG290" s="322"/>
      <c r="AH290" s="322"/>
      <c r="AI290" s="322"/>
      <c r="AJ290" s="646"/>
      <c r="AK290" s="645"/>
      <c r="AL290" s="645"/>
      <c r="AM290" s="645"/>
      <c r="AN290" s="645"/>
    </row>
    <row r="291" spans="1:40">
      <c r="A291" s="223"/>
      <c r="B291" s="350"/>
      <c r="C291" s="350"/>
      <c r="D291" s="350"/>
      <c r="E291" s="350"/>
      <c r="F291" s="350"/>
      <c r="G291" s="350"/>
      <c r="H291" s="350"/>
      <c r="I291" s="350"/>
      <c r="J291" s="350"/>
      <c r="K291" s="350"/>
      <c r="L291" s="350"/>
      <c r="M291" s="350"/>
      <c r="N291" s="350"/>
      <c r="O291" s="350"/>
      <c r="P291" s="350"/>
      <c r="Q291" s="350"/>
      <c r="R291" s="350"/>
      <c r="S291" s="350"/>
      <c r="T291" s="350"/>
      <c r="U291" s="350"/>
      <c r="V291" s="350"/>
      <c r="W291" s="350"/>
      <c r="X291" s="354"/>
      <c r="Y291" s="398"/>
      <c r="Z291" s="399"/>
      <c r="AA291" s="357"/>
      <c r="AB291" s="322"/>
      <c r="AC291" s="322"/>
      <c r="AD291" s="322"/>
      <c r="AE291" s="322"/>
      <c r="AF291" s="323"/>
      <c r="AG291" s="322"/>
      <c r="AH291" s="322"/>
      <c r="AI291" s="322"/>
      <c r="AJ291" s="646"/>
      <c r="AK291" s="645"/>
      <c r="AL291" s="645"/>
      <c r="AM291" s="645"/>
      <c r="AN291" s="645"/>
    </row>
    <row r="292" spans="1:40">
      <c r="A292" s="223"/>
      <c r="B292" s="350"/>
      <c r="C292" s="350"/>
      <c r="D292" s="350"/>
      <c r="E292" s="350"/>
      <c r="F292" s="350"/>
      <c r="G292" s="350"/>
      <c r="H292" s="350"/>
      <c r="I292" s="350"/>
      <c r="J292" s="350"/>
      <c r="K292" s="350"/>
      <c r="L292" s="350"/>
      <c r="M292" s="350"/>
      <c r="N292" s="350"/>
      <c r="O292" s="350"/>
      <c r="P292" s="350"/>
      <c r="Q292" s="350"/>
      <c r="R292" s="350"/>
      <c r="S292" s="350"/>
      <c r="T292" s="350"/>
      <c r="U292" s="350"/>
      <c r="V292" s="350"/>
      <c r="W292" s="350"/>
      <c r="X292" s="354"/>
      <c r="Y292" s="398"/>
      <c r="Z292" s="399"/>
      <c r="AA292" s="357"/>
      <c r="AB292" s="322"/>
      <c r="AC292" s="322"/>
      <c r="AD292" s="322"/>
      <c r="AE292" s="322"/>
      <c r="AF292" s="323"/>
      <c r="AG292" s="322"/>
      <c r="AH292" s="322"/>
      <c r="AI292" s="322"/>
      <c r="AJ292" s="646"/>
      <c r="AK292" s="645"/>
      <c r="AL292" s="645"/>
      <c r="AM292" s="645"/>
      <c r="AN292" s="645"/>
    </row>
    <row r="293" spans="1:40">
      <c r="A293" s="223"/>
      <c r="B293" s="350"/>
      <c r="C293" s="350"/>
      <c r="D293" s="350"/>
      <c r="E293" s="350"/>
      <c r="F293" s="350"/>
      <c r="G293" s="350"/>
      <c r="H293" s="350"/>
      <c r="I293" s="350"/>
      <c r="J293" s="350"/>
      <c r="K293" s="350"/>
      <c r="L293" s="350"/>
      <c r="M293" s="350"/>
      <c r="N293" s="350"/>
      <c r="O293" s="350"/>
      <c r="P293" s="350"/>
      <c r="Q293" s="350"/>
      <c r="R293" s="350"/>
      <c r="S293" s="350"/>
      <c r="T293" s="350"/>
      <c r="U293" s="350"/>
      <c r="V293" s="350"/>
      <c r="W293" s="350"/>
      <c r="X293" s="354"/>
      <c r="Y293" s="398"/>
      <c r="Z293" s="399"/>
      <c r="AA293" s="357"/>
      <c r="AB293" s="322"/>
      <c r="AC293" s="322"/>
      <c r="AD293" s="322"/>
      <c r="AE293" s="322"/>
      <c r="AF293" s="323"/>
      <c r="AG293" s="322"/>
      <c r="AH293" s="322"/>
      <c r="AI293" s="322"/>
      <c r="AJ293" s="646"/>
      <c r="AK293" s="645"/>
      <c r="AL293" s="645"/>
      <c r="AM293" s="645"/>
      <c r="AN293" s="645"/>
    </row>
    <row r="294" spans="1:40">
      <c r="A294" s="223"/>
      <c r="B294" s="350"/>
      <c r="C294" s="350"/>
      <c r="D294" s="350"/>
      <c r="E294" s="350"/>
      <c r="F294" s="350"/>
      <c r="G294" s="350"/>
      <c r="H294" s="350"/>
      <c r="I294" s="350"/>
      <c r="J294" s="350"/>
      <c r="K294" s="350"/>
      <c r="L294" s="350"/>
      <c r="M294" s="350"/>
      <c r="N294" s="350"/>
      <c r="O294" s="350"/>
      <c r="P294" s="350"/>
      <c r="Q294" s="350"/>
      <c r="R294" s="350"/>
      <c r="S294" s="350"/>
      <c r="T294" s="350"/>
      <c r="U294" s="350"/>
      <c r="V294" s="350"/>
      <c r="W294" s="350"/>
      <c r="X294" s="354"/>
      <c r="Y294" s="398"/>
      <c r="Z294" s="399"/>
      <c r="AA294" s="357"/>
      <c r="AB294" s="322"/>
      <c r="AC294" s="322"/>
      <c r="AD294" s="322"/>
      <c r="AE294" s="322"/>
      <c r="AF294" s="323"/>
      <c r="AG294" s="322"/>
      <c r="AH294" s="322"/>
      <c r="AI294" s="322"/>
      <c r="AJ294" s="646"/>
      <c r="AK294" s="645"/>
      <c r="AL294" s="645"/>
      <c r="AM294" s="645"/>
      <c r="AN294" s="645"/>
    </row>
    <row r="295" spans="1:40">
      <c r="A295" s="223"/>
      <c r="B295" s="350"/>
      <c r="C295" s="350"/>
      <c r="D295" s="350"/>
      <c r="E295" s="350"/>
      <c r="F295" s="350"/>
      <c r="G295" s="350"/>
      <c r="H295" s="350"/>
      <c r="I295" s="350"/>
      <c r="J295" s="350"/>
      <c r="K295" s="350"/>
      <c r="L295" s="350"/>
      <c r="M295" s="350"/>
      <c r="N295" s="350"/>
      <c r="O295" s="350"/>
      <c r="P295" s="350"/>
      <c r="Q295" s="350"/>
      <c r="R295" s="350"/>
      <c r="S295" s="350"/>
      <c r="T295" s="350"/>
      <c r="U295" s="350"/>
      <c r="V295" s="350"/>
      <c r="W295" s="350"/>
      <c r="X295" s="354"/>
      <c r="Y295" s="398"/>
      <c r="Z295" s="399"/>
      <c r="AA295" s="357"/>
      <c r="AB295" s="322"/>
      <c r="AC295" s="322"/>
      <c r="AD295" s="322"/>
      <c r="AE295" s="322"/>
      <c r="AF295" s="323"/>
      <c r="AG295" s="322"/>
      <c r="AH295" s="322"/>
      <c r="AI295" s="322"/>
      <c r="AJ295" s="646"/>
      <c r="AK295" s="645"/>
      <c r="AL295" s="645"/>
      <c r="AM295" s="645"/>
      <c r="AN295" s="645"/>
    </row>
    <row r="296" spans="1:40">
      <c r="A296" s="223"/>
      <c r="B296" s="350"/>
      <c r="C296" s="350"/>
      <c r="D296" s="350"/>
      <c r="E296" s="350"/>
      <c r="F296" s="350"/>
      <c r="G296" s="350"/>
      <c r="H296" s="350"/>
      <c r="I296" s="350"/>
      <c r="J296" s="350"/>
      <c r="K296" s="350"/>
      <c r="L296" s="350"/>
      <c r="M296" s="350"/>
      <c r="N296" s="350"/>
      <c r="O296" s="350"/>
      <c r="P296" s="350"/>
      <c r="Q296" s="350"/>
      <c r="R296" s="350"/>
      <c r="S296" s="350"/>
      <c r="T296" s="350"/>
      <c r="U296" s="350"/>
      <c r="V296" s="350"/>
      <c r="W296" s="350"/>
      <c r="X296" s="354"/>
      <c r="Y296" s="398"/>
      <c r="Z296" s="399"/>
      <c r="AA296" s="357"/>
      <c r="AB296" s="322"/>
      <c r="AC296" s="322"/>
      <c r="AD296" s="322"/>
      <c r="AE296" s="322"/>
      <c r="AF296" s="323"/>
      <c r="AG296" s="322"/>
      <c r="AH296" s="322"/>
      <c r="AI296" s="322"/>
      <c r="AJ296" s="646"/>
      <c r="AK296" s="645"/>
      <c r="AL296" s="645"/>
      <c r="AM296" s="645"/>
      <c r="AN296" s="645"/>
    </row>
    <row r="297" spans="1:40">
      <c r="A297" s="223"/>
      <c r="B297" s="350"/>
      <c r="C297" s="350"/>
      <c r="D297" s="350"/>
      <c r="E297" s="350"/>
      <c r="F297" s="350"/>
      <c r="G297" s="350"/>
      <c r="H297" s="350"/>
      <c r="I297" s="350"/>
      <c r="J297" s="350"/>
      <c r="K297" s="350"/>
      <c r="L297" s="350"/>
      <c r="M297" s="350"/>
      <c r="N297" s="350"/>
      <c r="O297" s="350"/>
      <c r="P297" s="350"/>
      <c r="Q297" s="350"/>
      <c r="R297" s="350"/>
      <c r="S297" s="350"/>
      <c r="T297" s="350"/>
      <c r="U297" s="350"/>
      <c r="V297" s="350"/>
      <c r="W297" s="350"/>
      <c r="X297" s="354"/>
      <c r="Y297" s="398"/>
      <c r="Z297" s="399"/>
      <c r="AA297" s="357"/>
      <c r="AB297" s="322"/>
      <c r="AC297" s="322"/>
      <c r="AD297" s="322"/>
      <c r="AE297" s="322"/>
      <c r="AF297" s="323"/>
      <c r="AG297" s="322"/>
      <c r="AH297" s="322"/>
      <c r="AI297" s="322"/>
      <c r="AJ297" s="646"/>
      <c r="AK297" s="645"/>
      <c r="AL297" s="645"/>
      <c r="AM297" s="645"/>
      <c r="AN297" s="645"/>
    </row>
    <row r="298" spans="1:40">
      <c r="A298" s="223"/>
      <c r="B298" s="350"/>
      <c r="C298" s="350"/>
      <c r="D298" s="350"/>
      <c r="E298" s="350"/>
      <c r="F298" s="350"/>
      <c r="G298" s="350"/>
      <c r="H298" s="350"/>
      <c r="I298" s="350"/>
      <c r="J298" s="350"/>
      <c r="K298" s="350"/>
      <c r="L298" s="350"/>
      <c r="M298" s="350"/>
      <c r="N298" s="350"/>
      <c r="O298" s="350"/>
      <c r="P298" s="350"/>
      <c r="Q298" s="350"/>
      <c r="R298" s="350"/>
      <c r="S298" s="350"/>
      <c r="T298" s="350"/>
      <c r="U298" s="350"/>
      <c r="V298" s="350"/>
      <c r="W298" s="350"/>
      <c r="X298" s="354"/>
      <c r="Y298" s="398"/>
      <c r="Z298" s="399"/>
      <c r="AA298" s="357"/>
      <c r="AB298" s="322"/>
      <c r="AC298" s="322"/>
      <c r="AD298" s="322"/>
      <c r="AE298" s="322"/>
      <c r="AF298" s="323"/>
      <c r="AG298" s="322"/>
      <c r="AH298" s="322"/>
      <c r="AI298" s="322"/>
      <c r="AJ298" s="646"/>
      <c r="AK298" s="645"/>
      <c r="AL298" s="645"/>
      <c r="AM298" s="645"/>
      <c r="AN298" s="645"/>
    </row>
    <row r="299" spans="1:40">
      <c r="A299" s="223"/>
      <c r="B299" s="350"/>
      <c r="C299" s="350"/>
      <c r="D299" s="350"/>
      <c r="E299" s="350"/>
      <c r="F299" s="350"/>
      <c r="G299" s="350"/>
      <c r="H299" s="350"/>
      <c r="I299" s="350"/>
      <c r="J299" s="350"/>
      <c r="K299" s="350"/>
      <c r="L299" s="350"/>
      <c r="M299" s="350"/>
      <c r="N299" s="350"/>
      <c r="O299" s="350"/>
      <c r="P299" s="350"/>
      <c r="Q299" s="350"/>
      <c r="R299" s="350"/>
      <c r="S299" s="350"/>
      <c r="T299" s="350"/>
      <c r="U299" s="350"/>
      <c r="V299" s="350"/>
      <c r="W299" s="350"/>
      <c r="X299" s="354"/>
      <c r="Y299" s="398"/>
      <c r="Z299" s="399"/>
      <c r="AA299" s="357"/>
      <c r="AB299" s="322"/>
      <c r="AC299" s="322"/>
      <c r="AD299" s="322"/>
      <c r="AE299" s="322"/>
      <c r="AF299" s="323"/>
      <c r="AG299" s="322"/>
      <c r="AH299" s="322"/>
      <c r="AI299" s="322"/>
      <c r="AJ299" s="646"/>
      <c r="AK299" s="645"/>
      <c r="AL299" s="645"/>
      <c r="AM299" s="645"/>
      <c r="AN299" s="645"/>
    </row>
    <row r="300" spans="1:40">
      <c r="A300" s="223"/>
      <c r="B300" s="350"/>
      <c r="C300" s="350"/>
      <c r="D300" s="350"/>
      <c r="E300" s="350"/>
      <c r="F300" s="350"/>
      <c r="G300" s="350"/>
      <c r="H300" s="350"/>
      <c r="I300" s="350"/>
      <c r="J300" s="350"/>
      <c r="K300" s="350"/>
      <c r="L300" s="350"/>
      <c r="M300" s="350"/>
      <c r="N300" s="350"/>
      <c r="O300" s="350"/>
      <c r="P300" s="350"/>
      <c r="Q300" s="350"/>
      <c r="R300" s="350"/>
      <c r="S300" s="350"/>
      <c r="T300" s="350"/>
      <c r="U300" s="350"/>
      <c r="V300" s="350"/>
      <c r="W300" s="350"/>
      <c r="X300" s="354"/>
      <c r="Y300" s="398"/>
      <c r="Z300" s="399"/>
      <c r="AA300" s="357"/>
      <c r="AB300" s="322"/>
      <c r="AC300" s="322"/>
      <c r="AD300" s="322"/>
      <c r="AE300" s="322"/>
      <c r="AF300" s="323"/>
      <c r="AG300" s="322"/>
      <c r="AH300" s="322"/>
      <c r="AI300" s="322"/>
      <c r="AJ300" s="646"/>
      <c r="AK300" s="645"/>
      <c r="AL300" s="645"/>
      <c r="AM300" s="645"/>
      <c r="AN300" s="645"/>
    </row>
    <row r="301" spans="1:40">
      <c r="A301" s="223"/>
      <c r="B301" s="350"/>
      <c r="C301" s="350"/>
      <c r="D301" s="350"/>
      <c r="E301" s="350"/>
      <c r="F301" s="350"/>
      <c r="G301" s="350"/>
      <c r="H301" s="350"/>
      <c r="I301" s="350"/>
      <c r="J301" s="350"/>
      <c r="K301" s="350"/>
      <c r="L301" s="350"/>
      <c r="M301" s="350"/>
      <c r="N301" s="350"/>
      <c r="O301" s="350"/>
      <c r="P301" s="350"/>
      <c r="Q301" s="350"/>
      <c r="R301" s="350"/>
      <c r="S301" s="350"/>
      <c r="T301" s="350"/>
      <c r="U301" s="350"/>
      <c r="V301" s="350"/>
      <c r="W301" s="350"/>
      <c r="X301" s="354"/>
      <c r="Y301" s="398"/>
      <c r="Z301" s="399"/>
      <c r="AA301" s="357"/>
      <c r="AB301" s="322"/>
      <c r="AC301" s="322"/>
      <c r="AD301" s="322"/>
      <c r="AE301" s="322"/>
      <c r="AF301" s="323"/>
      <c r="AG301" s="322"/>
      <c r="AH301" s="322"/>
      <c r="AI301" s="322"/>
      <c r="AJ301" s="646"/>
      <c r="AK301" s="645"/>
      <c r="AL301" s="645"/>
      <c r="AM301" s="645"/>
      <c r="AN301" s="645"/>
    </row>
    <row r="302" spans="1:40">
      <c r="A302" s="223"/>
      <c r="B302" s="350"/>
      <c r="C302" s="350"/>
      <c r="D302" s="350"/>
      <c r="E302" s="350"/>
      <c r="F302" s="350"/>
      <c r="G302" s="350"/>
      <c r="H302" s="350"/>
      <c r="I302" s="350"/>
      <c r="J302" s="350"/>
      <c r="K302" s="350"/>
      <c r="L302" s="350"/>
      <c r="M302" s="350"/>
      <c r="N302" s="350"/>
      <c r="O302" s="350"/>
      <c r="P302" s="350"/>
      <c r="Q302" s="350"/>
      <c r="R302" s="350"/>
      <c r="S302" s="350"/>
      <c r="T302" s="350"/>
      <c r="U302" s="350"/>
      <c r="V302" s="350"/>
      <c r="W302" s="350"/>
      <c r="X302" s="354"/>
      <c r="Y302" s="398"/>
      <c r="Z302" s="399"/>
      <c r="AA302" s="357"/>
      <c r="AB302" s="322"/>
      <c r="AC302" s="322"/>
      <c r="AD302" s="322"/>
      <c r="AE302" s="322"/>
      <c r="AF302" s="323"/>
      <c r="AG302" s="322"/>
      <c r="AH302" s="322"/>
      <c r="AI302" s="322"/>
      <c r="AJ302" s="646"/>
      <c r="AK302" s="645"/>
      <c r="AL302" s="645"/>
      <c r="AM302" s="645"/>
      <c r="AN302" s="645"/>
    </row>
    <row r="303" spans="1:40">
      <c r="A303" s="223"/>
      <c r="B303" s="350"/>
      <c r="C303" s="350"/>
      <c r="D303" s="350"/>
      <c r="E303" s="350"/>
      <c r="F303" s="350"/>
      <c r="G303" s="350"/>
      <c r="H303" s="350"/>
      <c r="I303" s="350"/>
      <c r="J303" s="350"/>
      <c r="K303" s="350"/>
      <c r="L303" s="350"/>
      <c r="M303" s="350"/>
      <c r="N303" s="350"/>
      <c r="O303" s="350"/>
      <c r="P303" s="350"/>
      <c r="Q303" s="350"/>
      <c r="R303" s="350"/>
      <c r="S303" s="350"/>
      <c r="T303" s="350"/>
      <c r="U303" s="350"/>
      <c r="V303" s="350"/>
      <c r="W303" s="350"/>
      <c r="X303" s="354"/>
      <c r="Y303" s="398"/>
      <c r="Z303" s="399"/>
      <c r="AA303" s="357"/>
      <c r="AB303" s="322"/>
      <c r="AC303" s="322"/>
      <c r="AD303" s="322"/>
      <c r="AE303" s="322"/>
      <c r="AF303" s="323"/>
      <c r="AG303" s="322"/>
      <c r="AH303" s="322"/>
      <c r="AI303" s="322"/>
      <c r="AJ303" s="646"/>
      <c r="AK303" s="645"/>
      <c r="AL303" s="645"/>
      <c r="AM303" s="645"/>
      <c r="AN303" s="645"/>
    </row>
    <row r="304" spans="1:40">
      <c r="A304" s="223"/>
      <c r="B304" s="350"/>
      <c r="C304" s="350"/>
      <c r="D304" s="350"/>
      <c r="E304" s="350"/>
      <c r="F304" s="350"/>
      <c r="G304" s="350"/>
      <c r="H304" s="350"/>
      <c r="I304" s="350"/>
      <c r="J304" s="350"/>
      <c r="K304" s="350"/>
      <c r="L304" s="350"/>
      <c r="M304" s="350"/>
      <c r="N304" s="350"/>
      <c r="O304" s="350"/>
      <c r="P304" s="350"/>
      <c r="Q304" s="350"/>
      <c r="R304" s="350"/>
      <c r="S304" s="350"/>
      <c r="T304" s="350"/>
      <c r="U304" s="350"/>
      <c r="V304" s="350"/>
      <c r="W304" s="350"/>
      <c r="X304" s="354"/>
      <c r="Y304" s="398"/>
      <c r="Z304" s="399"/>
      <c r="AA304" s="357"/>
      <c r="AB304" s="322"/>
      <c r="AC304" s="322"/>
      <c r="AD304" s="322"/>
      <c r="AE304" s="322"/>
      <c r="AF304" s="323"/>
      <c r="AG304" s="322"/>
      <c r="AH304" s="322"/>
      <c r="AI304" s="322"/>
      <c r="AJ304" s="646"/>
      <c r="AK304" s="645"/>
      <c r="AL304" s="645"/>
      <c r="AM304" s="645"/>
      <c r="AN304" s="645"/>
    </row>
    <row r="305" spans="1:40">
      <c r="A305" s="223"/>
      <c r="B305" s="350"/>
      <c r="C305" s="350"/>
      <c r="D305" s="350"/>
      <c r="E305" s="350"/>
      <c r="F305" s="350"/>
      <c r="G305" s="350"/>
      <c r="H305" s="350"/>
      <c r="I305" s="350"/>
      <c r="J305" s="350"/>
      <c r="K305" s="350"/>
      <c r="L305" s="350"/>
      <c r="M305" s="350"/>
      <c r="N305" s="350"/>
      <c r="O305" s="350"/>
      <c r="P305" s="350"/>
      <c r="Q305" s="350"/>
      <c r="R305" s="350"/>
      <c r="S305" s="350"/>
      <c r="T305" s="350"/>
      <c r="U305" s="350"/>
      <c r="V305" s="350"/>
      <c r="W305" s="350"/>
      <c r="X305" s="354"/>
      <c r="Y305" s="398"/>
      <c r="Z305" s="399"/>
      <c r="AA305" s="357"/>
      <c r="AB305" s="322"/>
      <c r="AC305" s="322"/>
      <c r="AD305" s="322"/>
      <c r="AE305" s="322"/>
      <c r="AF305" s="323"/>
      <c r="AG305" s="322"/>
      <c r="AH305" s="322"/>
      <c r="AI305" s="322"/>
      <c r="AJ305" s="646"/>
      <c r="AK305" s="645"/>
      <c r="AL305" s="645"/>
      <c r="AM305" s="645"/>
      <c r="AN305" s="645"/>
    </row>
    <row r="306" spans="1:40">
      <c r="A306" s="223"/>
      <c r="B306" s="350"/>
      <c r="C306" s="350"/>
      <c r="D306" s="350"/>
      <c r="E306" s="350"/>
      <c r="F306" s="350"/>
      <c r="G306" s="350"/>
      <c r="H306" s="350"/>
      <c r="I306" s="350"/>
      <c r="J306" s="350"/>
      <c r="K306" s="350"/>
      <c r="L306" s="350"/>
      <c r="M306" s="350"/>
      <c r="N306" s="350"/>
      <c r="O306" s="350"/>
      <c r="P306" s="350"/>
      <c r="Q306" s="350"/>
      <c r="R306" s="350"/>
      <c r="S306" s="350"/>
      <c r="T306" s="350"/>
      <c r="U306" s="350"/>
      <c r="V306" s="350"/>
      <c r="W306" s="350"/>
      <c r="X306" s="354"/>
      <c r="Y306" s="398"/>
      <c r="Z306" s="399"/>
      <c r="AA306" s="357"/>
      <c r="AB306" s="322"/>
      <c r="AC306" s="322"/>
      <c r="AD306" s="322"/>
      <c r="AE306" s="322"/>
      <c r="AF306" s="323"/>
      <c r="AG306" s="322"/>
      <c r="AH306" s="322"/>
      <c r="AI306" s="322"/>
      <c r="AJ306" s="646"/>
      <c r="AK306" s="645"/>
      <c r="AL306" s="645"/>
      <c r="AM306" s="645"/>
      <c r="AN306" s="645"/>
    </row>
    <row r="307" spans="1:40">
      <c r="A307" s="223"/>
      <c r="B307" s="350"/>
      <c r="C307" s="350"/>
      <c r="D307" s="350"/>
      <c r="E307" s="350"/>
      <c r="F307" s="350"/>
      <c r="G307" s="350"/>
      <c r="H307" s="350"/>
      <c r="I307" s="350"/>
      <c r="J307" s="350"/>
      <c r="K307" s="350"/>
      <c r="L307" s="350"/>
      <c r="M307" s="350"/>
      <c r="N307" s="350"/>
      <c r="O307" s="350"/>
      <c r="P307" s="350"/>
      <c r="Q307" s="350"/>
      <c r="R307" s="350"/>
      <c r="S307" s="350"/>
      <c r="T307" s="350"/>
      <c r="U307" s="350"/>
      <c r="V307" s="350"/>
      <c r="W307" s="350"/>
      <c r="X307" s="354"/>
      <c r="Y307" s="398"/>
      <c r="Z307" s="399"/>
      <c r="AA307" s="357"/>
      <c r="AB307" s="322"/>
      <c r="AC307" s="322"/>
      <c r="AD307" s="322"/>
      <c r="AE307" s="322"/>
      <c r="AF307" s="323"/>
      <c r="AG307" s="322"/>
      <c r="AH307" s="322"/>
      <c r="AI307" s="322"/>
      <c r="AJ307" s="646"/>
      <c r="AK307" s="645"/>
      <c r="AL307" s="645"/>
      <c r="AM307" s="645"/>
      <c r="AN307" s="645"/>
    </row>
    <row r="308" spans="1:40">
      <c r="A308" s="223"/>
      <c r="B308" s="350"/>
      <c r="C308" s="350"/>
      <c r="D308" s="350"/>
      <c r="E308" s="350"/>
      <c r="F308" s="350"/>
      <c r="G308" s="350"/>
      <c r="H308" s="350"/>
      <c r="I308" s="350"/>
      <c r="J308" s="350"/>
      <c r="K308" s="350"/>
      <c r="L308" s="350"/>
      <c r="M308" s="350"/>
      <c r="N308" s="350"/>
      <c r="O308" s="350"/>
      <c r="P308" s="350"/>
      <c r="Q308" s="350"/>
      <c r="R308" s="350"/>
      <c r="S308" s="350"/>
      <c r="T308" s="350"/>
      <c r="U308" s="350"/>
      <c r="V308" s="350"/>
      <c r="W308" s="350"/>
      <c r="X308" s="354"/>
      <c r="Y308" s="398"/>
      <c r="Z308" s="399"/>
      <c r="AA308" s="357"/>
      <c r="AB308" s="322"/>
      <c r="AC308" s="322"/>
      <c r="AD308" s="322"/>
      <c r="AE308" s="322"/>
      <c r="AF308" s="323"/>
      <c r="AG308" s="322"/>
      <c r="AH308" s="322"/>
      <c r="AI308" s="322"/>
      <c r="AJ308" s="646"/>
      <c r="AK308" s="645"/>
      <c r="AL308" s="645"/>
      <c r="AM308" s="645"/>
      <c r="AN308" s="645"/>
    </row>
    <row r="309" spans="1:40">
      <c r="A309" s="223"/>
      <c r="B309" s="350"/>
      <c r="C309" s="350"/>
      <c r="D309" s="350"/>
      <c r="E309" s="350"/>
      <c r="F309" s="350"/>
      <c r="G309" s="350"/>
      <c r="H309" s="350"/>
      <c r="I309" s="350"/>
      <c r="J309" s="350"/>
      <c r="K309" s="350"/>
      <c r="L309" s="350"/>
      <c r="M309" s="350"/>
      <c r="N309" s="350"/>
      <c r="O309" s="350"/>
      <c r="P309" s="350"/>
      <c r="Q309" s="350"/>
      <c r="R309" s="350"/>
      <c r="S309" s="350"/>
      <c r="T309" s="350"/>
      <c r="U309" s="350"/>
      <c r="V309" s="350"/>
      <c r="W309" s="350"/>
      <c r="X309" s="354"/>
      <c r="Y309" s="398"/>
      <c r="Z309" s="399"/>
      <c r="AA309" s="357"/>
      <c r="AB309" s="322"/>
      <c r="AC309" s="322"/>
      <c r="AD309" s="322"/>
      <c r="AE309" s="322"/>
      <c r="AF309" s="323"/>
      <c r="AG309" s="322"/>
      <c r="AH309" s="322"/>
      <c r="AI309" s="322"/>
      <c r="AJ309" s="646"/>
      <c r="AK309" s="645"/>
      <c r="AL309" s="645"/>
      <c r="AM309" s="645"/>
      <c r="AN309" s="645"/>
    </row>
    <row r="310" spans="1:40">
      <c r="A310" s="223"/>
      <c r="B310" s="350"/>
      <c r="C310" s="350"/>
      <c r="D310" s="350"/>
      <c r="E310" s="350"/>
      <c r="F310" s="350"/>
      <c r="G310" s="350"/>
      <c r="H310" s="350"/>
      <c r="I310" s="350"/>
      <c r="J310" s="350"/>
      <c r="K310" s="350"/>
      <c r="L310" s="350"/>
      <c r="M310" s="350"/>
      <c r="N310" s="350"/>
      <c r="O310" s="350"/>
      <c r="P310" s="350"/>
      <c r="Q310" s="350"/>
      <c r="R310" s="350"/>
      <c r="S310" s="350"/>
      <c r="T310" s="350"/>
      <c r="U310" s="350"/>
      <c r="V310" s="350"/>
      <c r="W310" s="350"/>
      <c r="X310" s="354"/>
      <c r="Y310" s="398"/>
      <c r="Z310" s="399"/>
      <c r="AA310" s="357"/>
      <c r="AB310" s="322"/>
      <c r="AC310" s="322"/>
      <c r="AD310" s="322"/>
      <c r="AE310" s="322"/>
      <c r="AF310" s="323"/>
      <c r="AG310" s="322"/>
      <c r="AH310" s="322"/>
      <c r="AI310" s="322"/>
      <c r="AJ310" s="646"/>
      <c r="AK310" s="645"/>
      <c r="AL310" s="645"/>
      <c r="AM310" s="645"/>
      <c r="AN310" s="645"/>
    </row>
    <row r="311" spans="1:40">
      <c r="A311" s="223"/>
      <c r="B311" s="350"/>
      <c r="C311" s="350"/>
      <c r="D311" s="350"/>
      <c r="E311" s="350"/>
      <c r="F311" s="350"/>
      <c r="G311" s="350"/>
      <c r="H311" s="350"/>
      <c r="I311" s="350"/>
      <c r="J311" s="350"/>
      <c r="K311" s="350"/>
      <c r="L311" s="350"/>
      <c r="M311" s="350"/>
      <c r="N311" s="350"/>
      <c r="O311" s="350"/>
      <c r="P311" s="350"/>
      <c r="Q311" s="350"/>
      <c r="R311" s="350"/>
      <c r="S311" s="350"/>
      <c r="T311" s="350"/>
      <c r="U311" s="350"/>
      <c r="V311" s="350"/>
      <c r="W311" s="350"/>
      <c r="X311" s="354"/>
      <c r="Y311" s="398"/>
      <c r="Z311" s="399"/>
      <c r="AA311" s="357"/>
      <c r="AB311" s="322"/>
      <c r="AC311" s="322"/>
      <c r="AD311" s="322"/>
      <c r="AE311" s="322"/>
      <c r="AF311" s="323"/>
      <c r="AG311" s="322"/>
      <c r="AH311" s="322"/>
      <c r="AI311" s="322"/>
      <c r="AJ311" s="646"/>
      <c r="AK311" s="645"/>
      <c r="AL311" s="645"/>
      <c r="AM311" s="645"/>
      <c r="AN311" s="645"/>
    </row>
    <row r="312" spans="1:40">
      <c r="A312" s="223"/>
      <c r="B312" s="350"/>
      <c r="C312" s="350"/>
      <c r="D312" s="350"/>
      <c r="E312" s="350"/>
      <c r="F312" s="350"/>
      <c r="G312" s="350"/>
      <c r="H312" s="350"/>
      <c r="I312" s="350"/>
      <c r="J312" s="350"/>
      <c r="K312" s="350"/>
      <c r="L312" s="350"/>
      <c r="M312" s="350"/>
      <c r="N312" s="350"/>
      <c r="O312" s="350"/>
      <c r="P312" s="350"/>
      <c r="Q312" s="350"/>
      <c r="R312" s="350"/>
      <c r="S312" s="350"/>
      <c r="T312" s="350"/>
      <c r="U312" s="350"/>
      <c r="V312" s="350"/>
      <c r="W312" s="350"/>
      <c r="X312" s="354"/>
      <c r="Y312" s="398"/>
      <c r="Z312" s="399"/>
      <c r="AA312" s="357"/>
      <c r="AB312" s="322"/>
      <c r="AC312" s="322"/>
      <c r="AD312" s="322"/>
      <c r="AE312" s="322"/>
      <c r="AF312" s="323"/>
      <c r="AG312" s="322"/>
      <c r="AH312" s="322"/>
      <c r="AI312" s="322"/>
      <c r="AJ312" s="646"/>
      <c r="AK312" s="645"/>
      <c r="AL312" s="645"/>
      <c r="AM312" s="645"/>
      <c r="AN312" s="645"/>
    </row>
    <row r="313" spans="1:40">
      <c r="A313" s="230"/>
      <c r="B313" s="322"/>
      <c r="C313" s="322"/>
      <c r="D313" s="322"/>
      <c r="E313" s="322"/>
      <c r="F313" s="322"/>
      <c r="G313" s="322"/>
      <c r="H313" s="322"/>
      <c r="I313" s="322"/>
      <c r="J313" s="322"/>
      <c r="K313" s="322"/>
      <c r="L313" s="322"/>
      <c r="M313" s="322"/>
      <c r="N313" s="322"/>
      <c r="O313" s="322"/>
      <c r="P313" s="322"/>
      <c r="Q313" s="322"/>
      <c r="R313" s="322"/>
      <c r="S313" s="322"/>
      <c r="T313" s="322"/>
      <c r="U313" s="322"/>
      <c r="V313" s="322"/>
      <c r="W313" s="322"/>
      <c r="X313" s="354"/>
      <c r="Y313" s="398"/>
      <c r="Z313" s="399"/>
      <c r="AA313" s="357"/>
      <c r="AB313" s="322"/>
      <c r="AC313" s="322"/>
      <c r="AD313" s="322"/>
      <c r="AE313" s="322"/>
      <c r="AF313" s="323"/>
      <c r="AG313" s="322"/>
      <c r="AH313" s="322"/>
      <c r="AI313" s="322"/>
      <c r="AJ313" s="646"/>
      <c r="AK313" s="645"/>
      <c r="AL313" s="645"/>
      <c r="AM313" s="645"/>
      <c r="AN313" s="645"/>
    </row>
    <row r="314" spans="1:40">
      <c r="A314" s="230"/>
      <c r="B314" s="322"/>
      <c r="C314" s="322"/>
      <c r="D314" s="322"/>
      <c r="E314" s="322"/>
      <c r="F314" s="322"/>
      <c r="G314" s="322"/>
      <c r="H314" s="322"/>
      <c r="I314" s="322"/>
      <c r="J314" s="322"/>
      <c r="K314" s="322"/>
      <c r="L314" s="322"/>
      <c r="M314" s="322"/>
      <c r="N314" s="322"/>
      <c r="O314" s="322"/>
      <c r="P314" s="322"/>
      <c r="Q314" s="322"/>
      <c r="R314" s="322"/>
      <c r="S314" s="322"/>
      <c r="T314" s="322"/>
      <c r="U314" s="322"/>
      <c r="V314" s="322"/>
      <c r="W314" s="322"/>
      <c r="X314" s="354"/>
      <c r="Y314" s="398"/>
      <c r="Z314" s="399"/>
      <c r="AA314" s="357"/>
      <c r="AB314" s="322"/>
      <c r="AC314" s="322"/>
      <c r="AD314" s="322"/>
      <c r="AE314" s="322"/>
      <c r="AF314" s="323"/>
      <c r="AG314" s="322"/>
      <c r="AH314" s="322"/>
      <c r="AI314" s="322"/>
      <c r="AJ314" s="646"/>
      <c r="AK314" s="645"/>
      <c r="AL314" s="645"/>
      <c r="AM314" s="645"/>
      <c r="AN314" s="645"/>
    </row>
    <row r="315" spans="1:40">
      <c r="A315" s="230"/>
      <c r="B315" s="322"/>
      <c r="C315" s="322"/>
      <c r="D315" s="322"/>
      <c r="E315" s="322"/>
      <c r="F315" s="322"/>
      <c r="G315" s="322"/>
      <c r="H315" s="322"/>
      <c r="I315" s="322"/>
      <c r="J315" s="322"/>
      <c r="K315" s="322"/>
      <c r="L315" s="322"/>
      <c r="M315" s="322"/>
      <c r="N315" s="322"/>
      <c r="O315" s="322"/>
      <c r="P315" s="322"/>
      <c r="Q315" s="322"/>
      <c r="R315" s="322"/>
      <c r="S315" s="322"/>
      <c r="T315" s="322"/>
      <c r="U315" s="322"/>
      <c r="V315" s="322"/>
      <c r="W315" s="322"/>
      <c r="X315" s="354"/>
      <c r="Y315" s="398"/>
      <c r="Z315" s="399"/>
      <c r="AA315" s="357"/>
      <c r="AB315" s="322"/>
      <c r="AC315" s="322"/>
      <c r="AD315" s="322"/>
      <c r="AE315" s="322"/>
      <c r="AF315" s="323"/>
      <c r="AG315" s="322"/>
      <c r="AH315" s="322"/>
      <c r="AI315" s="322"/>
      <c r="AJ315" s="646"/>
      <c r="AK315" s="645"/>
      <c r="AL315" s="645"/>
      <c r="AM315" s="645"/>
      <c r="AN315" s="645"/>
    </row>
    <row r="316" spans="1:40">
      <c r="A316" s="230"/>
      <c r="B316" s="322"/>
      <c r="C316" s="322"/>
      <c r="D316" s="322"/>
      <c r="E316" s="322"/>
      <c r="F316" s="322"/>
      <c r="G316" s="322"/>
      <c r="H316" s="322"/>
      <c r="I316" s="322"/>
      <c r="J316" s="322"/>
      <c r="K316" s="322"/>
      <c r="L316" s="322"/>
      <c r="M316" s="322"/>
      <c r="N316" s="322"/>
      <c r="O316" s="322"/>
      <c r="P316" s="322"/>
      <c r="Q316" s="322"/>
      <c r="R316" s="322"/>
      <c r="S316" s="322"/>
      <c r="T316" s="322"/>
      <c r="U316" s="322"/>
      <c r="V316" s="322"/>
      <c r="W316" s="322"/>
      <c r="X316" s="354"/>
      <c r="Y316" s="398"/>
      <c r="Z316" s="399"/>
      <c r="AA316" s="357"/>
      <c r="AB316" s="322"/>
      <c r="AC316" s="322"/>
      <c r="AD316" s="322"/>
      <c r="AE316" s="322"/>
      <c r="AF316" s="323"/>
      <c r="AG316" s="322"/>
      <c r="AH316" s="322"/>
      <c r="AI316" s="322"/>
      <c r="AJ316" s="646"/>
      <c r="AK316" s="645"/>
      <c r="AL316" s="645"/>
      <c r="AM316" s="645"/>
      <c r="AN316" s="645"/>
    </row>
    <row r="317" spans="1:40">
      <c r="A317" s="230"/>
      <c r="B317" s="322"/>
      <c r="C317" s="322"/>
      <c r="D317" s="322"/>
      <c r="E317" s="322"/>
      <c r="F317" s="322"/>
      <c r="G317" s="322"/>
      <c r="H317" s="322"/>
      <c r="I317" s="322"/>
      <c r="J317" s="322"/>
      <c r="K317" s="322"/>
      <c r="L317" s="322"/>
      <c r="M317" s="322"/>
      <c r="N317" s="322"/>
      <c r="O317" s="322"/>
      <c r="P317" s="322"/>
      <c r="Q317" s="322"/>
      <c r="R317" s="322"/>
      <c r="S317" s="322"/>
      <c r="T317" s="322"/>
      <c r="U317" s="322"/>
      <c r="V317" s="322"/>
      <c r="W317" s="322"/>
      <c r="X317" s="354"/>
      <c r="Y317" s="398"/>
      <c r="Z317" s="399"/>
      <c r="AA317" s="357"/>
      <c r="AB317" s="322"/>
      <c r="AC317" s="322"/>
      <c r="AD317" s="322"/>
      <c r="AE317" s="322"/>
      <c r="AF317" s="323"/>
      <c r="AG317" s="322"/>
      <c r="AH317" s="322"/>
      <c r="AI317" s="322"/>
      <c r="AJ317" s="646"/>
      <c r="AK317" s="645"/>
      <c r="AL317" s="645"/>
      <c r="AM317" s="645"/>
      <c r="AN317" s="645"/>
    </row>
    <row r="318" spans="1:40">
      <c r="A318" s="230"/>
      <c r="B318" s="322"/>
      <c r="C318" s="322"/>
      <c r="D318" s="322"/>
      <c r="E318" s="322"/>
      <c r="F318" s="322"/>
      <c r="G318" s="322"/>
      <c r="H318" s="322"/>
      <c r="I318" s="322"/>
      <c r="J318" s="322"/>
      <c r="K318" s="322"/>
      <c r="L318" s="322"/>
      <c r="M318" s="322"/>
      <c r="N318" s="322"/>
      <c r="O318" s="322"/>
      <c r="P318" s="322"/>
      <c r="Q318" s="322"/>
      <c r="R318" s="322"/>
      <c r="S318" s="322"/>
      <c r="T318" s="322"/>
      <c r="U318" s="322"/>
      <c r="V318" s="322"/>
      <c r="W318" s="322"/>
      <c r="X318" s="354"/>
      <c r="Y318" s="398"/>
      <c r="Z318" s="399"/>
      <c r="AA318" s="357"/>
      <c r="AB318" s="322"/>
      <c r="AC318" s="322"/>
      <c r="AD318" s="322"/>
      <c r="AE318" s="322"/>
      <c r="AF318" s="323"/>
      <c r="AG318" s="322"/>
      <c r="AH318" s="322"/>
      <c r="AI318" s="322"/>
      <c r="AJ318" s="646"/>
      <c r="AK318" s="645"/>
      <c r="AL318" s="645"/>
      <c r="AM318" s="645"/>
      <c r="AN318" s="645"/>
    </row>
    <row r="319" spans="1:40">
      <c r="A319" s="230"/>
      <c r="B319" s="322"/>
      <c r="C319" s="322"/>
      <c r="D319" s="322"/>
      <c r="E319" s="322"/>
      <c r="F319" s="322"/>
      <c r="G319" s="322"/>
      <c r="H319" s="322"/>
      <c r="I319" s="322"/>
      <c r="J319" s="322"/>
      <c r="K319" s="322"/>
      <c r="L319" s="322"/>
      <c r="M319" s="322"/>
      <c r="N319" s="322"/>
      <c r="O319" s="322"/>
      <c r="P319" s="322"/>
      <c r="Q319" s="322"/>
      <c r="R319" s="322"/>
      <c r="S319" s="322"/>
      <c r="T319" s="322"/>
      <c r="U319" s="322"/>
      <c r="V319" s="322"/>
      <c r="W319" s="322"/>
      <c r="X319" s="354"/>
      <c r="Y319" s="398"/>
      <c r="Z319" s="399"/>
      <c r="AA319" s="357"/>
      <c r="AB319" s="322"/>
      <c r="AC319" s="322"/>
      <c r="AD319" s="322"/>
      <c r="AE319" s="322"/>
      <c r="AF319" s="323"/>
      <c r="AG319" s="322"/>
      <c r="AH319" s="322"/>
      <c r="AI319" s="322"/>
      <c r="AJ319" s="646"/>
      <c r="AK319" s="645"/>
      <c r="AL319" s="645"/>
      <c r="AM319" s="645"/>
      <c r="AN319" s="645"/>
    </row>
    <row r="320" spans="1:40">
      <c r="A320" s="230"/>
      <c r="B320" s="322"/>
      <c r="C320" s="322"/>
      <c r="D320" s="322"/>
      <c r="E320" s="322"/>
      <c r="F320" s="322"/>
      <c r="G320" s="322"/>
      <c r="H320" s="322"/>
      <c r="I320" s="322"/>
      <c r="J320" s="322"/>
      <c r="K320" s="322"/>
      <c r="L320" s="322"/>
      <c r="M320" s="322"/>
      <c r="N320" s="322"/>
      <c r="O320" s="322"/>
      <c r="P320" s="322"/>
      <c r="Q320" s="322"/>
      <c r="R320" s="322"/>
      <c r="S320" s="322"/>
      <c r="T320" s="322"/>
      <c r="U320" s="322"/>
      <c r="V320" s="322"/>
      <c r="W320" s="322"/>
      <c r="X320" s="354"/>
      <c r="Y320" s="398"/>
      <c r="Z320" s="399"/>
      <c r="AA320" s="357"/>
      <c r="AB320" s="322"/>
      <c r="AC320" s="322"/>
      <c r="AD320" s="322"/>
      <c r="AE320" s="322"/>
      <c r="AF320" s="323"/>
      <c r="AG320" s="322"/>
      <c r="AH320" s="322"/>
      <c r="AI320" s="322"/>
      <c r="AJ320" s="646"/>
      <c r="AK320" s="645"/>
      <c r="AL320" s="645"/>
      <c r="AM320" s="645"/>
      <c r="AN320" s="645"/>
    </row>
    <row r="321" spans="1:40">
      <c r="A321" s="230"/>
      <c r="B321" s="322"/>
      <c r="C321" s="322"/>
      <c r="D321" s="322"/>
      <c r="E321" s="322"/>
      <c r="F321" s="322"/>
      <c r="G321" s="322"/>
      <c r="H321" s="322"/>
      <c r="I321" s="322"/>
      <c r="J321" s="322"/>
      <c r="K321" s="322"/>
      <c r="L321" s="322"/>
      <c r="M321" s="322"/>
      <c r="N321" s="322"/>
      <c r="O321" s="322"/>
      <c r="P321" s="322"/>
      <c r="Q321" s="322"/>
      <c r="R321" s="322"/>
      <c r="S321" s="322"/>
      <c r="T321" s="322"/>
      <c r="U321" s="322"/>
      <c r="V321" s="322"/>
      <c r="W321" s="322"/>
      <c r="X321" s="354"/>
      <c r="Y321" s="398"/>
      <c r="Z321" s="399"/>
      <c r="AA321" s="357"/>
      <c r="AB321" s="322"/>
      <c r="AC321" s="322"/>
      <c r="AD321" s="322"/>
      <c r="AE321" s="322"/>
      <c r="AF321" s="323"/>
      <c r="AG321" s="322"/>
      <c r="AH321" s="322"/>
      <c r="AI321" s="322"/>
      <c r="AJ321" s="646"/>
      <c r="AK321" s="645"/>
      <c r="AL321" s="645"/>
      <c r="AM321" s="645"/>
      <c r="AN321" s="645"/>
    </row>
    <row r="322" spans="1:40">
      <c r="A322" s="230"/>
      <c r="B322" s="322"/>
      <c r="C322" s="322"/>
      <c r="D322" s="322"/>
      <c r="E322" s="322"/>
      <c r="F322" s="322"/>
      <c r="G322" s="322"/>
      <c r="H322" s="322"/>
      <c r="I322" s="322"/>
      <c r="J322" s="322"/>
      <c r="K322" s="322"/>
      <c r="L322" s="322"/>
      <c r="M322" s="322"/>
      <c r="N322" s="322"/>
      <c r="O322" s="322"/>
      <c r="P322" s="322"/>
      <c r="Q322" s="322"/>
      <c r="R322" s="322"/>
      <c r="S322" s="322"/>
      <c r="T322" s="322"/>
      <c r="U322" s="322"/>
      <c r="V322" s="322"/>
      <c r="W322" s="322"/>
      <c r="X322" s="354"/>
      <c r="Y322" s="398"/>
      <c r="Z322" s="399"/>
      <c r="AA322" s="357"/>
      <c r="AB322" s="322"/>
      <c r="AC322" s="322"/>
      <c r="AD322" s="322"/>
      <c r="AE322" s="322"/>
      <c r="AF322" s="323"/>
      <c r="AG322" s="322"/>
      <c r="AH322" s="322"/>
      <c r="AI322" s="322"/>
      <c r="AJ322" s="646"/>
      <c r="AK322" s="645"/>
      <c r="AL322" s="645"/>
      <c r="AM322" s="645"/>
      <c r="AN322" s="645"/>
    </row>
    <row r="323" spans="1:40">
      <c r="A323" s="230"/>
      <c r="B323" s="322"/>
      <c r="C323" s="322"/>
      <c r="D323" s="322"/>
      <c r="E323" s="322"/>
      <c r="F323" s="322"/>
      <c r="G323" s="322"/>
      <c r="H323" s="322"/>
      <c r="I323" s="322"/>
      <c r="J323" s="322"/>
      <c r="K323" s="322"/>
      <c r="L323" s="322"/>
      <c r="M323" s="322"/>
      <c r="N323" s="322"/>
      <c r="O323" s="322"/>
      <c r="P323" s="322"/>
      <c r="Q323" s="322"/>
      <c r="R323" s="322"/>
      <c r="S323" s="322"/>
      <c r="T323" s="322"/>
      <c r="U323" s="322"/>
      <c r="V323" s="322"/>
      <c r="W323" s="322"/>
      <c r="X323" s="354"/>
      <c r="Y323" s="398"/>
      <c r="Z323" s="399"/>
      <c r="AA323" s="357"/>
      <c r="AB323" s="322"/>
      <c r="AC323" s="322"/>
      <c r="AD323" s="322"/>
      <c r="AE323" s="322"/>
      <c r="AF323" s="323"/>
      <c r="AG323" s="322"/>
      <c r="AH323" s="322"/>
      <c r="AI323" s="322"/>
      <c r="AJ323" s="646"/>
      <c r="AK323" s="645"/>
      <c r="AL323" s="645"/>
      <c r="AM323" s="645"/>
      <c r="AN323" s="645"/>
    </row>
    <row r="324" spans="1:40">
      <c r="A324" s="230"/>
      <c r="B324" s="322"/>
      <c r="C324" s="322"/>
      <c r="D324" s="322"/>
      <c r="E324" s="322"/>
      <c r="F324" s="322"/>
      <c r="G324" s="322"/>
      <c r="H324" s="322"/>
      <c r="I324" s="322"/>
      <c r="J324" s="322"/>
      <c r="K324" s="322"/>
      <c r="L324" s="322"/>
      <c r="M324" s="322"/>
      <c r="N324" s="322"/>
      <c r="O324" s="322"/>
      <c r="P324" s="322"/>
      <c r="Q324" s="322"/>
      <c r="R324" s="322"/>
      <c r="S324" s="322"/>
      <c r="T324" s="322"/>
      <c r="U324" s="322"/>
      <c r="V324" s="322"/>
      <c r="W324" s="322"/>
      <c r="X324" s="354"/>
      <c r="Y324" s="398"/>
      <c r="Z324" s="399"/>
      <c r="AA324" s="357"/>
      <c r="AB324" s="322"/>
      <c r="AC324" s="322"/>
      <c r="AD324" s="322"/>
      <c r="AE324" s="322"/>
      <c r="AF324" s="323"/>
      <c r="AG324" s="322"/>
      <c r="AH324" s="322"/>
      <c r="AI324" s="322"/>
      <c r="AJ324" s="646"/>
      <c r="AK324" s="645"/>
      <c r="AL324" s="645"/>
      <c r="AM324" s="645"/>
      <c r="AN324" s="645"/>
    </row>
    <row r="325" spans="1:40">
      <c r="A325" s="230"/>
      <c r="B325" s="322"/>
      <c r="C325" s="322"/>
      <c r="D325" s="322"/>
      <c r="E325" s="322"/>
      <c r="F325" s="322"/>
      <c r="G325" s="322"/>
      <c r="H325" s="322"/>
      <c r="I325" s="322"/>
      <c r="J325" s="322"/>
      <c r="K325" s="322"/>
      <c r="L325" s="322"/>
      <c r="M325" s="322"/>
      <c r="N325" s="322"/>
      <c r="O325" s="322"/>
      <c r="P325" s="322"/>
      <c r="Q325" s="322"/>
      <c r="R325" s="322"/>
      <c r="S325" s="322"/>
      <c r="T325" s="322"/>
      <c r="U325" s="322"/>
      <c r="V325" s="322"/>
      <c r="W325" s="322"/>
      <c r="X325" s="354"/>
      <c r="Y325" s="398"/>
      <c r="Z325" s="399"/>
      <c r="AA325" s="357"/>
      <c r="AB325" s="322"/>
      <c r="AC325" s="322"/>
      <c r="AD325" s="322"/>
      <c r="AE325" s="322"/>
      <c r="AF325" s="323"/>
      <c r="AG325" s="322"/>
      <c r="AH325" s="322"/>
      <c r="AI325" s="322"/>
      <c r="AJ325" s="646"/>
      <c r="AK325" s="645"/>
      <c r="AL325" s="645"/>
      <c r="AM325" s="645"/>
      <c r="AN325" s="645"/>
    </row>
    <row r="326" spans="1:40">
      <c r="A326" s="230"/>
      <c r="B326" s="322"/>
      <c r="C326" s="322"/>
      <c r="D326" s="322"/>
      <c r="E326" s="322"/>
      <c r="F326" s="322"/>
      <c r="G326" s="322"/>
      <c r="H326" s="322"/>
      <c r="I326" s="322"/>
      <c r="J326" s="322"/>
      <c r="K326" s="322"/>
      <c r="L326" s="322"/>
      <c r="M326" s="322"/>
      <c r="N326" s="322"/>
      <c r="O326" s="322"/>
      <c r="P326" s="322"/>
      <c r="Q326" s="322"/>
      <c r="R326" s="322"/>
      <c r="S326" s="322"/>
      <c r="T326" s="322"/>
      <c r="U326" s="322"/>
      <c r="V326" s="322"/>
      <c r="W326" s="322"/>
      <c r="X326" s="354"/>
      <c r="Y326" s="398"/>
      <c r="Z326" s="399"/>
      <c r="AA326" s="357"/>
      <c r="AB326" s="322"/>
      <c r="AC326" s="322"/>
      <c r="AD326" s="322"/>
      <c r="AE326" s="322"/>
      <c r="AF326" s="323"/>
      <c r="AG326" s="322"/>
      <c r="AH326" s="322"/>
      <c r="AI326" s="322"/>
      <c r="AJ326" s="646"/>
      <c r="AK326" s="645"/>
      <c r="AL326" s="645"/>
      <c r="AM326" s="645"/>
      <c r="AN326" s="645"/>
    </row>
    <row r="327" spans="1:40">
      <c r="A327" s="230"/>
      <c r="B327" s="322"/>
      <c r="C327" s="322"/>
      <c r="D327" s="322"/>
      <c r="E327" s="322"/>
      <c r="F327" s="322"/>
      <c r="G327" s="322"/>
      <c r="H327" s="322"/>
      <c r="I327" s="322"/>
      <c r="J327" s="322"/>
      <c r="K327" s="322"/>
      <c r="L327" s="322"/>
      <c r="M327" s="322"/>
      <c r="N327" s="322"/>
      <c r="O327" s="322"/>
      <c r="P327" s="322"/>
      <c r="Q327" s="322"/>
      <c r="R327" s="322"/>
      <c r="S327" s="322"/>
      <c r="T327" s="322"/>
      <c r="U327" s="322"/>
      <c r="V327" s="322"/>
      <c r="W327" s="322"/>
      <c r="X327" s="354"/>
      <c r="Y327" s="398"/>
      <c r="Z327" s="399"/>
      <c r="AA327" s="357"/>
      <c r="AB327" s="322"/>
      <c r="AC327" s="322"/>
      <c r="AD327" s="322"/>
      <c r="AE327" s="322"/>
      <c r="AF327" s="323"/>
      <c r="AG327" s="322"/>
      <c r="AH327" s="322"/>
      <c r="AI327" s="322"/>
      <c r="AJ327" s="646"/>
      <c r="AK327" s="645"/>
      <c r="AL327" s="645"/>
      <c r="AM327" s="645"/>
      <c r="AN327" s="645"/>
    </row>
    <row r="328" spans="1:40">
      <c r="A328" s="230"/>
      <c r="B328" s="322"/>
      <c r="C328" s="322"/>
      <c r="D328" s="322"/>
      <c r="E328" s="322"/>
      <c r="F328" s="322"/>
      <c r="G328" s="322"/>
      <c r="H328" s="322"/>
      <c r="I328" s="322"/>
      <c r="J328" s="322"/>
      <c r="K328" s="322"/>
      <c r="L328" s="322"/>
      <c r="M328" s="322"/>
      <c r="N328" s="322"/>
      <c r="O328" s="322"/>
      <c r="P328" s="322"/>
      <c r="Q328" s="322"/>
      <c r="R328" s="322"/>
      <c r="S328" s="322"/>
      <c r="T328" s="322"/>
      <c r="U328" s="322"/>
      <c r="V328" s="322"/>
      <c r="W328" s="322"/>
      <c r="X328" s="354"/>
      <c r="Y328" s="398"/>
      <c r="Z328" s="399"/>
      <c r="AA328" s="357"/>
      <c r="AB328" s="322"/>
      <c r="AC328" s="322"/>
      <c r="AD328" s="322"/>
      <c r="AE328" s="322"/>
      <c r="AF328" s="323"/>
      <c r="AG328" s="322"/>
      <c r="AH328" s="322"/>
      <c r="AI328" s="322"/>
      <c r="AJ328" s="646"/>
      <c r="AK328" s="645"/>
      <c r="AL328" s="645"/>
      <c r="AM328" s="645"/>
      <c r="AN328" s="645"/>
    </row>
    <row r="329" spans="1:40">
      <c r="A329" s="230"/>
      <c r="B329" s="322"/>
      <c r="C329" s="322"/>
      <c r="D329" s="322"/>
      <c r="E329" s="322"/>
      <c r="F329" s="322"/>
      <c r="G329" s="322"/>
      <c r="H329" s="322"/>
      <c r="I329" s="322"/>
      <c r="J329" s="322"/>
      <c r="K329" s="322"/>
      <c r="L329" s="322"/>
      <c r="M329" s="322"/>
      <c r="N329" s="322"/>
      <c r="O329" s="322"/>
      <c r="P329" s="322"/>
      <c r="Q329" s="322"/>
      <c r="R329" s="322"/>
      <c r="S329" s="322"/>
      <c r="T329" s="322"/>
      <c r="U329" s="322"/>
      <c r="V329" s="322"/>
      <c r="W329" s="322"/>
      <c r="X329" s="354"/>
      <c r="Y329" s="398"/>
      <c r="Z329" s="399"/>
      <c r="AA329" s="357"/>
      <c r="AB329" s="322"/>
      <c r="AC329" s="322"/>
      <c r="AD329" s="322"/>
      <c r="AE329" s="322"/>
      <c r="AF329" s="323"/>
      <c r="AG329" s="322"/>
      <c r="AH329" s="322"/>
      <c r="AI329" s="322"/>
      <c r="AJ329" s="646"/>
      <c r="AK329" s="645"/>
      <c r="AL329" s="645"/>
      <c r="AM329" s="645"/>
      <c r="AN329" s="645"/>
    </row>
    <row r="330" spans="1:40">
      <c r="A330" s="230"/>
      <c r="B330" s="322"/>
      <c r="C330" s="322"/>
      <c r="D330" s="322"/>
      <c r="E330" s="322"/>
      <c r="F330" s="322"/>
      <c r="G330" s="322"/>
      <c r="H330" s="322"/>
      <c r="I330" s="322"/>
      <c r="J330" s="322"/>
      <c r="K330" s="322"/>
      <c r="L330" s="322"/>
      <c r="M330" s="322"/>
      <c r="N330" s="322"/>
      <c r="O330" s="322"/>
      <c r="P330" s="322"/>
      <c r="Q330" s="322"/>
      <c r="R330" s="322"/>
      <c r="S330" s="322"/>
      <c r="T330" s="322"/>
      <c r="U330" s="322"/>
      <c r="V330" s="322"/>
      <c r="W330" s="322"/>
      <c r="X330" s="354"/>
      <c r="Y330" s="398"/>
      <c r="Z330" s="399"/>
      <c r="AA330" s="357"/>
      <c r="AB330" s="322"/>
      <c r="AC330" s="322"/>
      <c r="AD330" s="322"/>
      <c r="AE330" s="322"/>
      <c r="AF330" s="323"/>
      <c r="AG330" s="322"/>
      <c r="AH330" s="322"/>
      <c r="AI330" s="322"/>
      <c r="AJ330" s="646"/>
      <c r="AK330" s="645"/>
      <c r="AL330" s="645"/>
      <c r="AM330" s="645"/>
      <c r="AN330" s="645"/>
    </row>
    <row r="331" spans="1:40">
      <c r="A331" s="230"/>
      <c r="B331" s="322"/>
      <c r="C331" s="322"/>
      <c r="D331" s="322"/>
      <c r="E331" s="322"/>
      <c r="F331" s="322"/>
      <c r="G331" s="322"/>
      <c r="H331" s="322"/>
      <c r="I331" s="322"/>
      <c r="J331" s="322"/>
      <c r="K331" s="322"/>
      <c r="L331" s="322"/>
      <c r="M331" s="322"/>
      <c r="N331" s="322"/>
      <c r="O331" s="322"/>
      <c r="P331" s="322"/>
      <c r="Q331" s="322"/>
      <c r="R331" s="322"/>
      <c r="S331" s="322"/>
      <c r="T331" s="322"/>
      <c r="U331" s="322"/>
      <c r="V331" s="322"/>
      <c r="W331" s="322"/>
      <c r="X331" s="354"/>
      <c r="Y331" s="398"/>
      <c r="Z331" s="399"/>
      <c r="AA331" s="357"/>
      <c r="AB331" s="322"/>
      <c r="AC331" s="322"/>
      <c r="AD331" s="322"/>
      <c r="AE331" s="322"/>
      <c r="AF331" s="323"/>
      <c r="AG331" s="322"/>
      <c r="AH331" s="322"/>
      <c r="AI331" s="322"/>
      <c r="AJ331" s="646"/>
      <c r="AK331" s="645"/>
      <c r="AL331" s="645"/>
      <c r="AM331" s="645"/>
      <c r="AN331" s="645"/>
    </row>
    <row r="332" spans="1:40">
      <c r="A332" s="230"/>
      <c r="B332" s="322"/>
      <c r="C332" s="322"/>
      <c r="D332" s="322"/>
      <c r="E332" s="322"/>
      <c r="F332" s="322"/>
      <c r="G332" s="322"/>
      <c r="H332" s="322"/>
      <c r="I332" s="322"/>
      <c r="J332" s="322"/>
      <c r="K332" s="322"/>
      <c r="L332" s="322"/>
      <c r="M332" s="322"/>
      <c r="N332" s="322"/>
      <c r="O332" s="322"/>
      <c r="P332" s="322"/>
      <c r="Q332" s="322"/>
      <c r="R332" s="322"/>
      <c r="S332" s="322"/>
      <c r="T332" s="322"/>
      <c r="U332" s="322"/>
      <c r="V332" s="322"/>
      <c r="W332" s="322"/>
      <c r="X332" s="354"/>
      <c r="Y332" s="398"/>
      <c r="Z332" s="399"/>
      <c r="AA332" s="357"/>
      <c r="AB332" s="322"/>
      <c r="AC332" s="322"/>
      <c r="AD332" s="322"/>
      <c r="AE332" s="322"/>
      <c r="AF332" s="323"/>
      <c r="AG332" s="322"/>
      <c r="AH332" s="322"/>
      <c r="AI332" s="322"/>
      <c r="AJ332" s="646"/>
      <c r="AK332" s="645"/>
      <c r="AL332" s="645"/>
      <c r="AM332" s="645"/>
      <c r="AN332" s="645"/>
    </row>
    <row r="333" spans="1:40">
      <c r="A333" s="230"/>
      <c r="B333" s="322"/>
      <c r="C333" s="322"/>
      <c r="D333" s="322"/>
      <c r="E333" s="322"/>
      <c r="F333" s="322"/>
      <c r="G333" s="322"/>
      <c r="H333" s="322"/>
      <c r="I333" s="322"/>
      <c r="J333" s="322"/>
      <c r="K333" s="322"/>
      <c r="L333" s="322"/>
      <c r="M333" s="322"/>
      <c r="N333" s="322"/>
      <c r="O333" s="322"/>
      <c r="P333" s="322"/>
      <c r="Q333" s="322"/>
      <c r="R333" s="322"/>
      <c r="S333" s="322"/>
      <c r="T333" s="322"/>
      <c r="U333" s="322"/>
      <c r="V333" s="322"/>
      <c r="W333" s="322"/>
      <c r="X333" s="354"/>
      <c r="Y333" s="398"/>
      <c r="Z333" s="399"/>
      <c r="AA333" s="357"/>
      <c r="AB333" s="322"/>
      <c r="AC333" s="322"/>
      <c r="AD333" s="322"/>
      <c r="AE333" s="322"/>
      <c r="AF333" s="323"/>
      <c r="AG333" s="322"/>
      <c r="AH333" s="322"/>
      <c r="AI333" s="322"/>
      <c r="AJ333" s="646"/>
      <c r="AK333" s="645"/>
      <c r="AL333" s="645"/>
      <c r="AM333" s="645"/>
      <c r="AN333" s="645"/>
    </row>
    <row r="334" spans="1:40">
      <c r="A334" s="230"/>
      <c r="B334" s="322"/>
      <c r="C334" s="322"/>
      <c r="D334" s="322"/>
      <c r="E334" s="322"/>
      <c r="F334" s="322"/>
      <c r="G334" s="322"/>
      <c r="H334" s="322"/>
      <c r="I334" s="322"/>
      <c r="J334" s="322"/>
      <c r="K334" s="322"/>
      <c r="L334" s="322"/>
      <c r="M334" s="322"/>
      <c r="N334" s="322"/>
      <c r="O334" s="322"/>
      <c r="P334" s="322"/>
      <c r="Q334" s="322"/>
      <c r="R334" s="322"/>
      <c r="S334" s="322"/>
      <c r="T334" s="322"/>
      <c r="U334" s="322"/>
      <c r="V334" s="322"/>
      <c r="W334" s="322"/>
      <c r="X334" s="354"/>
      <c r="Y334" s="398"/>
      <c r="Z334" s="399"/>
      <c r="AA334" s="357"/>
      <c r="AB334" s="322"/>
      <c r="AC334" s="322"/>
      <c r="AD334" s="322"/>
      <c r="AE334" s="322"/>
      <c r="AF334" s="323"/>
      <c r="AG334" s="322"/>
      <c r="AH334" s="322"/>
      <c r="AI334" s="322"/>
      <c r="AJ334" s="646"/>
      <c r="AK334" s="645"/>
      <c r="AL334" s="645"/>
      <c r="AM334" s="645"/>
      <c r="AN334" s="645"/>
    </row>
    <row r="335" spans="1:40">
      <c r="A335" s="230"/>
      <c r="B335" s="322"/>
      <c r="C335" s="322"/>
      <c r="D335" s="322"/>
      <c r="E335" s="322"/>
      <c r="F335" s="322"/>
      <c r="G335" s="322"/>
      <c r="H335" s="322"/>
      <c r="I335" s="322"/>
      <c r="J335" s="322"/>
      <c r="K335" s="322"/>
      <c r="L335" s="322"/>
      <c r="M335" s="322"/>
      <c r="N335" s="322"/>
      <c r="O335" s="322"/>
      <c r="P335" s="322"/>
      <c r="Q335" s="322"/>
      <c r="R335" s="322"/>
      <c r="S335" s="322"/>
      <c r="T335" s="322"/>
      <c r="U335" s="322"/>
      <c r="V335" s="322"/>
      <c r="W335" s="322"/>
      <c r="X335" s="354"/>
      <c r="Y335" s="398"/>
      <c r="Z335" s="399"/>
      <c r="AA335" s="357"/>
      <c r="AB335" s="322"/>
      <c r="AC335" s="322"/>
      <c r="AD335" s="322"/>
      <c r="AE335" s="322"/>
      <c r="AF335" s="323"/>
      <c r="AG335" s="322"/>
      <c r="AH335" s="322"/>
      <c r="AI335" s="322"/>
      <c r="AJ335" s="646"/>
      <c r="AK335" s="645"/>
      <c r="AL335" s="645"/>
      <c r="AM335" s="645"/>
      <c r="AN335" s="645"/>
    </row>
    <row r="336" spans="1:40">
      <c r="A336" s="230"/>
      <c r="B336" s="322"/>
      <c r="C336" s="322"/>
      <c r="D336" s="322"/>
      <c r="E336" s="322"/>
      <c r="F336" s="322"/>
      <c r="G336" s="322"/>
      <c r="H336" s="322"/>
      <c r="I336" s="322"/>
      <c r="J336" s="322"/>
      <c r="K336" s="322"/>
      <c r="L336" s="322"/>
      <c r="M336" s="322"/>
      <c r="N336" s="322"/>
      <c r="O336" s="322"/>
      <c r="P336" s="322"/>
      <c r="Q336" s="322"/>
      <c r="R336" s="322"/>
      <c r="S336" s="322"/>
      <c r="T336" s="322"/>
      <c r="U336" s="322"/>
      <c r="V336" s="322"/>
      <c r="W336" s="322"/>
      <c r="X336" s="354"/>
      <c r="Y336" s="398"/>
      <c r="Z336" s="399"/>
      <c r="AA336" s="357"/>
      <c r="AB336" s="322"/>
      <c r="AC336" s="322"/>
      <c r="AD336" s="322"/>
      <c r="AE336" s="322"/>
      <c r="AF336" s="323"/>
      <c r="AG336" s="322"/>
      <c r="AH336" s="322"/>
      <c r="AI336" s="322"/>
      <c r="AJ336" s="646"/>
      <c r="AK336" s="645"/>
      <c r="AL336" s="645"/>
      <c r="AM336" s="645"/>
      <c r="AN336" s="645"/>
    </row>
    <row r="337" spans="1:40">
      <c r="A337" s="230"/>
      <c r="B337" s="322"/>
      <c r="C337" s="322"/>
      <c r="D337" s="322"/>
      <c r="E337" s="322"/>
      <c r="F337" s="322"/>
      <c r="G337" s="322"/>
      <c r="H337" s="322"/>
      <c r="I337" s="322"/>
      <c r="J337" s="322"/>
      <c r="K337" s="322"/>
      <c r="L337" s="322"/>
      <c r="M337" s="322"/>
      <c r="N337" s="322"/>
      <c r="O337" s="322"/>
      <c r="P337" s="322"/>
      <c r="Q337" s="322"/>
      <c r="R337" s="322"/>
      <c r="S337" s="322"/>
      <c r="T337" s="322"/>
      <c r="U337" s="322"/>
      <c r="V337" s="322"/>
      <c r="W337" s="322"/>
      <c r="X337" s="354"/>
      <c r="Y337" s="398"/>
      <c r="Z337" s="399"/>
      <c r="AA337" s="357"/>
      <c r="AB337" s="322"/>
      <c r="AC337" s="322"/>
      <c r="AD337" s="322"/>
      <c r="AE337" s="322"/>
      <c r="AF337" s="323"/>
      <c r="AG337" s="322"/>
      <c r="AH337" s="322"/>
      <c r="AI337" s="322"/>
      <c r="AJ337" s="646"/>
      <c r="AK337" s="645"/>
      <c r="AL337" s="645"/>
      <c r="AM337" s="645"/>
      <c r="AN337" s="645"/>
    </row>
    <row r="338" spans="1:40">
      <c r="A338" s="230"/>
      <c r="B338" s="322"/>
      <c r="C338" s="322"/>
      <c r="D338" s="322"/>
      <c r="E338" s="322"/>
      <c r="F338" s="322"/>
      <c r="G338" s="322"/>
      <c r="H338" s="322"/>
      <c r="I338" s="322"/>
      <c r="J338" s="322"/>
      <c r="K338" s="322"/>
      <c r="L338" s="322"/>
      <c r="M338" s="322"/>
      <c r="N338" s="322"/>
      <c r="O338" s="322"/>
      <c r="P338" s="322"/>
      <c r="Q338" s="322"/>
      <c r="R338" s="322"/>
      <c r="S338" s="322"/>
      <c r="T338" s="322"/>
      <c r="U338" s="322"/>
      <c r="V338" s="322"/>
      <c r="W338" s="322"/>
      <c r="X338" s="354"/>
      <c r="Y338" s="398"/>
      <c r="Z338" s="399"/>
      <c r="AA338" s="357"/>
      <c r="AB338" s="322"/>
      <c r="AC338" s="322"/>
      <c r="AD338" s="322"/>
      <c r="AE338" s="322"/>
      <c r="AF338" s="323"/>
      <c r="AG338" s="322"/>
      <c r="AH338" s="322"/>
      <c r="AI338" s="322"/>
      <c r="AJ338" s="646"/>
      <c r="AK338" s="645"/>
      <c r="AL338" s="645"/>
      <c r="AM338" s="645"/>
      <c r="AN338" s="645"/>
    </row>
    <row r="339" spans="1:40">
      <c r="A339" s="230"/>
      <c r="B339" s="322"/>
      <c r="C339" s="322"/>
      <c r="D339" s="322"/>
      <c r="E339" s="322"/>
      <c r="F339" s="322"/>
      <c r="G339" s="322"/>
      <c r="H339" s="322"/>
      <c r="I339" s="322"/>
      <c r="J339" s="322"/>
      <c r="K339" s="322"/>
      <c r="L339" s="322"/>
      <c r="M339" s="322"/>
      <c r="N339" s="322"/>
      <c r="O339" s="322"/>
      <c r="P339" s="322"/>
      <c r="Q339" s="322"/>
      <c r="R339" s="322"/>
      <c r="S339" s="322"/>
      <c r="T339" s="322"/>
      <c r="U339" s="322"/>
      <c r="V339" s="322"/>
      <c r="W339" s="322"/>
      <c r="X339" s="354"/>
      <c r="Y339" s="398"/>
      <c r="Z339" s="399"/>
      <c r="AA339" s="357"/>
      <c r="AB339" s="322"/>
      <c r="AC339" s="322"/>
      <c r="AD339" s="322"/>
      <c r="AE339" s="322"/>
      <c r="AF339" s="323"/>
      <c r="AG339" s="322"/>
      <c r="AH339" s="322"/>
      <c r="AI339" s="322"/>
      <c r="AJ339" s="646"/>
      <c r="AK339" s="645"/>
      <c r="AL339" s="645"/>
      <c r="AM339" s="645"/>
      <c r="AN339" s="645"/>
    </row>
    <row r="340" spans="1:40">
      <c r="A340" s="230"/>
      <c r="B340" s="322"/>
      <c r="C340" s="322"/>
      <c r="D340" s="322"/>
      <c r="E340" s="322"/>
      <c r="F340" s="322"/>
      <c r="G340" s="322"/>
      <c r="H340" s="322"/>
      <c r="I340" s="322"/>
      <c r="J340" s="322"/>
      <c r="K340" s="322"/>
      <c r="L340" s="322"/>
      <c r="M340" s="322"/>
      <c r="N340" s="322"/>
      <c r="O340" s="322"/>
      <c r="P340" s="322"/>
      <c r="Q340" s="322"/>
      <c r="R340" s="322"/>
      <c r="S340" s="322"/>
      <c r="T340" s="322"/>
      <c r="U340" s="322"/>
      <c r="V340" s="322"/>
      <c r="W340" s="322"/>
      <c r="X340" s="354"/>
      <c r="Y340" s="398"/>
      <c r="Z340" s="399"/>
      <c r="AA340" s="357"/>
      <c r="AB340" s="322"/>
      <c r="AC340" s="322"/>
      <c r="AD340" s="322"/>
      <c r="AE340" s="322"/>
      <c r="AF340" s="323"/>
      <c r="AG340" s="322"/>
      <c r="AH340" s="322"/>
      <c r="AI340" s="322"/>
      <c r="AJ340" s="646"/>
      <c r="AK340" s="645"/>
      <c r="AL340" s="645"/>
      <c r="AM340" s="645"/>
      <c r="AN340" s="645"/>
    </row>
    <row r="341" spans="1:40">
      <c r="A341" s="230"/>
      <c r="B341" s="322"/>
      <c r="C341" s="322"/>
      <c r="D341" s="322"/>
      <c r="E341" s="322"/>
      <c r="F341" s="322"/>
      <c r="G341" s="322"/>
      <c r="H341" s="322"/>
      <c r="I341" s="322"/>
      <c r="J341" s="322"/>
      <c r="K341" s="322"/>
      <c r="L341" s="322"/>
      <c r="M341" s="322"/>
      <c r="N341" s="322"/>
      <c r="O341" s="322"/>
      <c r="P341" s="322"/>
      <c r="Q341" s="322"/>
      <c r="R341" s="322"/>
      <c r="S341" s="322"/>
      <c r="T341" s="322"/>
      <c r="U341" s="322"/>
      <c r="V341" s="322"/>
      <c r="W341" s="322"/>
      <c r="X341" s="354"/>
      <c r="Y341" s="398"/>
      <c r="Z341" s="399"/>
      <c r="AA341" s="357"/>
      <c r="AB341" s="322"/>
      <c r="AC341" s="322"/>
      <c r="AD341" s="322"/>
      <c r="AE341" s="322"/>
      <c r="AF341" s="323"/>
      <c r="AG341" s="322"/>
      <c r="AH341" s="322"/>
      <c r="AI341" s="322"/>
      <c r="AJ341" s="646"/>
      <c r="AK341" s="645"/>
      <c r="AL341" s="645"/>
      <c r="AM341" s="645"/>
      <c r="AN341" s="645"/>
    </row>
    <row r="342" spans="1:40">
      <c r="A342" s="230"/>
      <c r="B342" s="322"/>
      <c r="C342" s="322"/>
      <c r="D342" s="322"/>
      <c r="E342" s="322"/>
      <c r="F342" s="322"/>
      <c r="G342" s="322"/>
      <c r="H342" s="322"/>
      <c r="I342" s="322"/>
      <c r="J342" s="322"/>
      <c r="K342" s="322"/>
      <c r="L342" s="322"/>
      <c r="M342" s="322"/>
      <c r="N342" s="322"/>
      <c r="O342" s="322"/>
      <c r="P342" s="322"/>
      <c r="Q342" s="322"/>
      <c r="R342" s="322"/>
      <c r="S342" s="322"/>
      <c r="T342" s="322"/>
      <c r="U342" s="322"/>
      <c r="V342" s="322"/>
      <c r="W342" s="322"/>
      <c r="X342" s="354"/>
      <c r="Y342" s="398"/>
      <c r="Z342" s="399"/>
      <c r="AA342" s="357"/>
      <c r="AB342" s="322"/>
      <c r="AC342" s="322"/>
      <c r="AD342" s="322"/>
      <c r="AE342" s="322"/>
      <c r="AF342" s="323"/>
      <c r="AG342" s="322"/>
      <c r="AH342" s="322"/>
      <c r="AI342" s="322"/>
      <c r="AJ342" s="646"/>
      <c r="AK342" s="645"/>
      <c r="AL342" s="645"/>
      <c r="AM342" s="645"/>
      <c r="AN342" s="645"/>
    </row>
    <row r="343" spans="1:40">
      <c r="A343" s="230"/>
      <c r="B343" s="322"/>
      <c r="C343" s="322"/>
      <c r="D343" s="322"/>
      <c r="E343" s="322"/>
      <c r="F343" s="322"/>
      <c r="G343" s="322"/>
      <c r="H343" s="322"/>
      <c r="I343" s="322"/>
      <c r="J343" s="322"/>
      <c r="K343" s="322"/>
      <c r="L343" s="322"/>
      <c r="M343" s="322"/>
      <c r="N343" s="322"/>
      <c r="O343" s="322"/>
      <c r="P343" s="322"/>
      <c r="Q343" s="322"/>
      <c r="R343" s="322"/>
      <c r="S343" s="322"/>
      <c r="T343" s="322"/>
      <c r="U343" s="322"/>
      <c r="V343" s="322"/>
      <c r="W343" s="322"/>
      <c r="X343" s="354"/>
      <c r="Y343" s="398"/>
      <c r="Z343" s="399"/>
      <c r="AA343" s="357"/>
      <c r="AB343" s="322"/>
      <c r="AC343" s="322"/>
      <c r="AD343" s="322"/>
      <c r="AE343" s="322"/>
      <c r="AF343" s="323"/>
      <c r="AG343" s="322"/>
      <c r="AH343" s="322"/>
      <c r="AI343" s="322"/>
      <c r="AJ343" s="646"/>
      <c r="AK343" s="645"/>
      <c r="AL343" s="645"/>
      <c r="AM343" s="645"/>
      <c r="AN343" s="645"/>
    </row>
    <row r="344" spans="1:40">
      <c r="A344" s="230"/>
      <c r="B344" s="322"/>
      <c r="C344" s="322"/>
      <c r="D344" s="322"/>
      <c r="E344" s="322"/>
      <c r="F344" s="322"/>
      <c r="G344" s="322"/>
      <c r="H344" s="322"/>
      <c r="I344" s="322"/>
      <c r="J344" s="322"/>
      <c r="K344" s="322"/>
      <c r="L344" s="322"/>
      <c r="M344" s="322"/>
      <c r="N344" s="322"/>
      <c r="O344" s="322"/>
      <c r="P344" s="322"/>
      <c r="Q344" s="322"/>
      <c r="R344" s="322"/>
      <c r="S344" s="322"/>
      <c r="T344" s="322"/>
      <c r="U344" s="322"/>
      <c r="V344" s="322"/>
      <c r="W344" s="322"/>
      <c r="X344" s="354"/>
      <c r="Y344" s="398"/>
      <c r="Z344" s="399"/>
      <c r="AA344" s="357"/>
      <c r="AB344" s="322"/>
      <c r="AC344" s="322"/>
      <c r="AD344" s="322"/>
      <c r="AE344" s="322"/>
      <c r="AF344" s="323"/>
      <c r="AG344" s="322"/>
      <c r="AH344" s="322"/>
      <c r="AI344" s="322"/>
      <c r="AJ344" s="646"/>
      <c r="AK344" s="645"/>
      <c r="AL344" s="645"/>
      <c r="AM344" s="645"/>
      <c r="AN344" s="645"/>
    </row>
    <row r="345" spans="1:40">
      <c r="A345" s="230"/>
      <c r="B345" s="322"/>
      <c r="C345" s="322"/>
      <c r="D345" s="322"/>
      <c r="E345" s="322"/>
      <c r="F345" s="322"/>
      <c r="G345" s="322"/>
      <c r="H345" s="322"/>
      <c r="I345" s="322"/>
      <c r="J345" s="322"/>
      <c r="K345" s="322"/>
      <c r="L345" s="322"/>
      <c r="M345" s="322"/>
      <c r="N345" s="322"/>
      <c r="O345" s="322"/>
      <c r="P345" s="322"/>
      <c r="Q345" s="322"/>
      <c r="R345" s="322"/>
      <c r="S345" s="322"/>
      <c r="T345" s="322"/>
      <c r="U345" s="322"/>
      <c r="V345" s="322"/>
      <c r="W345" s="322"/>
      <c r="X345" s="354"/>
      <c r="Y345" s="398"/>
      <c r="Z345" s="399"/>
      <c r="AA345" s="357"/>
      <c r="AB345" s="322"/>
      <c r="AC345" s="322"/>
      <c r="AD345" s="322"/>
      <c r="AE345" s="322"/>
      <c r="AF345" s="323"/>
      <c r="AG345" s="322"/>
      <c r="AH345" s="322"/>
      <c r="AI345" s="322"/>
      <c r="AJ345" s="646"/>
      <c r="AK345" s="645"/>
      <c r="AL345" s="645"/>
      <c r="AM345" s="645"/>
      <c r="AN345" s="645"/>
    </row>
    <row r="346" spans="1:40">
      <c r="A346" s="230"/>
      <c r="B346" s="322"/>
      <c r="C346" s="322"/>
      <c r="D346" s="322"/>
      <c r="E346" s="322"/>
      <c r="F346" s="322"/>
      <c r="G346" s="322"/>
      <c r="H346" s="322"/>
      <c r="I346" s="322"/>
      <c r="J346" s="322"/>
      <c r="K346" s="322"/>
      <c r="L346" s="322"/>
      <c r="M346" s="322"/>
      <c r="N346" s="322"/>
      <c r="O346" s="322"/>
      <c r="P346" s="322"/>
      <c r="Q346" s="322"/>
      <c r="R346" s="322"/>
      <c r="S346" s="322"/>
      <c r="T346" s="322"/>
      <c r="U346" s="322"/>
      <c r="V346" s="322"/>
      <c r="W346" s="322"/>
      <c r="X346" s="354"/>
      <c r="Y346" s="398"/>
      <c r="Z346" s="399"/>
      <c r="AA346" s="357"/>
      <c r="AB346" s="322"/>
      <c r="AC346" s="322"/>
      <c r="AD346" s="322"/>
      <c r="AE346" s="322"/>
      <c r="AF346" s="323"/>
      <c r="AG346" s="322"/>
      <c r="AH346" s="322"/>
      <c r="AI346" s="322"/>
      <c r="AJ346" s="646"/>
      <c r="AK346" s="645"/>
      <c r="AL346" s="645"/>
      <c r="AM346" s="645"/>
      <c r="AN346" s="645"/>
    </row>
    <row r="347" spans="1:40">
      <c r="A347" s="230"/>
      <c r="B347" s="322"/>
      <c r="C347" s="322"/>
      <c r="D347" s="322"/>
      <c r="E347" s="322"/>
      <c r="F347" s="322"/>
      <c r="G347" s="322"/>
      <c r="H347" s="322"/>
      <c r="I347" s="322"/>
      <c r="J347" s="322"/>
      <c r="K347" s="322"/>
      <c r="L347" s="322"/>
      <c r="M347" s="322"/>
      <c r="N347" s="322"/>
      <c r="O347" s="322"/>
      <c r="P347" s="322"/>
      <c r="Q347" s="322"/>
      <c r="R347" s="322"/>
      <c r="S347" s="322"/>
      <c r="T347" s="322"/>
      <c r="U347" s="322"/>
      <c r="V347" s="322"/>
      <c r="W347" s="322"/>
      <c r="X347" s="354"/>
      <c r="Y347" s="398"/>
      <c r="Z347" s="399"/>
      <c r="AA347" s="357"/>
      <c r="AB347" s="322"/>
      <c r="AC347" s="322"/>
      <c r="AD347" s="322"/>
      <c r="AE347" s="322"/>
      <c r="AF347" s="323"/>
      <c r="AG347" s="322"/>
      <c r="AH347" s="322"/>
      <c r="AI347" s="322"/>
      <c r="AJ347" s="646"/>
      <c r="AK347" s="645"/>
      <c r="AL347" s="645"/>
      <c r="AM347" s="645"/>
      <c r="AN347" s="645"/>
    </row>
    <row r="348" spans="1:40">
      <c r="A348" s="230"/>
      <c r="B348" s="322"/>
      <c r="C348" s="322"/>
      <c r="D348" s="322"/>
      <c r="E348" s="322"/>
      <c r="F348" s="322"/>
      <c r="G348" s="322"/>
      <c r="H348" s="322"/>
      <c r="I348" s="322"/>
      <c r="J348" s="322"/>
      <c r="K348" s="322"/>
      <c r="L348" s="322"/>
      <c r="M348" s="322"/>
      <c r="N348" s="322"/>
      <c r="O348" s="322"/>
      <c r="P348" s="322"/>
      <c r="Q348" s="322"/>
      <c r="R348" s="322"/>
      <c r="S348" s="322"/>
      <c r="T348" s="322"/>
      <c r="U348" s="322"/>
      <c r="V348" s="322"/>
      <c r="W348" s="322"/>
      <c r="X348" s="354"/>
      <c r="Y348" s="398"/>
      <c r="Z348" s="399"/>
      <c r="AA348" s="357"/>
      <c r="AB348" s="322"/>
      <c r="AC348" s="322"/>
      <c r="AD348" s="322"/>
      <c r="AE348" s="322"/>
      <c r="AF348" s="323"/>
      <c r="AG348" s="322"/>
      <c r="AH348" s="322"/>
      <c r="AI348" s="322"/>
      <c r="AJ348" s="646"/>
      <c r="AK348" s="645"/>
      <c r="AL348" s="645"/>
      <c r="AM348" s="645"/>
      <c r="AN348" s="645"/>
    </row>
    <row r="349" spans="1:40">
      <c r="A349" s="230"/>
      <c r="B349" s="322"/>
      <c r="C349" s="322"/>
      <c r="D349" s="322"/>
      <c r="E349" s="322"/>
      <c r="F349" s="322"/>
      <c r="G349" s="322"/>
      <c r="H349" s="322"/>
      <c r="I349" s="322"/>
      <c r="J349" s="322"/>
      <c r="K349" s="322"/>
      <c r="L349" s="322"/>
      <c r="M349" s="322"/>
      <c r="N349" s="322"/>
      <c r="O349" s="322"/>
      <c r="P349" s="322"/>
      <c r="Q349" s="322"/>
      <c r="R349" s="322"/>
      <c r="S349" s="322"/>
      <c r="T349" s="322"/>
      <c r="U349" s="322"/>
      <c r="V349" s="322"/>
      <c r="W349" s="322"/>
      <c r="X349" s="354"/>
      <c r="Y349" s="398"/>
      <c r="Z349" s="399"/>
      <c r="AA349" s="357"/>
      <c r="AB349" s="322"/>
      <c r="AC349" s="322"/>
      <c r="AD349" s="322"/>
      <c r="AE349" s="322"/>
      <c r="AF349" s="323"/>
      <c r="AG349" s="322"/>
      <c r="AH349" s="322"/>
      <c r="AI349" s="322"/>
      <c r="AJ349" s="646"/>
      <c r="AK349" s="645"/>
      <c r="AL349" s="645"/>
      <c r="AM349" s="645"/>
      <c r="AN349" s="645"/>
    </row>
    <row r="350" spans="1:40">
      <c r="A350" s="230"/>
      <c r="B350" s="322"/>
      <c r="C350" s="322"/>
      <c r="D350" s="322"/>
      <c r="E350" s="322"/>
      <c r="F350" s="322"/>
      <c r="G350" s="322"/>
      <c r="H350" s="322"/>
      <c r="I350" s="322"/>
      <c r="J350" s="322"/>
      <c r="K350" s="322"/>
      <c r="L350" s="322"/>
      <c r="M350" s="322"/>
      <c r="N350" s="322"/>
      <c r="O350" s="322"/>
      <c r="P350" s="322"/>
      <c r="Q350" s="322"/>
      <c r="R350" s="322"/>
      <c r="S350" s="322"/>
      <c r="T350" s="322"/>
      <c r="U350" s="322"/>
      <c r="V350" s="322"/>
      <c r="W350" s="322"/>
      <c r="X350" s="354"/>
      <c r="Y350" s="398"/>
      <c r="Z350" s="399"/>
      <c r="AA350" s="357"/>
      <c r="AB350" s="322"/>
      <c r="AC350" s="322"/>
      <c r="AD350" s="322"/>
      <c r="AE350" s="322"/>
      <c r="AF350" s="323"/>
      <c r="AG350" s="322"/>
      <c r="AH350" s="322"/>
      <c r="AI350" s="322"/>
      <c r="AJ350" s="646"/>
      <c r="AK350" s="645"/>
      <c r="AL350" s="645"/>
      <c r="AM350" s="645"/>
      <c r="AN350" s="645"/>
    </row>
    <row r="351" spans="1:40">
      <c r="A351" s="230"/>
      <c r="B351" s="322"/>
      <c r="C351" s="322"/>
      <c r="D351" s="322"/>
      <c r="E351" s="322"/>
      <c r="F351" s="322"/>
      <c r="G351" s="322"/>
      <c r="H351" s="322"/>
      <c r="I351" s="322"/>
      <c r="J351" s="322"/>
      <c r="K351" s="322"/>
      <c r="L351" s="322"/>
      <c r="M351" s="322"/>
      <c r="N351" s="322"/>
      <c r="O351" s="322"/>
      <c r="P351" s="322"/>
      <c r="Q351" s="322"/>
      <c r="R351" s="322"/>
      <c r="S351" s="322"/>
      <c r="T351" s="322"/>
      <c r="U351" s="322"/>
      <c r="V351" s="322"/>
      <c r="W351" s="322"/>
      <c r="X351" s="354"/>
      <c r="Y351" s="398"/>
      <c r="Z351" s="399"/>
      <c r="AA351" s="357"/>
      <c r="AB351" s="322"/>
      <c r="AC351" s="322"/>
      <c r="AD351" s="322"/>
      <c r="AE351" s="322"/>
      <c r="AF351" s="323"/>
      <c r="AG351" s="322"/>
      <c r="AH351" s="322"/>
      <c r="AI351" s="322"/>
      <c r="AJ351" s="646"/>
      <c r="AK351" s="645"/>
      <c r="AL351" s="645"/>
      <c r="AM351" s="645"/>
      <c r="AN351" s="645"/>
    </row>
    <row r="352" spans="1:40">
      <c r="A352" s="230"/>
      <c r="B352" s="322"/>
      <c r="C352" s="322"/>
      <c r="D352" s="322"/>
      <c r="E352" s="322"/>
      <c r="F352" s="322"/>
      <c r="G352" s="322"/>
      <c r="H352" s="322"/>
      <c r="I352" s="322"/>
      <c r="J352" s="322"/>
      <c r="K352" s="322"/>
      <c r="L352" s="322"/>
      <c r="M352" s="322"/>
      <c r="N352" s="322"/>
      <c r="O352" s="322"/>
      <c r="P352" s="322"/>
      <c r="Q352" s="322"/>
      <c r="R352" s="322"/>
      <c r="S352" s="322"/>
      <c r="T352" s="322"/>
      <c r="U352" s="322"/>
      <c r="V352" s="322"/>
      <c r="W352" s="322"/>
      <c r="X352" s="354"/>
      <c r="Y352" s="398"/>
      <c r="Z352" s="399"/>
      <c r="AA352" s="357"/>
      <c r="AB352" s="322"/>
      <c r="AC352" s="322"/>
      <c r="AD352" s="322"/>
      <c r="AE352" s="322"/>
      <c r="AF352" s="323"/>
      <c r="AG352" s="322"/>
      <c r="AH352" s="322"/>
      <c r="AI352" s="322"/>
      <c r="AJ352" s="646"/>
      <c r="AK352" s="645"/>
      <c r="AL352" s="645"/>
      <c r="AM352" s="645"/>
      <c r="AN352" s="645"/>
    </row>
    <row r="353" spans="1:40">
      <c r="A353" s="230"/>
      <c r="B353" s="322"/>
      <c r="C353" s="322"/>
      <c r="D353" s="322"/>
      <c r="E353" s="322"/>
      <c r="F353" s="322"/>
      <c r="G353" s="322"/>
      <c r="H353" s="322"/>
      <c r="I353" s="322"/>
      <c r="J353" s="322"/>
      <c r="K353" s="322"/>
      <c r="L353" s="322"/>
      <c r="M353" s="322"/>
      <c r="N353" s="322"/>
      <c r="O353" s="322"/>
      <c r="P353" s="322"/>
      <c r="Q353" s="322"/>
      <c r="R353" s="322"/>
      <c r="S353" s="322"/>
      <c r="T353" s="322"/>
      <c r="U353" s="322"/>
      <c r="V353" s="322"/>
      <c r="W353" s="322"/>
      <c r="X353" s="354"/>
      <c r="Y353" s="398"/>
      <c r="Z353" s="399"/>
      <c r="AA353" s="357"/>
      <c r="AB353" s="322"/>
      <c r="AC353" s="322"/>
      <c r="AD353" s="322"/>
      <c r="AE353" s="322"/>
      <c r="AF353" s="323"/>
      <c r="AG353" s="322"/>
      <c r="AH353" s="322"/>
      <c r="AI353" s="322"/>
      <c r="AJ353" s="646"/>
      <c r="AK353" s="645"/>
      <c r="AL353" s="645"/>
      <c r="AM353" s="645"/>
      <c r="AN353" s="645"/>
    </row>
    <row r="354" spans="1:40">
      <c r="A354" s="230"/>
      <c r="B354" s="322"/>
      <c r="C354" s="322"/>
      <c r="D354" s="322"/>
      <c r="E354" s="322"/>
      <c r="F354" s="322"/>
      <c r="G354" s="322"/>
      <c r="H354" s="322"/>
      <c r="I354" s="322"/>
      <c r="J354" s="322"/>
      <c r="K354" s="322"/>
      <c r="L354" s="322"/>
      <c r="M354" s="322"/>
      <c r="N354" s="322"/>
      <c r="O354" s="322"/>
      <c r="P354" s="322"/>
      <c r="Q354" s="322"/>
      <c r="R354" s="322"/>
      <c r="S354" s="322"/>
      <c r="T354" s="322"/>
      <c r="U354" s="322"/>
      <c r="V354" s="322"/>
      <c r="W354" s="322"/>
      <c r="X354" s="354"/>
      <c r="Y354" s="398"/>
      <c r="Z354" s="399"/>
      <c r="AA354" s="357"/>
      <c r="AB354" s="322"/>
      <c r="AC354" s="322"/>
      <c r="AD354" s="322"/>
      <c r="AE354" s="322"/>
      <c r="AF354" s="323"/>
      <c r="AG354" s="322"/>
      <c r="AH354" s="322"/>
      <c r="AI354" s="322"/>
      <c r="AJ354" s="646"/>
      <c r="AK354" s="645"/>
      <c r="AL354" s="645"/>
      <c r="AM354" s="645"/>
      <c r="AN354" s="645"/>
    </row>
    <row r="355" spans="1:40">
      <c r="A355" s="230"/>
      <c r="B355" s="322"/>
      <c r="C355" s="322"/>
      <c r="D355" s="322"/>
      <c r="E355" s="322"/>
      <c r="F355" s="322"/>
      <c r="G355" s="322"/>
      <c r="H355" s="322"/>
      <c r="I355" s="322"/>
      <c r="J355" s="322"/>
      <c r="K355" s="322"/>
      <c r="L355" s="322"/>
      <c r="M355" s="322"/>
      <c r="N355" s="322"/>
      <c r="O355" s="322"/>
      <c r="P355" s="322"/>
      <c r="Q355" s="322"/>
      <c r="R355" s="322"/>
      <c r="S355" s="322"/>
      <c r="T355" s="322"/>
      <c r="U355" s="322"/>
      <c r="V355" s="322"/>
      <c r="W355" s="322"/>
      <c r="X355" s="354"/>
      <c r="Y355" s="398"/>
      <c r="Z355" s="399"/>
      <c r="AA355" s="357"/>
      <c r="AB355" s="322"/>
      <c r="AC355" s="322"/>
      <c r="AD355" s="322"/>
      <c r="AE355" s="322"/>
      <c r="AF355" s="323"/>
      <c r="AG355" s="322"/>
      <c r="AH355" s="322"/>
      <c r="AI355" s="322"/>
      <c r="AJ355" s="646"/>
      <c r="AK355" s="645"/>
      <c r="AL355" s="645"/>
      <c r="AM355" s="645"/>
      <c r="AN355" s="645"/>
    </row>
    <row r="356" spans="1:40">
      <c r="A356" s="230"/>
      <c r="B356" s="322"/>
      <c r="C356" s="322"/>
      <c r="D356" s="322"/>
      <c r="E356" s="322"/>
      <c r="F356" s="322"/>
      <c r="G356" s="322"/>
      <c r="H356" s="322"/>
      <c r="I356" s="322"/>
      <c r="J356" s="322"/>
      <c r="K356" s="322"/>
      <c r="L356" s="322"/>
      <c r="M356" s="322"/>
      <c r="N356" s="322"/>
      <c r="O356" s="322"/>
      <c r="P356" s="322"/>
      <c r="Q356" s="322"/>
      <c r="R356" s="322"/>
      <c r="S356" s="322"/>
      <c r="T356" s="322"/>
      <c r="U356" s="322"/>
      <c r="V356" s="322"/>
      <c r="W356" s="322"/>
      <c r="X356" s="354"/>
      <c r="Y356" s="398"/>
      <c r="Z356" s="399"/>
      <c r="AA356" s="357"/>
      <c r="AB356" s="322"/>
      <c r="AC356" s="322"/>
      <c r="AD356" s="322"/>
      <c r="AE356" s="322"/>
      <c r="AF356" s="323"/>
      <c r="AG356" s="322"/>
      <c r="AH356" s="322"/>
      <c r="AI356" s="322"/>
      <c r="AJ356" s="646"/>
      <c r="AK356" s="645"/>
      <c r="AL356" s="645"/>
      <c r="AM356" s="645"/>
      <c r="AN356" s="645"/>
    </row>
    <row r="357" spans="1:40">
      <c r="A357" s="230"/>
      <c r="B357" s="322"/>
      <c r="C357" s="322"/>
      <c r="D357" s="322"/>
      <c r="E357" s="322"/>
      <c r="F357" s="322"/>
      <c r="G357" s="322"/>
      <c r="H357" s="322"/>
      <c r="I357" s="322"/>
      <c r="J357" s="322"/>
      <c r="K357" s="322"/>
      <c r="L357" s="322"/>
      <c r="M357" s="322"/>
      <c r="N357" s="322"/>
      <c r="O357" s="322"/>
      <c r="P357" s="322"/>
      <c r="Q357" s="322"/>
      <c r="R357" s="322"/>
      <c r="S357" s="322"/>
      <c r="T357" s="322"/>
      <c r="U357" s="322"/>
      <c r="V357" s="322"/>
      <c r="W357" s="322"/>
      <c r="X357" s="354"/>
      <c r="Y357" s="398"/>
      <c r="Z357" s="399"/>
      <c r="AA357" s="357"/>
      <c r="AB357" s="322"/>
      <c r="AC357" s="322"/>
      <c r="AD357" s="322"/>
      <c r="AE357" s="322"/>
      <c r="AF357" s="323"/>
      <c r="AG357" s="322"/>
      <c r="AH357" s="322"/>
      <c r="AI357" s="322"/>
      <c r="AJ357" s="646"/>
      <c r="AK357" s="645"/>
      <c r="AL357" s="645"/>
      <c r="AM357" s="645"/>
      <c r="AN357" s="645"/>
    </row>
    <row r="358" spans="1:40">
      <c r="A358" s="230"/>
      <c r="B358" s="322"/>
      <c r="C358" s="322"/>
      <c r="D358" s="322"/>
      <c r="E358" s="322"/>
      <c r="F358" s="322"/>
      <c r="G358" s="322"/>
      <c r="H358" s="322"/>
      <c r="I358" s="322"/>
      <c r="J358" s="322"/>
      <c r="K358" s="322"/>
      <c r="L358" s="322"/>
      <c r="M358" s="322"/>
      <c r="N358" s="322"/>
      <c r="O358" s="322"/>
      <c r="P358" s="322"/>
      <c r="Q358" s="322"/>
      <c r="R358" s="322"/>
      <c r="S358" s="322"/>
      <c r="T358" s="322"/>
      <c r="U358" s="322"/>
      <c r="V358" s="322"/>
      <c r="W358" s="322"/>
      <c r="X358" s="354"/>
      <c r="Y358" s="398"/>
      <c r="Z358" s="399"/>
      <c r="AA358" s="357"/>
      <c r="AB358" s="322"/>
      <c r="AC358" s="322"/>
      <c r="AD358" s="322"/>
      <c r="AE358" s="322"/>
      <c r="AF358" s="323"/>
      <c r="AG358" s="322"/>
      <c r="AH358" s="322"/>
      <c r="AI358" s="322"/>
      <c r="AJ358" s="646"/>
      <c r="AK358" s="645"/>
      <c r="AL358" s="645"/>
      <c r="AM358" s="645"/>
      <c r="AN358" s="645"/>
    </row>
    <row r="359" spans="1:40">
      <c r="A359" s="230"/>
      <c r="B359" s="322"/>
      <c r="C359" s="322"/>
      <c r="D359" s="322"/>
      <c r="E359" s="322"/>
      <c r="F359" s="322"/>
      <c r="G359" s="322"/>
      <c r="H359" s="322"/>
      <c r="I359" s="322"/>
      <c r="J359" s="322"/>
      <c r="K359" s="322"/>
      <c r="L359" s="322"/>
      <c r="M359" s="322"/>
      <c r="N359" s="322"/>
      <c r="O359" s="322"/>
      <c r="P359" s="322"/>
      <c r="Q359" s="322"/>
      <c r="R359" s="322"/>
      <c r="S359" s="322"/>
      <c r="T359" s="322"/>
      <c r="U359" s="322"/>
      <c r="V359" s="322"/>
      <c r="W359" s="322"/>
      <c r="X359" s="354"/>
      <c r="Y359" s="398"/>
      <c r="Z359" s="399"/>
      <c r="AA359" s="357"/>
      <c r="AB359" s="322"/>
      <c r="AC359" s="322"/>
      <c r="AD359" s="322"/>
      <c r="AE359" s="322"/>
      <c r="AF359" s="323"/>
      <c r="AG359" s="322"/>
      <c r="AH359" s="322"/>
      <c r="AI359" s="322"/>
      <c r="AJ359" s="646"/>
      <c r="AK359" s="645"/>
      <c r="AL359" s="645"/>
      <c r="AM359" s="645"/>
      <c r="AN359" s="645"/>
    </row>
    <row r="360" spans="1:40">
      <c r="A360" s="230"/>
      <c r="B360" s="322"/>
      <c r="C360" s="322"/>
      <c r="D360" s="322"/>
      <c r="E360" s="322"/>
      <c r="F360" s="322"/>
      <c r="G360" s="322"/>
      <c r="H360" s="322"/>
      <c r="I360" s="322"/>
      <c r="J360" s="322"/>
      <c r="K360" s="322"/>
      <c r="L360" s="322"/>
      <c r="M360" s="322"/>
      <c r="N360" s="322"/>
      <c r="O360" s="322"/>
      <c r="P360" s="322"/>
      <c r="Q360" s="322"/>
      <c r="R360" s="322"/>
      <c r="S360" s="322"/>
      <c r="T360" s="322"/>
      <c r="U360" s="322"/>
      <c r="V360" s="322"/>
      <c r="W360" s="322"/>
      <c r="X360" s="354"/>
      <c r="Y360" s="398"/>
      <c r="Z360" s="399"/>
      <c r="AA360" s="357"/>
      <c r="AB360" s="322"/>
      <c r="AC360" s="322"/>
      <c r="AD360" s="322"/>
      <c r="AE360" s="322"/>
      <c r="AF360" s="323"/>
      <c r="AG360" s="322"/>
      <c r="AH360" s="322"/>
      <c r="AI360" s="322"/>
      <c r="AJ360" s="646"/>
      <c r="AK360" s="645"/>
      <c r="AL360" s="645"/>
      <c r="AM360" s="645"/>
      <c r="AN360" s="645"/>
    </row>
    <row r="361" spans="1:40">
      <c r="A361" s="230"/>
      <c r="B361" s="322"/>
      <c r="C361" s="322"/>
      <c r="D361" s="322"/>
      <c r="E361" s="322"/>
      <c r="F361" s="322"/>
      <c r="G361" s="322"/>
      <c r="H361" s="322"/>
      <c r="I361" s="322"/>
      <c r="J361" s="322"/>
      <c r="K361" s="322"/>
      <c r="L361" s="322"/>
      <c r="M361" s="322"/>
      <c r="N361" s="322"/>
      <c r="O361" s="322"/>
      <c r="P361" s="322"/>
      <c r="Q361" s="322"/>
      <c r="R361" s="322"/>
      <c r="S361" s="322"/>
      <c r="T361" s="322"/>
      <c r="U361" s="322"/>
      <c r="V361" s="322"/>
      <c r="W361" s="322"/>
      <c r="X361" s="354"/>
      <c r="Y361" s="398"/>
      <c r="Z361" s="399"/>
      <c r="AA361" s="357"/>
      <c r="AB361" s="322"/>
      <c r="AC361" s="322"/>
      <c r="AD361" s="322"/>
      <c r="AE361" s="322"/>
      <c r="AF361" s="323"/>
      <c r="AG361" s="322"/>
      <c r="AH361" s="322"/>
      <c r="AI361" s="322"/>
      <c r="AJ361" s="646"/>
      <c r="AK361" s="645"/>
      <c r="AL361" s="645"/>
      <c r="AM361" s="645"/>
      <c r="AN361" s="645"/>
    </row>
    <row r="362" spans="1:40">
      <c r="A362" s="234"/>
      <c r="B362" s="647"/>
      <c r="C362" s="647"/>
      <c r="D362" s="647"/>
      <c r="E362" s="647"/>
      <c r="F362" s="647"/>
      <c r="G362" s="647"/>
      <c r="H362" s="647"/>
      <c r="I362" s="647"/>
      <c r="J362" s="647"/>
      <c r="K362" s="647"/>
      <c r="L362" s="647"/>
      <c r="M362" s="647"/>
      <c r="N362" s="647"/>
      <c r="O362" s="647"/>
      <c r="P362" s="647"/>
      <c r="Q362" s="647"/>
      <c r="R362" s="647"/>
      <c r="S362" s="647"/>
      <c r="T362" s="647"/>
      <c r="U362" s="647"/>
      <c r="V362" s="647"/>
      <c r="W362" s="647"/>
      <c r="X362" s="648"/>
      <c r="Y362" s="649"/>
      <c r="Z362" s="650"/>
      <c r="AA362" s="651"/>
      <c r="AB362" s="647"/>
      <c r="AC362" s="647"/>
      <c r="AD362" s="647"/>
      <c r="AE362" s="647"/>
      <c r="AF362" s="652"/>
      <c r="AG362" s="647"/>
      <c r="AH362" s="647"/>
      <c r="AI362" s="647"/>
      <c r="AJ362" s="646"/>
      <c r="AK362" s="653"/>
      <c r="AL362" s="653"/>
      <c r="AM362" s="653"/>
      <c r="AN362" s="653"/>
    </row>
    <row r="363" spans="1:40">
      <c r="A363" s="234"/>
      <c r="B363" s="647"/>
      <c r="C363" s="647"/>
      <c r="D363" s="647"/>
      <c r="E363" s="647"/>
      <c r="F363" s="647"/>
      <c r="G363" s="647"/>
      <c r="H363" s="647"/>
      <c r="I363" s="647"/>
      <c r="J363" s="647"/>
      <c r="K363" s="647"/>
      <c r="L363" s="647"/>
      <c r="M363" s="647"/>
      <c r="N363" s="647"/>
      <c r="O363" s="647"/>
      <c r="P363" s="647"/>
      <c r="Q363" s="647"/>
      <c r="R363" s="647"/>
      <c r="S363" s="647"/>
      <c r="T363" s="647"/>
      <c r="U363" s="647"/>
      <c r="V363" s="647"/>
      <c r="W363" s="647"/>
      <c r="X363" s="648"/>
      <c r="Y363" s="649"/>
      <c r="Z363" s="650"/>
      <c r="AA363" s="651"/>
      <c r="AB363" s="647"/>
      <c r="AC363" s="647"/>
      <c r="AD363" s="647"/>
      <c r="AE363" s="647"/>
      <c r="AF363" s="652"/>
      <c r="AG363" s="647"/>
      <c r="AH363" s="647"/>
      <c r="AI363" s="647"/>
      <c r="AJ363" s="646"/>
      <c r="AK363" s="653"/>
      <c r="AL363" s="653"/>
      <c r="AM363" s="653"/>
      <c r="AN363" s="653"/>
    </row>
    <row r="364" spans="1:40">
      <c r="A364" s="234"/>
      <c r="B364" s="647"/>
      <c r="C364" s="647"/>
      <c r="D364" s="647"/>
      <c r="E364" s="647"/>
      <c r="F364" s="647"/>
      <c r="G364" s="647"/>
      <c r="H364" s="647"/>
      <c r="I364" s="647"/>
      <c r="J364" s="647"/>
      <c r="K364" s="647"/>
      <c r="L364" s="647"/>
      <c r="M364" s="647"/>
      <c r="N364" s="647"/>
      <c r="O364" s="647"/>
      <c r="P364" s="647"/>
      <c r="Q364" s="647"/>
      <c r="R364" s="647"/>
      <c r="S364" s="647"/>
      <c r="T364" s="647"/>
      <c r="U364" s="647"/>
      <c r="V364" s="647"/>
      <c r="W364" s="647"/>
      <c r="X364" s="648"/>
      <c r="Y364" s="649"/>
      <c r="Z364" s="650"/>
      <c r="AA364" s="651"/>
      <c r="AB364" s="647"/>
      <c r="AC364" s="647"/>
      <c r="AD364" s="647"/>
      <c r="AE364" s="647"/>
      <c r="AF364" s="652"/>
      <c r="AG364" s="647"/>
      <c r="AH364" s="647"/>
      <c r="AI364" s="647"/>
      <c r="AJ364" s="646"/>
      <c r="AK364" s="653"/>
      <c r="AL364" s="653"/>
      <c r="AM364" s="653"/>
      <c r="AN364" s="653"/>
    </row>
    <row r="365" spans="1:40">
      <c r="A365" s="234"/>
      <c r="B365" s="647"/>
      <c r="C365" s="647"/>
      <c r="D365" s="647"/>
      <c r="E365" s="647"/>
      <c r="F365" s="647"/>
      <c r="G365" s="647"/>
      <c r="H365" s="647"/>
      <c r="I365" s="647"/>
      <c r="J365" s="647"/>
      <c r="K365" s="647"/>
      <c r="L365" s="647"/>
      <c r="M365" s="647"/>
      <c r="N365" s="647"/>
      <c r="O365" s="647"/>
      <c r="P365" s="647"/>
      <c r="Q365" s="647"/>
      <c r="R365" s="647"/>
      <c r="S365" s="647"/>
      <c r="T365" s="647"/>
      <c r="U365" s="647"/>
      <c r="V365" s="647"/>
      <c r="W365" s="647"/>
      <c r="X365" s="648"/>
      <c r="Y365" s="649"/>
      <c r="Z365" s="650"/>
      <c r="AA365" s="651"/>
      <c r="AB365" s="647"/>
      <c r="AC365" s="647"/>
      <c r="AD365" s="647"/>
      <c r="AE365" s="647"/>
      <c r="AF365" s="652"/>
      <c r="AG365" s="647"/>
      <c r="AH365" s="647"/>
      <c r="AI365" s="647"/>
      <c r="AJ365" s="646"/>
      <c r="AK365" s="653"/>
      <c r="AL365" s="653"/>
      <c r="AM365" s="653"/>
      <c r="AN365" s="653"/>
    </row>
    <row r="366" spans="1:40">
      <c r="A366" s="234"/>
      <c r="B366" s="647"/>
      <c r="C366" s="647"/>
      <c r="D366" s="647"/>
      <c r="E366" s="647"/>
      <c r="F366" s="647"/>
      <c r="G366" s="647"/>
      <c r="H366" s="647"/>
      <c r="I366" s="647"/>
      <c r="J366" s="647"/>
      <c r="K366" s="647"/>
      <c r="L366" s="647"/>
      <c r="M366" s="647"/>
      <c r="N366" s="647"/>
      <c r="O366" s="647"/>
      <c r="P366" s="647"/>
      <c r="Q366" s="647"/>
      <c r="R366" s="647"/>
      <c r="S366" s="647"/>
      <c r="T366" s="647"/>
      <c r="U366" s="647"/>
      <c r="V366" s="647"/>
      <c r="W366" s="647"/>
      <c r="X366" s="648"/>
      <c r="Y366" s="649"/>
      <c r="Z366" s="650"/>
      <c r="AA366" s="651"/>
      <c r="AB366" s="647"/>
      <c r="AC366" s="647"/>
      <c r="AD366" s="647"/>
      <c r="AE366" s="647"/>
      <c r="AF366" s="652"/>
      <c r="AG366" s="647"/>
      <c r="AH366" s="647"/>
      <c r="AI366" s="647"/>
      <c r="AJ366" s="646"/>
      <c r="AK366" s="653"/>
      <c r="AL366" s="653"/>
      <c r="AM366" s="653"/>
      <c r="AN366" s="653"/>
    </row>
    <row r="367" spans="1:40">
      <c r="A367" s="234"/>
      <c r="B367" s="647"/>
      <c r="C367" s="647"/>
      <c r="D367" s="647"/>
      <c r="E367" s="647"/>
      <c r="F367" s="647"/>
      <c r="G367" s="647"/>
      <c r="H367" s="647"/>
      <c r="I367" s="647"/>
      <c r="J367" s="647"/>
      <c r="K367" s="647"/>
      <c r="L367" s="647"/>
      <c r="M367" s="647"/>
      <c r="N367" s="647"/>
      <c r="O367" s="647"/>
      <c r="P367" s="647"/>
      <c r="Q367" s="647"/>
      <c r="R367" s="647"/>
      <c r="S367" s="647"/>
      <c r="T367" s="647"/>
      <c r="U367" s="647"/>
      <c r="V367" s="647"/>
      <c r="W367" s="647"/>
      <c r="X367" s="648"/>
      <c r="Y367" s="649"/>
      <c r="Z367" s="650"/>
      <c r="AA367" s="651"/>
      <c r="AB367" s="647"/>
      <c r="AC367" s="647"/>
      <c r="AD367" s="647"/>
      <c r="AE367" s="647"/>
      <c r="AF367" s="652"/>
      <c r="AG367" s="647"/>
      <c r="AH367" s="647"/>
      <c r="AI367" s="647"/>
      <c r="AJ367" s="646"/>
      <c r="AK367" s="653"/>
      <c r="AL367" s="653"/>
      <c r="AM367" s="653"/>
      <c r="AN367" s="653"/>
    </row>
    <row r="368" spans="1:40">
      <c r="A368" s="234"/>
      <c r="B368" s="647"/>
      <c r="C368" s="647"/>
      <c r="D368" s="647"/>
      <c r="E368" s="647"/>
      <c r="F368" s="647"/>
      <c r="G368" s="647"/>
      <c r="H368" s="647"/>
      <c r="I368" s="647"/>
      <c r="J368" s="647"/>
      <c r="K368" s="647"/>
      <c r="L368" s="647"/>
      <c r="M368" s="647"/>
      <c r="N368" s="647"/>
      <c r="O368" s="647"/>
      <c r="P368" s="647"/>
      <c r="Q368" s="647"/>
      <c r="R368" s="647"/>
      <c r="S368" s="647"/>
      <c r="T368" s="647"/>
      <c r="U368" s="647"/>
      <c r="V368" s="647"/>
      <c r="W368" s="647"/>
      <c r="X368" s="648"/>
      <c r="Y368" s="649"/>
      <c r="Z368" s="650"/>
      <c r="AA368" s="651"/>
      <c r="AB368" s="647"/>
      <c r="AC368" s="647"/>
      <c r="AD368" s="647"/>
      <c r="AE368" s="647"/>
      <c r="AF368" s="652"/>
      <c r="AG368" s="647"/>
      <c r="AH368" s="647"/>
      <c r="AI368" s="647"/>
      <c r="AJ368" s="646"/>
      <c r="AK368" s="653"/>
      <c r="AL368" s="653"/>
      <c r="AM368" s="653"/>
      <c r="AN368" s="653"/>
    </row>
    <row r="369" spans="1:40">
      <c r="A369" s="234"/>
      <c r="B369" s="647"/>
      <c r="C369" s="647"/>
      <c r="D369" s="647"/>
      <c r="E369" s="647"/>
      <c r="F369" s="647"/>
      <c r="G369" s="647"/>
      <c r="H369" s="647"/>
      <c r="I369" s="647"/>
      <c r="J369" s="647"/>
      <c r="K369" s="647"/>
      <c r="L369" s="647"/>
      <c r="M369" s="647"/>
      <c r="N369" s="647"/>
      <c r="O369" s="647"/>
      <c r="P369" s="647"/>
      <c r="Q369" s="647"/>
      <c r="R369" s="647"/>
      <c r="S369" s="647"/>
      <c r="T369" s="647"/>
      <c r="U369" s="647"/>
      <c r="V369" s="647"/>
      <c r="W369" s="647"/>
      <c r="X369" s="648"/>
      <c r="Y369" s="649"/>
      <c r="Z369" s="650"/>
      <c r="AA369" s="651"/>
      <c r="AB369" s="647"/>
      <c r="AC369" s="647"/>
      <c r="AD369" s="647"/>
      <c r="AE369" s="647"/>
      <c r="AF369" s="652"/>
      <c r="AG369" s="647"/>
      <c r="AH369" s="647"/>
      <c r="AI369" s="647"/>
      <c r="AJ369" s="646"/>
      <c r="AK369" s="653"/>
      <c r="AL369" s="653"/>
      <c r="AM369" s="653"/>
      <c r="AN369" s="653"/>
    </row>
    <row r="370" spans="1:40">
      <c r="A370" s="234"/>
      <c r="B370" s="647"/>
      <c r="C370" s="647"/>
      <c r="D370" s="647"/>
      <c r="E370" s="647"/>
      <c r="F370" s="647"/>
      <c r="G370" s="647"/>
      <c r="H370" s="647"/>
      <c r="I370" s="647"/>
      <c r="J370" s="647"/>
      <c r="K370" s="647"/>
      <c r="L370" s="647"/>
      <c r="M370" s="647"/>
      <c r="N370" s="647"/>
      <c r="O370" s="647"/>
      <c r="P370" s="647"/>
      <c r="Q370" s="647"/>
      <c r="R370" s="647"/>
      <c r="S370" s="647"/>
      <c r="T370" s="647"/>
      <c r="U370" s="647"/>
      <c r="V370" s="647"/>
      <c r="W370" s="647"/>
      <c r="X370" s="648"/>
      <c r="Y370" s="649"/>
      <c r="Z370" s="650"/>
      <c r="AA370" s="651"/>
      <c r="AB370" s="647"/>
      <c r="AC370" s="647"/>
      <c r="AD370" s="647"/>
      <c r="AE370" s="647"/>
      <c r="AF370" s="652"/>
      <c r="AG370" s="647"/>
      <c r="AH370" s="647"/>
      <c r="AI370" s="647"/>
      <c r="AJ370" s="646"/>
      <c r="AK370" s="653"/>
      <c r="AL370" s="653"/>
      <c r="AM370" s="653"/>
      <c r="AN370" s="653"/>
    </row>
    <row r="371" spans="1:40">
      <c r="A371" s="234"/>
      <c r="B371" s="647"/>
      <c r="C371" s="647"/>
      <c r="D371" s="647"/>
      <c r="E371" s="647"/>
      <c r="F371" s="647"/>
      <c r="G371" s="647"/>
      <c r="H371" s="647"/>
      <c r="I371" s="647"/>
      <c r="J371" s="647"/>
      <c r="K371" s="647"/>
      <c r="L371" s="647"/>
      <c r="M371" s="647"/>
      <c r="N371" s="647"/>
      <c r="O371" s="647"/>
      <c r="P371" s="647"/>
      <c r="Q371" s="647"/>
      <c r="R371" s="647"/>
      <c r="S371" s="647"/>
      <c r="T371" s="647"/>
      <c r="U371" s="647"/>
      <c r="V371" s="647"/>
      <c r="W371" s="647"/>
      <c r="X371" s="648"/>
      <c r="Y371" s="649"/>
      <c r="Z371" s="650"/>
      <c r="AA371" s="651"/>
      <c r="AB371" s="647"/>
      <c r="AC371" s="647"/>
      <c r="AD371" s="647"/>
      <c r="AE371" s="647"/>
      <c r="AF371" s="652"/>
      <c r="AG371" s="647"/>
      <c r="AH371" s="647"/>
      <c r="AI371" s="647"/>
      <c r="AJ371" s="646"/>
      <c r="AK371" s="653"/>
      <c r="AL371" s="653"/>
      <c r="AM371" s="653"/>
      <c r="AN371" s="653"/>
    </row>
    <row r="372" spans="1:40">
      <c r="A372" s="234"/>
      <c r="B372" s="647"/>
      <c r="C372" s="647"/>
      <c r="D372" s="647"/>
      <c r="E372" s="647"/>
      <c r="F372" s="647"/>
      <c r="G372" s="647"/>
      <c r="H372" s="647"/>
      <c r="I372" s="647"/>
      <c r="J372" s="647"/>
      <c r="K372" s="647"/>
      <c r="L372" s="647"/>
      <c r="M372" s="647"/>
      <c r="N372" s="647"/>
      <c r="O372" s="647"/>
      <c r="P372" s="647"/>
      <c r="Q372" s="647"/>
      <c r="R372" s="647"/>
      <c r="S372" s="647"/>
      <c r="T372" s="647"/>
      <c r="U372" s="647"/>
      <c r="V372" s="647"/>
      <c r="W372" s="647"/>
      <c r="X372" s="648"/>
      <c r="Y372" s="649"/>
      <c r="Z372" s="650"/>
      <c r="AA372" s="651"/>
      <c r="AB372" s="647"/>
      <c r="AC372" s="647"/>
      <c r="AD372" s="647"/>
      <c r="AE372" s="647"/>
      <c r="AF372" s="652"/>
      <c r="AG372" s="647"/>
      <c r="AH372" s="647"/>
      <c r="AI372" s="647"/>
      <c r="AJ372" s="646"/>
      <c r="AK372" s="653"/>
      <c r="AL372" s="653"/>
      <c r="AM372" s="653"/>
      <c r="AN372" s="653"/>
    </row>
    <row r="373" spans="1:40">
      <c r="A373" s="234"/>
      <c r="B373" s="647"/>
      <c r="C373" s="647"/>
      <c r="D373" s="647"/>
      <c r="E373" s="647"/>
      <c r="F373" s="647"/>
      <c r="G373" s="647"/>
      <c r="H373" s="647"/>
      <c r="I373" s="647"/>
      <c r="J373" s="647"/>
      <c r="K373" s="647"/>
      <c r="L373" s="647"/>
      <c r="M373" s="647"/>
      <c r="N373" s="647"/>
      <c r="O373" s="647"/>
      <c r="P373" s="647"/>
      <c r="Q373" s="647"/>
      <c r="R373" s="647"/>
      <c r="S373" s="647"/>
      <c r="T373" s="647"/>
      <c r="U373" s="647"/>
      <c r="V373" s="647"/>
      <c r="W373" s="647"/>
      <c r="X373" s="648"/>
      <c r="Y373" s="649"/>
      <c r="Z373" s="650"/>
      <c r="AA373" s="651"/>
      <c r="AB373" s="647"/>
      <c r="AC373" s="647"/>
      <c r="AD373" s="647"/>
      <c r="AE373" s="647"/>
      <c r="AF373" s="652"/>
      <c r="AG373" s="647"/>
      <c r="AH373" s="647"/>
      <c r="AI373" s="647"/>
      <c r="AJ373" s="646"/>
      <c r="AK373" s="653"/>
      <c r="AL373" s="653"/>
      <c r="AM373" s="653"/>
      <c r="AN373" s="653"/>
    </row>
    <row r="374" spans="1:40">
      <c r="A374" s="234"/>
      <c r="B374" s="647"/>
      <c r="C374" s="647"/>
      <c r="D374" s="647"/>
      <c r="E374" s="647"/>
      <c r="F374" s="647"/>
      <c r="G374" s="647"/>
      <c r="H374" s="647"/>
      <c r="I374" s="647"/>
      <c r="J374" s="647"/>
      <c r="K374" s="647"/>
      <c r="L374" s="647"/>
      <c r="M374" s="647"/>
      <c r="N374" s="647"/>
      <c r="O374" s="647"/>
      <c r="P374" s="647"/>
      <c r="Q374" s="647"/>
      <c r="R374" s="647"/>
      <c r="S374" s="647"/>
      <c r="T374" s="647"/>
      <c r="U374" s="647"/>
      <c r="V374" s="647"/>
      <c r="W374" s="647"/>
      <c r="X374" s="648"/>
      <c r="Y374" s="649"/>
      <c r="Z374" s="650"/>
      <c r="AA374" s="651"/>
      <c r="AB374" s="647"/>
      <c r="AC374" s="647"/>
      <c r="AD374" s="647"/>
      <c r="AE374" s="647"/>
      <c r="AF374" s="652"/>
      <c r="AG374" s="647"/>
      <c r="AH374" s="647"/>
      <c r="AI374" s="647"/>
      <c r="AJ374" s="646"/>
      <c r="AK374" s="653"/>
      <c r="AL374" s="653"/>
      <c r="AM374" s="653"/>
      <c r="AN374" s="653"/>
    </row>
    <row r="375" spans="1:40">
      <c r="A375" s="234"/>
      <c r="B375" s="647"/>
      <c r="C375" s="647"/>
      <c r="D375" s="647"/>
      <c r="E375" s="647"/>
      <c r="F375" s="647"/>
      <c r="G375" s="647"/>
      <c r="H375" s="647"/>
      <c r="I375" s="647"/>
      <c r="J375" s="647"/>
      <c r="K375" s="647"/>
      <c r="L375" s="647"/>
      <c r="M375" s="647"/>
      <c r="N375" s="647"/>
      <c r="O375" s="647"/>
      <c r="P375" s="647"/>
      <c r="Q375" s="647"/>
      <c r="R375" s="647"/>
      <c r="S375" s="647"/>
      <c r="T375" s="647"/>
      <c r="U375" s="647"/>
      <c r="V375" s="647"/>
      <c r="W375" s="647"/>
      <c r="X375" s="648"/>
      <c r="Y375" s="649"/>
      <c r="Z375" s="650"/>
      <c r="AA375" s="651"/>
      <c r="AB375" s="647"/>
      <c r="AC375" s="647"/>
      <c r="AD375" s="647"/>
      <c r="AE375" s="647"/>
      <c r="AF375" s="652"/>
      <c r="AG375" s="647"/>
      <c r="AH375" s="647"/>
      <c r="AI375" s="647"/>
      <c r="AJ375" s="646"/>
      <c r="AK375" s="653"/>
      <c r="AL375" s="653"/>
      <c r="AM375" s="653"/>
      <c r="AN375" s="653"/>
    </row>
    <row r="376" spans="1:40">
      <c r="A376" s="234"/>
      <c r="B376" s="647"/>
      <c r="C376" s="647"/>
      <c r="D376" s="647"/>
      <c r="E376" s="647"/>
      <c r="F376" s="647"/>
      <c r="G376" s="647"/>
      <c r="H376" s="647"/>
      <c r="I376" s="647"/>
      <c r="J376" s="647"/>
      <c r="K376" s="647"/>
      <c r="L376" s="647"/>
      <c r="M376" s="647"/>
      <c r="N376" s="647"/>
      <c r="O376" s="647"/>
      <c r="P376" s="647"/>
      <c r="Q376" s="647"/>
      <c r="R376" s="647"/>
      <c r="S376" s="647"/>
      <c r="T376" s="647"/>
      <c r="U376" s="647"/>
      <c r="V376" s="647"/>
      <c r="W376" s="647"/>
      <c r="X376" s="648"/>
      <c r="Y376" s="649"/>
      <c r="Z376" s="650"/>
      <c r="AA376" s="651"/>
      <c r="AB376" s="647"/>
      <c r="AC376" s="647"/>
      <c r="AD376" s="647"/>
      <c r="AE376" s="647"/>
      <c r="AF376" s="652"/>
      <c r="AG376" s="647"/>
      <c r="AH376" s="647"/>
      <c r="AI376" s="647"/>
      <c r="AJ376" s="646"/>
      <c r="AK376" s="653"/>
      <c r="AL376" s="653"/>
      <c r="AM376" s="653"/>
      <c r="AN376" s="653"/>
    </row>
    <row r="377" spans="1:40">
      <c r="A377" s="234"/>
      <c r="B377" s="647"/>
      <c r="C377" s="647"/>
      <c r="D377" s="647"/>
      <c r="E377" s="647"/>
      <c r="F377" s="647"/>
      <c r="G377" s="647"/>
      <c r="H377" s="647"/>
      <c r="I377" s="647"/>
      <c r="J377" s="647"/>
      <c r="K377" s="647"/>
      <c r="L377" s="647"/>
      <c r="M377" s="647"/>
      <c r="N377" s="647"/>
      <c r="O377" s="647"/>
      <c r="P377" s="647"/>
      <c r="Q377" s="647"/>
      <c r="R377" s="647"/>
      <c r="S377" s="647"/>
      <c r="T377" s="647"/>
      <c r="U377" s="647"/>
      <c r="V377" s="647"/>
      <c r="W377" s="647"/>
      <c r="X377" s="648"/>
      <c r="Y377" s="649"/>
      <c r="Z377" s="650"/>
      <c r="AA377" s="651"/>
      <c r="AB377" s="647"/>
      <c r="AC377" s="647"/>
      <c r="AD377" s="647"/>
      <c r="AE377" s="647"/>
      <c r="AF377" s="652"/>
      <c r="AG377" s="647"/>
      <c r="AH377" s="647"/>
      <c r="AI377" s="647"/>
      <c r="AJ377" s="646"/>
      <c r="AK377" s="653"/>
      <c r="AL377" s="653"/>
      <c r="AM377" s="653"/>
      <c r="AN377" s="653"/>
    </row>
    <row r="378" spans="1:40">
      <c r="A378" s="234"/>
      <c r="B378" s="647"/>
      <c r="C378" s="647"/>
      <c r="D378" s="647"/>
      <c r="E378" s="647"/>
      <c r="F378" s="647"/>
      <c r="G378" s="647"/>
      <c r="H378" s="647"/>
      <c r="I378" s="647"/>
      <c r="J378" s="647"/>
      <c r="K378" s="647"/>
      <c r="L378" s="647"/>
      <c r="M378" s="647"/>
      <c r="N378" s="647"/>
      <c r="O378" s="647"/>
      <c r="P378" s="647"/>
      <c r="Q378" s="647"/>
      <c r="R378" s="647"/>
      <c r="S378" s="647"/>
      <c r="T378" s="647"/>
      <c r="U378" s="647"/>
      <c r="V378" s="647"/>
      <c r="W378" s="647"/>
      <c r="X378" s="648"/>
      <c r="Y378" s="649"/>
      <c r="Z378" s="650"/>
      <c r="AA378" s="651"/>
      <c r="AB378" s="647"/>
      <c r="AC378" s="647"/>
      <c r="AD378" s="647"/>
      <c r="AE378" s="647"/>
      <c r="AF378" s="652"/>
      <c r="AG378" s="647"/>
      <c r="AH378" s="647"/>
      <c r="AI378" s="647"/>
      <c r="AJ378" s="646"/>
      <c r="AK378" s="653"/>
      <c r="AL378" s="653"/>
      <c r="AM378" s="653"/>
      <c r="AN378" s="653"/>
    </row>
    <row r="379" spans="1:40">
      <c r="A379" s="234"/>
      <c r="B379" s="647"/>
      <c r="C379" s="647"/>
      <c r="D379" s="647"/>
      <c r="E379" s="647"/>
      <c r="F379" s="647"/>
      <c r="G379" s="647"/>
      <c r="H379" s="647"/>
      <c r="I379" s="647"/>
      <c r="J379" s="647"/>
      <c r="K379" s="647"/>
      <c r="L379" s="647"/>
      <c r="M379" s="647"/>
      <c r="N379" s="647"/>
      <c r="O379" s="647"/>
      <c r="P379" s="647"/>
      <c r="Q379" s="647"/>
      <c r="R379" s="647"/>
      <c r="S379" s="647"/>
      <c r="T379" s="647"/>
      <c r="U379" s="647"/>
      <c r="V379" s="647"/>
      <c r="W379" s="647"/>
      <c r="X379" s="648"/>
      <c r="Y379" s="649"/>
      <c r="Z379" s="650"/>
      <c r="AA379" s="651"/>
      <c r="AB379" s="647"/>
      <c r="AC379" s="647"/>
      <c r="AD379" s="647"/>
      <c r="AE379" s="647"/>
      <c r="AF379" s="652"/>
      <c r="AG379" s="647"/>
      <c r="AH379" s="647"/>
      <c r="AI379" s="647"/>
      <c r="AJ379" s="646"/>
      <c r="AK379" s="653"/>
      <c r="AL379" s="653"/>
      <c r="AM379" s="653"/>
      <c r="AN379" s="653"/>
    </row>
    <row r="380" spans="1:40">
      <c r="A380" s="234"/>
      <c r="B380" s="647"/>
      <c r="C380" s="647"/>
      <c r="D380" s="647"/>
      <c r="E380" s="647"/>
      <c r="F380" s="647"/>
      <c r="G380" s="647"/>
      <c r="H380" s="647"/>
      <c r="I380" s="647"/>
      <c r="J380" s="647"/>
      <c r="K380" s="647"/>
      <c r="L380" s="647"/>
      <c r="M380" s="647"/>
      <c r="N380" s="647"/>
      <c r="O380" s="647"/>
      <c r="P380" s="647"/>
      <c r="Q380" s="647"/>
      <c r="R380" s="647"/>
      <c r="S380" s="647"/>
      <c r="T380" s="647"/>
      <c r="U380" s="647"/>
      <c r="V380" s="647"/>
      <c r="W380" s="647"/>
      <c r="X380" s="648"/>
      <c r="Y380" s="649"/>
      <c r="Z380" s="650"/>
      <c r="AA380" s="651"/>
      <c r="AB380" s="647"/>
      <c r="AC380" s="647"/>
      <c r="AD380" s="647"/>
      <c r="AE380" s="647"/>
      <c r="AF380" s="652"/>
      <c r="AG380" s="647"/>
      <c r="AH380" s="647"/>
      <c r="AI380" s="647"/>
      <c r="AJ380" s="646"/>
      <c r="AK380" s="653"/>
      <c r="AL380" s="653"/>
      <c r="AM380" s="653"/>
      <c r="AN380" s="653"/>
    </row>
    <row r="381" spans="1:40">
      <c r="A381" s="234"/>
      <c r="B381" s="647"/>
      <c r="C381" s="647"/>
      <c r="D381" s="647"/>
      <c r="E381" s="647"/>
      <c r="F381" s="647"/>
      <c r="G381" s="647"/>
      <c r="H381" s="647"/>
      <c r="I381" s="647"/>
      <c r="J381" s="647"/>
      <c r="K381" s="647"/>
      <c r="L381" s="647"/>
      <c r="M381" s="647"/>
      <c r="N381" s="647"/>
      <c r="O381" s="647"/>
      <c r="P381" s="647"/>
      <c r="Q381" s="647"/>
      <c r="R381" s="647"/>
      <c r="S381" s="647"/>
      <c r="T381" s="647"/>
      <c r="U381" s="647"/>
      <c r="V381" s="647"/>
      <c r="W381" s="647"/>
      <c r="X381" s="648"/>
      <c r="Y381" s="649"/>
      <c r="Z381" s="650"/>
      <c r="AA381" s="651"/>
      <c r="AB381" s="647"/>
      <c r="AC381" s="647"/>
      <c r="AD381" s="647"/>
      <c r="AE381" s="647"/>
      <c r="AF381" s="652"/>
      <c r="AG381" s="647"/>
      <c r="AH381" s="647"/>
      <c r="AI381" s="647"/>
      <c r="AJ381" s="646"/>
      <c r="AK381" s="653"/>
      <c r="AL381" s="653"/>
      <c r="AM381" s="653"/>
      <c r="AN381" s="653"/>
    </row>
    <row r="382" spans="1:40">
      <c r="A382" s="234"/>
      <c r="B382" s="647"/>
      <c r="C382" s="647"/>
      <c r="D382" s="647"/>
      <c r="E382" s="647"/>
      <c r="F382" s="647"/>
      <c r="G382" s="647"/>
      <c r="H382" s="647"/>
      <c r="I382" s="647"/>
      <c r="J382" s="647"/>
      <c r="K382" s="647"/>
      <c r="L382" s="647"/>
      <c r="M382" s="647"/>
      <c r="N382" s="647"/>
      <c r="O382" s="647"/>
      <c r="P382" s="647"/>
      <c r="Q382" s="647"/>
      <c r="R382" s="647"/>
      <c r="S382" s="647"/>
      <c r="T382" s="647"/>
      <c r="U382" s="647"/>
      <c r="V382" s="647"/>
      <c r="W382" s="647"/>
      <c r="X382" s="648"/>
      <c r="Y382" s="649"/>
      <c r="Z382" s="650"/>
      <c r="AA382" s="651"/>
      <c r="AB382" s="647"/>
      <c r="AC382" s="647"/>
      <c r="AD382" s="647"/>
      <c r="AE382" s="647"/>
      <c r="AF382" s="652"/>
      <c r="AG382" s="647"/>
      <c r="AH382" s="647"/>
      <c r="AI382" s="647"/>
      <c r="AJ382" s="646"/>
      <c r="AK382" s="653"/>
      <c r="AL382" s="653"/>
      <c r="AM382" s="653"/>
      <c r="AN382" s="653"/>
    </row>
    <row r="383" spans="1:40">
      <c r="A383" s="234"/>
      <c r="B383" s="647"/>
      <c r="C383" s="647"/>
      <c r="D383" s="647"/>
      <c r="E383" s="647"/>
      <c r="F383" s="647"/>
      <c r="G383" s="647"/>
      <c r="H383" s="647"/>
      <c r="I383" s="647"/>
      <c r="J383" s="647"/>
      <c r="K383" s="647"/>
      <c r="L383" s="647"/>
      <c r="M383" s="647"/>
      <c r="N383" s="647"/>
      <c r="O383" s="647"/>
      <c r="P383" s="647"/>
      <c r="Q383" s="647"/>
      <c r="R383" s="647"/>
      <c r="S383" s="647"/>
      <c r="T383" s="647"/>
      <c r="U383" s="647"/>
      <c r="V383" s="647"/>
      <c r="W383" s="647"/>
      <c r="X383" s="648"/>
      <c r="Y383" s="649"/>
      <c r="Z383" s="650"/>
      <c r="AA383" s="651"/>
      <c r="AB383" s="647"/>
      <c r="AC383" s="647"/>
      <c r="AD383" s="647"/>
      <c r="AE383" s="647"/>
      <c r="AF383" s="652"/>
      <c r="AG383" s="647"/>
      <c r="AH383" s="647"/>
      <c r="AI383" s="647"/>
      <c r="AJ383" s="646"/>
      <c r="AK383" s="653"/>
      <c r="AL383" s="653"/>
      <c r="AM383" s="653"/>
      <c r="AN383" s="653"/>
    </row>
    <row r="384" spans="1:40">
      <c r="A384" s="234"/>
      <c r="B384" s="647"/>
      <c r="C384" s="647"/>
      <c r="D384" s="647"/>
      <c r="E384" s="647"/>
      <c r="F384" s="647"/>
      <c r="G384" s="647"/>
      <c r="H384" s="647"/>
      <c r="I384" s="647"/>
      <c r="J384" s="647"/>
      <c r="K384" s="647"/>
      <c r="L384" s="647"/>
      <c r="M384" s="647"/>
      <c r="N384" s="647"/>
      <c r="O384" s="647"/>
      <c r="P384" s="647"/>
      <c r="Q384" s="647"/>
      <c r="R384" s="647"/>
      <c r="S384" s="647"/>
      <c r="T384" s="647"/>
      <c r="U384" s="647"/>
      <c r="V384" s="647"/>
      <c r="W384" s="647"/>
      <c r="X384" s="648"/>
      <c r="Y384" s="649"/>
      <c r="Z384" s="650"/>
      <c r="AA384" s="651"/>
      <c r="AB384" s="647"/>
      <c r="AC384" s="647"/>
      <c r="AD384" s="647"/>
      <c r="AE384" s="647"/>
      <c r="AF384" s="652"/>
      <c r="AG384" s="647"/>
      <c r="AH384" s="647"/>
      <c r="AI384" s="647"/>
      <c r="AJ384" s="646"/>
      <c r="AK384" s="653"/>
      <c r="AL384" s="653"/>
      <c r="AM384" s="653"/>
      <c r="AN384" s="653"/>
    </row>
    <row r="385" spans="1:40">
      <c r="A385" s="234"/>
      <c r="B385" s="647"/>
      <c r="C385" s="647"/>
      <c r="D385" s="647"/>
      <c r="E385" s="647"/>
      <c r="F385" s="647"/>
      <c r="G385" s="647"/>
      <c r="H385" s="647"/>
      <c r="I385" s="647"/>
      <c r="J385" s="647"/>
      <c r="K385" s="647"/>
      <c r="L385" s="647"/>
      <c r="M385" s="647"/>
      <c r="N385" s="647"/>
      <c r="O385" s="647"/>
      <c r="P385" s="647"/>
      <c r="Q385" s="647"/>
      <c r="R385" s="647"/>
      <c r="S385" s="647"/>
      <c r="T385" s="647"/>
      <c r="U385" s="647"/>
      <c r="V385" s="647"/>
      <c r="W385" s="647"/>
      <c r="X385" s="648"/>
      <c r="Y385" s="649"/>
      <c r="Z385" s="650"/>
      <c r="AA385" s="651"/>
      <c r="AB385" s="647"/>
      <c r="AC385" s="647"/>
      <c r="AD385" s="647"/>
      <c r="AE385" s="647"/>
      <c r="AF385" s="652"/>
      <c r="AG385" s="647"/>
      <c r="AH385" s="647"/>
      <c r="AI385" s="647"/>
      <c r="AJ385" s="646"/>
      <c r="AK385" s="653"/>
      <c r="AL385" s="653"/>
      <c r="AM385" s="653"/>
      <c r="AN385" s="653"/>
    </row>
    <row r="386" spans="1:40">
      <c r="A386" s="234"/>
      <c r="B386" s="647"/>
      <c r="C386" s="647"/>
      <c r="D386" s="647"/>
      <c r="E386" s="647"/>
      <c r="F386" s="647"/>
      <c r="G386" s="647"/>
      <c r="H386" s="647"/>
      <c r="I386" s="647"/>
      <c r="J386" s="647"/>
      <c r="K386" s="647"/>
      <c r="L386" s="647"/>
      <c r="M386" s="647"/>
      <c r="N386" s="647"/>
      <c r="O386" s="647"/>
      <c r="P386" s="647"/>
      <c r="Q386" s="647"/>
      <c r="R386" s="647"/>
      <c r="S386" s="647"/>
      <c r="T386" s="647"/>
      <c r="U386" s="647"/>
      <c r="V386" s="647"/>
      <c r="W386" s="647"/>
      <c r="X386" s="648"/>
      <c r="Y386" s="649"/>
      <c r="Z386" s="650"/>
      <c r="AA386" s="651"/>
      <c r="AB386" s="647"/>
      <c r="AC386" s="647"/>
      <c r="AD386" s="647"/>
      <c r="AE386" s="647"/>
      <c r="AF386" s="652"/>
      <c r="AG386" s="647"/>
      <c r="AH386" s="647"/>
      <c r="AI386" s="647"/>
      <c r="AJ386" s="646"/>
      <c r="AK386" s="653"/>
      <c r="AL386" s="653"/>
      <c r="AM386" s="653"/>
      <c r="AN386" s="653"/>
    </row>
    <row r="387" spans="1:40">
      <c r="A387" s="234"/>
      <c r="B387" s="647"/>
      <c r="C387" s="647"/>
      <c r="D387" s="647"/>
      <c r="E387" s="647"/>
      <c r="F387" s="647"/>
      <c r="G387" s="647"/>
      <c r="H387" s="647"/>
      <c r="I387" s="647"/>
      <c r="J387" s="647"/>
      <c r="K387" s="647"/>
      <c r="L387" s="647"/>
      <c r="M387" s="647"/>
      <c r="N387" s="647"/>
      <c r="O387" s="647"/>
      <c r="P387" s="647"/>
      <c r="Q387" s="647"/>
      <c r="R387" s="647"/>
      <c r="S387" s="647"/>
      <c r="T387" s="647"/>
      <c r="U387" s="647"/>
      <c r="V387" s="647"/>
      <c r="W387" s="647"/>
      <c r="X387" s="648"/>
      <c r="Y387" s="649"/>
      <c r="Z387" s="650"/>
      <c r="AA387" s="651"/>
      <c r="AB387" s="647"/>
      <c r="AC387" s="647"/>
      <c r="AD387" s="647"/>
      <c r="AE387" s="647"/>
      <c r="AF387" s="652"/>
      <c r="AG387" s="647"/>
      <c r="AH387" s="647"/>
      <c r="AI387" s="647"/>
      <c r="AJ387" s="646"/>
      <c r="AK387" s="653"/>
      <c r="AL387" s="653"/>
      <c r="AM387" s="653"/>
      <c r="AN387" s="653"/>
    </row>
    <row r="388" spans="1:40">
      <c r="A388" s="234"/>
      <c r="B388" s="647"/>
      <c r="C388" s="647"/>
      <c r="D388" s="647"/>
      <c r="E388" s="647"/>
      <c r="F388" s="647"/>
      <c r="G388" s="647"/>
      <c r="H388" s="647"/>
      <c r="I388" s="647"/>
      <c r="J388" s="647"/>
      <c r="K388" s="647"/>
      <c r="L388" s="647"/>
      <c r="M388" s="647"/>
      <c r="N388" s="647"/>
      <c r="O388" s="647"/>
      <c r="P388" s="647"/>
      <c r="Q388" s="647"/>
      <c r="R388" s="647"/>
      <c r="S388" s="647"/>
      <c r="T388" s="647"/>
      <c r="U388" s="647"/>
      <c r="V388" s="647"/>
      <c r="W388" s="647"/>
      <c r="X388" s="648"/>
      <c r="Y388" s="649"/>
      <c r="Z388" s="650"/>
      <c r="AA388" s="651"/>
      <c r="AB388" s="647"/>
      <c r="AC388" s="647"/>
      <c r="AD388" s="647"/>
      <c r="AE388" s="647"/>
      <c r="AF388" s="652"/>
      <c r="AG388" s="647"/>
      <c r="AH388" s="647"/>
      <c r="AI388" s="647"/>
      <c r="AJ388" s="646"/>
      <c r="AK388" s="653"/>
      <c r="AL388" s="653"/>
      <c r="AM388" s="653"/>
      <c r="AN388" s="653"/>
    </row>
    <row r="389" spans="1:40">
      <c r="A389" s="234"/>
      <c r="B389" s="647"/>
      <c r="C389" s="647"/>
      <c r="D389" s="647"/>
      <c r="E389" s="647"/>
      <c r="F389" s="647"/>
      <c r="G389" s="647"/>
      <c r="H389" s="647"/>
      <c r="I389" s="647"/>
      <c r="J389" s="647"/>
      <c r="K389" s="647"/>
      <c r="L389" s="647"/>
      <c r="M389" s="647"/>
      <c r="N389" s="647"/>
      <c r="O389" s="647"/>
      <c r="P389" s="647"/>
      <c r="Q389" s="647"/>
      <c r="R389" s="647"/>
      <c r="S389" s="647"/>
      <c r="T389" s="647"/>
      <c r="U389" s="647"/>
      <c r="V389" s="647"/>
      <c r="W389" s="647"/>
      <c r="X389" s="648"/>
      <c r="Y389" s="649"/>
      <c r="Z389" s="650"/>
      <c r="AA389" s="651"/>
      <c r="AB389" s="647"/>
      <c r="AC389" s="647"/>
      <c r="AD389" s="647"/>
      <c r="AE389" s="647"/>
      <c r="AF389" s="652"/>
      <c r="AG389" s="647"/>
      <c r="AH389" s="647"/>
      <c r="AI389" s="647"/>
      <c r="AJ389" s="646"/>
      <c r="AK389" s="653"/>
      <c r="AL389" s="653"/>
      <c r="AM389" s="653"/>
      <c r="AN389" s="653"/>
    </row>
    <row r="390" spans="1:40">
      <c r="A390" s="234"/>
      <c r="B390" s="647"/>
      <c r="C390" s="647"/>
      <c r="D390" s="647"/>
      <c r="E390" s="647"/>
      <c r="F390" s="647"/>
      <c r="G390" s="647"/>
      <c r="H390" s="647"/>
      <c r="I390" s="647"/>
      <c r="J390" s="647"/>
      <c r="K390" s="647"/>
      <c r="L390" s="647"/>
      <c r="M390" s="647"/>
      <c r="N390" s="647"/>
      <c r="O390" s="647"/>
      <c r="P390" s="647"/>
      <c r="Q390" s="647"/>
      <c r="R390" s="647"/>
      <c r="S390" s="647"/>
      <c r="T390" s="647"/>
      <c r="U390" s="647"/>
      <c r="V390" s="647"/>
      <c r="W390" s="647"/>
      <c r="X390" s="648"/>
      <c r="Y390" s="649"/>
      <c r="Z390" s="650"/>
      <c r="AA390" s="651"/>
      <c r="AB390" s="647"/>
      <c r="AC390" s="647"/>
      <c r="AD390" s="647"/>
      <c r="AE390" s="647"/>
      <c r="AF390" s="652"/>
      <c r="AG390" s="647"/>
      <c r="AH390" s="647"/>
      <c r="AI390" s="647"/>
      <c r="AJ390" s="646"/>
      <c r="AK390" s="653"/>
      <c r="AL390" s="653"/>
      <c r="AM390" s="653"/>
      <c r="AN390" s="653"/>
    </row>
    <row r="391" spans="1:40">
      <c r="A391" s="234"/>
      <c r="B391" s="647"/>
      <c r="C391" s="647"/>
      <c r="D391" s="647"/>
      <c r="E391" s="647"/>
      <c r="F391" s="647"/>
      <c r="G391" s="647"/>
      <c r="H391" s="647"/>
      <c r="I391" s="647"/>
      <c r="J391" s="647"/>
      <c r="K391" s="647"/>
      <c r="L391" s="647"/>
      <c r="M391" s="647"/>
      <c r="N391" s="647"/>
      <c r="O391" s="647"/>
      <c r="P391" s="647"/>
      <c r="Q391" s="647"/>
      <c r="R391" s="647"/>
      <c r="S391" s="647"/>
      <c r="T391" s="647"/>
      <c r="U391" s="647"/>
      <c r="V391" s="647"/>
      <c r="W391" s="647"/>
      <c r="X391" s="648"/>
      <c r="Y391" s="649"/>
      <c r="Z391" s="650"/>
      <c r="AA391" s="651"/>
      <c r="AB391" s="647"/>
      <c r="AC391" s="647"/>
      <c r="AD391" s="647"/>
      <c r="AE391" s="647"/>
      <c r="AF391" s="652"/>
      <c r="AG391" s="647"/>
      <c r="AH391" s="647"/>
      <c r="AI391" s="647"/>
      <c r="AJ391" s="646"/>
      <c r="AK391" s="653"/>
      <c r="AL391" s="653"/>
      <c r="AM391" s="653"/>
      <c r="AN391" s="653"/>
    </row>
    <row r="392" spans="1:40">
      <c r="A392" s="234"/>
      <c r="B392" s="647"/>
      <c r="C392" s="647"/>
      <c r="D392" s="647"/>
      <c r="E392" s="647"/>
      <c r="F392" s="647"/>
      <c r="G392" s="647"/>
      <c r="H392" s="647"/>
      <c r="I392" s="647"/>
      <c r="J392" s="647"/>
      <c r="K392" s="647"/>
      <c r="L392" s="647"/>
      <c r="M392" s="647"/>
      <c r="N392" s="647"/>
      <c r="O392" s="647"/>
      <c r="P392" s="647"/>
      <c r="Q392" s="647"/>
      <c r="R392" s="647"/>
      <c r="S392" s="647"/>
      <c r="T392" s="647"/>
      <c r="U392" s="647"/>
      <c r="V392" s="647"/>
      <c r="W392" s="647"/>
      <c r="X392" s="648"/>
      <c r="Y392" s="649"/>
      <c r="Z392" s="650"/>
      <c r="AA392" s="651"/>
      <c r="AB392" s="647"/>
      <c r="AC392" s="647"/>
      <c r="AD392" s="647"/>
      <c r="AE392" s="647"/>
      <c r="AF392" s="652"/>
      <c r="AG392" s="647"/>
      <c r="AH392" s="647"/>
      <c r="AI392" s="647"/>
      <c r="AJ392" s="646"/>
      <c r="AK392" s="653"/>
      <c r="AL392" s="653"/>
      <c r="AM392" s="653"/>
      <c r="AN392" s="653"/>
    </row>
    <row r="393" spans="1:40">
      <c r="A393" s="234"/>
      <c r="B393" s="647"/>
      <c r="C393" s="647"/>
      <c r="D393" s="647"/>
      <c r="E393" s="647"/>
      <c r="F393" s="647"/>
      <c r="G393" s="647"/>
      <c r="H393" s="647"/>
      <c r="I393" s="647"/>
      <c r="J393" s="647"/>
      <c r="K393" s="647"/>
      <c r="L393" s="647"/>
      <c r="M393" s="647"/>
      <c r="N393" s="647"/>
      <c r="O393" s="647"/>
      <c r="P393" s="647"/>
      <c r="Q393" s="647"/>
      <c r="R393" s="647"/>
      <c r="S393" s="647"/>
      <c r="T393" s="647"/>
      <c r="U393" s="647"/>
      <c r="V393" s="647"/>
      <c r="W393" s="647"/>
      <c r="X393" s="648"/>
      <c r="Y393" s="649"/>
      <c r="Z393" s="650"/>
      <c r="AA393" s="651"/>
      <c r="AB393" s="647"/>
      <c r="AC393" s="647"/>
      <c r="AD393" s="647"/>
      <c r="AE393" s="647"/>
      <c r="AF393" s="652"/>
      <c r="AG393" s="647"/>
      <c r="AH393" s="647"/>
      <c r="AI393" s="647"/>
      <c r="AJ393" s="646"/>
      <c r="AK393" s="653"/>
      <c r="AL393" s="653"/>
      <c r="AM393" s="653"/>
      <c r="AN393" s="653"/>
    </row>
    <row r="394" spans="1:40">
      <c r="A394" s="234"/>
      <c r="B394" s="647"/>
      <c r="C394" s="647"/>
      <c r="D394" s="647"/>
      <c r="E394" s="647"/>
      <c r="F394" s="647"/>
      <c r="G394" s="647"/>
      <c r="H394" s="647"/>
      <c r="I394" s="647"/>
      <c r="J394" s="647"/>
      <c r="K394" s="647"/>
      <c r="L394" s="647"/>
      <c r="M394" s="647"/>
      <c r="N394" s="647"/>
      <c r="O394" s="647"/>
      <c r="P394" s="647"/>
      <c r="Q394" s="647"/>
      <c r="R394" s="647"/>
      <c r="S394" s="647"/>
      <c r="T394" s="647"/>
      <c r="U394" s="647"/>
      <c r="V394" s="647"/>
      <c r="W394" s="647"/>
      <c r="X394" s="648"/>
      <c r="Y394" s="649"/>
      <c r="Z394" s="650"/>
      <c r="AA394" s="651"/>
      <c r="AB394" s="647"/>
      <c r="AC394" s="647"/>
      <c r="AD394" s="647"/>
      <c r="AE394" s="647"/>
      <c r="AF394" s="652"/>
      <c r="AG394" s="647"/>
      <c r="AH394" s="647"/>
      <c r="AI394" s="647"/>
      <c r="AJ394" s="646"/>
      <c r="AK394" s="653"/>
      <c r="AL394" s="653"/>
      <c r="AM394" s="653"/>
      <c r="AN394" s="653"/>
    </row>
    <row r="395" spans="1:40">
      <c r="A395" s="234"/>
      <c r="B395" s="647"/>
      <c r="C395" s="647"/>
      <c r="D395" s="647"/>
      <c r="E395" s="647"/>
      <c r="F395" s="647"/>
      <c r="G395" s="647"/>
      <c r="H395" s="647"/>
      <c r="I395" s="647"/>
      <c r="J395" s="647"/>
      <c r="K395" s="647"/>
      <c r="L395" s="647"/>
      <c r="M395" s="647"/>
      <c r="N395" s="647"/>
      <c r="O395" s="647"/>
      <c r="P395" s="647"/>
      <c r="Q395" s="647"/>
      <c r="R395" s="647"/>
      <c r="S395" s="647"/>
      <c r="T395" s="647"/>
      <c r="U395" s="647"/>
      <c r="V395" s="647"/>
      <c r="W395" s="647"/>
      <c r="X395" s="648"/>
      <c r="Y395" s="649"/>
      <c r="Z395" s="650"/>
      <c r="AA395" s="651"/>
      <c r="AB395" s="647"/>
      <c r="AC395" s="647"/>
      <c r="AD395" s="647"/>
      <c r="AE395" s="647"/>
      <c r="AF395" s="652"/>
      <c r="AG395" s="647"/>
      <c r="AH395" s="647"/>
      <c r="AI395" s="647"/>
      <c r="AJ395" s="646"/>
      <c r="AK395" s="653"/>
      <c r="AL395" s="653"/>
      <c r="AM395" s="653"/>
      <c r="AN395" s="653"/>
    </row>
    <row r="396" spans="1:40">
      <c r="A396" s="234"/>
      <c r="B396" s="647"/>
      <c r="C396" s="647"/>
      <c r="D396" s="647"/>
      <c r="E396" s="647"/>
      <c r="F396" s="647"/>
      <c r="G396" s="647"/>
      <c r="H396" s="647"/>
      <c r="I396" s="647"/>
      <c r="J396" s="647"/>
      <c r="K396" s="647"/>
      <c r="L396" s="647"/>
      <c r="M396" s="647"/>
      <c r="N396" s="647"/>
      <c r="O396" s="647"/>
      <c r="P396" s="647"/>
      <c r="Q396" s="647"/>
      <c r="R396" s="647"/>
      <c r="S396" s="647"/>
      <c r="T396" s="647"/>
      <c r="U396" s="647"/>
      <c r="V396" s="647"/>
      <c r="W396" s="647"/>
      <c r="X396" s="648"/>
      <c r="Y396" s="649"/>
      <c r="Z396" s="650"/>
      <c r="AA396" s="651"/>
      <c r="AB396" s="647"/>
      <c r="AC396" s="647"/>
      <c r="AD396" s="647"/>
      <c r="AE396" s="647"/>
      <c r="AF396" s="652"/>
      <c r="AG396" s="647"/>
      <c r="AH396" s="647"/>
      <c r="AI396" s="647"/>
      <c r="AJ396" s="646"/>
      <c r="AK396" s="653"/>
      <c r="AL396" s="653"/>
      <c r="AM396" s="653"/>
      <c r="AN396" s="653"/>
    </row>
    <row r="397" spans="1:40">
      <c r="A397" s="234"/>
      <c r="B397" s="647"/>
      <c r="C397" s="647"/>
      <c r="D397" s="647"/>
      <c r="E397" s="647"/>
      <c r="F397" s="647"/>
      <c r="G397" s="647"/>
      <c r="H397" s="647"/>
      <c r="I397" s="647"/>
      <c r="J397" s="647"/>
      <c r="K397" s="647"/>
      <c r="L397" s="647"/>
      <c r="M397" s="647"/>
      <c r="N397" s="647"/>
      <c r="O397" s="647"/>
      <c r="P397" s="647"/>
      <c r="Q397" s="647"/>
      <c r="R397" s="647"/>
      <c r="S397" s="647"/>
      <c r="T397" s="647"/>
      <c r="U397" s="647"/>
      <c r="V397" s="647"/>
      <c r="W397" s="647"/>
      <c r="X397" s="648"/>
      <c r="Y397" s="649"/>
      <c r="Z397" s="650"/>
      <c r="AA397" s="651"/>
      <c r="AB397" s="647"/>
      <c r="AC397" s="647"/>
      <c r="AD397" s="647"/>
      <c r="AE397" s="647"/>
      <c r="AF397" s="652"/>
      <c r="AG397" s="647"/>
      <c r="AH397" s="647"/>
      <c r="AI397" s="647"/>
      <c r="AJ397" s="646"/>
      <c r="AK397" s="653"/>
      <c r="AL397" s="653"/>
      <c r="AM397" s="653"/>
      <c r="AN397" s="653"/>
    </row>
    <row r="398" spans="1:40">
      <c r="A398" s="234"/>
      <c r="B398" s="647"/>
      <c r="C398" s="647"/>
      <c r="D398" s="647"/>
      <c r="E398" s="647"/>
      <c r="F398" s="647"/>
      <c r="G398" s="647"/>
      <c r="H398" s="647"/>
      <c r="I398" s="647"/>
      <c r="J398" s="647"/>
      <c r="K398" s="647"/>
      <c r="L398" s="647"/>
      <c r="M398" s="647"/>
      <c r="N398" s="647"/>
      <c r="O398" s="647"/>
      <c r="P398" s="647"/>
      <c r="Q398" s="647"/>
      <c r="R398" s="647"/>
      <c r="S398" s="647"/>
      <c r="T398" s="647"/>
      <c r="U398" s="647"/>
      <c r="V398" s="647"/>
      <c r="W398" s="647"/>
      <c r="X398" s="648"/>
      <c r="Y398" s="649"/>
      <c r="Z398" s="650"/>
      <c r="AA398" s="651"/>
      <c r="AB398" s="647"/>
      <c r="AC398" s="647"/>
      <c r="AD398" s="647"/>
      <c r="AE398" s="647"/>
      <c r="AF398" s="652"/>
      <c r="AG398" s="647"/>
      <c r="AH398" s="647"/>
      <c r="AI398" s="647"/>
      <c r="AJ398" s="646"/>
      <c r="AK398" s="653"/>
      <c r="AL398" s="653"/>
      <c r="AM398" s="653"/>
      <c r="AN398" s="653"/>
    </row>
    <row r="399" spans="1:40">
      <c r="A399" s="234"/>
      <c r="B399" s="647"/>
      <c r="C399" s="647"/>
      <c r="D399" s="647"/>
      <c r="E399" s="647"/>
      <c r="F399" s="647"/>
      <c r="G399" s="647"/>
      <c r="H399" s="647"/>
      <c r="I399" s="647"/>
      <c r="J399" s="647"/>
      <c r="K399" s="647"/>
      <c r="L399" s="647"/>
      <c r="M399" s="647"/>
      <c r="N399" s="647"/>
      <c r="O399" s="647"/>
      <c r="P399" s="647"/>
      <c r="Q399" s="647"/>
      <c r="R399" s="647"/>
      <c r="S399" s="647"/>
      <c r="T399" s="647"/>
      <c r="U399" s="647"/>
      <c r="V399" s="647"/>
      <c r="W399" s="647"/>
      <c r="X399" s="648"/>
      <c r="Y399" s="649"/>
      <c r="Z399" s="650"/>
      <c r="AA399" s="651"/>
      <c r="AB399" s="647"/>
      <c r="AC399" s="647"/>
      <c r="AD399" s="647"/>
      <c r="AE399" s="647"/>
      <c r="AF399" s="652"/>
      <c r="AG399" s="647"/>
      <c r="AH399" s="647"/>
      <c r="AI399" s="647"/>
      <c r="AJ399" s="646"/>
      <c r="AK399" s="653"/>
      <c r="AL399" s="653"/>
      <c r="AM399" s="653"/>
      <c r="AN399" s="653"/>
    </row>
    <row r="400" spans="1:40">
      <c r="A400" s="234"/>
      <c r="B400" s="647"/>
      <c r="C400" s="647"/>
      <c r="D400" s="647"/>
      <c r="E400" s="647"/>
      <c r="F400" s="647"/>
      <c r="G400" s="647"/>
      <c r="H400" s="647"/>
      <c r="I400" s="647"/>
      <c r="J400" s="647"/>
      <c r="K400" s="647"/>
      <c r="L400" s="647"/>
      <c r="M400" s="647"/>
      <c r="N400" s="647"/>
      <c r="O400" s="647"/>
      <c r="P400" s="647"/>
      <c r="Q400" s="647"/>
      <c r="R400" s="647"/>
      <c r="S400" s="647"/>
      <c r="T400" s="647"/>
      <c r="U400" s="647"/>
      <c r="V400" s="647"/>
      <c r="W400" s="647"/>
      <c r="X400" s="648"/>
      <c r="Y400" s="649"/>
      <c r="Z400" s="650"/>
      <c r="AA400" s="651"/>
      <c r="AB400" s="647"/>
      <c r="AC400" s="647"/>
      <c r="AD400" s="647"/>
      <c r="AE400" s="647"/>
      <c r="AF400" s="652"/>
      <c r="AG400" s="647"/>
      <c r="AH400" s="647"/>
      <c r="AI400" s="647"/>
      <c r="AJ400" s="646"/>
      <c r="AK400" s="653"/>
      <c r="AL400" s="653"/>
      <c r="AM400" s="653"/>
      <c r="AN400" s="653"/>
    </row>
    <row r="401" spans="1:40">
      <c r="A401" s="234"/>
      <c r="B401" s="647"/>
      <c r="C401" s="647"/>
      <c r="D401" s="647"/>
      <c r="E401" s="647"/>
      <c r="F401" s="647"/>
      <c r="G401" s="647"/>
      <c r="H401" s="647"/>
      <c r="I401" s="647"/>
      <c r="J401" s="647"/>
      <c r="K401" s="647"/>
      <c r="L401" s="647"/>
      <c r="M401" s="647"/>
      <c r="N401" s="647"/>
      <c r="O401" s="647"/>
      <c r="P401" s="647"/>
      <c r="Q401" s="647"/>
      <c r="R401" s="647"/>
      <c r="S401" s="647"/>
      <c r="T401" s="647"/>
      <c r="U401" s="647"/>
      <c r="V401" s="647"/>
      <c r="W401" s="647"/>
      <c r="X401" s="648"/>
      <c r="Y401" s="649"/>
      <c r="Z401" s="650"/>
      <c r="AA401" s="651"/>
      <c r="AB401" s="647"/>
      <c r="AC401" s="647"/>
      <c r="AD401" s="647"/>
      <c r="AE401" s="647"/>
      <c r="AF401" s="652"/>
      <c r="AG401" s="647"/>
      <c r="AH401" s="647"/>
      <c r="AI401" s="647"/>
      <c r="AJ401" s="646"/>
      <c r="AK401" s="653"/>
      <c r="AL401" s="653"/>
      <c r="AM401" s="653"/>
      <c r="AN401" s="653"/>
    </row>
    <row r="402" spans="1:40">
      <c r="A402" s="234"/>
      <c r="B402" s="647"/>
      <c r="C402" s="647"/>
      <c r="D402" s="647"/>
      <c r="E402" s="647"/>
      <c r="F402" s="647"/>
      <c r="G402" s="647"/>
      <c r="H402" s="647"/>
      <c r="I402" s="647"/>
      <c r="J402" s="647"/>
      <c r="K402" s="647"/>
      <c r="L402" s="647"/>
      <c r="M402" s="647"/>
      <c r="N402" s="647"/>
      <c r="O402" s="647"/>
      <c r="P402" s="647"/>
      <c r="Q402" s="647"/>
      <c r="R402" s="647"/>
      <c r="S402" s="647"/>
      <c r="T402" s="647"/>
      <c r="U402" s="647"/>
      <c r="V402" s="647"/>
      <c r="W402" s="647"/>
      <c r="X402" s="648"/>
      <c r="Y402" s="649"/>
      <c r="Z402" s="650"/>
      <c r="AA402" s="651"/>
      <c r="AB402" s="647"/>
      <c r="AC402" s="647"/>
      <c r="AD402" s="647"/>
      <c r="AE402" s="647"/>
      <c r="AF402" s="652"/>
      <c r="AG402" s="647"/>
      <c r="AH402" s="647"/>
      <c r="AI402" s="647"/>
      <c r="AJ402" s="646"/>
      <c r="AK402" s="653"/>
      <c r="AL402" s="653"/>
      <c r="AM402" s="653"/>
      <c r="AN402" s="653"/>
    </row>
    <row r="403" spans="1:40">
      <c r="A403" s="234"/>
      <c r="B403" s="647"/>
      <c r="C403" s="647"/>
      <c r="D403" s="647"/>
      <c r="E403" s="647"/>
      <c r="F403" s="647"/>
      <c r="G403" s="647"/>
      <c r="H403" s="647"/>
      <c r="I403" s="647"/>
      <c r="J403" s="647"/>
      <c r="K403" s="647"/>
      <c r="L403" s="647"/>
      <c r="M403" s="647"/>
      <c r="N403" s="647"/>
      <c r="O403" s="647"/>
      <c r="P403" s="647"/>
      <c r="Q403" s="647"/>
      <c r="R403" s="647"/>
      <c r="S403" s="647"/>
      <c r="T403" s="647"/>
      <c r="U403" s="647"/>
      <c r="V403" s="647"/>
      <c r="W403" s="647"/>
      <c r="X403" s="648"/>
      <c r="Y403" s="649"/>
      <c r="Z403" s="650"/>
      <c r="AA403" s="651"/>
      <c r="AB403" s="647"/>
      <c r="AC403" s="647"/>
      <c r="AD403" s="647"/>
      <c r="AE403" s="647"/>
      <c r="AF403" s="652"/>
      <c r="AG403" s="647"/>
      <c r="AH403" s="647"/>
      <c r="AI403" s="647"/>
      <c r="AJ403" s="646"/>
      <c r="AK403" s="653"/>
      <c r="AL403" s="653"/>
      <c r="AM403" s="653"/>
      <c r="AN403" s="653"/>
    </row>
    <row r="404" spans="1:40">
      <c r="A404" s="234"/>
      <c r="B404" s="647"/>
      <c r="C404" s="647"/>
      <c r="D404" s="647"/>
      <c r="E404" s="647"/>
      <c r="F404" s="647"/>
      <c r="G404" s="647"/>
      <c r="H404" s="647"/>
      <c r="I404" s="647"/>
      <c r="J404" s="647"/>
      <c r="K404" s="647"/>
      <c r="L404" s="647"/>
      <c r="M404" s="647"/>
      <c r="N404" s="647"/>
      <c r="O404" s="647"/>
      <c r="P404" s="647"/>
      <c r="Q404" s="647"/>
      <c r="R404" s="647"/>
      <c r="S404" s="647"/>
      <c r="T404" s="647"/>
      <c r="U404" s="647"/>
      <c r="V404" s="647"/>
      <c r="W404" s="647"/>
      <c r="X404" s="648"/>
      <c r="Y404" s="649"/>
      <c r="Z404" s="650"/>
      <c r="AA404" s="651"/>
      <c r="AB404" s="647"/>
      <c r="AC404" s="647"/>
      <c r="AD404" s="647"/>
      <c r="AE404" s="647"/>
      <c r="AF404" s="652"/>
      <c r="AG404" s="647"/>
      <c r="AH404" s="647"/>
      <c r="AI404" s="647"/>
      <c r="AJ404" s="646"/>
      <c r="AK404" s="653"/>
      <c r="AL404" s="653"/>
      <c r="AM404" s="653"/>
      <c r="AN404" s="653"/>
    </row>
    <row r="405" spans="1:40">
      <c r="A405" s="234"/>
      <c r="B405" s="647"/>
      <c r="C405" s="647"/>
      <c r="D405" s="647"/>
      <c r="E405" s="647"/>
      <c r="F405" s="647"/>
      <c r="G405" s="647"/>
      <c r="H405" s="647"/>
      <c r="I405" s="647"/>
      <c r="J405" s="647"/>
      <c r="K405" s="647"/>
      <c r="L405" s="647"/>
      <c r="M405" s="647"/>
      <c r="N405" s="647"/>
      <c r="O405" s="647"/>
      <c r="P405" s="647"/>
      <c r="Q405" s="647"/>
      <c r="R405" s="647"/>
      <c r="S405" s="647"/>
      <c r="T405" s="647"/>
      <c r="U405" s="647"/>
      <c r="V405" s="647"/>
      <c r="W405" s="647"/>
      <c r="X405" s="648"/>
      <c r="Y405" s="649"/>
      <c r="Z405" s="650"/>
      <c r="AA405" s="651"/>
      <c r="AB405" s="647"/>
      <c r="AC405" s="647"/>
      <c r="AD405" s="647"/>
      <c r="AE405" s="647"/>
      <c r="AF405" s="652"/>
      <c r="AG405" s="647"/>
      <c r="AH405" s="647"/>
      <c r="AI405" s="647"/>
      <c r="AJ405" s="646"/>
      <c r="AK405" s="653"/>
      <c r="AL405" s="653"/>
      <c r="AM405" s="653"/>
      <c r="AN405" s="653"/>
    </row>
    <row r="406" spans="1:40">
      <c r="A406" s="234"/>
      <c r="B406" s="647"/>
      <c r="C406" s="647"/>
      <c r="D406" s="647"/>
      <c r="E406" s="647"/>
      <c r="F406" s="647"/>
      <c r="G406" s="647"/>
      <c r="H406" s="647"/>
      <c r="I406" s="647"/>
      <c r="J406" s="647"/>
      <c r="K406" s="647"/>
      <c r="L406" s="647"/>
      <c r="M406" s="647"/>
      <c r="N406" s="647"/>
      <c r="O406" s="647"/>
      <c r="P406" s="647"/>
      <c r="Q406" s="647"/>
      <c r="R406" s="647"/>
      <c r="S406" s="647"/>
      <c r="T406" s="647"/>
      <c r="U406" s="647"/>
      <c r="V406" s="647"/>
      <c r="W406" s="647"/>
      <c r="X406" s="648"/>
      <c r="Y406" s="649"/>
      <c r="Z406" s="650"/>
      <c r="AA406" s="651"/>
      <c r="AB406" s="647"/>
      <c r="AC406" s="647"/>
      <c r="AD406" s="647"/>
      <c r="AE406" s="647"/>
      <c r="AF406" s="652"/>
      <c r="AG406" s="647"/>
      <c r="AH406" s="647"/>
      <c r="AI406" s="647"/>
      <c r="AJ406" s="646"/>
      <c r="AK406" s="653"/>
      <c r="AL406" s="653"/>
      <c r="AM406" s="653"/>
      <c r="AN406" s="653"/>
    </row>
    <row r="407" spans="1:40">
      <c r="A407" s="234"/>
      <c r="B407" s="647"/>
      <c r="C407" s="647"/>
      <c r="D407" s="647"/>
      <c r="E407" s="647"/>
      <c r="F407" s="647"/>
      <c r="G407" s="647"/>
      <c r="H407" s="647"/>
      <c r="I407" s="647"/>
      <c r="J407" s="647"/>
      <c r="K407" s="647"/>
      <c r="L407" s="647"/>
      <c r="M407" s="647"/>
      <c r="N407" s="647"/>
      <c r="O407" s="647"/>
      <c r="P407" s="647"/>
      <c r="Q407" s="647"/>
      <c r="R407" s="647"/>
      <c r="S407" s="647"/>
      <c r="T407" s="647"/>
      <c r="U407" s="647"/>
      <c r="V407" s="647"/>
      <c r="W407" s="647"/>
      <c r="X407" s="648"/>
      <c r="Y407" s="649"/>
      <c r="Z407" s="650"/>
      <c r="AA407" s="651"/>
      <c r="AB407" s="647"/>
      <c r="AC407" s="647"/>
      <c r="AD407" s="647"/>
      <c r="AE407" s="647"/>
      <c r="AF407" s="652"/>
      <c r="AG407" s="647"/>
      <c r="AH407" s="647"/>
      <c r="AI407" s="647"/>
      <c r="AJ407" s="646"/>
      <c r="AK407" s="653"/>
      <c r="AL407" s="653"/>
      <c r="AM407" s="653"/>
      <c r="AN407" s="653"/>
    </row>
    <row r="408" spans="1:40">
      <c r="A408" s="234"/>
      <c r="B408" s="647"/>
      <c r="C408" s="647"/>
      <c r="D408" s="647"/>
      <c r="E408" s="647"/>
      <c r="F408" s="647"/>
      <c r="G408" s="647"/>
      <c r="H408" s="647"/>
      <c r="I408" s="647"/>
      <c r="J408" s="647"/>
      <c r="K408" s="647"/>
      <c r="L408" s="647"/>
      <c r="M408" s="647"/>
      <c r="N408" s="647"/>
      <c r="O408" s="647"/>
      <c r="P408" s="647"/>
      <c r="Q408" s="647"/>
      <c r="R408" s="647"/>
      <c r="S408" s="647"/>
      <c r="T408" s="647"/>
      <c r="U408" s="647"/>
      <c r="V408" s="647"/>
      <c r="W408" s="647"/>
      <c r="X408" s="648"/>
      <c r="Y408" s="649"/>
      <c r="Z408" s="650"/>
      <c r="AA408" s="651"/>
      <c r="AB408" s="647"/>
      <c r="AC408" s="647"/>
      <c r="AD408" s="647"/>
      <c r="AE408" s="647"/>
      <c r="AF408" s="652"/>
      <c r="AG408" s="647"/>
      <c r="AH408" s="647"/>
      <c r="AI408" s="647"/>
      <c r="AJ408" s="646"/>
      <c r="AK408" s="653"/>
      <c r="AL408" s="653"/>
      <c r="AM408" s="653"/>
      <c r="AN408" s="653"/>
    </row>
    <row r="409" spans="1:40">
      <c r="A409" s="234"/>
      <c r="B409" s="647"/>
      <c r="C409" s="647"/>
      <c r="D409" s="647"/>
      <c r="E409" s="647"/>
      <c r="F409" s="647"/>
      <c r="G409" s="647"/>
      <c r="H409" s="647"/>
      <c r="I409" s="647"/>
      <c r="J409" s="647"/>
      <c r="K409" s="647"/>
      <c r="L409" s="647"/>
      <c r="M409" s="647"/>
      <c r="N409" s="647"/>
      <c r="O409" s="647"/>
      <c r="P409" s="647"/>
      <c r="Q409" s="647"/>
      <c r="R409" s="647"/>
      <c r="S409" s="647"/>
      <c r="T409" s="647"/>
      <c r="U409" s="647"/>
      <c r="V409" s="647"/>
      <c r="W409" s="647"/>
      <c r="X409" s="648"/>
      <c r="Y409" s="649"/>
      <c r="Z409" s="650"/>
      <c r="AA409" s="651"/>
      <c r="AB409" s="647"/>
      <c r="AC409" s="647"/>
      <c r="AD409" s="647"/>
      <c r="AE409" s="647"/>
      <c r="AF409" s="652"/>
      <c r="AG409" s="647"/>
      <c r="AH409" s="647"/>
      <c r="AI409" s="647"/>
      <c r="AJ409" s="646"/>
      <c r="AK409" s="653"/>
      <c r="AL409" s="653"/>
      <c r="AM409" s="653"/>
      <c r="AN409" s="653"/>
    </row>
    <row r="410" spans="1:40">
      <c r="A410" s="234"/>
      <c r="B410" s="647"/>
      <c r="C410" s="647"/>
      <c r="D410" s="647"/>
      <c r="E410" s="647"/>
      <c r="F410" s="647"/>
      <c r="G410" s="647"/>
      <c r="H410" s="647"/>
      <c r="I410" s="647"/>
      <c r="J410" s="647"/>
      <c r="K410" s="647"/>
      <c r="L410" s="647"/>
      <c r="M410" s="647"/>
      <c r="N410" s="647"/>
      <c r="O410" s="647"/>
      <c r="P410" s="647"/>
      <c r="Q410" s="647"/>
      <c r="R410" s="647"/>
      <c r="S410" s="647"/>
      <c r="T410" s="647"/>
      <c r="U410" s="647"/>
      <c r="V410" s="647"/>
      <c r="W410" s="647"/>
      <c r="X410" s="648"/>
      <c r="Y410" s="649"/>
      <c r="Z410" s="650"/>
      <c r="AA410" s="651"/>
      <c r="AB410" s="647"/>
      <c r="AC410" s="647"/>
      <c r="AD410" s="647"/>
      <c r="AE410" s="647"/>
      <c r="AF410" s="652"/>
      <c r="AG410" s="647"/>
      <c r="AH410" s="647"/>
      <c r="AI410" s="647"/>
      <c r="AJ410" s="646"/>
      <c r="AK410" s="653"/>
      <c r="AL410" s="653"/>
      <c r="AM410" s="653"/>
      <c r="AN410" s="653"/>
    </row>
    <row r="411" spans="1:40">
      <c r="A411" s="234"/>
      <c r="B411" s="647"/>
      <c r="C411" s="647"/>
      <c r="D411" s="647"/>
      <c r="E411" s="647"/>
      <c r="F411" s="647"/>
      <c r="G411" s="647"/>
      <c r="H411" s="647"/>
      <c r="I411" s="647"/>
      <c r="J411" s="647"/>
      <c r="K411" s="647"/>
      <c r="L411" s="647"/>
      <c r="M411" s="647"/>
      <c r="N411" s="647"/>
      <c r="O411" s="647"/>
      <c r="P411" s="647"/>
      <c r="Q411" s="647"/>
      <c r="R411" s="647"/>
      <c r="S411" s="647"/>
      <c r="T411" s="647"/>
      <c r="U411" s="647"/>
      <c r="V411" s="647"/>
      <c r="W411" s="647"/>
      <c r="X411" s="648"/>
      <c r="Y411" s="649"/>
      <c r="Z411" s="650"/>
      <c r="AA411" s="651"/>
      <c r="AB411" s="647"/>
      <c r="AC411" s="647"/>
      <c r="AD411" s="647"/>
      <c r="AE411" s="647"/>
      <c r="AF411" s="652"/>
      <c r="AG411" s="647"/>
      <c r="AH411" s="647"/>
      <c r="AI411" s="647"/>
      <c r="AJ411" s="646"/>
      <c r="AK411" s="653"/>
      <c r="AL411" s="653"/>
      <c r="AM411" s="653"/>
      <c r="AN411" s="653"/>
    </row>
    <row r="412" spans="1:40">
      <c r="A412" s="234"/>
      <c r="B412" s="647"/>
      <c r="C412" s="647"/>
      <c r="D412" s="647"/>
      <c r="E412" s="647"/>
      <c r="F412" s="647"/>
      <c r="G412" s="647"/>
      <c r="H412" s="647"/>
      <c r="I412" s="647"/>
      <c r="J412" s="647"/>
      <c r="K412" s="647"/>
      <c r="L412" s="647"/>
      <c r="M412" s="647"/>
      <c r="N412" s="647"/>
      <c r="O412" s="647"/>
      <c r="P412" s="647"/>
      <c r="Q412" s="647"/>
      <c r="R412" s="647"/>
      <c r="S412" s="647"/>
      <c r="T412" s="647"/>
      <c r="U412" s="647"/>
      <c r="V412" s="647"/>
      <c r="W412" s="647"/>
      <c r="X412" s="648"/>
      <c r="Y412" s="649"/>
      <c r="Z412" s="650"/>
      <c r="AA412" s="651"/>
      <c r="AB412" s="647"/>
      <c r="AC412" s="647"/>
      <c r="AD412" s="647"/>
      <c r="AE412" s="647"/>
      <c r="AF412" s="652"/>
      <c r="AG412" s="647"/>
      <c r="AH412" s="647"/>
      <c r="AI412" s="647"/>
      <c r="AJ412" s="646"/>
      <c r="AK412" s="653"/>
      <c r="AL412" s="653"/>
      <c r="AM412" s="653"/>
      <c r="AN412" s="653"/>
    </row>
    <row r="413" spans="1:40">
      <c r="A413" s="234"/>
      <c r="B413" s="647"/>
      <c r="C413" s="647"/>
      <c r="D413" s="647"/>
      <c r="E413" s="647"/>
      <c r="F413" s="647"/>
      <c r="G413" s="647"/>
      <c r="H413" s="647"/>
      <c r="I413" s="647"/>
      <c r="J413" s="647"/>
      <c r="K413" s="647"/>
      <c r="L413" s="647"/>
      <c r="M413" s="647"/>
      <c r="N413" s="647"/>
      <c r="O413" s="647"/>
      <c r="P413" s="647"/>
      <c r="Q413" s="647"/>
      <c r="R413" s="647"/>
      <c r="S413" s="647"/>
      <c r="T413" s="647"/>
      <c r="U413" s="647"/>
      <c r="V413" s="647"/>
      <c r="W413" s="647"/>
      <c r="X413" s="648"/>
      <c r="Y413" s="649"/>
      <c r="Z413" s="650"/>
      <c r="AA413" s="651"/>
      <c r="AB413" s="647"/>
      <c r="AC413" s="647"/>
      <c r="AD413" s="647"/>
      <c r="AE413" s="647"/>
      <c r="AF413" s="652"/>
      <c r="AG413" s="647"/>
      <c r="AH413" s="647"/>
      <c r="AI413" s="647"/>
      <c r="AJ413" s="646"/>
      <c r="AK413" s="653"/>
      <c r="AL413" s="653"/>
      <c r="AM413" s="653"/>
      <c r="AN413" s="653"/>
    </row>
    <row r="414" spans="1:40">
      <c r="A414" s="234"/>
      <c r="B414" s="647"/>
      <c r="C414" s="647"/>
      <c r="D414" s="647"/>
      <c r="E414" s="647"/>
      <c r="F414" s="647"/>
      <c r="G414" s="647"/>
      <c r="H414" s="647"/>
      <c r="I414" s="647"/>
      <c r="J414" s="647"/>
      <c r="K414" s="647"/>
      <c r="L414" s="647"/>
      <c r="M414" s="647"/>
      <c r="N414" s="647"/>
      <c r="O414" s="647"/>
      <c r="P414" s="647"/>
      <c r="Q414" s="647"/>
      <c r="R414" s="647"/>
      <c r="S414" s="647"/>
      <c r="T414" s="647"/>
      <c r="U414" s="647"/>
      <c r="V414" s="647"/>
      <c r="W414" s="647"/>
      <c r="X414" s="648"/>
      <c r="Y414" s="649"/>
      <c r="Z414" s="650"/>
      <c r="AA414" s="651"/>
      <c r="AB414" s="647"/>
      <c r="AC414" s="647"/>
      <c r="AD414" s="647"/>
      <c r="AE414" s="647"/>
      <c r="AF414" s="652"/>
      <c r="AG414" s="647"/>
      <c r="AH414" s="647"/>
      <c r="AI414" s="647"/>
      <c r="AJ414" s="646"/>
      <c r="AK414" s="653"/>
      <c r="AL414" s="653"/>
      <c r="AM414" s="653"/>
      <c r="AN414" s="653"/>
    </row>
    <row r="415" spans="1:40">
      <c r="A415" s="234"/>
      <c r="B415" s="647"/>
      <c r="C415" s="647"/>
      <c r="D415" s="647"/>
      <c r="E415" s="647"/>
      <c r="F415" s="647"/>
      <c r="G415" s="647"/>
      <c r="H415" s="647"/>
      <c r="I415" s="647"/>
      <c r="J415" s="647"/>
      <c r="K415" s="647"/>
      <c r="L415" s="647"/>
      <c r="M415" s="647"/>
      <c r="N415" s="647"/>
      <c r="O415" s="647"/>
      <c r="P415" s="647"/>
      <c r="Q415" s="647"/>
      <c r="R415" s="647"/>
      <c r="S415" s="647"/>
      <c r="T415" s="647"/>
      <c r="U415" s="647"/>
      <c r="V415" s="647"/>
      <c r="W415" s="647"/>
      <c r="X415" s="648"/>
      <c r="Y415" s="649"/>
      <c r="Z415" s="650"/>
      <c r="AA415" s="651"/>
      <c r="AB415" s="647"/>
      <c r="AC415" s="647"/>
      <c r="AD415" s="647"/>
      <c r="AE415" s="647"/>
      <c r="AF415" s="652"/>
      <c r="AG415" s="647"/>
      <c r="AH415" s="647"/>
      <c r="AI415" s="647"/>
      <c r="AJ415" s="646"/>
      <c r="AK415" s="653"/>
      <c r="AL415" s="653"/>
      <c r="AM415" s="653"/>
      <c r="AN415" s="653"/>
    </row>
    <row r="416" spans="1:40">
      <c r="A416" s="234"/>
      <c r="B416" s="647"/>
      <c r="C416" s="647"/>
      <c r="D416" s="647"/>
      <c r="E416" s="647"/>
      <c r="F416" s="647"/>
      <c r="G416" s="647"/>
      <c r="H416" s="647"/>
      <c r="I416" s="647"/>
      <c r="J416" s="647"/>
      <c r="K416" s="647"/>
      <c r="L416" s="647"/>
      <c r="M416" s="647"/>
      <c r="N416" s="647"/>
      <c r="O416" s="647"/>
      <c r="P416" s="647"/>
      <c r="Q416" s="647"/>
      <c r="R416" s="647"/>
      <c r="S416" s="647"/>
      <c r="T416" s="647"/>
      <c r="U416" s="647"/>
      <c r="V416" s="647"/>
      <c r="W416" s="647"/>
      <c r="X416" s="648"/>
      <c r="Y416" s="649"/>
      <c r="Z416" s="650"/>
      <c r="AA416" s="651"/>
      <c r="AB416" s="647"/>
      <c r="AC416" s="647"/>
      <c r="AD416" s="647"/>
      <c r="AE416" s="647"/>
      <c r="AF416" s="652"/>
      <c r="AG416" s="647"/>
      <c r="AH416" s="647"/>
      <c r="AI416" s="647"/>
      <c r="AJ416" s="646"/>
      <c r="AK416" s="653"/>
      <c r="AL416" s="653"/>
      <c r="AM416" s="653"/>
      <c r="AN416" s="653"/>
    </row>
    <row r="417" spans="1:40">
      <c r="A417" s="234"/>
      <c r="B417" s="647"/>
      <c r="C417" s="647"/>
      <c r="D417" s="647"/>
      <c r="E417" s="647"/>
      <c r="F417" s="647"/>
      <c r="G417" s="647"/>
      <c r="H417" s="647"/>
      <c r="I417" s="647"/>
      <c r="J417" s="647"/>
      <c r="K417" s="647"/>
      <c r="L417" s="647"/>
      <c r="M417" s="647"/>
      <c r="N417" s="647"/>
      <c r="O417" s="647"/>
      <c r="P417" s="647"/>
      <c r="Q417" s="647"/>
      <c r="R417" s="647"/>
      <c r="S417" s="647"/>
      <c r="T417" s="647"/>
      <c r="U417" s="647"/>
      <c r="V417" s="647"/>
      <c r="W417" s="647"/>
      <c r="X417" s="648"/>
      <c r="Y417" s="649"/>
      <c r="Z417" s="650"/>
      <c r="AA417" s="651"/>
      <c r="AB417" s="647"/>
      <c r="AC417" s="647"/>
      <c r="AD417" s="647"/>
      <c r="AE417" s="647"/>
      <c r="AF417" s="652"/>
      <c r="AG417" s="647"/>
      <c r="AH417" s="647"/>
      <c r="AI417" s="647"/>
      <c r="AJ417" s="646"/>
      <c r="AK417" s="653"/>
      <c r="AL417" s="653"/>
      <c r="AM417" s="653"/>
      <c r="AN417" s="653"/>
    </row>
    <row r="418" spans="1:40">
      <c r="A418" s="234"/>
      <c r="B418" s="647"/>
      <c r="C418" s="647"/>
      <c r="D418" s="647"/>
      <c r="E418" s="647"/>
      <c r="F418" s="647"/>
      <c r="G418" s="647"/>
      <c r="H418" s="647"/>
      <c r="I418" s="647"/>
      <c r="J418" s="647"/>
      <c r="K418" s="647"/>
      <c r="L418" s="647"/>
      <c r="M418" s="647"/>
      <c r="N418" s="647"/>
      <c r="O418" s="647"/>
      <c r="P418" s="647"/>
      <c r="Q418" s="647"/>
      <c r="R418" s="647"/>
      <c r="S418" s="647"/>
      <c r="T418" s="647"/>
      <c r="U418" s="647"/>
      <c r="V418" s="647"/>
      <c r="W418" s="647"/>
      <c r="X418" s="648"/>
      <c r="Y418" s="649"/>
      <c r="Z418" s="650"/>
      <c r="AA418" s="651"/>
      <c r="AB418" s="647"/>
      <c r="AC418" s="647"/>
      <c r="AD418" s="647"/>
      <c r="AE418" s="647"/>
      <c r="AF418" s="652"/>
      <c r="AG418" s="647"/>
      <c r="AH418" s="647"/>
      <c r="AI418" s="647"/>
      <c r="AJ418" s="646"/>
      <c r="AK418" s="653"/>
      <c r="AL418" s="653"/>
      <c r="AM418" s="653"/>
      <c r="AN418" s="653"/>
    </row>
    <row r="419" spans="1:40">
      <c r="A419" s="234"/>
      <c r="B419" s="647"/>
      <c r="C419" s="647"/>
      <c r="D419" s="647"/>
      <c r="E419" s="647"/>
      <c r="F419" s="647"/>
      <c r="G419" s="647"/>
      <c r="H419" s="647"/>
      <c r="I419" s="647"/>
      <c r="J419" s="647"/>
      <c r="K419" s="647"/>
      <c r="L419" s="647"/>
      <c r="M419" s="647"/>
      <c r="N419" s="647"/>
      <c r="O419" s="647"/>
      <c r="P419" s="647"/>
      <c r="Q419" s="647"/>
      <c r="R419" s="647"/>
      <c r="S419" s="647"/>
      <c r="T419" s="647"/>
      <c r="U419" s="647"/>
      <c r="V419" s="647"/>
      <c r="W419" s="647"/>
      <c r="X419" s="648"/>
      <c r="Y419" s="649"/>
      <c r="Z419" s="650"/>
      <c r="AA419" s="651"/>
      <c r="AB419" s="647"/>
      <c r="AC419" s="647"/>
      <c r="AD419" s="647"/>
      <c r="AE419" s="647"/>
      <c r="AF419" s="652"/>
      <c r="AG419" s="647"/>
      <c r="AH419" s="647"/>
      <c r="AI419" s="647"/>
      <c r="AJ419" s="646"/>
      <c r="AK419" s="653"/>
      <c r="AL419" s="653"/>
      <c r="AM419" s="653"/>
      <c r="AN419" s="653"/>
    </row>
    <row r="420" spans="1:40">
      <c r="A420" s="234"/>
      <c r="B420" s="647"/>
      <c r="C420" s="647"/>
      <c r="D420" s="647"/>
      <c r="E420" s="647"/>
      <c r="F420" s="647"/>
      <c r="G420" s="647"/>
      <c r="H420" s="647"/>
      <c r="I420" s="647"/>
      <c r="J420" s="647"/>
      <c r="K420" s="647"/>
      <c r="L420" s="647"/>
      <c r="M420" s="647"/>
      <c r="N420" s="647"/>
      <c r="O420" s="647"/>
      <c r="P420" s="647"/>
      <c r="Q420" s="647"/>
      <c r="R420" s="647"/>
      <c r="S420" s="647"/>
      <c r="T420" s="647"/>
      <c r="U420" s="647"/>
      <c r="V420" s="647"/>
      <c r="W420" s="647"/>
      <c r="X420" s="648"/>
      <c r="Y420" s="649"/>
      <c r="Z420" s="650"/>
      <c r="AA420" s="651"/>
      <c r="AB420" s="647"/>
      <c r="AC420" s="647"/>
      <c r="AD420" s="647"/>
      <c r="AE420" s="647"/>
      <c r="AF420" s="652"/>
      <c r="AG420" s="647"/>
      <c r="AH420" s="647"/>
      <c r="AI420" s="647"/>
      <c r="AJ420" s="646"/>
      <c r="AK420" s="653"/>
      <c r="AL420" s="653"/>
      <c r="AM420" s="653"/>
      <c r="AN420" s="653"/>
    </row>
    <row r="421" spans="1:40">
      <c r="A421" s="234"/>
      <c r="B421" s="647"/>
      <c r="C421" s="647"/>
      <c r="D421" s="647"/>
      <c r="E421" s="647"/>
      <c r="F421" s="647"/>
      <c r="G421" s="647"/>
      <c r="H421" s="647"/>
      <c r="I421" s="647"/>
      <c r="J421" s="647"/>
      <c r="K421" s="647"/>
      <c r="L421" s="647"/>
      <c r="M421" s="647"/>
      <c r="N421" s="647"/>
      <c r="O421" s="647"/>
      <c r="P421" s="647"/>
      <c r="Q421" s="647"/>
      <c r="R421" s="647"/>
      <c r="S421" s="647"/>
      <c r="T421" s="647"/>
      <c r="U421" s="647"/>
      <c r="V421" s="647"/>
      <c r="W421" s="647"/>
      <c r="X421" s="648"/>
      <c r="Y421" s="649"/>
      <c r="Z421" s="650"/>
      <c r="AA421" s="651"/>
      <c r="AB421" s="647"/>
      <c r="AC421" s="647"/>
      <c r="AD421" s="647"/>
      <c r="AE421" s="647"/>
      <c r="AF421" s="652"/>
      <c r="AG421" s="647"/>
      <c r="AH421" s="647"/>
      <c r="AI421" s="647"/>
      <c r="AJ421" s="646"/>
      <c r="AK421" s="653"/>
      <c r="AL421" s="653"/>
      <c r="AM421" s="653"/>
      <c r="AN421" s="653"/>
    </row>
    <row r="422" spans="1:40">
      <c r="A422" s="234"/>
      <c r="B422" s="647"/>
      <c r="C422" s="647"/>
      <c r="D422" s="647"/>
      <c r="E422" s="647"/>
      <c r="F422" s="647"/>
      <c r="G422" s="647"/>
      <c r="H422" s="647"/>
      <c r="I422" s="647"/>
      <c r="J422" s="647"/>
      <c r="K422" s="647"/>
      <c r="L422" s="647"/>
      <c r="M422" s="647"/>
      <c r="N422" s="647"/>
      <c r="O422" s="647"/>
      <c r="P422" s="647"/>
      <c r="Q422" s="647"/>
      <c r="R422" s="647"/>
      <c r="S422" s="647"/>
      <c r="T422" s="647"/>
      <c r="U422" s="647"/>
      <c r="V422" s="647"/>
      <c r="W422" s="647"/>
      <c r="X422" s="648"/>
      <c r="Y422" s="649"/>
      <c r="Z422" s="650"/>
      <c r="AA422" s="651"/>
      <c r="AB422" s="647"/>
      <c r="AC422" s="647"/>
      <c r="AD422" s="647"/>
      <c r="AE422" s="647"/>
      <c r="AF422" s="652"/>
      <c r="AG422" s="647"/>
      <c r="AH422" s="647"/>
      <c r="AI422" s="647"/>
      <c r="AJ422" s="646"/>
      <c r="AK422" s="653"/>
      <c r="AL422" s="653"/>
      <c r="AM422" s="653"/>
      <c r="AN422" s="653"/>
    </row>
    <row r="423" spans="1:40">
      <c r="A423" s="234"/>
      <c r="B423" s="647"/>
      <c r="C423" s="647"/>
      <c r="D423" s="647"/>
      <c r="E423" s="647"/>
      <c r="F423" s="647"/>
      <c r="G423" s="647"/>
      <c r="H423" s="647"/>
      <c r="I423" s="647"/>
      <c r="J423" s="647"/>
      <c r="K423" s="647"/>
      <c r="L423" s="647"/>
      <c r="M423" s="647"/>
      <c r="N423" s="647"/>
      <c r="O423" s="647"/>
      <c r="P423" s="647"/>
      <c r="Q423" s="647"/>
      <c r="R423" s="647"/>
      <c r="S423" s="647"/>
      <c r="T423" s="647"/>
      <c r="U423" s="647"/>
      <c r="V423" s="647"/>
      <c r="W423" s="647"/>
      <c r="X423" s="648"/>
      <c r="Y423" s="649"/>
      <c r="Z423" s="650"/>
      <c r="AA423" s="651"/>
      <c r="AB423" s="647"/>
      <c r="AC423" s="647"/>
      <c r="AD423" s="647"/>
      <c r="AE423" s="647"/>
      <c r="AF423" s="652"/>
      <c r="AG423" s="647"/>
      <c r="AH423" s="647"/>
      <c r="AI423" s="647"/>
      <c r="AJ423" s="646"/>
      <c r="AK423" s="653"/>
      <c r="AL423" s="653"/>
      <c r="AM423" s="653"/>
      <c r="AN423" s="653"/>
    </row>
    <row r="424" spans="1:40">
      <c r="A424" s="234"/>
      <c r="B424" s="647"/>
      <c r="C424" s="647"/>
      <c r="D424" s="647"/>
      <c r="E424" s="647"/>
      <c r="F424" s="647"/>
      <c r="G424" s="647"/>
      <c r="H424" s="647"/>
      <c r="I424" s="647"/>
      <c r="J424" s="647"/>
      <c r="K424" s="647"/>
      <c r="L424" s="647"/>
      <c r="M424" s="647"/>
      <c r="N424" s="647"/>
      <c r="O424" s="647"/>
      <c r="P424" s="647"/>
      <c r="Q424" s="647"/>
      <c r="R424" s="647"/>
      <c r="S424" s="647"/>
      <c r="T424" s="647"/>
      <c r="U424" s="647"/>
      <c r="V424" s="647"/>
      <c r="W424" s="647"/>
      <c r="X424" s="648"/>
      <c r="Y424" s="649"/>
      <c r="Z424" s="650"/>
      <c r="AA424" s="651"/>
      <c r="AB424" s="647"/>
      <c r="AC424" s="647"/>
      <c r="AD424" s="647"/>
      <c r="AE424" s="647"/>
      <c r="AF424" s="652"/>
      <c r="AG424" s="647"/>
      <c r="AH424" s="647"/>
      <c r="AI424" s="647"/>
      <c r="AJ424" s="646"/>
      <c r="AK424" s="653"/>
      <c r="AL424" s="653"/>
      <c r="AM424" s="653"/>
      <c r="AN424" s="653"/>
    </row>
    <row r="425" spans="1:40">
      <c r="A425" s="234"/>
      <c r="B425" s="647"/>
      <c r="C425" s="647"/>
      <c r="D425" s="647"/>
      <c r="E425" s="647"/>
      <c r="F425" s="647"/>
      <c r="G425" s="647"/>
      <c r="H425" s="647"/>
      <c r="I425" s="647"/>
      <c r="J425" s="647"/>
      <c r="K425" s="647"/>
      <c r="L425" s="647"/>
      <c r="M425" s="647"/>
      <c r="N425" s="647"/>
      <c r="O425" s="647"/>
      <c r="P425" s="647"/>
      <c r="Q425" s="647"/>
      <c r="R425" s="647"/>
      <c r="S425" s="647"/>
      <c r="T425" s="647"/>
      <c r="U425" s="647"/>
      <c r="V425" s="647"/>
      <c r="W425" s="647"/>
      <c r="X425" s="648"/>
      <c r="Y425" s="649"/>
      <c r="Z425" s="650"/>
      <c r="AA425" s="651"/>
      <c r="AB425" s="647"/>
      <c r="AC425" s="647"/>
      <c r="AD425" s="647"/>
      <c r="AE425" s="647"/>
      <c r="AF425" s="652"/>
      <c r="AG425" s="647"/>
      <c r="AH425" s="647"/>
      <c r="AI425" s="647"/>
      <c r="AJ425" s="646"/>
      <c r="AK425" s="653"/>
      <c r="AL425" s="653"/>
      <c r="AM425" s="653"/>
      <c r="AN425" s="653"/>
    </row>
    <row r="426" spans="1:40">
      <c r="A426" s="234"/>
      <c r="B426" s="647"/>
      <c r="C426" s="647"/>
      <c r="D426" s="647"/>
      <c r="E426" s="647"/>
      <c r="F426" s="647"/>
      <c r="G426" s="647"/>
      <c r="H426" s="647"/>
      <c r="I426" s="647"/>
      <c r="J426" s="647"/>
      <c r="K426" s="647"/>
      <c r="L426" s="647"/>
      <c r="M426" s="647"/>
      <c r="N426" s="647"/>
      <c r="O426" s="647"/>
      <c r="P426" s="647"/>
      <c r="Q426" s="647"/>
      <c r="R426" s="647"/>
      <c r="S426" s="647"/>
      <c r="T426" s="647"/>
      <c r="U426" s="647"/>
      <c r="V426" s="647"/>
      <c r="W426" s="647"/>
      <c r="X426" s="648"/>
      <c r="Y426" s="649"/>
      <c r="Z426" s="650"/>
      <c r="AA426" s="651"/>
      <c r="AB426" s="647"/>
      <c r="AC426" s="647"/>
      <c r="AD426" s="647"/>
      <c r="AE426" s="647"/>
      <c r="AF426" s="652"/>
      <c r="AG426" s="647"/>
      <c r="AH426" s="647"/>
      <c r="AI426" s="647"/>
      <c r="AJ426" s="646"/>
      <c r="AK426" s="653"/>
      <c r="AL426" s="653"/>
      <c r="AM426" s="653"/>
      <c r="AN426" s="653"/>
    </row>
    <row r="427" spans="1:40">
      <c r="A427" s="234"/>
      <c r="B427" s="647"/>
      <c r="C427" s="647"/>
      <c r="D427" s="647"/>
      <c r="E427" s="647"/>
      <c r="F427" s="647"/>
      <c r="G427" s="647"/>
      <c r="H427" s="647"/>
      <c r="I427" s="647"/>
      <c r="J427" s="647"/>
      <c r="K427" s="647"/>
      <c r="L427" s="647"/>
      <c r="M427" s="647"/>
      <c r="N427" s="647"/>
      <c r="O427" s="647"/>
      <c r="P427" s="647"/>
      <c r="Q427" s="647"/>
      <c r="R427" s="647"/>
      <c r="S427" s="647"/>
      <c r="T427" s="647"/>
      <c r="U427" s="647"/>
      <c r="V427" s="647"/>
      <c r="W427" s="647"/>
      <c r="X427" s="648"/>
      <c r="Y427" s="649"/>
      <c r="Z427" s="650"/>
      <c r="AA427" s="651"/>
      <c r="AB427" s="647"/>
      <c r="AC427" s="647"/>
      <c r="AD427" s="647"/>
      <c r="AE427" s="647"/>
      <c r="AF427" s="652"/>
      <c r="AG427" s="647"/>
      <c r="AH427" s="647"/>
      <c r="AI427" s="647"/>
      <c r="AJ427" s="646"/>
      <c r="AK427" s="653"/>
      <c r="AL427" s="653"/>
      <c r="AM427" s="653"/>
      <c r="AN427" s="653"/>
    </row>
    <row r="428" spans="1:40">
      <c r="A428" s="234"/>
      <c r="B428" s="647"/>
      <c r="C428" s="647"/>
      <c r="D428" s="647"/>
      <c r="E428" s="647"/>
      <c r="F428" s="647"/>
      <c r="G428" s="647"/>
      <c r="H428" s="647"/>
      <c r="I428" s="647"/>
      <c r="J428" s="647"/>
      <c r="K428" s="647"/>
      <c r="L428" s="647"/>
      <c r="M428" s="647"/>
      <c r="N428" s="647"/>
      <c r="O428" s="647"/>
      <c r="P428" s="647"/>
      <c r="Q428" s="647"/>
      <c r="R428" s="647"/>
      <c r="S428" s="647"/>
      <c r="T428" s="647"/>
      <c r="U428" s="647"/>
      <c r="V428" s="647"/>
      <c r="W428" s="647"/>
      <c r="X428" s="648"/>
      <c r="Y428" s="649"/>
      <c r="Z428" s="650"/>
      <c r="AA428" s="651"/>
      <c r="AB428" s="647"/>
      <c r="AC428" s="647"/>
      <c r="AD428" s="647"/>
      <c r="AE428" s="647"/>
      <c r="AF428" s="652"/>
      <c r="AG428" s="647"/>
      <c r="AH428" s="647"/>
      <c r="AI428" s="647"/>
      <c r="AJ428" s="646"/>
      <c r="AK428" s="653"/>
      <c r="AL428" s="653"/>
      <c r="AM428" s="653"/>
      <c r="AN428" s="653"/>
    </row>
    <row r="429" spans="1:40">
      <c r="A429" s="234"/>
      <c r="B429" s="647"/>
      <c r="C429" s="647"/>
      <c r="D429" s="647"/>
      <c r="E429" s="647"/>
      <c r="F429" s="647"/>
      <c r="G429" s="647"/>
      <c r="H429" s="647"/>
      <c r="I429" s="647"/>
      <c r="J429" s="647"/>
      <c r="K429" s="647"/>
      <c r="L429" s="647"/>
      <c r="M429" s="647"/>
      <c r="N429" s="647"/>
      <c r="O429" s="647"/>
      <c r="P429" s="647"/>
      <c r="Q429" s="647"/>
      <c r="R429" s="647"/>
      <c r="S429" s="647"/>
      <c r="T429" s="647"/>
      <c r="U429" s="647"/>
      <c r="V429" s="647"/>
      <c r="W429" s="647"/>
      <c r="X429" s="648"/>
      <c r="Y429" s="649"/>
      <c r="Z429" s="650"/>
      <c r="AA429" s="651"/>
      <c r="AB429" s="647"/>
      <c r="AC429" s="647"/>
      <c r="AD429" s="647"/>
      <c r="AE429" s="647"/>
      <c r="AF429" s="652"/>
      <c r="AG429" s="647"/>
      <c r="AH429" s="647"/>
      <c r="AI429" s="647"/>
      <c r="AJ429" s="646"/>
      <c r="AK429" s="653"/>
      <c r="AL429" s="653"/>
      <c r="AM429" s="653"/>
      <c r="AN429" s="653"/>
    </row>
    <row r="430" spans="1:40">
      <c r="A430" s="234"/>
      <c r="B430" s="647"/>
      <c r="C430" s="647"/>
      <c r="D430" s="647"/>
      <c r="E430" s="647"/>
      <c r="F430" s="647"/>
      <c r="G430" s="647"/>
      <c r="H430" s="647"/>
      <c r="I430" s="647"/>
      <c r="J430" s="647"/>
      <c r="K430" s="647"/>
      <c r="L430" s="647"/>
      <c r="M430" s="647"/>
      <c r="N430" s="647"/>
      <c r="O430" s="647"/>
      <c r="P430" s="647"/>
      <c r="Q430" s="647"/>
      <c r="R430" s="647"/>
      <c r="S430" s="647"/>
      <c r="T430" s="647"/>
      <c r="U430" s="647"/>
      <c r="V430" s="647"/>
      <c r="W430" s="647"/>
      <c r="X430" s="648"/>
      <c r="Y430" s="649"/>
      <c r="Z430" s="650"/>
      <c r="AA430" s="651"/>
      <c r="AB430" s="647"/>
      <c r="AC430" s="647"/>
      <c r="AD430" s="647"/>
      <c r="AE430" s="647"/>
      <c r="AF430" s="652"/>
      <c r="AG430" s="647"/>
      <c r="AH430" s="647"/>
      <c r="AI430" s="647"/>
      <c r="AJ430" s="646"/>
      <c r="AK430" s="653"/>
      <c r="AL430" s="653"/>
      <c r="AM430" s="653"/>
      <c r="AN430" s="653"/>
    </row>
    <row r="431" spans="1:40">
      <c r="A431" s="234"/>
      <c r="B431" s="647"/>
      <c r="C431" s="647"/>
      <c r="D431" s="647"/>
      <c r="E431" s="647"/>
      <c r="F431" s="647"/>
      <c r="G431" s="647"/>
      <c r="H431" s="647"/>
      <c r="I431" s="647"/>
      <c r="J431" s="647"/>
      <c r="K431" s="647"/>
      <c r="L431" s="647"/>
      <c r="M431" s="647"/>
      <c r="N431" s="647"/>
      <c r="O431" s="647"/>
      <c r="P431" s="647"/>
      <c r="Q431" s="647"/>
      <c r="R431" s="647"/>
      <c r="S431" s="647"/>
      <c r="T431" s="647"/>
      <c r="U431" s="647"/>
      <c r="V431" s="647"/>
      <c r="W431" s="647"/>
      <c r="X431" s="648"/>
      <c r="Y431" s="649"/>
      <c r="Z431" s="650"/>
      <c r="AA431" s="651"/>
      <c r="AB431" s="647"/>
      <c r="AC431" s="647"/>
      <c r="AD431" s="647"/>
      <c r="AE431" s="647"/>
      <c r="AF431" s="652"/>
      <c r="AG431" s="647"/>
      <c r="AH431" s="647"/>
      <c r="AI431" s="647"/>
      <c r="AJ431" s="646"/>
      <c r="AK431" s="653"/>
      <c r="AL431" s="653"/>
      <c r="AM431" s="653"/>
      <c r="AN431" s="653"/>
    </row>
    <row r="432" spans="1:40">
      <c r="A432" s="234"/>
      <c r="B432" s="647"/>
      <c r="C432" s="647"/>
      <c r="D432" s="647"/>
      <c r="E432" s="647"/>
      <c r="F432" s="647"/>
      <c r="G432" s="647"/>
      <c r="H432" s="647"/>
      <c r="I432" s="647"/>
      <c r="J432" s="647"/>
      <c r="K432" s="647"/>
      <c r="L432" s="647"/>
      <c r="M432" s="647"/>
      <c r="N432" s="647"/>
      <c r="O432" s="647"/>
      <c r="P432" s="647"/>
      <c r="Q432" s="647"/>
      <c r="R432" s="647"/>
      <c r="S432" s="647"/>
      <c r="T432" s="647"/>
      <c r="U432" s="647"/>
      <c r="V432" s="647"/>
      <c r="W432" s="647"/>
      <c r="X432" s="648"/>
      <c r="Y432" s="649"/>
      <c r="Z432" s="650"/>
      <c r="AA432" s="651"/>
      <c r="AB432" s="647"/>
      <c r="AC432" s="647"/>
      <c r="AD432" s="647"/>
      <c r="AE432" s="647"/>
      <c r="AF432" s="652"/>
      <c r="AG432" s="647"/>
      <c r="AH432" s="647"/>
      <c r="AI432" s="647"/>
      <c r="AJ432" s="646"/>
      <c r="AK432" s="653"/>
      <c r="AL432" s="653"/>
      <c r="AM432" s="653"/>
      <c r="AN432" s="653"/>
    </row>
    <row r="433" spans="1:40">
      <c r="A433" s="234"/>
      <c r="B433" s="647"/>
      <c r="C433" s="647"/>
      <c r="D433" s="647"/>
      <c r="E433" s="647"/>
      <c r="F433" s="647"/>
      <c r="G433" s="647"/>
      <c r="H433" s="647"/>
      <c r="I433" s="647"/>
      <c r="J433" s="647"/>
      <c r="K433" s="647"/>
      <c r="L433" s="647"/>
      <c r="M433" s="647"/>
      <c r="N433" s="647"/>
      <c r="O433" s="647"/>
      <c r="P433" s="647"/>
      <c r="Q433" s="647"/>
      <c r="R433" s="647"/>
      <c r="S433" s="647"/>
      <c r="T433" s="647"/>
      <c r="U433" s="647"/>
      <c r="V433" s="647"/>
      <c r="W433" s="647"/>
      <c r="X433" s="648"/>
      <c r="Y433" s="649"/>
      <c r="Z433" s="650"/>
      <c r="AA433" s="651"/>
      <c r="AB433" s="647"/>
      <c r="AC433" s="647"/>
      <c r="AD433" s="647"/>
      <c r="AE433" s="647"/>
      <c r="AF433" s="652"/>
      <c r="AG433" s="647"/>
      <c r="AH433" s="647"/>
      <c r="AI433" s="647"/>
      <c r="AJ433" s="646"/>
      <c r="AK433" s="653"/>
      <c r="AL433" s="653"/>
      <c r="AM433" s="653"/>
      <c r="AN433" s="653"/>
    </row>
    <row r="434" spans="1:40">
      <c r="A434" s="234"/>
      <c r="B434" s="647"/>
      <c r="C434" s="647"/>
      <c r="D434" s="647"/>
      <c r="E434" s="647"/>
      <c r="F434" s="647"/>
      <c r="G434" s="647"/>
      <c r="H434" s="647"/>
      <c r="I434" s="647"/>
      <c r="J434" s="647"/>
      <c r="K434" s="647"/>
      <c r="L434" s="647"/>
      <c r="M434" s="647"/>
      <c r="N434" s="647"/>
      <c r="O434" s="647"/>
      <c r="P434" s="647"/>
      <c r="Q434" s="647"/>
      <c r="R434" s="647"/>
      <c r="S434" s="647"/>
      <c r="T434" s="647"/>
      <c r="U434" s="647"/>
      <c r="V434" s="647"/>
      <c r="W434" s="647"/>
      <c r="X434" s="648"/>
      <c r="Y434" s="649"/>
      <c r="Z434" s="650"/>
      <c r="AA434" s="651"/>
      <c r="AB434" s="647"/>
      <c r="AC434" s="647"/>
      <c r="AD434" s="647"/>
      <c r="AE434" s="647"/>
      <c r="AF434" s="652"/>
      <c r="AG434" s="647"/>
      <c r="AH434" s="647"/>
      <c r="AI434" s="647"/>
      <c r="AJ434" s="646"/>
      <c r="AK434" s="653"/>
      <c r="AL434" s="653"/>
      <c r="AM434" s="653"/>
      <c r="AN434" s="653"/>
    </row>
    <row r="435" spans="1:40">
      <c r="A435" s="234"/>
      <c r="B435" s="647"/>
      <c r="C435" s="647"/>
      <c r="D435" s="647"/>
      <c r="E435" s="647"/>
      <c r="F435" s="647"/>
      <c r="G435" s="647"/>
      <c r="H435" s="647"/>
      <c r="I435" s="647"/>
      <c r="J435" s="647"/>
      <c r="K435" s="647"/>
      <c r="L435" s="647"/>
      <c r="M435" s="647"/>
      <c r="N435" s="647"/>
      <c r="O435" s="647"/>
      <c r="P435" s="647"/>
      <c r="Q435" s="647"/>
      <c r="R435" s="647"/>
      <c r="S435" s="647"/>
      <c r="T435" s="647"/>
      <c r="U435" s="647"/>
      <c r="V435" s="647"/>
      <c r="W435" s="647"/>
      <c r="X435" s="648"/>
      <c r="Y435" s="649"/>
      <c r="Z435" s="650"/>
      <c r="AA435" s="651"/>
      <c r="AB435" s="647"/>
      <c r="AC435" s="647"/>
      <c r="AD435" s="647"/>
      <c r="AE435" s="647"/>
      <c r="AF435" s="652"/>
      <c r="AG435" s="647"/>
      <c r="AH435" s="647"/>
      <c r="AI435" s="647"/>
      <c r="AJ435" s="646"/>
      <c r="AK435" s="653"/>
      <c r="AL435" s="653"/>
      <c r="AM435" s="653"/>
      <c r="AN435" s="653"/>
    </row>
    <row r="436" spans="1:40">
      <c r="A436" s="234"/>
      <c r="B436" s="647"/>
      <c r="C436" s="647"/>
      <c r="D436" s="647"/>
      <c r="E436" s="647"/>
      <c r="F436" s="647"/>
      <c r="G436" s="647"/>
      <c r="H436" s="647"/>
      <c r="I436" s="647"/>
      <c r="J436" s="647"/>
      <c r="K436" s="647"/>
      <c r="L436" s="647"/>
      <c r="M436" s="647"/>
      <c r="N436" s="647"/>
      <c r="O436" s="647"/>
      <c r="P436" s="647"/>
      <c r="Q436" s="647"/>
      <c r="R436" s="647"/>
      <c r="S436" s="647"/>
      <c r="T436" s="647"/>
      <c r="U436" s="647"/>
      <c r="V436" s="647"/>
      <c r="W436" s="647"/>
      <c r="X436" s="648"/>
      <c r="Y436" s="649"/>
      <c r="Z436" s="650"/>
      <c r="AA436" s="651"/>
      <c r="AB436" s="647"/>
      <c r="AC436" s="647"/>
      <c r="AD436" s="647"/>
      <c r="AE436" s="647"/>
      <c r="AF436" s="652"/>
      <c r="AG436" s="647"/>
      <c r="AH436" s="647"/>
      <c r="AI436" s="647"/>
      <c r="AJ436" s="646"/>
      <c r="AK436" s="653"/>
      <c r="AL436" s="653"/>
      <c r="AM436" s="653"/>
      <c r="AN436" s="653"/>
    </row>
    <row r="437" spans="1:40">
      <c r="A437" s="234"/>
      <c r="B437" s="647"/>
      <c r="C437" s="647"/>
      <c r="D437" s="647"/>
      <c r="E437" s="647"/>
      <c r="F437" s="647"/>
      <c r="G437" s="647"/>
      <c r="H437" s="647"/>
      <c r="I437" s="647"/>
      <c r="J437" s="647"/>
      <c r="K437" s="647"/>
      <c r="L437" s="647"/>
      <c r="M437" s="647"/>
      <c r="N437" s="647"/>
      <c r="O437" s="647"/>
      <c r="P437" s="647"/>
      <c r="Q437" s="647"/>
      <c r="R437" s="647"/>
      <c r="S437" s="647"/>
      <c r="T437" s="647"/>
      <c r="U437" s="647"/>
      <c r="V437" s="647"/>
      <c r="W437" s="647"/>
      <c r="X437" s="648"/>
      <c r="Y437" s="649"/>
      <c r="Z437" s="650"/>
      <c r="AA437" s="651"/>
      <c r="AB437" s="647"/>
      <c r="AC437" s="647"/>
      <c r="AD437" s="647"/>
      <c r="AE437" s="647"/>
      <c r="AF437" s="652"/>
      <c r="AG437" s="647"/>
      <c r="AH437" s="647"/>
      <c r="AI437" s="647"/>
      <c r="AJ437" s="646"/>
      <c r="AK437" s="653"/>
      <c r="AL437" s="653"/>
      <c r="AM437" s="653"/>
      <c r="AN437" s="653"/>
    </row>
    <row r="438" spans="1:40">
      <c r="A438" s="234"/>
      <c r="B438" s="647"/>
      <c r="C438" s="647"/>
      <c r="D438" s="647"/>
      <c r="E438" s="647"/>
      <c r="F438" s="647"/>
      <c r="G438" s="647"/>
      <c r="H438" s="647"/>
      <c r="I438" s="647"/>
      <c r="J438" s="647"/>
      <c r="K438" s="647"/>
      <c r="L438" s="647"/>
      <c r="M438" s="647"/>
      <c r="N438" s="647"/>
      <c r="O438" s="647"/>
      <c r="P438" s="647"/>
      <c r="Q438" s="647"/>
      <c r="R438" s="647"/>
      <c r="S438" s="647"/>
      <c r="T438" s="647"/>
      <c r="U438" s="647"/>
      <c r="V438" s="647"/>
      <c r="W438" s="647"/>
      <c r="X438" s="648"/>
      <c r="Y438" s="649"/>
      <c r="Z438" s="650"/>
      <c r="AA438" s="651"/>
      <c r="AB438" s="647"/>
      <c r="AC438" s="647"/>
      <c r="AD438" s="647"/>
      <c r="AE438" s="647"/>
      <c r="AF438" s="652"/>
      <c r="AG438" s="647"/>
      <c r="AH438" s="647"/>
      <c r="AI438" s="647"/>
      <c r="AJ438" s="646"/>
      <c r="AK438" s="653"/>
      <c r="AL438" s="653"/>
      <c r="AM438" s="653"/>
      <c r="AN438" s="653"/>
    </row>
    <row r="439" spans="1:40">
      <c r="A439" s="234"/>
      <c r="B439" s="647"/>
      <c r="C439" s="647"/>
      <c r="D439" s="647"/>
      <c r="E439" s="647"/>
      <c r="F439" s="647"/>
      <c r="G439" s="647"/>
      <c r="H439" s="647"/>
      <c r="I439" s="647"/>
      <c r="J439" s="647"/>
      <c r="K439" s="647"/>
      <c r="L439" s="647"/>
      <c r="M439" s="647"/>
      <c r="N439" s="647"/>
      <c r="O439" s="647"/>
      <c r="P439" s="647"/>
      <c r="Q439" s="647"/>
      <c r="R439" s="647"/>
      <c r="S439" s="647"/>
      <c r="T439" s="647"/>
      <c r="U439" s="647"/>
      <c r="V439" s="647"/>
      <c r="W439" s="647"/>
      <c r="X439" s="648"/>
      <c r="Y439" s="649"/>
      <c r="Z439" s="650"/>
      <c r="AA439" s="651"/>
      <c r="AB439" s="647"/>
      <c r="AC439" s="647"/>
      <c r="AD439" s="647"/>
      <c r="AE439" s="647"/>
      <c r="AF439" s="652"/>
      <c r="AG439" s="647"/>
      <c r="AH439" s="647"/>
      <c r="AI439" s="647"/>
      <c r="AJ439" s="646"/>
      <c r="AK439" s="653"/>
      <c r="AL439" s="653"/>
      <c r="AM439" s="653"/>
      <c r="AN439" s="653"/>
    </row>
    <row r="440" spans="1:40">
      <c r="A440" s="234"/>
      <c r="B440" s="647"/>
      <c r="C440" s="647"/>
      <c r="D440" s="647"/>
      <c r="E440" s="647"/>
      <c r="F440" s="647"/>
      <c r="G440" s="647"/>
      <c r="H440" s="647"/>
      <c r="I440" s="647"/>
      <c r="J440" s="647"/>
      <c r="K440" s="647"/>
      <c r="L440" s="647"/>
      <c r="M440" s="647"/>
      <c r="N440" s="647"/>
      <c r="O440" s="647"/>
      <c r="P440" s="647"/>
      <c r="Q440" s="647"/>
      <c r="R440" s="647"/>
      <c r="S440" s="647"/>
      <c r="T440" s="647"/>
      <c r="U440" s="647"/>
      <c r="V440" s="647"/>
      <c r="W440" s="647"/>
      <c r="X440" s="648"/>
      <c r="Y440" s="649"/>
      <c r="Z440" s="650"/>
      <c r="AA440" s="651"/>
      <c r="AB440" s="647"/>
      <c r="AC440" s="647"/>
      <c r="AD440" s="647"/>
      <c r="AE440" s="647"/>
      <c r="AF440" s="652"/>
      <c r="AG440" s="647"/>
      <c r="AH440" s="647"/>
      <c r="AI440" s="647"/>
      <c r="AJ440" s="646"/>
      <c r="AK440" s="653"/>
      <c r="AL440" s="653"/>
      <c r="AM440" s="653"/>
      <c r="AN440" s="653"/>
    </row>
    <row r="441" spans="1:40">
      <c r="A441" s="234"/>
      <c r="B441" s="647"/>
      <c r="C441" s="647"/>
      <c r="D441" s="647"/>
      <c r="E441" s="647"/>
      <c r="F441" s="647"/>
      <c r="G441" s="647"/>
      <c r="H441" s="647"/>
      <c r="I441" s="647"/>
      <c r="J441" s="647"/>
      <c r="K441" s="647"/>
      <c r="L441" s="647"/>
      <c r="M441" s="647"/>
      <c r="N441" s="647"/>
      <c r="O441" s="647"/>
      <c r="P441" s="647"/>
      <c r="Q441" s="647"/>
      <c r="R441" s="647"/>
      <c r="S441" s="647"/>
      <c r="T441" s="647"/>
      <c r="U441" s="647"/>
      <c r="V441" s="647"/>
      <c r="W441" s="647"/>
      <c r="X441" s="648"/>
      <c r="Y441" s="649"/>
      <c r="Z441" s="650"/>
      <c r="AA441" s="651"/>
      <c r="AB441" s="647"/>
      <c r="AC441" s="647"/>
      <c r="AD441" s="647"/>
      <c r="AE441" s="647"/>
      <c r="AF441" s="652"/>
      <c r="AG441" s="647"/>
      <c r="AH441" s="647"/>
      <c r="AI441" s="647"/>
      <c r="AJ441" s="646"/>
      <c r="AK441" s="653"/>
      <c r="AL441" s="653"/>
      <c r="AM441" s="653"/>
      <c r="AN441" s="653"/>
    </row>
    <row r="442" spans="1:40">
      <c r="A442" s="234"/>
      <c r="B442" s="647"/>
      <c r="C442" s="647"/>
      <c r="D442" s="647"/>
      <c r="E442" s="647"/>
      <c r="F442" s="647"/>
      <c r="G442" s="647"/>
      <c r="H442" s="647"/>
      <c r="I442" s="647"/>
      <c r="J442" s="647"/>
      <c r="K442" s="647"/>
      <c r="L442" s="647"/>
      <c r="M442" s="647"/>
      <c r="N442" s="647"/>
      <c r="O442" s="647"/>
      <c r="P442" s="647"/>
      <c r="Q442" s="647"/>
      <c r="R442" s="647"/>
      <c r="S442" s="647"/>
      <c r="T442" s="647"/>
      <c r="U442" s="647"/>
      <c r="V442" s="647"/>
      <c r="W442" s="647"/>
      <c r="X442" s="648"/>
      <c r="Y442" s="649"/>
      <c r="Z442" s="650"/>
      <c r="AA442" s="651"/>
      <c r="AB442" s="647"/>
      <c r="AC442" s="647"/>
      <c r="AD442" s="647"/>
      <c r="AE442" s="647"/>
      <c r="AF442" s="652"/>
      <c r="AG442" s="647"/>
      <c r="AH442" s="647"/>
      <c r="AI442" s="647"/>
      <c r="AJ442" s="646"/>
      <c r="AK442" s="653"/>
      <c r="AL442" s="653"/>
      <c r="AM442" s="653"/>
      <c r="AN442" s="653"/>
    </row>
    <row r="443" spans="1:40">
      <c r="A443" s="234"/>
      <c r="B443" s="647"/>
      <c r="C443" s="647"/>
      <c r="D443" s="647"/>
      <c r="E443" s="647"/>
      <c r="F443" s="647"/>
      <c r="G443" s="647"/>
      <c r="H443" s="647"/>
      <c r="I443" s="647"/>
      <c r="J443" s="647"/>
      <c r="K443" s="647"/>
      <c r="L443" s="647"/>
      <c r="M443" s="647"/>
      <c r="N443" s="647"/>
      <c r="O443" s="647"/>
      <c r="P443" s="647"/>
      <c r="Q443" s="647"/>
      <c r="R443" s="647"/>
      <c r="S443" s="647"/>
      <c r="T443" s="647"/>
      <c r="U443" s="647"/>
      <c r="V443" s="647"/>
      <c r="W443" s="647"/>
      <c r="X443" s="648"/>
      <c r="Y443" s="649"/>
      <c r="Z443" s="650"/>
      <c r="AA443" s="651"/>
      <c r="AB443" s="647"/>
      <c r="AC443" s="647"/>
      <c r="AD443" s="647"/>
      <c r="AE443" s="647"/>
      <c r="AF443" s="652"/>
      <c r="AG443" s="647"/>
      <c r="AH443" s="647"/>
      <c r="AI443" s="647"/>
      <c r="AJ443" s="646"/>
      <c r="AK443" s="653"/>
      <c r="AL443" s="653"/>
      <c r="AM443" s="653"/>
      <c r="AN443" s="653"/>
    </row>
    <row r="444" spans="1:40">
      <c r="A444" s="234"/>
      <c r="B444" s="647"/>
      <c r="C444" s="647"/>
      <c r="D444" s="647"/>
      <c r="E444" s="647"/>
      <c r="F444" s="647"/>
      <c r="G444" s="647"/>
      <c r="H444" s="647"/>
      <c r="I444" s="647"/>
      <c r="J444" s="647"/>
      <c r="K444" s="647"/>
      <c r="L444" s="647"/>
      <c r="M444" s="647"/>
      <c r="N444" s="647"/>
      <c r="O444" s="647"/>
      <c r="P444" s="647"/>
      <c r="Q444" s="647"/>
      <c r="R444" s="647"/>
      <c r="S444" s="647"/>
      <c r="T444" s="647"/>
      <c r="U444" s="647"/>
      <c r="V444" s="647"/>
      <c r="W444" s="647"/>
      <c r="X444" s="648"/>
      <c r="Y444" s="649"/>
      <c r="Z444" s="650"/>
      <c r="AA444" s="651"/>
      <c r="AB444" s="647"/>
      <c r="AC444" s="647"/>
      <c r="AD444" s="647"/>
      <c r="AE444" s="647"/>
      <c r="AF444" s="652"/>
      <c r="AG444" s="647"/>
      <c r="AH444" s="647"/>
      <c r="AI444" s="647"/>
      <c r="AJ444" s="646"/>
      <c r="AK444" s="653"/>
      <c r="AL444" s="653"/>
      <c r="AM444" s="653"/>
      <c r="AN444" s="653"/>
    </row>
    <row r="445" spans="1:40">
      <c r="A445" s="234"/>
      <c r="B445" s="647"/>
      <c r="C445" s="647"/>
      <c r="D445" s="647"/>
      <c r="E445" s="647"/>
      <c r="F445" s="647"/>
      <c r="G445" s="647"/>
      <c r="H445" s="647"/>
      <c r="I445" s="647"/>
      <c r="J445" s="647"/>
      <c r="K445" s="647"/>
      <c r="L445" s="647"/>
      <c r="M445" s="647"/>
      <c r="N445" s="647"/>
      <c r="O445" s="647"/>
      <c r="P445" s="647"/>
      <c r="Q445" s="647"/>
      <c r="R445" s="647"/>
      <c r="S445" s="647"/>
      <c r="T445" s="647"/>
      <c r="U445" s="647"/>
      <c r="V445" s="647"/>
      <c r="W445" s="647"/>
      <c r="X445" s="648"/>
      <c r="Y445" s="649"/>
      <c r="Z445" s="650"/>
      <c r="AA445" s="651"/>
      <c r="AB445" s="647"/>
      <c r="AC445" s="647"/>
      <c r="AD445" s="647"/>
      <c r="AE445" s="647"/>
      <c r="AF445" s="652"/>
      <c r="AG445" s="647"/>
      <c r="AH445" s="647"/>
      <c r="AI445" s="647"/>
      <c r="AJ445" s="646"/>
      <c r="AK445" s="653"/>
      <c r="AL445" s="653"/>
      <c r="AM445" s="653"/>
      <c r="AN445" s="653"/>
    </row>
    <row r="446" spans="1:40">
      <c r="A446" s="234"/>
      <c r="B446" s="647"/>
      <c r="C446" s="647"/>
      <c r="D446" s="647"/>
      <c r="E446" s="647"/>
      <c r="F446" s="647"/>
      <c r="G446" s="647"/>
      <c r="H446" s="647"/>
      <c r="I446" s="647"/>
      <c r="J446" s="647"/>
      <c r="K446" s="647"/>
      <c r="L446" s="647"/>
      <c r="M446" s="647"/>
      <c r="N446" s="647"/>
      <c r="O446" s="647"/>
      <c r="P446" s="647"/>
      <c r="Q446" s="647"/>
      <c r="R446" s="647"/>
      <c r="S446" s="647"/>
      <c r="T446" s="647"/>
      <c r="U446" s="647"/>
      <c r="V446" s="647"/>
      <c r="W446" s="647"/>
      <c r="X446" s="648"/>
      <c r="Y446" s="649"/>
      <c r="Z446" s="650"/>
      <c r="AA446" s="651"/>
      <c r="AB446" s="647"/>
      <c r="AC446" s="647"/>
      <c r="AD446" s="647"/>
      <c r="AE446" s="647"/>
      <c r="AF446" s="652"/>
      <c r="AG446" s="647"/>
      <c r="AH446" s="647"/>
      <c r="AI446" s="647"/>
      <c r="AJ446" s="646"/>
      <c r="AK446" s="653"/>
      <c r="AL446" s="653"/>
      <c r="AM446" s="653"/>
      <c r="AN446" s="653"/>
    </row>
    <row r="447" spans="1:40">
      <c r="A447" s="234"/>
      <c r="B447" s="647"/>
      <c r="C447" s="647"/>
      <c r="D447" s="647"/>
      <c r="E447" s="647"/>
      <c r="F447" s="647"/>
      <c r="G447" s="647"/>
      <c r="H447" s="647"/>
      <c r="I447" s="647"/>
      <c r="J447" s="647"/>
      <c r="K447" s="647"/>
      <c r="L447" s="647"/>
      <c r="M447" s="647"/>
      <c r="N447" s="647"/>
      <c r="O447" s="647"/>
      <c r="P447" s="647"/>
      <c r="Q447" s="647"/>
      <c r="R447" s="647"/>
      <c r="S447" s="647"/>
      <c r="T447" s="647"/>
      <c r="U447" s="647"/>
      <c r="V447" s="647"/>
      <c r="W447" s="647"/>
      <c r="X447" s="648"/>
      <c r="Y447" s="649"/>
      <c r="Z447" s="650"/>
      <c r="AA447" s="651"/>
      <c r="AB447" s="647"/>
      <c r="AC447" s="647"/>
      <c r="AD447" s="647"/>
      <c r="AE447" s="647"/>
      <c r="AF447" s="652"/>
      <c r="AG447" s="647"/>
      <c r="AH447" s="647"/>
      <c r="AI447" s="647"/>
      <c r="AJ447" s="646"/>
      <c r="AK447" s="653"/>
      <c r="AL447" s="653"/>
      <c r="AM447" s="653"/>
      <c r="AN447" s="653"/>
    </row>
    <row r="448" spans="1:40">
      <c r="A448" s="234"/>
      <c r="B448" s="647"/>
      <c r="C448" s="647"/>
      <c r="D448" s="647"/>
      <c r="E448" s="647"/>
      <c r="F448" s="647"/>
      <c r="G448" s="647"/>
      <c r="H448" s="647"/>
      <c r="I448" s="647"/>
      <c r="J448" s="647"/>
      <c r="K448" s="647"/>
      <c r="L448" s="647"/>
      <c r="M448" s="647"/>
      <c r="N448" s="647"/>
      <c r="O448" s="647"/>
      <c r="P448" s="647"/>
      <c r="Q448" s="647"/>
      <c r="R448" s="647"/>
      <c r="S448" s="647"/>
      <c r="T448" s="647"/>
      <c r="U448" s="647"/>
      <c r="V448" s="647"/>
      <c r="W448" s="647"/>
      <c r="X448" s="648"/>
      <c r="Y448" s="649"/>
      <c r="Z448" s="650"/>
      <c r="AA448" s="651"/>
      <c r="AB448" s="647"/>
      <c r="AC448" s="647"/>
      <c r="AD448" s="647"/>
      <c r="AE448" s="647"/>
      <c r="AF448" s="652"/>
      <c r="AG448" s="647"/>
      <c r="AH448" s="647"/>
      <c r="AI448" s="647"/>
      <c r="AJ448" s="646"/>
      <c r="AK448" s="653"/>
      <c r="AL448" s="653"/>
      <c r="AM448" s="653"/>
      <c r="AN448" s="653"/>
    </row>
    <row r="449" spans="1:40">
      <c r="A449" s="234"/>
      <c r="B449" s="647"/>
      <c r="C449" s="647"/>
      <c r="D449" s="647"/>
      <c r="E449" s="647"/>
      <c r="F449" s="647"/>
      <c r="G449" s="647"/>
      <c r="H449" s="647"/>
      <c r="I449" s="647"/>
      <c r="J449" s="647"/>
      <c r="K449" s="647"/>
      <c r="L449" s="647"/>
      <c r="M449" s="647"/>
      <c r="N449" s="647"/>
      <c r="O449" s="647"/>
      <c r="P449" s="647"/>
      <c r="Q449" s="647"/>
      <c r="R449" s="647"/>
      <c r="S449" s="647"/>
      <c r="T449" s="647"/>
      <c r="U449" s="647"/>
      <c r="V449" s="647"/>
      <c r="W449" s="647"/>
      <c r="X449" s="648"/>
      <c r="Y449" s="649"/>
      <c r="Z449" s="650"/>
      <c r="AA449" s="651"/>
      <c r="AB449" s="647"/>
      <c r="AC449" s="647"/>
      <c r="AD449" s="647"/>
      <c r="AE449" s="647"/>
      <c r="AF449" s="652"/>
      <c r="AG449" s="647"/>
      <c r="AH449" s="647"/>
      <c r="AI449" s="647"/>
      <c r="AJ449" s="646"/>
      <c r="AK449" s="653"/>
      <c r="AL449" s="653"/>
      <c r="AM449" s="653"/>
      <c r="AN449" s="653"/>
    </row>
    <row r="450" spans="1:40">
      <c r="A450" s="234"/>
      <c r="B450" s="647"/>
      <c r="C450" s="647"/>
      <c r="D450" s="647"/>
      <c r="E450" s="647"/>
      <c r="F450" s="647"/>
      <c r="G450" s="647"/>
      <c r="H450" s="647"/>
      <c r="I450" s="647"/>
      <c r="J450" s="647"/>
      <c r="K450" s="647"/>
      <c r="L450" s="647"/>
      <c r="M450" s="647"/>
      <c r="N450" s="647"/>
      <c r="O450" s="647"/>
      <c r="P450" s="647"/>
      <c r="Q450" s="647"/>
      <c r="R450" s="647"/>
      <c r="S450" s="647"/>
      <c r="T450" s="647"/>
      <c r="U450" s="647"/>
      <c r="V450" s="647"/>
      <c r="W450" s="647"/>
      <c r="X450" s="648"/>
      <c r="Y450" s="649"/>
      <c r="Z450" s="650"/>
      <c r="AA450" s="651"/>
      <c r="AB450" s="647"/>
      <c r="AC450" s="647"/>
      <c r="AD450" s="647"/>
      <c r="AE450" s="647"/>
      <c r="AF450" s="652"/>
      <c r="AG450" s="647"/>
      <c r="AH450" s="647"/>
      <c r="AI450" s="647"/>
      <c r="AJ450" s="646"/>
      <c r="AK450" s="653"/>
      <c r="AL450" s="653"/>
      <c r="AM450" s="653"/>
      <c r="AN450" s="653"/>
    </row>
    <row r="451" spans="1:40">
      <c r="A451" s="234"/>
      <c r="B451" s="647"/>
      <c r="C451" s="647"/>
      <c r="D451" s="647"/>
      <c r="E451" s="647"/>
      <c r="F451" s="647"/>
      <c r="G451" s="647"/>
      <c r="H451" s="647"/>
      <c r="I451" s="647"/>
      <c r="J451" s="647"/>
      <c r="K451" s="647"/>
      <c r="L451" s="647"/>
      <c r="M451" s="647"/>
      <c r="N451" s="647"/>
      <c r="O451" s="647"/>
      <c r="P451" s="647"/>
      <c r="Q451" s="647"/>
      <c r="R451" s="647"/>
      <c r="S451" s="647"/>
      <c r="T451" s="647"/>
      <c r="U451" s="647"/>
      <c r="V451" s="647"/>
      <c r="W451" s="647"/>
      <c r="X451" s="648"/>
      <c r="Y451" s="649"/>
      <c r="Z451" s="650"/>
      <c r="AA451" s="651"/>
      <c r="AB451" s="647"/>
      <c r="AC451" s="647"/>
      <c r="AD451" s="647"/>
      <c r="AE451" s="647"/>
      <c r="AF451" s="652"/>
      <c r="AG451" s="647"/>
      <c r="AH451" s="647"/>
      <c r="AI451" s="647"/>
      <c r="AJ451" s="646"/>
      <c r="AK451" s="653"/>
      <c r="AL451" s="653"/>
      <c r="AM451" s="653"/>
      <c r="AN451" s="653"/>
    </row>
    <row r="452" spans="1:40">
      <c r="A452" s="234"/>
      <c r="B452" s="647"/>
      <c r="C452" s="647"/>
      <c r="D452" s="647"/>
      <c r="E452" s="647"/>
      <c r="F452" s="647"/>
      <c r="G452" s="647"/>
      <c r="H452" s="647"/>
      <c r="I452" s="647"/>
      <c r="J452" s="647"/>
      <c r="K452" s="647"/>
      <c r="L452" s="647"/>
      <c r="M452" s="647"/>
      <c r="N452" s="647"/>
      <c r="O452" s="647"/>
      <c r="P452" s="647"/>
      <c r="Q452" s="647"/>
      <c r="R452" s="647"/>
      <c r="S452" s="647"/>
      <c r="T452" s="647"/>
      <c r="U452" s="647"/>
      <c r="V452" s="647"/>
      <c r="W452" s="647"/>
      <c r="X452" s="648"/>
      <c r="Y452" s="649"/>
      <c r="Z452" s="650"/>
      <c r="AA452" s="651"/>
      <c r="AB452" s="647"/>
      <c r="AC452" s="647"/>
      <c r="AD452" s="647"/>
      <c r="AE452" s="647"/>
      <c r="AF452" s="652"/>
      <c r="AG452" s="647"/>
      <c r="AH452" s="647"/>
      <c r="AI452" s="647"/>
      <c r="AJ452" s="646"/>
      <c r="AK452" s="653"/>
      <c r="AL452" s="653"/>
      <c r="AM452" s="653"/>
      <c r="AN452" s="653"/>
    </row>
    <row r="453" spans="1:40">
      <c r="A453" s="234"/>
      <c r="B453" s="647"/>
      <c r="C453" s="647"/>
      <c r="D453" s="647"/>
      <c r="E453" s="647"/>
      <c r="F453" s="647"/>
      <c r="G453" s="647"/>
      <c r="H453" s="647"/>
      <c r="I453" s="647"/>
      <c r="J453" s="647"/>
      <c r="K453" s="647"/>
      <c r="L453" s="647"/>
      <c r="M453" s="647"/>
      <c r="N453" s="647"/>
      <c r="O453" s="647"/>
      <c r="P453" s="647"/>
      <c r="Q453" s="647"/>
      <c r="R453" s="647"/>
      <c r="S453" s="647"/>
      <c r="T453" s="647"/>
      <c r="U453" s="647"/>
      <c r="V453" s="647"/>
      <c r="W453" s="647"/>
      <c r="X453" s="648"/>
      <c r="Y453" s="649"/>
      <c r="Z453" s="650"/>
      <c r="AA453" s="651"/>
      <c r="AB453" s="647"/>
      <c r="AC453" s="647"/>
      <c r="AD453" s="647"/>
      <c r="AE453" s="647"/>
      <c r="AF453" s="652"/>
      <c r="AG453" s="647"/>
      <c r="AH453" s="647"/>
      <c r="AI453" s="647"/>
      <c r="AJ453" s="646"/>
      <c r="AK453" s="653"/>
      <c r="AL453" s="653"/>
      <c r="AM453" s="653"/>
      <c r="AN453" s="653"/>
    </row>
    <row r="454" spans="1:40">
      <c r="A454" s="234"/>
      <c r="B454" s="647"/>
      <c r="C454" s="647"/>
      <c r="D454" s="647"/>
      <c r="E454" s="647"/>
      <c r="F454" s="647"/>
      <c r="G454" s="647"/>
      <c r="H454" s="647"/>
      <c r="I454" s="647"/>
      <c r="J454" s="647"/>
      <c r="K454" s="647"/>
      <c r="L454" s="647"/>
      <c r="M454" s="647"/>
      <c r="N454" s="647"/>
      <c r="O454" s="647"/>
      <c r="P454" s="647"/>
      <c r="Q454" s="647"/>
      <c r="R454" s="647"/>
      <c r="S454" s="647"/>
      <c r="T454" s="647"/>
      <c r="U454" s="647"/>
      <c r="V454" s="647"/>
      <c r="W454" s="647"/>
      <c r="X454" s="648"/>
      <c r="Y454" s="649"/>
      <c r="Z454" s="650"/>
      <c r="AA454" s="651"/>
      <c r="AB454" s="647"/>
      <c r="AC454" s="647"/>
      <c r="AD454" s="647"/>
      <c r="AE454" s="647"/>
      <c r="AF454" s="652"/>
      <c r="AG454" s="647"/>
      <c r="AH454" s="647"/>
      <c r="AI454" s="647"/>
      <c r="AJ454" s="646"/>
      <c r="AK454" s="653"/>
      <c r="AL454" s="653"/>
      <c r="AM454" s="653"/>
      <c r="AN454" s="653"/>
    </row>
    <row r="455" spans="1:40">
      <c r="A455" s="234"/>
      <c r="B455" s="647"/>
      <c r="C455" s="647"/>
      <c r="D455" s="647"/>
      <c r="E455" s="647"/>
      <c r="F455" s="647"/>
      <c r="G455" s="647"/>
      <c r="H455" s="647"/>
      <c r="I455" s="647"/>
      <c r="J455" s="647"/>
      <c r="K455" s="647"/>
      <c r="L455" s="647"/>
      <c r="M455" s="647"/>
      <c r="N455" s="647"/>
      <c r="O455" s="647"/>
      <c r="P455" s="647"/>
      <c r="Q455" s="647"/>
      <c r="R455" s="647"/>
      <c r="S455" s="647"/>
      <c r="T455" s="647"/>
      <c r="U455" s="647"/>
      <c r="V455" s="647"/>
      <c r="W455" s="647"/>
      <c r="X455" s="648"/>
      <c r="Y455" s="649"/>
      <c r="Z455" s="650"/>
      <c r="AA455" s="651"/>
      <c r="AB455" s="647"/>
      <c r="AC455" s="647"/>
      <c r="AD455" s="647"/>
      <c r="AE455" s="647"/>
      <c r="AF455" s="652"/>
      <c r="AG455" s="647"/>
      <c r="AH455" s="647"/>
      <c r="AI455" s="647"/>
      <c r="AJ455" s="646"/>
      <c r="AK455" s="653"/>
      <c r="AL455" s="653"/>
      <c r="AM455" s="653"/>
      <c r="AN455" s="653"/>
    </row>
    <row r="456" spans="1:40">
      <c r="A456" s="234"/>
      <c r="B456" s="647"/>
      <c r="C456" s="647"/>
      <c r="D456" s="647"/>
      <c r="E456" s="647"/>
      <c r="F456" s="647"/>
      <c r="G456" s="647"/>
      <c r="H456" s="647"/>
      <c r="I456" s="647"/>
      <c r="J456" s="647"/>
      <c r="K456" s="647"/>
      <c r="L456" s="647"/>
      <c r="M456" s="647"/>
      <c r="N456" s="647"/>
      <c r="O456" s="647"/>
      <c r="P456" s="647"/>
      <c r="Q456" s="647"/>
      <c r="R456" s="647"/>
      <c r="S456" s="647"/>
      <c r="T456" s="647"/>
      <c r="U456" s="647"/>
      <c r="V456" s="647"/>
      <c r="W456" s="647"/>
      <c r="X456" s="648"/>
      <c r="Y456" s="649"/>
      <c r="Z456" s="650"/>
      <c r="AA456" s="651"/>
      <c r="AB456" s="647"/>
      <c r="AC456" s="647"/>
      <c r="AD456" s="647"/>
      <c r="AE456" s="647"/>
      <c r="AF456" s="652"/>
      <c r="AG456" s="647"/>
      <c r="AH456" s="647"/>
      <c r="AI456" s="647"/>
      <c r="AJ456" s="646"/>
      <c r="AK456" s="653"/>
      <c r="AL456" s="653"/>
      <c r="AM456" s="653"/>
      <c r="AN456" s="653"/>
    </row>
    <row r="457" spans="1:40">
      <c r="A457" s="234"/>
      <c r="B457" s="647"/>
      <c r="C457" s="647"/>
      <c r="D457" s="647"/>
      <c r="E457" s="647"/>
      <c r="F457" s="647"/>
      <c r="G457" s="647"/>
      <c r="H457" s="647"/>
      <c r="I457" s="647"/>
      <c r="J457" s="647"/>
      <c r="K457" s="647"/>
      <c r="L457" s="647"/>
      <c r="M457" s="647"/>
      <c r="N457" s="647"/>
      <c r="O457" s="647"/>
      <c r="P457" s="647"/>
      <c r="Q457" s="647"/>
      <c r="R457" s="647"/>
      <c r="S457" s="647"/>
      <c r="T457" s="647"/>
      <c r="U457" s="647"/>
      <c r="V457" s="647"/>
      <c r="W457" s="647"/>
      <c r="X457" s="648"/>
      <c r="Y457" s="649"/>
      <c r="Z457" s="650"/>
      <c r="AA457" s="651"/>
      <c r="AB457" s="647"/>
      <c r="AC457" s="647"/>
      <c r="AD457" s="647"/>
      <c r="AE457" s="647"/>
      <c r="AF457" s="652"/>
      <c r="AG457" s="647"/>
      <c r="AH457" s="647"/>
      <c r="AI457" s="647"/>
      <c r="AJ457" s="646"/>
      <c r="AK457" s="653"/>
      <c r="AL457" s="653"/>
      <c r="AM457" s="653"/>
      <c r="AN457" s="653"/>
    </row>
    <row r="458" spans="1:40">
      <c r="A458" s="234"/>
      <c r="B458" s="647"/>
      <c r="C458" s="647"/>
      <c r="D458" s="647"/>
      <c r="E458" s="647"/>
      <c r="F458" s="647"/>
      <c r="G458" s="647"/>
      <c r="H458" s="647"/>
      <c r="I458" s="647"/>
      <c r="J458" s="647"/>
      <c r="K458" s="647"/>
      <c r="L458" s="647"/>
      <c r="M458" s="647"/>
      <c r="N458" s="647"/>
      <c r="O458" s="647"/>
      <c r="P458" s="647"/>
      <c r="Q458" s="647"/>
      <c r="R458" s="647"/>
      <c r="S458" s="647"/>
      <c r="T458" s="647"/>
      <c r="U458" s="647"/>
      <c r="V458" s="647"/>
      <c r="W458" s="647"/>
      <c r="X458" s="648"/>
      <c r="Y458" s="649"/>
      <c r="Z458" s="650"/>
      <c r="AA458" s="651"/>
      <c r="AB458" s="647"/>
      <c r="AC458" s="647"/>
      <c r="AD458" s="647"/>
      <c r="AE458" s="647"/>
      <c r="AF458" s="652"/>
      <c r="AG458" s="647"/>
      <c r="AH458" s="647"/>
      <c r="AI458" s="647"/>
      <c r="AJ458" s="646"/>
      <c r="AK458" s="653"/>
      <c r="AL458" s="653"/>
      <c r="AM458" s="653"/>
      <c r="AN458" s="653"/>
    </row>
    <row r="459" spans="1:40">
      <c r="A459" s="234"/>
      <c r="B459" s="647"/>
      <c r="C459" s="647"/>
      <c r="D459" s="647"/>
      <c r="E459" s="647"/>
      <c r="F459" s="647"/>
      <c r="G459" s="647"/>
      <c r="H459" s="647"/>
      <c r="I459" s="647"/>
      <c r="J459" s="647"/>
      <c r="K459" s="647"/>
      <c r="L459" s="647"/>
      <c r="M459" s="647"/>
      <c r="N459" s="647"/>
      <c r="O459" s="647"/>
      <c r="P459" s="647"/>
      <c r="Q459" s="647"/>
      <c r="R459" s="647"/>
      <c r="S459" s="647"/>
      <c r="T459" s="647"/>
      <c r="U459" s="647"/>
      <c r="V459" s="647"/>
      <c r="W459" s="647"/>
      <c r="X459" s="648"/>
      <c r="Y459" s="649"/>
      <c r="Z459" s="650"/>
      <c r="AA459" s="651"/>
      <c r="AB459" s="647"/>
      <c r="AC459" s="647"/>
      <c r="AD459" s="647"/>
      <c r="AE459" s="647"/>
      <c r="AF459" s="652"/>
      <c r="AG459" s="647"/>
      <c r="AH459" s="647"/>
      <c r="AI459" s="647"/>
      <c r="AJ459" s="646"/>
      <c r="AK459" s="653"/>
      <c r="AL459" s="653"/>
      <c r="AM459" s="653"/>
      <c r="AN459" s="653"/>
    </row>
    <row r="460" spans="1:40">
      <c r="A460" s="234"/>
      <c r="B460" s="647"/>
      <c r="C460" s="647"/>
      <c r="D460" s="647"/>
      <c r="E460" s="647"/>
      <c r="F460" s="647"/>
      <c r="G460" s="647"/>
      <c r="H460" s="647"/>
      <c r="I460" s="647"/>
      <c r="J460" s="647"/>
      <c r="K460" s="647"/>
      <c r="L460" s="647"/>
      <c r="M460" s="647"/>
      <c r="N460" s="647"/>
      <c r="O460" s="647"/>
      <c r="P460" s="647"/>
      <c r="Q460" s="647"/>
      <c r="R460" s="647"/>
      <c r="S460" s="647"/>
      <c r="T460" s="647"/>
      <c r="U460" s="647"/>
      <c r="V460" s="647"/>
      <c r="W460" s="647"/>
      <c r="X460" s="648"/>
      <c r="Y460" s="649"/>
      <c r="Z460" s="650"/>
      <c r="AA460" s="651"/>
      <c r="AB460" s="647"/>
      <c r="AC460" s="647"/>
      <c r="AD460" s="647"/>
      <c r="AE460" s="647"/>
      <c r="AF460" s="652"/>
      <c r="AG460" s="647"/>
      <c r="AH460" s="647"/>
      <c r="AI460" s="647"/>
      <c r="AJ460" s="646"/>
      <c r="AK460" s="653"/>
      <c r="AL460" s="653"/>
      <c r="AM460" s="653"/>
      <c r="AN460" s="653"/>
    </row>
    <row r="461" spans="1:40">
      <c r="A461" s="234"/>
      <c r="B461" s="647"/>
      <c r="C461" s="647"/>
      <c r="D461" s="647"/>
      <c r="E461" s="647"/>
      <c r="F461" s="647"/>
      <c r="G461" s="647"/>
      <c r="H461" s="647"/>
      <c r="I461" s="647"/>
      <c r="J461" s="647"/>
      <c r="K461" s="647"/>
      <c r="L461" s="647"/>
      <c r="M461" s="647"/>
      <c r="N461" s="647"/>
      <c r="O461" s="647"/>
      <c r="P461" s="647"/>
      <c r="Q461" s="647"/>
      <c r="R461" s="647"/>
      <c r="S461" s="647"/>
      <c r="T461" s="647"/>
      <c r="U461" s="647"/>
      <c r="V461" s="647"/>
      <c r="W461" s="647"/>
      <c r="X461" s="648"/>
      <c r="Y461" s="649"/>
      <c r="Z461" s="650"/>
      <c r="AA461" s="651"/>
      <c r="AB461" s="647"/>
      <c r="AC461" s="647"/>
      <c r="AD461" s="647"/>
      <c r="AE461" s="647"/>
      <c r="AF461" s="652"/>
      <c r="AG461" s="647"/>
      <c r="AH461" s="647"/>
      <c r="AI461" s="647"/>
      <c r="AJ461" s="646"/>
      <c r="AK461" s="653"/>
      <c r="AL461" s="653"/>
      <c r="AM461" s="653"/>
      <c r="AN461" s="653"/>
    </row>
    <row r="462" spans="1:40">
      <c r="A462" s="234"/>
      <c r="B462" s="647"/>
      <c r="C462" s="647"/>
      <c r="D462" s="647"/>
      <c r="E462" s="647"/>
      <c r="F462" s="647"/>
      <c r="G462" s="647"/>
      <c r="H462" s="647"/>
      <c r="I462" s="647"/>
      <c r="J462" s="647"/>
      <c r="K462" s="647"/>
      <c r="L462" s="647"/>
      <c r="M462" s="647"/>
      <c r="N462" s="647"/>
      <c r="O462" s="647"/>
      <c r="P462" s="647"/>
      <c r="Q462" s="647"/>
      <c r="R462" s="647"/>
      <c r="S462" s="647"/>
      <c r="T462" s="647"/>
      <c r="U462" s="647"/>
      <c r="V462" s="647"/>
      <c r="W462" s="647"/>
      <c r="X462" s="648"/>
      <c r="Y462" s="649"/>
      <c r="Z462" s="650"/>
      <c r="AA462" s="651"/>
      <c r="AB462" s="647"/>
      <c r="AC462" s="647"/>
      <c r="AD462" s="647"/>
      <c r="AE462" s="647"/>
      <c r="AF462" s="652"/>
      <c r="AG462" s="647"/>
      <c r="AH462" s="647"/>
      <c r="AI462" s="647"/>
      <c r="AJ462" s="646"/>
      <c r="AK462" s="653"/>
      <c r="AL462" s="653"/>
      <c r="AM462" s="653"/>
      <c r="AN462" s="653"/>
    </row>
    <row r="463" spans="1:40">
      <c r="A463" s="234"/>
      <c r="B463" s="647"/>
      <c r="C463" s="647"/>
      <c r="D463" s="647"/>
      <c r="E463" s="647"/>
      <c r="F463" s="647"/>
      <c r="G463" s="647"/>
      <c r="H463" s="647"/>
      <c r="I463" s="647"/>
      <c r="J463" s="647"/>
      <c r="K463" s="647"/>
      <c r="L463" s="647"/>
      <c r="M463" s="647"/>
      <c r="N463" s="647"/>
      <c r="O463" s="647"/>
      <c r="P463" s="647"/>
      <c r="Q463" s="647"/>
      <c r="R463" s="647"/>
      <c r="S463" s="647"/>
      <c r="T463" s="647"/>
      <c r="U463" s="647"/>
      <c r="V463" s="647"/>
      <c r="W463" s="647"/>
      <c r="X463" s="648"/>
      <c r="Y463" s="649"/>
      <c r="Z463" s="650"/>
      <c r="AA463" s="651"/>
      <c r="AB463" s="647"/>
      <c r="AC463" s="647"/>
      <c r="AD463" s="647"/>
      <c r="AE463" s="647"/>
      <c r="AF463" s="652"/>
      <c r="AG463" s="647"/>
      <c r="AH463" s="647"/>
      <c r="AI463" s="647"/>
      <c r="AJ463" s="646"/>
      <c r="AK463" s="653"/>
      <c r="AL463" s="653"/>
      <c r="AM463" s="653"/>
      <c r="AN463" s="653"/>
    </row>
    <row r="464" spans="1:40">
      <c r="A464" s="234"/>
      <c r="B464" s="647"/>
      <c r="C464" s="647"/>
      <c r="D464" s="647"/>
      <c r="E464" s="647"/>
      <c r="F464" s="647"/>
      <c r="G464" s="647"/>
      <c r="H464" s="647"/>
      <c r="I464" s="647"/>
      <c r="J464" s="647"/>
      <c r="K464" s="647"/>
      <c r="L464" s="647"/>
      <c r="M464" s="647"/>
      <c r="N464" s="647"/>
      <c r="O464" s="647"/>
      <c r="P464" s="647"/>
      <c r="Q464" s="647"/>
      <c r="R464" s="647"/>
      <c r="S464" s="647"/>
      <c r="T464" s="647"/>
      <c r="U464" s="647"/>
      <c r="V464" s="647"/>
      <c r="W464" s="647"/>
      <c r="X464" s="648"/>
      <c r="Y464" s="649"/>
      <c r="Z464" s="650"/>
      <c r="AA464" s="651"/>
      <c r="AB464" s="647"/>
      <c r="AC464" s="647"/>
      <c r="AD464" s="647"/>
      <c r="AE464" s="647"/>
      <c r="AF464" s="652"/>
      <c r="AG464" s="647"/>
      <c r="AH464" s="647"/>
      <c r="AI464" s="647"/>
      <c r="AJ464" s="646"/>
      <c r="AK464" s="653"/>
      <c r="AL464" s="653"/>
      <c r="AM464" s="653"/>
      <c r="AN464" s="653"/>
    </row>
    <row r="465" spans="1:40">
      <c r="A465" s="234"/>
      <c r="B465" s="647"/>
      <c r="C465" s="647"/>
      <c r="D465" s="647"/>
      <c r="E465" s="647"/>
      <c r="F465" s="647"/>
      <c r="G465" s="647"/>
      <c r="H465" s="647"/>
      <c r="I465" s="647"/>
      <c r="J465" s="647"/>
      <c r="K465" s="647"/>
      <c r="L465" s="647"/>
      <c r="M465" s="647"/>
      <c r="N465" s="647"/>
      <c r="O465" s="647"/>
      <c r="P465" s="647"/>
      <c r="Q465" s="647"/>
      <c r="R465" s="647"/>
      <c r="S465" s="647"/>
      <c r="T465" s="647"/>
      <c r="U465" s="647"/>
      <c r="V465" s="647"/>
      <c r="W465" s="647"/>
      <c r="X465" s="648"/>
      <c r="Y465" s="649"/>
      <c r="Z465" s="650"/>
      <c r="AA465" s="651"/>
      <c r="AB465" s="647"/>
      <c r="AC465" s="647"/>
      <c r="AD465" s="647"/>
      <c r="AE465" s="647"/>
      <c r="AF465" s="652"/>
      <c r="AG465" s="647"/>
      <c r="AH465" s="647"/>
      <c r="AI465" s="647"/>
      <c r="AJ465" s="646"/>
      <c r="AK465" s="653"/>
      <c r="AL465" s="653"/>
      <c r="AM465" s="653"/>
      <c r="AN465" s="653"/>
    </row>
    <row r="466" spans="1:40">
      <c r="A466" s="234"/>
      <c r="B466" s="647"/>
      <c r="C466" s="647"/>
      <c r="D466" s="647"/>
      <c r="E466" s="647"/>
      <c r="F466" s="647"/>
      <c r="G466" s="647"/>
      <c r="H466" s="647"/>
      <c r="I466" s="647"/>
      <c r="J466" s="647"/>
      <c r="K466" s="647"/>
      <c r="L466" s="647"/>
      <c r="M466" s="647"/>
      <c r="N466" s="647"/>
      <c r="O466" s="647"/>
      <c r="P466" s="647"/>
      <c r="Q466" s="647"/>
      <c r="R466" s="647"/>
      <c r="S466" s="647"/>
      <c r="T466" s="647"/>
      <c r="U466" s="647"/>
      <c r="V466" s="647"/>
      <c r="W466" s="647"/>
      <c r="X466" s="648"/>
      <c r="Y466" s="649"/>
      <c r="Z466" s="650"/>
      <c r="AA466" s="651"/>
      <c r="AB466" s="647"/>
      <c r="AC466" s="647"/>
      <c r="AD466" s="647"/>
      <c r="AE466" s="647"/>
      <c r="AF466" s="652"/>
      <c r="AG466" s="647"/>
      <c r="AH466" s="647"/>
      <c r="AI466" s="647"/>
      <c r="AJ466" s="646"/>
      <c r="AK466" s="653"/>
      <c r="AL466" s="653"/>
      <c r="AM466" s="653"/>
      <c r="AN466" s="653"/>
    </row>
    <row r="467" spans="1:40">
      <c r="A467" s="234"/>
      <c r="B467" s="647"/>
      <c r="C467" s="647"/>
      <c r="D467" s="647"/>
      <c r="E467" s="647"/>
      <c r="F467" s="647"/>
      <c r="G467" s="647"/>
      <c r="H467" s="647"/>
      <c r="I467" s="647"/>
      <c r="J467" s="647"/>
      <c r="K467" s="647"/>
      <c r="L467" s="647"/>
      <c r="M467" s="647"/>
      <c r="N467" s="647"/>
      <c r="O467" s="647"/>
      <c r="P467" s="647"/>
      <c r="Q467" s="647"/>
      <c r="R467" s="647"/>
      <c r="S467" s="647"/>
      <c r="T467" s="647"/>
      <c r="U467" s="647"/>
      <c r="V467" s="647"/>
      <c r="W467" s="647"/>
      <c r="X467" s="648"/>
      <c r="Y467" s="649"/>
      <c r="Z467" s="650"/>
      <c r="AA467" s="651"/>
      <c r="AB467" s="647"/>
      <c r="AC467" s="647"/>
      <c r="AD467" s="647"/>
      <c r="AE467" s="647"/>
      <c r="AF467" s="652"/>
      <c r="AG467" s="647"/>
      <c r="AH467" s="647"/>
      <c r="AI467" s="647"/>
      <c r="AJ467" s="646"/>
      <c r="AK467" s="653"/>
      <c r="AL467" s="653"/>
      <c r="AM467" s="653"/>
      <c r="AN467" s="653"/>
    </row>
    <row r="468" spans="1:40">
      <c r="A468" s="234"/>
      <c r="B468" s="647"/>
      <c r="C468" s="647"/>
      <c r="D468" s="647"/>
      <c r="E468" s="647"/>
      <c r="F468" s="647"/>
      <c r="G468" s="647"/>
      <c r="H468" s="647"/>
      <c r="I468" s="647"/>
      <c r="J468" s="647"/>
      <c r="K468" s="647"/>
      <c r="L468" s="647"/>
      <c r="M468" s="647"/>
      <c r="N468" s="647"/>
      <c r="O468" s="647"/>
      <c r="P468" s="647"/>
      <c r="Q468" s="647"/>
      <c r="R468" s="647"/>
      <c r="S468" s="647"/>
      <c r="T468" s="647"/>
      <c r="U468" s="647"/>
      <c r="V468" s="647"/>
      <c r="W468" s="647"/>
      <c r="X468" s="648"/>
      <c r="Y468" s="649"/>
      <c r="Z468" s="650"/>
      <c r="AA468" s="651"/>
      <c r="AB468" s="647"/>
      <c r="AC468" s="647"/>
      <c r="AD468" s="647"/>
      <c r="AE468" s="647"/>
      <c r="AF468" s="652"/>
      <c r="AG468" s="647"/>
      <c r="AH468" s="647"/>
      <c r="AI468" s="647"/>
      <c r="AJ468" s="646"/>
      <c r="AK468" s="653"/>
      <c r="AL468" s="653"/>
      <c r="AM468" s="653"/>
      <c r="AN468" s="653"/>
    </row>
    <row r="469" spans="1:40">
      <c r="A469" s="234"/>
      <c r="B469" s="647"/>
      <c r="C469" s="647"/>
      <c r="D469" s="647"/>
      <c r="E469" s="647"/>
      <c r="F469" s="647"/>
      <c r="G469" s="647"/>
      <c r="H469" s="647"/>
      <c r="I469" s="647"/>
      <c r="J469" s="647"/>
      <c r="K469" s="647"/>
      <c r="L469" s="647"/>
      <c r="M469" s="647"/>
      <c r="N469" s="647"/>
      <c r="O469" s="647"/>
      <c r="P469" s="647"/>
      <c r="Q469" s="647"/>
      <c r="R469" s="647"/>
      <c r="S469" s="647"/>
      <c r="T469" s="647"/>
      <c r="U469" s="647"/>
      <c r="V469" s="647"/>
      <c r="W469" s="647"/>
      <c r="X469" s="648"/>
      <c r="Y469" s="649"/>
      <c r="Z469" s="650"/>
      <c r="AA469" s="651"/>
      <c r="AB469" s="647"/>
      <c r="AC469" s="647"/>
      <c r="AD469" s="647"/>
      <c r="AE469" s="647"/>
      <c r="AF469" s="652"/>
      <c r="AG469" s="647"/>
      <c r="AH469" s="647"/>
      <c r="AI469" s="647"/>
      <c r="AJ469" s="646"/>
      <c r="AK469" s="653"/>
      <c r="AL469" s="653"/>
      <c r="AM469" s="653"/>
      <c r="AN469" s="653"/>
    </row>
    <row r="470" spans="1:40">
      <c r="A470" s="234"/>
      <c r="B470" s="647"/>
      <c r="C470" s="647"/>
      <c r="D470" s="647"/>
      <c r="E470" s="647"/>
      <c r="F470" s="647"/>
      <c r="G470" s="647"/>
      <c r="H470" s="647"/>
      <c r="I470" s="647"/>
      <c r="J470" s="647"/>
      <c r="K470" s="647"/>
      <c r="L470" s="647"/>
      <c r="M470" s="647"/>
      <c r="N470" s="647"/>
      <c r="O470" s="647"/>
      <c r="P470" s="647"/>
      <c r="Q470" s="647"/>
      <c r="R470" s="647"/>
      <c r="S470" s="647"/>
      <c r="T470" s="647"/>
      <c r="U470" s="647"/>
      <c r="V470" s="647"/>
      <c r="W470" s="647"/>
      <c r="X470" s="648"/>
      <c r="Y470" s="649"/>
      <c r="Z470" s="650"/>
      <c r="AA470" s="651"/>
      <c r="AB470" s="647"/>
      <c r="AC470" s="647"/>
      <c r="AD470" s="647"/>
      <c r="AE470" s="647"/>
      <c r="AF470" s="652"/>
      <c r="AG470" s="647"/>
      <c r="AH470" s="647"/>
      <c r="AI470" s="647"/>
      <c r="AJ470" s="646"/>
      <c r="AK470" s="653"/>
      <c r="AL470" s="653"/>
      <c r="AM470" s="653"/>
      <c r="AN470" s="653"/>
    </row>
    <row r="471" spans="1:40">
      <c r="A471" s="234"/>
      <c r="B471" s="647"/>
      <c r="C471" s="647"/>
      <c r="D471" s="647"/>
      <c r="E471" s="647"/>
      <c r="F471" s="647"/>
      <c r="G471" s="647"/>
      <c r="H471" s="647"/>
      <c r="I471" s="647"/>
      <c r="J471" s="647"/>
      <c r="K471" s="647"/>
      <c r="L471" s="647"/>
      <c r="M471" s="647"/>
      <c r="N471" s="647"/>
      <c r="O471" s="647"/>
      <c r="P471" s="647"/>
      <c r="Q471" s="647"/>
      <c r="R471" s="647"/>
      <c r="S471" s="647"/>
      <c r="T471" s="647"/>
      <c r="U471" s="647"/>
      <c r="V471" s="647"/>
      <c r="W471" s="647"/>
      <c r="X471" s="648"/>
      <c r="Y471" s="649"/>
      <c r="Z471" s="650"/>
      <c r="AA471" s="651"/>
      <c r="AB471" s="647"/>
      <c r="AC471" s="647"/>
      <c r="AD471" s="647"/>
      <c r="AE471" s="647"/>
      <c r="AF471" s="652"/>
      <c r="AG471" s="647"/>
      <c r="AH471" s="647"/>
      <c r="AI471" s="647"/>
      <c r="AJ471" s="646"/>
      <c r="AK471" s="653"/>
      <c r="AL471" s="653"/>
      <c r="AM471" s="653"/>
      <c r="AN471" s="653"/>
    </row>
    <row r="472" spans="1:40">
      <c r="A472" s="234"/>
      <c r="B472" s="647"/>
      <c r="C472" s="647"/>
      <c r="D472" s="647"/>
      <c r="E472" s="647"/>
      <c r="F472" s="647"/>
      <c r="G472" s="647"/>
      <c r="H472" s="647"/>
      <c r="I472" s="647"/>
      <c r="J472" s="647"/>
      <c r="K472" s="647"/>
      <c r="L472" s="647"/>
      <c r="M472" s="647"/>
      <c r="N472" s="647"/>
      <c r="O472" s="647"/>
      <c r="P472" s="647"/>
      <c r="Q472" s="647"/>
      <c r="R472" s="647"/>
      <c r="S472" s="647"/>
      <c r="T472" s="647"/>
      <c r="U472" s="647"/>
      <c r="V472" s="647"/>
      <c r="W472" s="647"/>
      <c r="X472" s="648"/>
      <c r="Y472" s="649"/>
      <c r="Z472" s="650"/>
      <c r="AA472" s="651"/>
      <c r="AB472" s="647"/>
      <c r="AC472" s="647"/>
      <c r="AD472" s="647"/>
      <c r="AE472" s="647"/>
      <c r="AF472" s="652"/>
      <c r="AG472" s="647"/>
      <c r="AH472" s="647"/>
      <c r="AI472" s="647"/>
      <c r="AJ472" s="646"/>
      <c r="AK472" s="653"/>
      <c r="AL472" s="653"/>
      <c r="AM472" s="653"/>
      <c r="AN472" s="653"/>
    </row>
    <row r="473" spans="1:40">
      <c r="A473" s="234"/>
      <c r="B473" s="647"/>
      <c r="C473" s="647"/>
      <c r="D473" s="647"/>
      <c r="E473" s="647"/>
      <c r="F473" s="647"/>
      <c r="G473" s="647"/>
      <c r="H473" s="647"/>
      <c r="I473" s="647"/>
      <c r="J473" s="647"/>
      <c r="K473" s="647"/>
      <c r="L473" s="647"/>
      <c r="M473" s="647"/>
      <c r="N473" s="647"/>
      <c r="O473" s="647"/>
      <c r="P473" s="647"/>
      <c r="Q473" s="647"/>
      <c r="R473" s="647"/>
      <c r="S473" s="647"/>
      <c r="T473" s="647"/>
      <c r="U473" s="647"/>
      <c r="V473" s="647"/>
      <c r="W473" s="647"/>
      <c r="X473" s="648"/>
      <c r="Y473" s="649"/>
      <c r="Z473" s="650"/>
      <c r="AA473" s="651"/>
      <c r="AB473" s="647"/>
      <c r="AC473" s="647"/>
      <c r="AD473" s="647"/>
      <c r="AE473" s="647"/>
      <c r="AF473" s="652"/>
      <c r="AG473" s="647"/>
      <c r="AH473" s="647"/>
      <c r="AI473" s="647"/>
      <c r="AJ473" s="646"/>
      <c r="AK473" s="653"/>
      <c r="AL473" s="653"/>
      <c r="AM473" s="653"/>
      <c r="AN473" s="653"/>
    </row>
    <row r="474" spans="1:40">
      <c r="A474" s="234"/>
      <c r="B474" s="647"/>
      <c r="C474" s="647"/>
      <c r="D474" s="647"/>
      <c r="E474" s="647"/>
      <c r="F474" s="647"/>
      <c r="G474" s="647"/>
      <c r="H474" s="647"/>
      <c r="I474" s="647"/>
      <c r="J474" s="647"/>
      <c r="K474" s="647"/>
      <c r="L474" s="647"/>
      <c r="M474" s="647"/>
      <c r="N474" s="647"/>
      <c r="O474" s="647"/>
      <c r="P474" s="647"/>
      <c r="Q474" s="647"/>
      <c r="R474" s="647"/>
      <c r="S474" s="647"/>
      <c r="T474" s="647"/>
      <c r="U474" s="647"/>
      <c r="V474" s="647"/>
      <c r="W474" s="647"/>
      <c r="X474" s="648"/>
      <c r="Y474" s="649"/>
      <c r="Z474" s="650"/>
      <c r="AA474" s="651"/>
      <c r="AB474" s="647"/>
      <c r="AC474" s="647"/>
      <c r="AD474" s="647"/>
      <c r="AE474" s="647"/>
      <c r="AF474" s="652"/>
      <c r="AG474" s="647"/>
      <c r="AH474" s="647"/>
      <c r="AI474" s="647"/>
      <c r="AJ474" s="646"/>
      <c r="AK474" s="653"/>
      <c r="AL474" s="653"/>
      <c r="AM474" s="653"/>
      <c r="AN474" s="653"/>
    </row>
    <row r="475" spans="1:40">
      <c r="A475" s="234"/>
      <c r="B475" s="647"/>
      <c r="C475" s="647"/>
      <c r="D475" s="647"/>
      <c r="E475" s="647"/>
      <c r="F475" s="647"/>
      <c r="G475" s="647"/>
      <c r="H475" s="647"/>
      <c r="I475" s="647"/>
      <c r="J475" s="647"/>
      <c r="K475" s="647"/>
      <c r="L475" s="647"/>
      <c r="M475" s="647"/>
      <c r="N475" s="647"/>
      <c r="O475" s="647"/>
      <c r="P475" s="647"/>
      <c r="Q475" s="647"/>
      <c r="R475" s="647"/>
      <c r="S475" s="647"/>
      <c r="T475" s="647"/>
      <c r="U475" s="647"/>
      <c r="V475" s="647"/>
      <c r="W475" s="647"/>
      <c r="X475" s="648"/>
      <c r="Y475" s="649"/>
      <c r="Z475" s="650"/>
      <c r="AA475" s="651"/>
      <c r="AB475" s="647"/>
      <c r="AC475" s="647"/>
      <c r="AD475" s="647"/>
      <c r="AE475" s="647"/>
      <c r="AF475" s="652"/>
      <c r="AG475" s="647"/>
      <c r="AH475" s="647"/>
      <c r="AI475" s="647"/>
      <c r="AJ475" s="646"/>
      <c r="AK475" s="653"/>
      <c r="AL475" s="653"/>
      <c r="AM475" s="653"/>
      <c r="AN475" s="653"/>
    </row>
    <row r="476" spans="1:40">
      <c r="A476" s="234"/>
      <c r="B476" s="647"/>
      <c r="C476" s="647"/>
      <c r="D476" s="647"/>
      <c r="E476" s="647"/>
      <c r="F476" s="647"/>
      <c r="G476" s="647"/>
      <c r="H476" s="647"/>
      <c r="I476" s="647"/>
      <c r="J476" s="647"/>
      <c r="K476" s="647"/>
      <c r="L476" s="647"/>
      <c r="M476" s="647"/>
      <c r="N476" s="647"/>
      <c r="O476" s="647"/>
      <c r="P476" s="647"/>
      <c r="Q476" s="647"/>
      <c r="R476" s="647"/>
      <c r="S476" s="647"/>
      <c r="T476" s="647"/>
      <c r="U476" s="647"/>
      <c r="V476" s="647"/>
      <c r="W476" s="647"/>
      <c r="X476" s="648"/>
      <c r="Y476" s="649"/>
      <c r="Z476" s="650"/>
      <c r="AA476" s="651"/>
      <c r="AB476" s="647"/>
      <c r="AC476" s="647"/>
      <c r="AD476" s="647"/>
      <c r="AE476" s="647"/>
      <c r="AF476" s="652"/>
      <c r="AG476" s="647"/>
      <c r="AH476" s="647"/>
      <c r="AI476" s="647"/>
      <c r="AJ476" s="646"/>
      <c r="AK476" s="653"/>
      <c r="AL476" s="653"/>
      <c r="AM476" s="653"/>
      <c r="AN476" s="653"/>
    </row>
    <row r="477" spans="1:40">
      <c r="A477" s="234"/>
      <c r="B477" s="647"/>
      <c r="C477" s="647"/>
      <c r="D477" s="647"/>
      <c r="E477" s="647"/>
      <c r="F477" s="647"/>
      <c r="G477" s="647"/>
      <c r="H477" s="647"/>
      <c r="I477" s="647"/>
      <c r="J477" s="647"/>
      <c r="K477" s="647"/>
      <c r="L477" s="647"/>
      <c r="M477" s="647"/>
      <c r="N477" s="647"/>
      <c r="O477" s="647"/>
      <c r="P477" s="647"/>
      <c r="Q477" s="647"/>
      <c r="R477" s="647"/>
      <c r="S477" s="647"/>
      <c r="T477" s="647"/>
      <c r="U477" s="647"/>
      <c r="V477" s="647"/>
      <c r="W477" s="647"/>
      <c r="X477" s="648"/>
      <c r="Y477" s="649"/>
      <c r="Z477" s="650"/>
      <c r="AA477" s="651"/>
      <c r="AB477" s="647"/>
      <c r="AC477" s="647"/>
      <c r="AD477" s="647"/>
      <c r="AE477" s="647"/>
      <c r="AF477" s="652"/>
      <c r="AG477" s="647"/>
      <c r="AH477" s="647"/>
      <c r="AI477" s="647"/>
      <c r="AJ477" s="646"/>
      <c r="AK477" s="653"/>
      <c r="AL477" s="653"/>
      <c r="AM477" s="653"/>
      <c r="AN477" s="653"/>
    </row>
    <row r="478" spans="1:40">
      <c r="A478" s="234"/>
      <c r="B478" s="647"/>
      <c r="C478" s="647"/>
      <c r="D478" s="647"/>
      <c r="E478" s="647"/>
      <c r="F478" s="647"/>
      <c r="G478" s="647"/>
      <c r="H478" s="647"/>
      <c r="I478" s="647"/>
      <c r="J478" s="647"/>
      <c r="K478" s="647"/>
      <c r="L478" s="647"/>
      <c r="M478" s="647"/>
      <c r="N478" s="647"/>
      <c r="O478" s="647"/>
      <c r="P478" s="647"/>
      <c r="Q478" s="647"/>
      <c r="R478" s="647"/>
      <c r="S478" s="647"/>
      <c r="T478" s="647"/>
      <c r="U478" s="647"/>
      <c r="V478" s="647"/>
      <c r="W478" s="647"/>
      <c r="X478" s="648"/>
      <c r="Y478" s="649"/>
      <c r="Z478" s="650"/>
      <c r="AA478" s="651"/>
      <c r="AB478" s="647"/>
      <c r="AC478" s="647"/>
      <c r="AD478" s="647"/>
      <c r="AE478" s="647"/>
      <c r="AF478" s="652"/>
      <c r="AG478" s="647"/>
      <c r="AH478" s="647"/>
      <c r="AI478" s="647"/>
      <c r="AJ478" s="646"/>
      <c r="AK478" s="653"/>
      <c r="AL478" s="653"/>
      <c r="AM478" s="653"/>
      <c r="AN478" s="653"/>
    </row>
    <row r="479" spans="1:40">
      <c r="A479" s="234"/>
      <c r="B479" s="647"/>
      <c r="C479" s="647"/>
      <c r="D479" s="647"/>
      <c r="E479" s="647"/>
      <c r="F479" s="647"/>
      <c r="G479" s="647"/>
      <c r="H479" s="647"/>
      <c r="I479" s="647"/>
      <c r="J479" s="647"/>
      <c r="K479" s="647"/>
      <c r="L479" s="647"/>
      <c r="M479" s="647"/>
      <c r="N479" s="647"/>
      <c r="O479" s="647"/>
      <c r="P479" s="647"/>
      <c r="Q479" s="647"/>
      <c r="R479" s="647"/>
      <c r="S479" s="647"/>
      <c r="T479" s="647"/>
      <c r="U479" s="647"/>
      <c r="V479" s="647"/>
      <c r="W479" s="647"/>
      <c r="X479" s="648"/>
      <c r="Y479" s="649"/>
      <c r="Z479" s="650"/>
      <c r="AA479" s="651"/>
      <c r="AB479" s="647"/>
      <c r="AC479" s="647"/>
      <c r="AD479" s="647"/>
      <c r="AE479" s="647"/>
      <c r="AF479" s="652"/>
      <c r="AG479" s="647"/>
      <c r="AH479" s="647"/>
      <c r="AI479" s="647"/>
      <c r="AJ479" s="646"/>
      <c r="AK479" s="653"/>
      <c r="AL479" s="653"/>
      <c r="AM479" s="653"/>
      <c r="AN479" s="653"/>
    </row>
    <row r="480" spans="1:40">
      <c r="A480" s="234"/>
      <c r="B480" s="647"/>
      <c r="C480" s="647"/>
      <c r="D480" s="647"/>
      <c r="E480" s="647"/>
      <c r="F480" s="647"/>
      <c r="G480" s="647"/>
      <c r="H480" s="647"/>
      <c r="I480" s="647"/>
      <c r="J480" s="647"/>
      <c r="K480" s="647"/>
      <c r="L480" s="647"/>
      <c r="M480" s="647"/>
      <c r="N480" s="647"/>
      <c r="O480" s="647"/>
      <c r="P480" s="647"/>
      <c r="Q480" s="647"/>
      <c r="R480" s="647"/>
      <c r="S480" s="647"/>
      <c r="T480" s="647"/>
      <c r="U480" s="647"/>
      <c r="V480" s="647"/>
      <c r="W480" s="647"/>
      <c r="X480" s="648"/>
      <c r="Y480" s="649"/>
      <c r="Z480" s="650"/>
      <c r="AA480" s="651"/>
      <c r="AB480" s="647"/>
      <c r="AC480" s="647"/>
      <c r="AD480" s="647"/>
      <c r="AE480" s="647"/>
      <c r="AF480" s="652"/>
      <c r="AG480" s="647"/>
      <c r="AH480" s="647"/>
      <c r="AI480" s="647"/>
      <c r="AJ480" s="646"/>
      <c r="AK480" s="653"/>
      <c r="AL480" s="653"/>
      <c r="AM480" s="653"/>
      <c r="AN480" s="653"/>
    </row>
    <row r="481" spans="1:40">
      <c r="A481" s="234"/>
      <c r="B481" s="647"/>
      <c r="C481" s="647"/>
      <c r="D481" s="647"/>
      <c r="E481" s="647"/>
      <c r="F481" s="647"/>
      <c r="G481" s="647"/>
      <c r="H481" s="647"/>
      <c r="I481" s="647"/>
      <c r="J481" s="647"/>
      <c r="K481" s="647"/>
      <c r="L481" s="647"/>
      <c r="M481" s="647"/>
      <c r="N481" s="647"/>
      <c r="O481" s="647"/>
      <c r="P481" s="647"/>
      <c r="Q481" s="647"/>
      <c r="R481" s="647"/>
      <c r="S481" s="647"/>
      <c r="T481" s="647"/>
      <c r="U481" s="647"/>
      <c r="V481" s="647"/>
      <c r="W481" s="647"/>
      <c r="X481" s="648"/>
      <c r="Y481" s="649"/>
      <c r="Z481" s="650"/>
      <c r="AA481" s="651"/>
      <c r="AB481" s="647"/>
      <c r="AC481" s="647"/>
      <c r="AD481" s="647"/>
      <c r="AE481" s="647"/>
      <c r="AF481" s="652"/>
      <c r="AG481" s="647"/>
      <c r="AH481" s="647"/>
      <c r="AI481" s="647"/>
      <c r="AJ481" s="646"/>
      <c r="AK481" s="653"/>
      <c r="AL481" s="653"/>
      <c r="AM481" s="653"/>
      <c r="AN481" s="653"/>
    </row>
    <row r="482" spans="1:40">
      <c r="A482" s="234"/>
      <c r="B482" s="647"/>
      <c r="C482" s="647"/>
      <c r="D482" s="647"/>
      <c r="E482" s="647"/>
      <c r="F482" s="647"/>
      <c r="G482" s="647"/>
      <c r="H482" s="647"/>
      <c r="I482" s="647"/>
      <c r="J482" s="647"/>
      <c r="K482" s="647"/>
      <c r="L482" s="647"/>
      <c r="M482" s="647"/>
      <c r="N482" s="647"/>
      <c r="O482" s="647"/>
      <c r="P482" s="647"/>
      <c r="Q482" s="647"/>
      <c r="R482" s="647"/>
      <c r="S482" s="647"/>
      <c r="T482" s="647"/>
      <c r="U482" s="647"/>
      <c r="V482" s="647"/>
      <c r="W482" s="647"/>
      <c r="X482" s="648"/>
      <c r="Y482" s="649"/>
      <c r="Z482" s="650"/>
      <c r="AA482" s="651"/>
      <c r="AB482" s="647"/>
      <c r="AC482" s="647"/>
      <c r="AD482" s="647"/>
      <c r="AE482" s="647"/>
      <c r="AF482" s="652"/>
      <c r="AG482" s="647"/>
      <c r="AH482" s="647"/>
      <c r="AI482" s="647"/>
      <c r="AJ482" s="646"/>
      <c r="AK482" s="653"/>
      <c r="AL482" s="653"/>
      <c r="AM482" s="653"/>
      <c r="AN482" s="653"/>
    </row>
    <row r="483" spans="1:40">
      <c r="A483" s="234"/>
      <c r="B483" s="647"/>
      <c r="C483" s="647"/>
      <c r="D483" s="647"/>
      <c r="E483" s="647"/>
      <c r="F483" s="647"/>
      <c r="G483" s="647"/>
      <c r="H483" s="647"/>
      <c r="I483" s="647"/>
      <c r="J483" s="647"/>
      <c r="K483" s="647"/>
      <c r="L483" s="647"/>
      <c r="M483" s="647"/>
      <c r="N483" s="647"/>
      <c r="O483" s="647"/>
      <c r="P483" s="647"/>
      <c r="Q483" s="647"/>
      <c r="R483" s="647"/>
      <c r="S483" s="647"/>
      <c r="T483" s="647"/>
      <c r="U483" s="647"/>
      <c r="V483" s="647"/>
      <c r="W483" s="647"/>
      <c r="X483" s="648"/>
      <c r="Y483" s="649"/>
      <c r="Z483" s="650"/>
      <c r="AA483" s="651"/>
      <c r="AB483" s="647"/>
      <c r="AC483" s="647"/>
      <c r="AD483" s="647"/>
      <c r="AE483" s="647"/>
      <c r="AF483" s="652"/>
      <c r="AG483" s="647"/>
      <c r="AH483" s="647"/>
      <c r="AI483" s="647"/>
      <c r="AJ483" s="646"/>
      <c r="AK483" s="653"/>
      <c r="AL483" s="653"/>
      <c r="AM483" s="653"/>
      <c r="AN483" s="653"/>
    </row>
    <row r="484" spans="1:40">
      <c r="A484" s="234"/>
      <c r="B484" s="647"/>
      <c r="C484" s="647"/>
      <c r="D484" s="647"/>
      <c r="E484" s="647"/>
      <c r="F484" s="647"/>
      <c r="G484" s="647"/>
      <c r="H484" s="647"/>
      <c r="I484" s="647"/>
      <c r="J484" s="647"/>
      <c r="K484" s="647"/>
      <c r="L484" s="647"/>
      <c r="M484" s="647"/>
      <c r="N484" s="647"/>
      <c r="O484" s="647"/>
      <c r="P484" s="647"/>
      <c r="Q484" s="647"/>
      <c r="R484" s="647"/>
      <c r="S484" s="647"/>
      <c r="T484" s="647"/>
      <c r="U484" s="647"/>
      <c r="V484" s="647"/>
      <c r="W484" s="647"/>
      <c r="X484" s="648"/>
      <c r="Y484" s="649"/>
      <c r="Z484" s="650"/>
      <c r="AA484" s="651"/>
      <c r="AB484" s="647"/>
      <c r="AC484" s="647"/>
      <c r="AD484" s="647"/>
      <c r="AE484" s="647"/>
      <c r="AF484" s="652"/>
      <c r="AG484" s="647"/>
      <c r="AH484" s="647"/>
      <c r="AI484" s="647"/>
      <c r="AJ484" s="646"/>
      <c r="AK484" s="653"/>
      <c r="AL484" s="653"/>
      <c r="AM484" s="653"/>
      <c r="AN484" s="653"/>
    </row>
    <row r="485" spans="1:40">
      <c r="A485" s="234"/>
      <c r="B485" s="647"/>
      <c r="C485" s="647"/>
      <c r="D485" s="647"/>
      <c r="E485" s="647"/>
      <c r="F485" s="647"/>
      <c r="G485" s="647"/>
      <c r="H485" s="647"/>
      <c r="I485" s="647"/>
      <c r="J485" s="647"/>
      <c r="K485" s="647"/>
      <c r="L485" s="647"/>
      <c r="M485" s="647"/>
      <c r="N485" s="647"/>
      <c r="O485" s="647"/>
      <c r="P485" s="647"/>
      <c r="Q485" s="647"/>
      <c r="R485" s="647"/>
      <c r="S485" s="647"/>
      <c r="T485" s="647"/>
      <c r="U485" s="647"/>
      <c r="V485" s="647"/>
      <c r="W485" s="647"/>
      <c r="X485" s="648"/>
      <c r="Y485" s="649"/>
      <c r="Z485" s="650"/>
      <c r="AA485" s="651"/>
      <c r="AB485" s="647"/>
      <c r="AC485" s="647"/>
      <c r="AD485" s="647"/>
      <c r="AE485" s="647"/>
      <c r="AF485" s="652"/>
      <c r="AG485" s="647"/>
      <c r="AH485" s="647"/>
      <c r="AI485" s="647"/>
      <c r="AJ485" s="646"/>
      <c r="AK485" s="653"/>
      <c r="AL485" s="653"/>
      <c r="AM485" s="653"/>
      <c r="AN485" s="653"/>
    </row>
    <row r="486" spans="1:40">
      <c r="A486" s="234"/>
      <c r="B486" s="647"/>
      <c r="C486" s="647"/>
      <c r="D486" s="647"/>
      <c r="E486" s="647"/>
      <c r="F486" s="647"/>
      <c r="G486" s="647"/>
      <c r="H486" s="647"/>
      <c r="I486" s="647"/>
      <c r="J486" s="647"/>
      <c r="K486" s="647"/>
      <c r="L486" s="647"/>
      <c r="M486" s="647"/>
      <c r="N486" s="647"/>
      <c r="O486" s="647"/>
      <c r="P486" s="647"/>
      <c r="Q486" s="647"/>
      <c r="R486" s="647"/>
      <c r="S486" s="647"/>
      <c r="T486" s="647"/>
      <c r="U486" s="647"/>
      <c r="V486" s="647"/>
      <c r="W486" s="647"/>
      <c r="X486" s="648"/>
      <c r="Y486" s="649"/>
      <c r="Z486" s="650"/>
      <c r="AA486" s="651"/>
      <c r="AB486" s="647"/>
      <c r="AC486" s="647"/>
      <c r="AD486" s="647"/>
      <c r="AE486" s="647"/>
      <c r="AF486" s="652"/>
      <c r="AG486" s="647"/>
      <c r="AH486" s="647"/>
      <c r="AI486" s="647"/>
      <c r="AJ486" s="646"/>
      <c r="AK486" s="653"/>
      <c r="AL486" s="653"/>
      <c r="AM486" s="653"/>
      <c r="AN486" s="653"/>
    </row>
    <row r="487" spans="1:40">
      <c r="A487" s="234"/>
      <c r="B487" s="647"/>
      <c r="C487" s="647"/>
      <c r="D487" s="647"/>
      <c r="E487" s="647"/>
      <c r="F487" s="647"/>
      <c r="G487" s="647"/>
      <c r="H487" s="647"/>
      <c r="I487" s="647"/>
      <c r="J487" s="647"/>
      <c r="K487" s="647"/>
      <c r="L487" s="647"/>
      <c r="M487" s="647"/>
      <c r="N487" s="647"/>
      <c r="O487" s="647"/>
      <c r="P487" s="647"/>
      <c r="Q487" s="647"/>
      <c r="R487" s="647"/>
      <c r="S487" s="647"/>
      <c r="T487" s="647"/>
      <c r="U487" s="647"/>
      <c r="V487" s="647"/>
      <c r="W487" s="647"/>
      <c r="X487" s="648"/>
      <c r="Y487" s="649"/>
      <c r="Z487" s="650"/>
      <c r="AA487" s="651"/>
      <c r="AB487" s="647"/>
      <c r="AC487" s="647"/>
      <c r="AD487" s="647"/>
      <c r="AE487" s="647"/>
      <c r="AF487" s="652"/>
      <c r="AG487" s="647"/>
      <c r="AH487" s="647"/>
      <c r="AI487" s="647"/>
      <c r="AJ487" s="646"/>
      <c r="AK487" s="653"/>
      <c r="AL487" s="653"/>
      <c r="AM487" s="653"/>
      <c r="AN487" s="653"/>
    </row>
    <row r="488" spans="1:40">
      <c r="A488" s="234"/>
      <c r="B488" s="647"/>
      <c r="C488" s="647"/>
      <c r="D488" s="647"/>
      <c r="E488" s="647"/>
      <c r="F488" s="647"/>
      <c r="G488" s="647"/>
      <c r="H488" s="647"/>
      <c r="I488" s="647"/>
      <c r="J488" s="647"/>
      <c r="K488" s="647"/>
      <c r="L488" s="647"/>
      <c r="M488" s="647"/>
      <c r="N488" s="647"/>
      <c r="O488" s="647"/>
      <c r="P488" s="647"/>
      <c r="Q488" s="647"/>
      <c r="R488" s="647"/>
      <c r="S488" s="647"/>
      <c r="T488" s="647"/>
      <c r="U488" s="647"/>
      <c r="V488" s="647"/>
      <c r="W488" s="647"/>
      <c r="X488" s="648"/>
      <c r="Y488" s="649"/>
      <c r="Z488" s="650"/>
      <c r="AA488" s="651"/>
      <c r="AB488" s="647"/>
      <c r="AC488" s="647"/>
      <c r="AD488" s="647"/>
      <c r="AE488" s="647"/>
      <c r="AF488" s="652"/>
      <c r="AG488" s="647"/>
      <c r="AH488" s="647"/>
      <c r="AI488" s="647"/>
      <c r="AJ488" s="646"/>
      <c r="AK488" s="653"/>
      <c r="AL488" s="653"/>
      <c r="AM488" s="653"/>
      <c r="AN488" s="653"/>
    </row>
    <row r="489" spans="1:40">
      <c r="A489" s="234"/>
      <c r="B489" s="647"/>
      <c r="C489" s="647"/>
      <c r="D489" s="647"/>
      <c r="E489" s="647"/>
      <c r="F489" s="647"/>
      <c r="G489" s="647"/>
      <c r="H489" s="647"/>
      <c r="I489" s="647"/>
      <c r="J489" s="647"/>
      <c r="K489" s="647"/>
      <c r="L489" s="647"/>
      <c r="M489" s="647"/>
      <c r="N489" s="647"/>
      <c r="O489" s="647"/>
      <c r="P489" s="647"/>
      <c r="Q489" s="647"/>
      <c r="R489" s="647"/>
      <c r="S489" s="647"/>
      <c r="T489" s="647"/>
      <c r="U489" s="647"/>
      <c r="V489" s="647"/>
      <c r="W489" s="647"/>
      <c r="X489" s="648"/>
      <c r="Y489" s="649"/>
      <c r="Z489" s="650"/>
      <c r="AA489" s="651"/>
      <c r="AB489" s="647"/>
      <c r="AC489" s="647"/>
      <c r="AD489" s="647"/>
      <c r="AE489" s="647"/>
      <c r="AF489" s="652"/>
      <c r="AG489" s="647"/>
      <c r="AH489" s="647"/>
      <c r="AI489" s="647"/>
      <c r="AJ489" s="646"/>
      <c r="AK489" s="653"/>
      <c r="AL489" s="653"/>
      <c r="AM489" s="653"/>
      <c r="AN489" s="653"/>
    </row>
    <row r="490" spans="1:40">
      <c r="A490" s="234"/>
      <c r="B490" s="647"/>
      <c r="C490" s="647"/>
      <c r="D490" s="647"/>
      <c r="E490" s="647"/>
      <c r="F490" s="647"/>
      <c r="G490" s="647"/>
      <c r="H490" s="647"/>
      <c r="I490" s="647"/>
      <c r="J490" s="647"/>
      <c r="K490" s="647"/>
      <c r="L490" s="647"/>
      <c r="M490" s="647"/>
      <c r="N490" s="647"/>
      <c r="O490" s="647"/>
      <c r="P490" s="647"/>
      <c r="Q490" s="647"/>
      <c r="R490" s="647"/>
      <c r="S490" s="647"/>
      <c r="T490" s="647"/>
      <c r="U490" s="647"/>
      <c r="V490" s="647"/>
      <c r="W490" s="647"/>
      <c r="X490" s="648"/>
      <c r="Y490" s="649"/>
      <c r="Z490" s="650"/>
      <c r="AA490" s="651"/>
      <c r="AB490" s="647"/>
      <c r="AC490" s="647"/>
      <c r="AD490" s="647"/>
      <c r="AE490" s="647"/>
      <c r="AF490" s="652"/>
      <c r="AG490" s="647"/>
      <c r="AH490" s="647"/>
      <c r="AI490" s="647"/>
      <c r="AJ490" s="646"/>
      <c r="AK490" s="653"/>
      <c r="AL490" s="653"/>
      <c r="AM490" s="653"/>
      <c r="AN490" s="653"/>
    </row>
    <row r="491" spans="1:40">
      <c r="A491" s="234"/>
      <c r="B491" s="647"/>
      <c r="C491" s="647"/>
      <c r="D491" s="647"/>
      <c r="E491" s="647"/>
      <c r="F491" s="647"/>
      <c r="G491" s="647"/>
      <c r="H491" s="647"/>
      <c r="I491" s="647"/>
      <c r="J491" s="647"/>
      <c r="K491" s="647"/>
      <c r="L491" s="647"/>
      <c r="M491" s="647"/>
      <c r="N491" s="647"/>
      <c r="O491" s="647"/>
      <c r="P491" s="647"/>
      <c r="Q491" s="647"/>
      <c r="R491" s="647"/>
      <c r="S491" s="647"/>
      <c r="T491" s="647"/>
      <c r="U491" s="647"/>
      <c r="V491" s="647"/>
      <c r="W491" s="647"/>
      <c r="X491" s="648"/>
      <c r="Y491" s="649"/>
      <c r="Z491" s="650"/>
      <c r="AA491" s="651"/>
      <c r="AB491" s="647"/>
      <c r="AC491" s="647"/>
      <c r="AD491" s="647"/>
      <c r="AE491" s="647"/>
      <c r="AF491" s="652"/>
      <c r="AG491" s="647"/>
      <c r="AH491" s="647"/>
      <c r="AI491" s="647"/>
      <c r="AJ491" s="646"/>
      <c r="AK491" s="653"/>
      <c r="AL491" s="653"/>
      <c r="AM491" s="653"/>
      <c r="AN491" s="653"/>
    </row>
    <row r="492" spans="1:40">
      <c r="A492" s="234"/>
      <c r="B492" s="647"/>
      <c r="C492" s="647"/>
      <c r="D492" s="647"/>
      <c r="E492" s="647"/>
      <c r="F492" s="647"/>
      <c r="G492" s="647"/>
      <c r="H492" s="647"/>
      <c r="I492" s="647"/>
      <c r="J492" s="647"/>
      <c r="K492" s="647"/>
      <c r="L492" s="647"/>
      <c r="M492" s="647"/>
      <c r="N492" s="647"/>
      <c r="O492" s="647"/>
      <c r="P492" s="647"/>
      <c r="Q492" s="647"/>
      <c r="R492" s="647"/>
      <c r="S492" s="647"/>
      <c r="T492" s="647"/>
      <c r="U492" s="647"/>
      <c r="V492" s="647"/>
      <c r="W492" s="647"/>
      <c r="X492" s="648"/>
      <c r="Y492" s="649"/>
      <c r="Z492" s="650"/>
      <c r="AA492" s="651"/>
      <c r="AB492" s="647"/>
      <c r="AC492" s="647"/>
      <c r="AD492" s="647"/>
      <c r="AE492" s="647"/>
      <c r="AF492" s="652"/>
      <c r="AG492" s="647"/>
      <c r="AH492" s="647"/>
      <c r="AI492" s="647"/>
      <c r="AJ492" s="646"/>
      <c r="AK492" s="653"/>
      <c r="AL492" s="653"/>
      <c r="AM492" s="653"/>
      <c r="AN492" s="653"/>
    </row>
    <row r="493" spans="1:40">
      <c r="A493" s="234"/>
      <c r="B493" s="647"/>
      <c r="C493" s="647"/>
      <c r="D493" s="647"/>
      <c r="E493" s="647"/>
      <c r="F493" s="647"/>
      <c r="G493" s="647"/>
      <c r="H493" s="647"/>
      <c r="I493" s="647"/>
      <c r="J493" s="647"/>
      <c r="K493" s="647"/>
      <c r="L493" s="647"/>
      <c r="M493" s="647"/>
      <c r="N493" s="647"/>
      <c r="O493" s="647"/>
      <c r="P493" s="647"/>
      <c r="Q493" s="647"/>
      <c r="R493" s="647"/>
      <c r="S493" s="647"/>
      <c r="T493" s="647"/>
      <c r="U493" s="647"/>
      <c r="V493" s="647"/>
      <c r="W493" s="647"/>
      <c r="X493" s="648"/>
      <c r="Y493" s="649"/>
      <c r="Z493" s="650"/>
      <c r="AA493" s="651"/>
      <c r="AB493" s="647"/>
      <c r="AC493" s="647"/>
      <c r="AD493" s="647"/>
      <c r="AE493" s="647"/>
      <c r="AF493" s="652"/>
      <c r="AG493" s="647"/>
      <c r="AH493" s="647"/>
      <c r="AI493" s="647"/>
      <c r="AJ493" s="646"/>
      <c r="AK493" s="653"/>
      <c r="AL493" s="653"/>
      <c r="AM493" s="653"/>
      <c r="AN493" s="653"/>
    </row>
    <row r="494" spans="1:40">
      <c r="A494" s="234"/>
      <c r="B494" s="647"/>
      <c r="C494" s="647"/>
      <c r="D494" s="647"/>
      <c r="E494" s="647"/>
      <c r="F494" s="647"/>
      <c r="G494" s="647"/>
      <c r="H494" s="647"/>
      <c r="I494" s="647"/>
      <c r="J494" s="647"/>
      <c r="K494" s="647"/>
      <c r="L494" s="647"/>
      <c r="M494" s="647"/>
      <c r="N494" s="647"/>
      <c r="O494" s="647"/>
      <c r="P494" s="647"/>
      <c r="Q494" s="647"/>
      <c r="R494" s="647"/>
      <c r="S494" s="647"/>
      <c r="T494" s="647"/>
      <c r="U494" s="647"/>
      <c r="V494" s="647"/>
      <c r="W494" s="647"/>
      <c r="X494" s="648"/>
      <c r="Y494" s="649"/>
      <c r="Z494" s="650"/>
      <c r="AA494" s="651"/>
      <c r="AB494" s="647"/>
      <c r="AC494" s="647"/>
      <c r="AD494" s="647"/>
      <c r="AE494" s="647"/>
      <c r="AF494" s="652"/>
      <c r="AG494" s="647"/>
      <c r="AH494" s="647"/>
      <c r="AI494" s="647"/>
      <c r="AJ494" s="646"/>
      <c r="AK494" s="653"/>
      <c r="AL494" s="653"/>
      <c r="AM494" s="653"/>
      <c r="AN494" s="653"/>
    </row>
    <row r="495" spans="1:40">
      <c r="A495" s="234"/>
      <c r="B495" s="647"/>
      <c r="C495" s="647"/>
      <c r="D495" s="647"/>
      <c r="E495" s="647"/>
      <c r="F495" s="647"/>
      <c r="G495" s="647"/>
      <c r="H495" s="647"/>
      <c r="I495" s="647"/>
      <c r="J495" s="647"/>
      <c r="K495" s="647"/>
      <c r="L495" s="647"/>
      <c r="M495" s="647"/>
      <c r="N495" s="647"/>
      <c r="O495" s="647"/>
      <c r="P495" s="647"/>
      <c r="Q495" s="647"/>
      <c r="R495" s="647"/>
      <c r="S495" s="647"/>
      <c r="T495" s="647"/>
      <c r="U495" s="647"/>
      <c r="V495" s="647"/>
      <c r="W495" s="647"/>
      <c r="X495" s="648"/>
      <c r="Y495" s="649"/>
      <c r="Z495" s="650"/>
      <c r="AA495" s="651"/>
      <c r="AB495" s="647"/>
      <c r="AC495" s="647"/>
      <c r="AD495" s="647"/>
      <c r="AE495" s="647"/>
      <c r="AF495" s="652"/>
      <c r="AG495" s="647"/>
      <c r="AH495" s="647"/>
      <c r="AI495" s="647"/>
      <c r="AJ495" s="646"/>
      <c r="AK495" s="653"/>
      <c r="AL495" s="653"/>
      <c r="AM495" s="653"/>
      <c r="AN495" s="653"/>
    </row>
    <row r="496" spans="1:40">
      <c r="A496" s="234"/>
      <c r="B496" s="647"/>
      <c r="C496" s="647"/>
      <c r="D496" s="647"/>
      <c r="E496" s="647"/>
      <c r="F496" s="647"/>
      <c r="G496" s="647"/>
      <c r="H496" s="647"/>
      <c r="I496" s="647"/>
      <c r="J496" s="647"/>
      <c r="K496" s="647"/>
      <c r="L496" s="647"/>
      <c r="M496" s="647"/>
      <c r="N496" s="647"/>
      <c r="O496" s="647"/>
      <c r="P496" s="647"/>
      <c r="Q496" s="647"/>
      <c r="R496" s="647"/>
      <c r="S496" s="647"/>
      <c r="T496" s="647"/>
      <c r="U496" s="647"/>
      <c r="V496" s="647"/>
      <c r="W496" s="647"/>
      <c r="X496" s="648"/>
      <c r="Y496" s="649"/>
      <c r="Z496" s="650"/>
      <c r="AA496" s="651"/>
      <c r="AB496" s="647"/>
      <c r="AC496" s="647"/>
      <c r="AD496" s="647"/>
      <c r="AE496" s="647"/>
      <c r="AF496" s="652"/>
      <c r="AG496" s="647"/>
      <c r="AH496" s="647"/>
      <c r="AI496" s="647"/>
      <c r="AJ496" s="646"/>
      <c r="AK496" s="653"/>
      <c r="AL496" s="653"/>
      <c r="AM496" s="653"/>
      <c r="AN496" s="653"/>
    </row>
    <row r="497" spans="1:40">
      <c r="A497" s="234"/>
      <c r="B497" s="647"/>
      <c r="C497" s="647"/>
      <c r="D497" s="647"/>
      <c r="E497" s="647"/>
      <c r="F497" s="647"/>
      <c r="G497" s="647"/>
      <c r="H497" s="647"/>
      <c r="I497" s="647"/>
      <c r="J497" s="647"/>
      <c r="K497" s="647"/>
      <c r="L497" s="647"/>
      <c r="M497" s="647"/>
      <c r="N497" s="647"/>
      <c r="O497" s="647"/>
      <c r="P497" s="647"/>
      <c r="Q497" s="647"/>
      <c r="R497" s="647"/>
      <c r="S497" s="647"/>
      <c r="T497" s="647"/>
      <c r="U497" s="647"/>
      <c r="V497" s="647"/>
      <c r="W497" s="647"/>
      <c r="X497" s="648"/>
      <c r="Y497" s="649"/>
      <c r="Z497" s="650"/>
      <c r="AA497" s="651"/>
      <c r="AB497" s="647"/>
      <c r="AC497" s="647"/>
      <c r="AD497" s="647"/>
      <c r="AE497" s="647"/>
      <c r="AF497" s="652"/>
      <c r="AG497" s="647"/>
      <c r="AH497" s="647"/>
      <c r="AI497" s="647"/>
      <c r="AJ497" s="646"/>
      <c r="AK497" s="653"/>
      <c r="AL497" s="653"/>
      <c r="AM497" s="653"/>
      <c r="AN497" s="653"/>
    </row>
    <row r="498" spans="1:40">
      <c r="A498" s="234"/>
      <c r="B498" s="647"/>
      <c r="C498" s="647"/>
      <c r="D498" s="647"/>
      <c r="E498" s="647"/>
      <c r="F498" s="647"/>
      <c r="G498" s="647"/>
      <c r="H498" s="647"/>
      <c r="I498" s="647"/>
      <c r="J498" s="647"/>
      <c r="K498" s="647"/>
      <c r="L498" s="647"/>
      <c r="M498" s="647"/>
      <c r="N498" s="647"/>
      <c r="O498" s="647"/>
      <c r="P498" s="647"/>
      <c r="Q498" s="647"/>
      <c r="R498" s="647"/>
      <c r="S498" s="647"/>
      <c r="T498" s="647"/>
      <c r="U498" s="647"/>
      <c r="V498" s="647"/>
      <c r="W498" s="647"/>
      <c r="X498" s="648"/>
      <c r="Y498" s="649"/>
      <c r="Z498" s="650"/>
      <c r="AA498" s="651"/>
      <c r="AB498" s="647"/>
      <c r="AC498" s="647"/>
      <c r="AD498" s="647"/>
      <c r="AE498" s="647"/>
      <c r="AF498" s="652"/>
      <c r="AG498" s="647"/>
      <c r="AH498" s="647"/>
      <c r="AI498" s="647"/>
      <c r="AJ498" s="646"/>
      <c r="AK498" s="653"/>
      <c r="AL498" s="653"/>
      <c r="AM498" s="653"/>
      <c r="AN498" s="653"/>
    </row>
    <row r="499" spans="1:40">
      <c r="A499" s="234"/>
      <c r="B499" s="647"/>
      <c r="C499" s="647"/>
      <c r="D499" s="647"/>
      <c r="E499" s="647"/>
      <c r="F499" s="647"/>
      <c r="G499" s="647"/>
      <c r="H499" s="647"/>
      <c r="I499" s="647"/>
      <c r="J499" s="647"/>
      <c r="K499" s="647"/>
      <c r="L499" s="647"/>
      <c r="M499" s="647"/>
      <c r="N499" s="647"/>
      <c r="O499" s="647"/>
      <c r="P499" s="647"/>
      <c r="Q499" s="647"/>
      <c r="R499" s="647"/>
      <c r="S499" s="647"/>
      <c r="T499" s="647"/>
      <c r="U499" s="647"/>
      <c r="V499" s="647"/>
      <c r="W499" s="647"/>
      <c r="X499" s="648"/>
      <c r="Y499" s="649"/>
      <c r="Z499" s="650"/>
      <c r="AA499" s="651"/>
      <c r="AB499" s="647"/>
      <c r="AC499" s="647"/>
      <c r="AD499" s="647"/>
      <c r="AE499" s="647"/>
      <c r="AF499" s="652"/>
      <c r="AG499" s="647"/>
      <c r="AH499" s="647"/>
      <c r="AI499" s="647"/>
      <c r="AJ499" s="646"/>
      <c r="AK499" s="653"/>
      <c r="AL499" s="653"/>
      <c r="AM499" s="653"/>
      <c r="AN499" s="653"/>
    </row>
    <row r="500" spans="1:40">
      <c r="A500" s="234"/>
      <c r="B500" s="647"/>
      <c r="C500" s="647"/>
      <c r="D500" s="647"/>
      <c r="E500" s="647"/>
      <c r="F500" s="647"/>
      <c r="G500" s="647"/>
      <c r="H500" s="647"/>
      <c r="I500" s="647"/>
      <c r="J500" s="647"/>
      <c r="K500" s="647"/>
      <c r="L500" s="647"/>
      <c r="M500" s="647"/>
      <c r="N500" s="647"/>
      <c r="O500" s="647"/>
      <c r="P500" s="647"/>
      <c r="Q500" s="647"/>
      <c r="R500" s="647"/>
      <c r="S500" s="647"/>
      <c r="T500" s="647"/>
      <c r="U500" s="647"/>
      <c r="V500" s="647"/>
      <c r="W500" s="647"/>
      <c r="X500" s="648"/>
      <c r="Y500" s="649"/>
      <c r="Z500" s="650"/>
      <c r="AA500" s="651"/>
      <c r="AB500" s="647"/>
      <c r="AC500" s="647"/>
      <c r="AD500" s="647"/>
      <c r="AE500" s="647"/>
      <c r="AF500" s="652"/>
      <c r="AG500" s="647"/>
      <c r="AH500" s="647"/>
      <c r="AI500" s="647"/>
      <c r="AJ500" s="646"/>
      <c r="AK500" s="653"/>
      <c r="AL500" s="653"/>
      <c r="AM500" s="653"/>
      <c r="AN500" s="653"/>
    </row>
    <row r="501" spans="1:40">
      <c r="A501" s="234"/>
      <c r="B501" s="647"/>
      <c r="C501" s="647"/>
      <c r="D501" s="647"/>
      <c r="E501" s="647"/>
      <c r="F501" s="647"/>
      <c r="G501" s="647"/>
      <c r="H501" s="647"/>
      <c r="I501" s="647"/>
      <c r="J501" s="647"/>
      <c r="K501" s="647"/>
      <c r="L501" s="647"/>
      <c r="M501" s="647"/>
      <c r="N501" s="647"/>
      <c r="O501" s="647"/>
      <c r="P501" s="647"/>
      <c r="Q501" s="647"/>
      <c r="R501" s="647"/>
      <c r="S501" s="647"/>
      <c r="T501" s="647"/>
      <c r="U501" s="647"/>
      <c r="V501" s="647"/>
      <c r="W501" s="647"/>
      <c r="X501" s="648"/>
      <c r="Y501" s="649"/>
      <c r="Z501" s="650"/>
      <c r="AA501" s="651"/>
      <c r="AB501" s="647"/>
      <c r="AC501" s="647"/>
      <c r="AD501" s="647"/>
      <c r="AE501" s="647"/>
      <c r="AF501" s="652"/>
      <c r="AG501" s="647"/>
      <c r="AH501" s="647"/>
      <c r="AI501" s="647"/>
      <c r="AJ501" s="646"/>
      <c r="AK501" s="653"/>
      <c r="AL501" s="653"/>
      <c r="AM501" s="653"/>
      <c r="AN501" s="653"/>
    </row>
    <row r="502" spans="1:40">
      <c r="A502" s="234"/>
      <c r="B502" s="647"/>
      <c r="C502" s="647"/>
      <c r="D502" s="647"/>
      <c r="E502" s="647"/>
      <c r="F502" s="647"/>
      <c r="G502" s="647"/>
      <c r="H502" s="647"/>
      <c r="I502" s="647"/>
      <c r="J502" s="647"/>
      <c r="K502" s="647"/>
      <c r="L502" s="647"/>
      <c r="M502" s="647"/>
      <c r="N502" s="647"/>
      <c r="O502" s="647"/>
      <c r="P502" s="647"/>
      <c r="Q502" s="647"/>
      <c r="R502" s="647"/>
      <c r="S502" s="647"/>
      <c r="T502" s="647"/>
      <c r="U502" s="647"/>
      <c r="V502" s="647"/>
      <c r="W502" s="647"/>
      <c r="X502" s="648"/>
      <c r="Y502" s="649"/>
      <c r="Z502" s="650"/>
      <c r="AA502" s="651"/>
      <c r="AB502" s="647"/>
      <c r="AC502" s="647"/>
      <c r="AD502" s="647"/>
      <c r="AE502" s="647"/>
      <c r="AF502" s="652"/>
      <c r="AG502" s="647"/>
      <c r="AH502" s="647"/>
      <c r="AI502" s="647"/>
      <c r="AJ502" s="646"/>
      <c r="AK502" s="653"/>
      <c r="AL502" s="653"/>
      <c r="AM502" s="653"/>
      <c r="AN502" s="653"/>
    </row>
    <row r="503" spans="1:40">
      <c r="A503" s="234"/>
      <c r="B503" s="647"/>
      <c r="C503" s="647"/>
      <c r="D503" s="647"/>
      <c r="E503" s="647"/>
      <c r="F503" s="647"/>
      <c r="G503" s="647"/>
      <c r="H503" s="647"/>
      <c r="I503" s="647"/>
      <c r="J503" s="647"/>
      <c r="K503" s="647"/>
      <c r="L503" s="647"/>
      <c r="M503" s="647"/>
      <c r="N503" s="647"/>
      <c r="O503" s="647"/>
      <c r="P503" s="647"/>
      <c r="Q503" s="647"/>
      <c r="R503" s="647"/>
      <c r="S503" s="647"/>
      <c r="T503" s="647"/>
      <c r="U503" s="647"/>
      <c r="V503" s="647"/>
      <c r="W503" s="647"/>
      <c r="X503" s="648"/>
      <c r="Y503" s="649"/>
      <c r="Z503" s="650"/>
      <c r="AA503" s="651"/>
      <c r="AB503" s="647"/>
      <c r="AC503" s="647"/>
      <c r="AD503" s="647"/>
      <c r="AE503" s="647"/>
      <c r="AF503" s="652"/>
      <c r="AG503" s="647"/>
      <c r="AH503" s="647"/>
      <c r="AI503" s="647"/>
      <c r="AJ503" s="646"/>
      <c r="AK503" s="653"/>
      <c r="AL503" s="653"/>
      <c r="AM503" s="653"/>
      <c r="AN503" s="653"/>
    </row>
    <row r="504" spans="1:40">
      <c r="A504" s="234"/>
      <c r="B504" s="647"/>
      <c r="C504" s="647"/>
      <c r="D504" s="647"/>
      <c r="E504" s="647"/>
      <c r="F504" s="647"/>
      <c r="G504" s="647"/>
      <c r="H504" s="647"/>
      <c r="I504" s="647"/>
      <c r="J504" s="647"/>
      <c r="K504" s="647"/>
      <c r="L504" s="647"/>
      <c r="M504" s="647"/>
      <c r="N504" s="647"/>
      <c r="O504" s="647"/>
      <c r="P504" s="647"/>
      <c r="Q504" s="647"/>
      <c r="R504" s="647"/>
      <c r="S504" s="647"/>
      <c r="T504" s="647"/>
      <c r="U504" s="647"/>
      <c r="V504" s="647"/>
      <c r="W504" s="647"/>
      <c r="X504" s="648"/>
      <c r="Y504" s="649"/>
      <c r="Z504" s="650"/>
      <c r="AA504" s="651"/>
      <c r="AB504" s="647"/>
      <c r="AC504" s="647"/>
      <c r="AD504" s="647"/>
      <c r="AE504" s="647"/>
      <c r="AF504" s="652"/>
      <c r="AG504" s="647"/>
      <c r="AH504" s="647"/>
      <c r="AI504" s="647"/>
      <c r="AJ504" s="646"/>
      <c r="AK504" s="653"/>
      <c r="AL504" s="653"/>
      <c r="AM504" s="653"/>
      <c r="AN504" s="653"/>
    </row>
    <row r="505" spans="1:40">
      <c r="A505" s="234"/>
      <c r="B505" s="647"/>
      <c r="C505" s="647"/>
      <c r="D505" s="647"/>
      <c r="E505" s="647"/>
      <c r="F505" s="647"/>
      <c r="G505" s="647"/>
      <c r="H505" s="647"/>
      <c r="I505" s="647"/>
      <c r="J505" s="647"/>
      <c r="K505" s="647"/>
      <c r="L505" s="647"/>
      <c r="M505" s="647"/>
      <c r="N505" s="647"/>
      <c r="O505" s="647"/>
      <c r="P505" s="647"/>
      <c r="Q505" s="647"/>
      <c r="R505" s="647"/>
      <c r="S505" s="647"/>
      <c r="T505" s="647"/>
      <c r="U505" s="647"/>
      <c r="V505" s="647"/>
      <c r="W505" s="647"/>
      <c r="X505" s="648"/>
      <c r="Y505" s="649"/>
      <c r="Z505" s="650"/>
      <c r="AA505" s="651"/>
      <c r="AB505" s="647"/>
      <c r="AC505" s="647"/>
      <c r="AD505" s="647"/>
      <c r="AE505" s="647"/>
      <c r="AF505" s="652"/>
      <c r="AG505" s="647"/>
      <c r="AH505" s="647"/>
      <c r="AI505" s="647"/>
      <c r="AJ505" s="646"/>
      <c r="AK505" s="653"/>
      <c r="AL505" s="653"/>
      <c r="AM505" s="653"/>
      <c r="AN505" s="653"/>
    </row>
    <row r="506" spans="1:40">
      <c r="A506" s="234"/>
      <c r="B506" s="647"/>
      <c r="C506" s="647"/>
      <c r="D506" s="647"/>
      <c r="E506" s="647"/>
      <c r="F506" s="647"/>
      <c r="G506" s="647"/>
      <c r="H506" s="647"/>
      <c r="I506" s="647"/>
      <c r="J506" s="647"/>
      <c r="K506" s="647"/>
      <c r="L506" s="647"/>
      <c r="M506" s="647"/>
      <c r="N506" s="647"/>
      <c r="O506" s="647"/>
      <c r="P506" s="647"/>
      <c r="Q506" s="647"/>
      <c r="R506" s="647"/>
      <c r="S506" s="647"/>
      <c r="T506" s="647"/>
      <c r="U506" s="647"/>
      <c r="V506" s="647"/>
      <c r="W506" s="647"/>
      <c r="X506" s="648"/>
      <c r="Y506" s="649"/>
      <c r="Z506" s="650"/>
      <c r="AA506" s="651"/>
      <c r="AB506" s="647"/>
      <c r="AC506" s="647"/>
      <c r="AD506" s="647"/>
      <c r="AE506" s="647"/>
      <c r="AF506" s="652"/>
      <c r="AG506" s="647"/>
      <c r="AH506" s="647"/>
      <c r="AI506" s="647"/>
      <c r="AJ506" s="646"/>
      <c r="AK506" s="653"/>
      <c r="AL506" s="653"/>
      <c r="AM506" s="653"/>
      <c r="AN506" s="653"/>
    </row>
    <row r="507" spans="1:40">
      <c r="A507" s="234"/>
      <c r="B507" s="647"/>
      <c r="C507" s="647"/>
      <c r="D507" s="647"/>
      <c r="E507" s="647"/>
      <c r="F507" s="647"/>
      <c r="G507" s="647"/>
      <c r="H507" s="647"/>
      <c r="I507" s="647"/>
      <c r="J507" s="647"/>
      <c r="K507" s="647"/>
      <c r="L507" s="647"/>
      <c r="M507" s="647"/>
      <c r="N507" s="647"/>
      <c r="O507" s="647"/>
      <c r="P507" s="647"/>
      <c r="Q507" s="647"/>
      <c r="R507" s="647"/>
      <c r="S507" s="647"/>
      <c r="T507" s="647"/>
      <c r="U507" s="647"/>
      <c r="V507" s="647"/>
      <c r="W507" s="647"/>
      <c r="X507" s="648"/>
      <c r="Y507" s="649"/>
      <c r="Z507" s="650"/>
      <c r="AA507" s="651"/>
      <c r="AB507" s="647"/>
      <c r="AC507" s="647"/>
      <c r="AD507" s="647"/>
      <c r="AE507" s="647"/>
      <c r="AF507" s="652"/>
      <c r="AG507" s="647"/>
      <c r="AH507" s="647"/>
      <c r="AI507" s="647"/>
      <c r="AJ507" s="646"/>
      <c r="AK507" s="653"/>
      <c r="AL507" s="653"/>
      <c r="AM507" s="653"/>
      <c r="AN507" s="653"/>
    </row>
    <row r="508" spans="1:40">
      <c r="A508" s="234"/>
      <c r="B508" s="647"/>
      <c r="C508" s="647"/>
      <c r="D508" s="647"/>
      <c r="E508" s="647"/>
      <c r="F508" s="647"/>
      <c r="G508" s="647"/>
      <c r="H508" s="647"/>
      <c r="I508" s="647"/>
      <c r="J508" s="647"/>
      <c r="K508" s="647"/>
      <c r="L508" s="647"/>
      <c r="M508" s="647"/>
      <c r="N508" s="647"/>
      <c r="O508" s="647"/>
      <c r="P508" s="647"/>
      <c r="Q508" s="647"/>
      <c r="R508" s="647"/>
      <c r="S508" s="647"/>
      <c r="T508" s="647"/>
      <c r="U508" s="647"/>
      <c r="V508" s="647"/>
      <c r="W508" s="647"/>
      <c r="X508" s="648"/>
      <c r="Y508" s="649"/>
      <c r="Z508" s="650"/>
      <c r="AA508" s="651"/>
      <c r="AB508" s="647"/>
      <c r="AC508" s="647"/>
      <c r="AD508" s="647"/>
      <c r="AE508" s="647"/>
      <c r="AF508" s="652"/>
      <c r="AG508" s="647"/>
      <c r="AH508" s="647"/>
      <c r="AI508" s="647"/>
      <c r="AJ508" s="646"/>
      <c r="AK508" s="653"/>
      <c r="AL508" s="653"/>
      <c r="AM508" s="653"/>
      <c r="AN508" s="653"/>
    </row>
    <row r="509" spans="1:40">
      <c r="A509" s="234"/>
      <c r="B509" s="647"/>
      <c r="C509" s="647"/>
      <c r="D509" s="647"/>
      <c r="E509" s="647"/>
      <c r="F509" s="647"/>
      <c r="G509" s="647"/>
      <c r="H509" s="647"/>
      <c r="I509" s="647"/>
      <c r="J509" s="647"/>
      <c r="K509" s="647"/>
      <c r="L509" s="647"/>
      <c r="M509" s="647"/>
      <c r="N509" s="647"/>
      <c r="O509" s="647"/>
      <c r="P509" s="647"/>
      <c r="Q509" s="647"/>
      <c r="R509" s="647"/>
      <c r="S509" s="647"/>
      <c r="T509" s="647"/>
      <c r="U509" s="647"/>
      <c r="V509" s="647"/>
      <c r="W509" s="647"/>
      <c r="X509" s="648"/>
      <c r="Y509" s="649"/>
      <c r="Z509" s="650"/>
      <c r="AA509" s="651"/>
      <c r="AB509" s="647"/>
      <c r="AC509" s="647"/>
      <c r="AD509" s="647"/>
      <c r="AE509" s="647"/>
      <c r="AF509" s="652"/>
      <c r="AG509" s="647"/>
      <c r="AH509" s="647"/>
      <c r="AI509" s="647"/>
      <c r="AJ509" s="646"/>
      <c r="AK509" s="653"/>
      <c r="AL509" s="653"/>
      <c r="AM509" s="653"/>
      <c r="AN509" s="653"/>
    </row>
    <row r="510" spans="1:40">
      <c r="A510" s="234"/>
      <c r="B510" s="647"/>
      <c r="C510" s="647"/>
      <c r="D510" s="647"/>
      <c r="E510" s="647"/>
      <c r="F510" s="647"/>
      <c r="G510" s="647"/>
      <c r="H510" s="647"/>
      <c r="I510" s="647"/>
      <c r="J510" s="647"/>
      <c r="K510" s="647"/>
      <c r="L510" s="647"/>
      <c r="M510" s="647"/>
      <c r="N510" s="647"/>
      <c r="O510" s="647"/>
      <c r="P510" s="647"/>
      <c r="Q510" s="647"/>
      <c r="R510" s="647"/>
      <c r="S510" s="647"/>
      <c r="T510" s="647"/>
      <c r="U510" s="647"/>
      <c r="V510" s="647"/>
      <c r="W510" s="647"/>
      <c r="X510" s="648"/>
      <c r="Y510" s="649"/>
      <c r="Z510" s="650"/>
      <c r="AA510" s="651"/>
      <c r="AB510" s="647"/>
      <c r="AC510" s="647"/>
      <c r="AD510" s="647"/>
      <c r="AE510" s="647"/>
      <c r="AF510" s="652"/>
      <c r="AG510" s="647"/>
      <c r="AH510" s="647"/>
      <c r="AI510" s="647"/>
      <c r="AJ510" s="646"/>
      <c r="AK510" s="653"/>
      <c r="AL510" s="653"/>
      <c r="AM510" s="653"/>
      <c r="AN510" s="653"/>
    </row>
    <row r="511" spans="1:40">
      <c r="A511" s="234"/>
      <c r="B511" s="647"/>
      <c r="C511" s="647"/>
      <c r="D511" s="647"/>
      <c r="E511" s="647"/>
      <c r="F511" s="647"/>
      <c r="G511" s="647"/>
      <c r="H511" s="647"/>
      <c r="I511" s="647"/>
      <c r="J511" s="647"/>
      <c r="K511" s="647"/>
      <c r="L511" s="647"/>
      <c r="M511" s="647"/>
      <c r="N511" s="647"/>
      <c r="O511" s="647"/>
      <c r="P511" s="647"/>
      <c r="Q511" s="647"/>
      <c r="R511" s="647"/>
      <c r="S511" s="647"/>
      <c r="T511" s="647"/>
      <c r="U511" s="647"/>
      <c r="V511" s="647"/>
      <c r="W511" s="647"/>
      <c r="X511" s="648"/>
      <c r="Y511" s="649"/>
      <c r="Z511" s="650"/>
      <c r="AA511" s="651"/>
      <c r="AB511" s="647"/>
      <c r="AC511" s="647"/>
      <c r="AD511" s="647"/>
      <c r="AE511" s="647"/>
      <c r="AF511" s="652"/>
      <c r="AG511" s="647"/>
      <c r="AH511" s="647"/>
      <c r="AI511" s="647"/>
      <c r="AJ511" s="646"/>
      <c r="AK511" s="653"/>
      <c r="AL511" s="653"/>
      <c r="AM511" s="653"/>
      <c r="AN511" s="653"/>
    </row>
    <row r="512" spans="1:40">
      <c r="A512" s="234"/>
      <c r="B512" s="647"/>
      <c r="C512" s="647"/>
      <c r="D512" s="647"/>
      <c r="E512" s="647"/>
      <c r="F512" s="647"/>
      <c r="G512" s="647"/>
      <c r="H512" s="647"/>
      <c r="I512" s="647"/>
      <c r="J512" s="647"/>
      <c r="K512" s="647"/>
      <c r="L512" s="647"/>
      <c r="M512" s="647"/>
      <c r="N512" s="647"/>
      <c r="O512" s="647"/>
      <c r="P512" s="647"/>
      <c r="Q512" s="647"/>
      <c r="R512" s="647"/>
      <c r="S512" s="647"/>
      <c r="T512" s="647"/>
      <c r="U512" s="647"/>
      <c r="V512" s="647"/>
      <c r="W512" s="647"/>
      <c r="X512" s="648"/>
      <c r="Y512" s="649"/>
      <c r="Z512" s="650"/>
      <c r="AA512" s="651"/>
      <c r="AB512" s="647"/>
      <c r="AC512" s="647"/>
      <c r="AD512" s="647"/>
      <c r="AE512" s="647"/>
      <c r="AF512" s="652"/>
      <c r="AG512" s="647"/>
      <c r="AH512" s="647"/>
      <c r="AI512" s="647"/>
      <c r="AJ512" s="646"/>
      <c r="AK512" s="653"/>
      <c r="AL512" s="653"/>
      <c r="AM512" s="653"/>
      <c r="AN512" s="653"/>
    </row>
    <row r="513" spans="1:40">
      <c r="A513" s="234"/>
      <c r="B513" s="647"/>
      <c r="C513" s="647"/>
      <c r="D513" s="647"/>
      <c r="E513" s="647"/>
      <c r="F513" s="647"/>
      <c r="G513" s="647"/>
      <c r="H513" s="647"/>
      <c r="I513" s="647"/>
      <c r="J513" s="647"/>
      <c r="K513" s="647"/>
      <c r="L513" s="647"/>
      <c r="M513" s="647"/>
      <c r="N513" s="647"/>
      <c r="O513" s="647"/>
      <c r="P513" s="647"/>
      <c r="Q513" s="647"/>
      <c r="R513" s="647"/>
      <c r="S513" s="647"/>
      <c r="T513" s="647"/>
      <c r="U513" s="647"/>
      <c r="V513" s="647"/>
      <c r="W513" s="647"/>
      <c r="X513" s="648"/>
      <c r="Y513" s="649"/>
      <c r="Z513" s="650"/>
      <c r="AA513" s="651"/>
      <c r="AB513" s="647"/>
      <c r="AC513" s="647"/>
      <c r="AD513" s="647"/>
      <c r="AE513" s="647"/>
      <c r="AF513" s="652"/>
      <c r="AG513" s="647"/>
      <c r="AH513" s="647"/>
      <c r="AI513" s="647"/>
      <c r="AJ513" s="646"/>
      <c r="AK513" s="653"/>
      <c r="AL513" s="653"/>
      <c r="AM513" s="653"/>
      <c r="AN513" s="653"/>
    </row>
    <row r="514" spans="1:40">
      <c r="A514" s="234"/>
      <c r="B514" s="647"/>
      <c r="C514" s="647"/>
      <c r="D514" s="647"/>
      <c r="E514" s="647"/>
      <c r="F514" s="647"/>
      <c r="G514" s="647"/>
      <c r="H514" s="647"/>
      <c r="I514" s="647"/>
      <c r="J514" s="647"/>
      <c r="K514" s="647"/>
      <c r="L514" s="647"/>
      <c r="M514" s="647"/>
      <c r="N514" s="647"/>
      <c r="O514" s="647"/>
      <c r="P514" s="647"/>
      <c r="Q514" s="647"/>
      <c r="R514" s="647"/>
      <c r="S514" s="647"/>
      <c r="T514" s="647"/>
      <c r="U514" s="647"/>
      <c r="V514" s="647"/>
      <c r="W514" s="647"/>
      <c r="X514" s="648"/>
      <c r="Y514" s="649"/>
      <c r="Z514" s="650"/>
      <c r="AA514" s="651"/>
      <c r="AB514" s="647"/>
      <c r="AC514" s="647"/>
      <c r="AD514" s="647"/>
      <c r="AE514" s="647"/>
      <c r="AF514" s="652"/>
      <c r="AG514" s="647"/>
      <c r="AH514" s="647"/>
      <c r="AI514" s="647"/>
      <c r="AJ514" s="646"/>
      <c r="AK514" s="653"/>
      <c r="AL514" s="653"/>
      <c r="AM514" s="653"/>
      <c r="AN514" s="653"/>
    </row>
    <row r="515" spans="1:40">
      <c r="A515" s="234"/>
      <c r="B515" s="647"/>
      <c r="C515" s="647"/>
      <c r="D515" s="647"/>
      <c r="E515" s="647"/>
      <c r="F515" s="647"/>
      <c r="G515" s="647"/>
      <c r="H515" s="647"/>
      <c r="I515" s="647"/>
      <c r="J515" s="647"/>
      <c r="K515" s="647"/>
      <c r="L515" s="647"/>
      <c r="M515" s="647"/>
      <c r="N515" s="647"/>
      <c r="O515" s="647"/>
      <c r="P515" s="647"/>
      <c r="Q515" s="647"/>
      <c r="R515" s="647"/>
      <c r="S515" s="647"/>
      <c r="T515" s="647"/>
      <c r="U515" s="647"/>
      <c r="V515" s="647"/>
      <c r="W515" s="647"/>
      <c r="X515" s="648"/>
      <c r="Y515" s="649"/>
      <c r="Z515" s="650"/>
      <c r="AA515" s="651"/>
      <c r="AB515" s="647"/>
      <c r="AC515" s="647"/>
      <c r="AD515" s="647"/>
      <c r="AE515" s="647"/>
      <c r="AF515" s="652"/>
      <c r="AG515" s="647"/>
      <c r="AH515" s="647"/>
      <c r="AI515" s="647"/>
      <c r="AJ515" s="646"/>
      <c r="AK515" s="653"/>
      <c r="AL515" s="653"/>
      <c r="AM515" s="653"/>
      <c r="AN515" s="653"/>
    </row>
    <row r="516" spans="1:40">
      <c r="A516" s="234"/>
      <c r="B516" s="647"/>
      <c r="C516" s="647"/>
      <c r="D516" s="647"/>
      <c r="E516" s="647"/>
      <c r="F516" s="647"/>
      <c r="G516" s="647"/>
      <c r="H516" s="647"/>
      <c r="I516" s="647"/>
      <c r="J516" s="647"/>
      <c r="K516" s="647"/>
      <c r="L516" s="647"/>
      <c r="M516" s="647"/>
      <c r="N516" s="647"/>
      <c r="O516" s="647"/>
      <c r="P516" s="647"/>
      <c r="Q516" s="647"/>
      <c r="R516" s="647"/>
      <c r="S516" s="647"/>
      <c r="T516" s="647"/>
      <c r="U516" s="647"/>
      <c r="V516" s="647"/>
      <c r="W516" s="647"/>
      <c r="X516" s="648"/>
      <c r="Y516" s="649"/>
      <c r="Z516" s="650"/>
      <c r="AA516" s="651"/>
      <c r="AB516" s="647"/>
      <c r="AC516" s="647"/>
      <c r="AD516" s="647"/>
      <c r="AE516" s="647"/>
      <c r="AF516" s="652"/>
      <c r="AG516" s="647"/>
      <c r="AH516" s="647"/>
      <c r="AI516" s="647"/>
      <c r="AJ516" s="646"/>
      <c r="AK516" s="653"/>
      <c r="AL516" s="653"/>
      <c r="AM516" s="653"/>
      <c r="AN516" s="653"/>
    </row>
    <row r="517" spans="1:40">
      <c r="A517" s="234"/>
      <c r="B517" s="647"/>
      <c r="C517" s="647"/>
      <c r="D517" s="647"/>
      <c r="E517" s="647"/>
      <c r="F517" s="647"/>
      <c r="G517" s="647"/>
      <c r="H517" s="647"/>
      <c r="I517" s="647"/>
      <c r="J517" s="647"/>
      <c r="K517" s="647"/>
      <c r="L517" s="647"/>
      <c r="M517" s="647"/>
      <c r="N517" s="647"/>
      <c r="O517" s="647"/>
      <c r="P517" s="647"/>
      <c r="Q517" s="647"/>
      <c r="R517" s="647"/>
      <c r="S517" s="647"/>
      <c r="T517" s="647"/>
      <c r="U517" s="647"/>
      <c r="V517" s="647"/>
      <c r="W517" s="647"/>
      <c r="X517" s="648"/>
      <c r="Y517" s="649"/>
      <c r="Z517" s="650"/>
      <c r="AA517" s="651"/>
      <c r="AB517" s="647"/>
      <c r="AC517" s="647"/>
      <c r="AD517" s="647"/>
      <c r="AE517" s="647"/>
      <c r="AF517" s="652"/>
      <c r="AG517" s="647"/>
      <c r="AH517" s="647"/>
      <c r="AI517" s="647"/>
      <c r="AJ517" s="646"/>
      <c r="AK517" s="653"/>
      <c r="AL517" s="653"/>
      <c r="AM517" s="653"/>
      <c r="AN517" s="653"/>
    </row>
    <row r="518" spans="1:40">
      <c r="A518" s="234"/>
      <c r="B518" s="647"/>
      <c r="C518" s="647"/>
      <c r="D518" s="647"/>
      <c r="E518" s="647"/>
      <c r="F518" s="647"/>
      <c r="G518" s="647"/>
      <c r="H518" s="647"/>
      <c r="I518" s="647"/>
      <c r="J518" s="647"/>
      <c r="K518" s="647"/>
      <c r="L518" s="647"/>
      <c r="M518" s="647"/>
      <c r="N518" s="647"/>
      <c r="O518" s="647"/>
      <c r="P518" s="647"/>
      <c r="Q518" s="647"/>
      <c r="R518" s="647"/>
      <c r="S518" s="647"/>
      <c r="T518" s="647"/>
      <c r="U518" s="647"/>
      <c r="V518" s="647"/>
      <c r="W518" s="647"/>
      <c r="X518" s="648"/>
      <c r="Y518" s="649"/>
      <c r="Z518" s="650"/>
      <c r="AA518" s="651"/>
      <c r="AB518" s="647"/>
      <c r="AC518" s="647"/>
      <c r="AD518" s="647"/>
      <c r="AE518" s="647"/>
      <c r="AF518" s="652"/>
      <c r="AG518" s="647"/>
      <c r="AH518" s="647"/>
      <c r="AI518" s="647"/>
      <c r="AJ518" s="646"/>
      <c r="AK518" s="653"/>
      <c r="AL518" s="653"/>
      <c r="AM518" s="653"/>
      <c r="AN518" s="653"/>
    </row>
    <row r="519" spans="1:40">
      <c r="A519" s="234"/>
      <c r="B519" s="647"/>
      <c r="C519" s="647"/>
      <c r="D519" s="647"/>
      <c r="E519" s="647"/>
      <c r="F519" s="647"/>
      <c r="G519" s="647"/>
      <c r="H519" s="647"/>
      <c r="I519" s="647"/>
      <c r="J519" s="647"/>
      <c r="K519" s="647"/>
      <c r="L519" s="647"/>
      <c r="M519" s="647"/>
      <c r="N519" s="647"/>
      <c r="O519" s="647"/>
      <c r="P519" s="647"/>
      <c r="Q519" s="647"/>
      <c r="R519" s="647"/>
      <c r="S519" s="647"/>
      <c r="T519" s="647"/>
      <c r="U519" s="647"/>
      <c r="V519" s="647"/>
      <c r="W519" s="647"/>
      <c r="X519" s="648"/>
      <c r="Y519" s="649"/>
      <c r="Z519" s="650"/>
      <c r="AA519" s="651"/>
      <c r="AB519" s="647"/>
      <c r="AC519" s="647"/>
      <c r="AD519" s="647"/>
      <c r="AE519" s="647"/>
      <c r="AF519" s="652"/>
      <c r="AG519" s="647"/>
      <c r="AH519" s="647"/>
      <c r="AI519" s="647"/>
      <c r="AJ519" s="646"/>
      <c r="AK519" s="653"/>
      <c r="AL519" s="653"/>
      <c r="AM519" s="653"/>
      <c r="AN519" s="653"/>
    </row>
    <row r="520" spans="1:40">
      <c r="A520" s="234"/>
      <c r="B520" s="647"/>
      <c r="C520" s="647"/>
      <c r="D520" s="647"/>
      <c r="E520" s="647"/>
      <c r="F520" s="647"/>
      <c r="G520" s="647"/>
      <c r="H520" s="647"/>
      <c r="I520" s="647"/>
      <c r="J520" s="647"/>
      <c r="K520" s="647"/>
      <c r="L520" s="647"/>
      <c r="M520" s="647"/>
      <c r="N520" s="647"/>
      <c r="O520" s="647"/>
      <c r="P520" s="647"/>
      <c r="Q520" s="647"/>
      <c r="R520" s="647"/>
      <c r="S520" s="647"/>
      <c r="T520" s="647"/>
      <c r="U520" s="647"/>
      <c r="V520" s="647"/>
      <c r="W520" s="647"/>
      <c r="X520" s="648"/>
      <c r="Y520" s="649"/>
      <c r="Z520" s="650"/>
      <c r="AA520" s="651"/>
      <c r="AB520" s="647"/>
      <c r="AC520" s="647"/>
      <c r="AD520" s="647"/>
      <c r="AE520" s="647"/>
      <c r="AF520" s="652"/>
      <c r="AG520" s="647"/>
      <c r="AH520" s="647"/>
      <c r="AI520" s="647"/>
      <c r="AJ520" s="646"/>
      <c r="AK520" s="653"/>
      <c r="AL520" s="653"/>
      <c r="AM520" s="653"/>
      <c r="AN520" s="653"/>
    </row>
    <row r="521" spans="1:40">
      <c r="A521" s="234"/>
      <c r="B521" s="647"/>
      <c r="C521" s="647"/>
      <c r="D521" s="647"/>
      <c r="E521" s="647"/>
      <c r="F521" s="647"/>
      <c r="G521" s="647"/>
      <c r="H521" s="647"/>
      <c r="I521" s="647"/>
      <c r="J521" s="647"/>
      <c r="K521" s="647"/>
      <c r="L521" s="647"/>
      <c r="M521" s="647"/>
      <c r="N521" s="647"/>
      <c r="O521" s="647"/>
      <c r="P521" s="647"/>
      <c r="Q521" s="647"/>
      <c r="R521" s="647"/>
      <c r="S521" s="647"/>
      <c r="T521" s="647"/>
      <c r="U521" s="647"/>
      <c r="V521" s="647"/>
      <c r="W521" s="647"/>
      <c r="X521" s="648"/>
      <c r="Y521" s="649"/>
      <c r="Z521" s="650"/>
      <c r="AA521" s="651"/>
      <c r="AB521" s="647"/>
      <c r="AC521" s="647"/>
      <c r="AD521" s="647"/>
      <c r="AE521" s="647"/>
      <c r="AF521" s="652"/>
      <c r="AG521" s="647"/>
      <c r="AH521" s="647"/>
      <c r="AI521" s="647"/>
      <c r="AJ521" s="646"/>
      <c r="AK521" s="653"/>
      <c r="AL521" s="653"/>
      <c r="AM521" s="653"/>
      <c r="AN521" s="653"/>
    </row>
    <row r="522" spans="1:40">
      <c r="A522" s="234"/>
      <c r="B522" s="647"/>
      <c r="C522" s="647"/>
      <c r="D522" s="647"/>
      <c r="E522" s="647"/>
      <c r="F522" s="647"/>
      <c r="G522" s="647"/>
      <c r="H522" s="647"/>
      <c r="I522" s="647"/>
      <c r="J522" s="647"/>
      <c r="K522" s="647"/>
      <c r="L522" s="647"/>
      <c r="M522" s="647"/>
      <c r="N522" s="647"/>
      <c r="O522" s="647"/>
      <c r="P522" s="647"/>
      <c r="Q522" s="647"/>
      <c r="R522" s="647"/>
      <c r="S522" s="647"/>
      <c r="T522" s="647"/>
      <c r="U522" s="647"/>
      <c r="V522" s="647"/>
      <c r="W522" s="647"/>
      <c r="X522" s="648"/>
      <c r="Y522" s="649"/>
      <c r="Z522" s="650"/>
      <c r="AA522" s="651"/>
      <c r="AB522" s="647"/>
      <c r="AC522" s="647"/>
      <c r="AD522" s="647"/>
      <c r="AE522" s="647"/>
      <c r="AF522" s="652"/>
      <c r="AG522" s="647"/>
      <c r="AH522" s="647"/>
      <c r="AI522" s="647"/>
      <c r="AJ522" s="646"/>
      <c r="AK522" s="653"/>
      <c r="AL522" s="653"/>
      <c r="AM522" s="653"/>
      <c r="AN522" s="653"/>
    </row>
    <row r="523" spans="1:40">
      <c r="A523" s="234"/>
      <c r="B523" s="647"/>
      <c r="C523" s="647"/>
      <c r="D523" s="647"/>
      <c r="E523" s="647"/>
      <c r="F523" s="647"/>
      <c r="G523" s="647"/>
      <c r="H523" s="647"/>
      <c r="I523" s="647"/>
      <c r="J523" s="647"/>
      <c r="K523" s="647"/>
      <c r="L523" s="647"/>
      <c r="M523" s="647"/>
      <c r="N523" s="647"/>
      <c r="O523" s="647"/>
      <c r="P523" s="647"/>
      <c r="Q523" s="647"/>
      <c r="R523" s="647"/>
      <c r="S523" s="647"/>
      <c r="T523" s="647"/>
      <c r="U523" s="647"/>
      <c r="V523" s="647"/>
      <c r="W523" s="647"/>
      <c r="X523" s="648"/>
      <c r="Y523" s="649"/>
      <c r="Z523" s="650"/>
      <c r="AA523" s="651"/>
      <c r="AB523" s="647"/>
      <c r="AC523" s="647"/>
      <c r="AD523" s="647"/>
      <c r="AE523" s="647"/>
      <c r="AF523" s="652"/>
      <c r="AG523" s="647"/>
      <c r="AH523" s="647"/>
      <c r="AI523" s="647"/>
      <c r="AJ523" s="646"/>
      <c r="AK523" s="653"/>
      <c r="AL523" s="653"/>
      <c r="AM523" s="653"/>
      <c r="AN523" s="653"/>
    </row>
    <row r="524" spans="1:40">
      <c r="A524" s="234"/>
      <c r="B524" s="647"/>
      <c r="C524" s="647"/>
      <c r="D524" s="647"/>
      <c r="E524" s="647"/>
      <c r="F524" s="647"/>
      <c r="G524" s="647"/>
      <c r="H524" s="647"/>
      <c r="I524" s="647"/>
      <c r="J524" s="647"/>
      <c r="K524" s="647"/>
      <c r="L524" s="647"/>
      <c r="M524" s="647"/>
      <c r="N524" s="647"/>
      <c r="O524" s="647"/>
      <c r="P524" s="647"/>
      <c r="Q524" s="647"/>
      <c r="R524" s="647"/>
      <c r="S524" s="647"/>
      <c r="T524" s="647"/>
      <c r="U524" s="647"/>
      <c r="V524" s="647"/>
      <c r="W524" s="647"/>
      <c r="X524" s="648"/>
      <c r="Y524" s="649"/>
      <c r="Z524" s="650"/>
      <c r="AA524" s="651"/>
      <c r="AB524" s="647"/>
      <c r="AC524" s="647"/>
      <c r="AD524" s="647"/>
      <c r="AE524" s="647"/>
      <c r="AF524" s="652"/>
      <c r="AG524" s="647"/>
      <c r="AH524" s="647"/>
      <c r="AI524" s="647"/>
      <c r="AJ524" s="646"/>
      <c r="AK524" s="653"/>
      <c r="AL524" s="653"/>
      <c r="AM524" s="653"/>
      <c r="AN524" s="653"/>
    </row>
    <row r="525" spans="1:40">
      <c r="A525" s="234"/>
      <c r="B525" s="647"/>
      <c r="C525" s="647"/>
      <c r="D525" s="647"/>
      <c r="E525" s="647"/>
      <c r="F525" s="647"/>
      <c r="G525" s="647"/>
      <c r="H525" s="647"/>
      <c r="I525" s="647"/>
      <c r="J525" s="647"/>
      <c r="K525" s="647"/>
      <c r="L525" s="647"/>
      <c r="M525" s="647"/>
      <c r="N525" s="647"/>
      <c r="O525" s="647"/>
      <c r="P525" s="647"/>
      <c r="Q525" s="647"/>
      <c r="R525" s="647"/>
      <c r="S525" s="647"/>
      <c r="T525" s="647"/>
      <c r="U525" s="647"/>
      <c r="V525" s="647"/>
      <c r="W525" s="647"/>
      <c r="X525" s="648"/>
      <c r="Y525" s="649"/>
      <c r="Z525" s="650"/>
      <c r="AA525" s="651"/>
      <c r="AB525" s="647"/>
      <c r="AC525" s="647"/>
      <c r="AD525" s="647"/>
      <c r="AE525" s="647"/>
      <c r="AF525" s="652"/>
      <c r="AG525" s="647"/>
      <c r="AH525" s="647"/>
      <c r="AI525" s="647"/>
      <c r="AJ525" s="646"/>
      <c r="AK525" s="653"/>
      <c r="AL525" s="653"/>
      <c r="AM525" s="653"/>
      <c r="AN525" s="653"/>
    </row>
    <row r="526" spans="1:40">
      <c r="A526" s="234"/>
      <c r="B526" s="647"/>
      <c r="C526" s="647"/>
      <c r="D526" s="647"/>
      <c r="E526" s="647"/>
      <c r="F526" s="647"/>
      <c r="G526" s="647"/>
      <c r="H526" s="647"/>
      <c r="I526" s="647"/>
      <c r="J526" s="647"/>
      <c r="K526" s="647"/>
      <c r="L526" s="647"/>
      <c r="M526" s="647"/>
      <c r="N526" s="647"/>
      <c r="O526" s="647"/>
      <c r="P526" s="647"/>
      <c r="Q526" s="647"/>
      <c r="R526" s="647"/>
      <c r="S526" s="647"/>
      <c r="T526" s="647"/>
      <c r="U526" s="647"/>
      <c r="V526" s="647"/>
      <c r="W526" s="647"/>
      <c r="X526" s="648"/>
      <c r="Y526" s="649"/>
      <c r="Z526" s="650"/>
      <c r="AA526" s="651"/>
      <c r="AB526" s="647"/>
      <c r="AC526" s="647"/>
      <c r="AD526" s="647"/>
      <c r="AE526" s="647"/>
      <c r="AF526" s="652"/>
      <c r="AG526" s="647"/>
      <c r="AH526" s="647"/>
      <c r="AI526" s="647"/>
      <c r="AJ526" s="646"/>
      <c r="AK526" s="653"/>
      <c r="AL526" s="653"/>
      <c r="AM526" s="653"/>
      <c r="AN526" s="653"/>
    </row>
    <row r="527" spans="1:40">
      <c r="A527" s="234"/>
      <c r="B527" s="647"/>
      <c r="C527" s="647"/>
      <c r="D527" s="647"/>
      <c r="E527" s="647"/>
      <c r="F527" s="647"/>
      <c r="G527" s="647"/>
      <c r="H527" s="647"/>
      <c r="I527" s="647"/>
      <c r="J527" s="647"/>
      <c r="K527" s="647"/>
      <c r="L527" s="647"/>
      <c r="M527" s="647"/>
      <c r="N527" s="647"/>
      <c r="O527" s="647"/>
      <c r="P527" s="647"/>
      <c r="Q527" s="647"/>
      <c r="R527" s="647"/>
      <c r="S527" s="647"/>
      <c r="T527" s="647"/>
      <c r="U527" s="647"/>
      <c r="V527" s="647"/>
      <c r="W527" s="647"/>
      <c r="X527" s="648"/>
      <c r="Y527" s="649"/>
      <c r="Z527" s="650"/>
      <c r="AA527" s="651"/>
      <c r="AB527" s="647"/>
      <c r="AC527" s="647"/>
      <c r="AD527" s="647"/>
      <c r="AE527" s="647"/>
      <c r="AF527" s="652"/>
      <c r="AG527" s="647"/>
      <c r="AH527" s="647"/>
      <c r="AI527" s="647"/>
      <c r="AJ527" s="646"/>
      <c r="AK527" s="653"/>
      <c r="AL527" s="653"/>
      <c r="AM527" s="653"/>
      <c r="AN527" s="653"/>
    </row>
    <row r="528" spans="1:40">
      <c r="A528" s="234"/>
      <c r="B528" s="647"/>
      <c r="C528" s="647"/>
      <c r="D528" s="647"/>
      <c r="E528" s="647"/>
      <c r="F528" s="647"/>
      <c r="G528" s="647"/>
      <c r="H528" s="647"/>
      <c r="I528" s="647"/>
      <c r="J528" s="647"/>
      <c r="K528" s="647"/>
      <c r="L528" s="647"/>
      <c r="M528" s="647"/>
      <c r="N528" s="647"/>
      <c r="O528" s="647"/>
      <c r="P528" s="647"/>
      <c r="Q528" s="647"/>
      <c r="R528" s="647"/>
      <c r="S528" s="647"/>
      <c r="T528" s="647"/>
      <c r="U528" s="647"/>
      <c r="V528" s="647"/>
      <c r="W528" s="647"/>
      <c r="X528" s="648"/>
      <c r="Y528" s="649"/>
      <c r="Z528" s="650"/>
      <c r="AA528" s="651"/>
      <c r="AB528" s="647"/>
      <c r="AC528" s="647"/>
      <c r="AD528" s="647"/>
      <c r="AE528" s="647"/>
      <c r="AF528" s="652"/>
      <c r="AG528" s="647"/>
      <c r="AH528" s="647"/>
      <c r="AI528" s="647"/>
      <c r="AJ528" s="646"/>
      <c r="AK528" s="653"/>
      <c r="AL528" s="653"/>
      <c r="AM528" s="653"/>
      <c r="AN528" s="653"/>
    </row>
    <row r="529" spans="1:40">
      <c r="A529" s="234"/>
      <c r="B529" s="647"/>
      <c r="C529" s="647"/>
      <c r="D529" s="647"/>
      <c r="E529" s="647"/>
      <c r="F529" s="647"/>
      <c r="G529" s="647"/>
      <c r="H529" s="647"/>
      <c r="I529" s="647"/>
      <c r="J529" s="647"/>
      <c r="K529" s="647"/>
      <c r="L529" s="647"/>
      <c r="M529" s="647"/>
      <c r="N529" s="647"/>
      <c r="O529" s="647"/>
      <c r="P529" s="647"/>
      <c r="Q529" s="647"/>
      <c r="R529" s="647"/>
      <c r="S529" s="647"/>
      <c r="T529" s="647"/>
      <c r="U529" s="647"/>
      <c r="V529" s="647"/>
      <c r="W529" s="647"/>
      <c r="X529" s="648"/>
      <c r="Y529" s="649"/>
      <c r="Z529" s="650"/>
      <c r="AA529" s="651"/>
      <c r="AB529" s="647"/>
      <c r="AC529" s="647"/>
      <c r="AD529" s="647"/>
      <c r="AE529" s="647"/>
      <c r="AF529" s="652"/>
      <c r="AG529" s="647"/>
      <c r="AH529" s="647"/>
      <c r="AI529" s="647"/>
      <c r="AJ529" s="646"/>
      <c r="AK529" s="653"/>
      <c r="AL529" s="653"/>
      <c r="AM529" s="653"/>
      <c r="AN529" s="653"/>
    </row>
    <row r="530" spans="1:40">
      <c r="A530" s="234"/>
      <c r="B530" s="647"/>
      <c r="C530" s="647"/>
      <c r="D530" s="647"/>
      <c r="E530" s="647"/>
      <c r="F530" s="647"/>
      <c r="G530" s="647"/>
      <c r="H530" s="647"/>
      <c r="I530" s="647"/>
      <c r="J530" s="647"/>
      <c r="K530" s="647"/>
      <c r="L530" s="647"/>
      <c r="M530" s="647"/>
      <c r="N530" s="647"/>
      <c r="O530" s="647"/>
      <c r="P530" s="647"/>
      <c r="Q530" s="647"/>
      <c r="R530" s="647"/>
      <c r="S530" s="647"/>
      <c r="T530" s="647"/>
      <c r="U530" s="647"/>
      <c r="V530" s="647"/>
      <c r="W530" s="647"/>
      <c r="X530" s="648"/>
      <c r="Y530" s="649"/>
      <c r="Z530" s="650"/>
      <c r="AA530" s="651"/>
      <c r="AB530" s="647"/>
      <c r="AC530" s="647"/>
      <c r="AD530" s="647"/>
      <c r="AE530" s="647"/>
      <c r="AF530" s="652"/>
      <c r="AG530" s="647"/>
      <c r="AH530" s="647"/>
      <c r="AI530" s="647"/>
      <c r="AJ530" s="646"/>
      <c r="AK530" s="653"/>
      <c r="AL530" s="653"/>
      <c r="AM530" s="653"/>
      <c r="AN530" s="653"/>
    </row>
    <row r="531" spans="1:40">
      <c r="A531" s="234"/>
      <c r="B531" s="647"/>
      <c r="C531" s="647"/>
      <c r="D531" s="647"/>
      <c r="E531" s="647"/>
      <c r="F531" s="647"/>
      <c r="G531" s="647"/>
      <c r="H531" s="647"/>
      <c r="I531" s="647"/>
      <c r="J531" s="647"/>
      <c r="K531" s="647"/>
      <c r="L531" s="647"/>
      <c r="M531" s="647"/>
      <c r="N531" s="647"/>
      <c r="O531" s="647"/>
      <c r="P531" s="647"/>
      <c r="Q531" s="647"/>
      <c r="R531" s="647"/>
      <c r="S531" s="647"/>
      <c r="T531" s="647"/>
      <c r="U531" s="647"/>
      <c r="V531" s="647"/>
      <c r="W531" s="647"/>
      <c r="X531" s="648"/>
      <c r="Y531" s="649"/>
      <c r="Z531" s="650"/>
      <c r="AA531" s="651"/>
      <c r="AB531" s="647"/>
      <c r="AC531" s="647"/>
      <c r="AD531" s="647"/>
      <c r="AE531" s="647"/>
      <c r="AF531" s="652"/>
      <c r="AG531" s="647"/>
      <c r="AH531" s="647"/>
      <c r="AI531" s="647"/>
      <c r="AJ531" s="646"/>
      <c r="AK531" s="653"/>
      <c r="AL531" s="653"/>
      <c r="AM531" s="653"/>
      <c r="AN531" s="653"/>
    </row>
    <row r="532" spans="1:40">
      <c r="A532" s="234"/>
      <c r="B532" s="647"/>
      <c r="C532" s="647"/>
      <c r="D532" s="647"/>
      <c r="E532" s="647"/>
      <c r="F532" s="647"/>
      <c r="G532" s="647"/>
      <c r="H532" s="647"/>
      <c r="I532" s="647"/>
      <c r="J532" s="647"/>
      <c r="K532" s="647"/>
      <c r="L532" s="647"/>
      <c r="M532" s="647"/>
      <c r="N532" s="647"/>
      <c r="O532" s="647"/>
      <c r="P532" s="647"/>
      <c r="Q532" s="647"/>
      <c r="R532" s="647"/>
      <c r="S532" s="647"/>
      <c r="T532" s="647"/>
      <c r="U532" s="647"/>
      <c r="V532" s="647"/>
      <c r="W532" s="647"/>
      <c r="X532" s="648"/>
      <c r="Y532" s="649"/>
      <c r="Z532" s="650"/>
      <c r="AA532" s="651"/>
      <c r="AB532" s="647"/>
      <c r="AC532" s="647"/>
      <c r="AD532" s="647"/>
      <c r="AE532" s="647"/>
      <c r="AF532" s="652"/>
      <c r="AG532" s="647"/>
      <c r="AH532" s="647"/>
      <c r="AI532" s="647"/>
      <c r="AJ532" s="646"/>
      <c r="AK532" s="653"/>
      <c r="AL532" s="653"/>
      <c r="AM532" s="653"/>
      <c r="AN532" s="653"/>
    </row>
    <row r="533" spans="1:40">
      <c r="A533" s="234"/>
      <c r="B533" s="647"/>
      <c r="C533" s="647"/>
      <c r="D533" s="647"/>
      <c r="E533" s="647"/>
      <c r="F533" s="647"/>
      <c r="G533" s="647"/>
      <c r="H533" s="647"/>
      <c r="I533" s="647"/>
      <c r="J533" s="647"/>
      <c r="K533" s="647"/>
      <c r="L533" s="647"/>
      <c r="M533" s="647"/>
      <c r="N533" s="647"/>
      <c r="O533" s="647"/>
      <c r="P533" s="647"/>
      <c r="Q533" s="647"/>
      <c r="R533" s="647"/>
      <c r="S533" s="647"/>
      <c r="T533" s="647"/>
      <c r="U533" s="647"/>
      <c r="V533" s="647"/>
      <c r="W533" s="647"/>
      <c r="X533" s="648"/>
      <c r="Y533" s="649"/>
      <c r="Z533" s="650"/>
      <c r="AA533" s="651"/>
      <c r="AB533" s="647"/>
      <c r="AC533" s="647"/>
      <c r="AD533" s="647"/>
      <c r="AE533" s="647"/>
      <c r="AF533" s="652"/>
      <c r="AG533" s="647"/>
      <c r="AH533" s="647"/>
      <c r="AI533" s="647"/>
      <c r="AJ533" s="646"/>
      <c r="AK533" s="653"/>
      <c r="AL533" s="653"/>
      <c r="AM533" s="653"/>
      <c r="AN533" s="653"/>
    </row>
    <row r="534" spans="1:40">
      <c r="A534" s="234"/>
      <c r="B534" s="647"/>
      <c r="C534" s="647"/>
      <c r="D534" s="647"/>
      <c r="E534" s="647"/>
      <c r="F534" s="647"/>
      <c r="G534" s="647"/>
      <c r="H534" s="647"/>
      <c r="I534" s="647"/>
      <c r="J534" s="647"/>
      <c r="K534" s="647"/>
      <c r="L534" s="647"/>
      <c r="M534" s="647"/>
      <c r="N534" s="647"/>
      <c r="O534" s="647"/>
      <c r="P534" s="647"/>
      <c r="Q534" s="647"/>
      <c r="R534" s="647"/>
      <c r="S534" s="647"/>
      <c r="T534" s="647"/>
      <c r="U534" s="647"/>
      <c r="V534" s="647"/>
      <c r="W534" s="647"/>
      <c r="X534" s="648"/>
      <c r="Y534" s="649"/>
      <c r="Z534" s="650"/>
      <c r="AA534" s="651"/>
      <c r="AB534" s="647"/>
      <c r="AC534" s="647"/>
      <c r="AD534" s="647"/>
      <c r="AE534" s="647"/>
      <c r="AF534" s="652"/>
      <c r="AG534" s="647"/>
      <c r="AH534" s="647"/>
      <c r="AI534" s="647"/>
      <c r="AJ534" s="646"/>
      <c r="AK534" s="653"/>
      <c r="AL534" s="653"/>
      <c r="AM534" s="653"/>
      <c r="AN534" s="653"/>
    </row>
    <row r="535" spans="1:40">
      <c r="A535" s="234"/>
      <c r="B535" s="647"/>
      <c r="C535" s="647"/>
      <c r="D535" s="647"/>
      <c r="E535" s="647"/>
      <c r="F535" s="647"/>
      <c r="G535" s="647"/>
      <c r="H535" s="647"/>
      <c r="I535" s="647"/>
      <c r="J535" s="647"/>
      <c r="K535" s="647"/>
      <c r="L535" s="647"/>
      <c r="M535" s="647"/>
      <c r="N535" s="647"/>
      <c r="O535" s="647"/>
      <c r="P535" s="647"/>
      <c r="Q535" s="647"/>
      <c r="R535" s="647"/>
      <c r="S535" s="647"/>
      <c r="T535" s="647"/>
      <c r="U535" s="647"/>
      <c r="V535" s="647"/>
      <c r="W535" s="647"/>
      <c r="X535" s="648"/>
      <c r="Y535" s="649"/>
      <c r="Z535" s="650"/>
      <c r="AA535" s="651"/>
      <c r="AB535" s="647"/>
      <c r="AC535" s="647"/>
      <c r="AD535" s="647"/>
      <c r="AE535" s="647"/>
      <c r="AF535" s="652"/>
      <c r="AG535" s="647"/>
      <c r="AH535" s="647"/>
      <c r="AI535" s="647"/>
      <c r="AJ535" s="646"/>
      <c r="AK535" s="653"/>
      <c r="AL535" s="653"/>
      <c r="AM535" s="653"/>
      <c r="AN535" s="653"/>
    </row>
    <row r="536" spans="1:40">
      <c r="A536" s="234"/>
      <c r="B536" s="647"/>
      <c r="C536" s="647"/>
      <c r="D536" s="647"/>
      <c r="E536" s="647"/>
      <c r="F536" s="647"/>
      <c r="G536" s="647"/>
      <c r="H536" s="647"/>
      <c r="I536" s="647"/>
      <c r="J536" s="647"/>
      <c r="K536" s="647"/>
      <c r="L536" s="647"/>
      <c r="M536" s="647"/>
      <c r="N536" s="647"/>
      <c r="O536" s="647"/>
      <c r="P536" s="647"/>
      <c r="Q536" s="647"/>
      <c r="R536" s="647"/>
      <c r="S536" s="647"/>
      <c r="T536" s="647"/>
      <c r="U536" s="647"/>
      <c r="V536" s="647"/>
      <c r="W536" s="647"/>
      <c r="X536" s="648"/>
      <c r="Y536" s="649"/>
      <c r="Z536" s="650"/>
      <c r="AA536" s="651"/>
      <c r="AB536" s="647"/>
      <c r="AC536" s="647"/>
      <c r="AD536" s="647"/>
      <c r="AE536" s="647"/>
      <c r="AF536" s="652"/>
      <c r="AG536" s="647"/>
      <c r="AH536" s="647"/>
      <c r="AI536" s="647"/>
      <c r="AJ536" s="646"/>
      <c r="AK536" s="653"/>
      <c r="AL536" s="653"/>
      <c r="AM536" s="653"/>
      <c r="AN536" s="653"/>
    </row>
    <row r="537" spans="1:40">
      <c r="A537" s="234"/>
      <c r="B537" s="647"/>
      <c r="C537" s="647"/>
      <c r="D537" s="647"/>
      <c r="E537" s="647"/>
      <c r="F537" s="647"/>
      <c r="G537" s="647"/>
      <c r="H537" s="647"/>
      <c r="I537" s="647"/>
      <c r="J537" s="647"/>
      <c r="K537" s="647"/>
      <c r="L537" s="647"/>
      <c r="M537" s="647"/>
      <c r="N537" s="647"/>
      <c r="O537" s="647"/>
      <c r="P537" s="647"/>
      <c r="Q537" s="647"/>
      <c r="R537" s="647"/>
      <c r="S537" s="647"/>
      <c r="T537" s="647"/>
      <c r="U537" s="647"/>
      <c r="V537" s="647"/>
      <c r="W537" s="647"/>
      <c r="X537" s="648"/>
      <c r="Y537" s="649"/>
      <c r="Z537" s="650"/>
      <c r="AA537" s="651"/>
      <c r="AB537" s="647"/>
      <c r="AC537" s="647"/>
      <c r="AD537" s="647"/>
      <c r="AE537" s="647"/>
      <c r="AF537" s="652"/>
      <c r="AG537" s="647"/>
      <c r="AH537" s="647"/>
      <c r="AI537" s="647"/>
      <c r="AJ537" s="646"/>
      <c r="AK537" s="653"/>
      <c r="AL537" s="653"/>
      <c r="AM537" s="653"/>
      <c r="AN537" s="653"/>
    </row>
    <row r="538" spans="1:40">
      <c r="A538" s="234"/>
      <c r="B538" s="647"/>
      <c r="C538" s="647"/>
      <c r="D538" s="647"/>
      <c r="E538" s="647"/>
      <c r="F538" s="647"/>
      <c r="G538" s="647"/>
      <c r="H538" s="647"/>
      <c r="I538" s="647"/>
      <c r="J538" s="647"/>
      <c r="K538" s="647"/>
      <c r="L538" s="647"/>
      <c r="M538" s="647"/>
      <c r="N538" s="647"/>
      <c r="O538" s="647"/>
      <c r="P538" s="647"/>
      <c r="Q538" s="647"/>
      <c r="R538" s="647"/>
      <c r="S538" s="647"/>
      <c r="T538" s="647"/>
      <c r="U538" s="647"/>
      <c r="V538" s="647"/>
      <c r="W538" s="647"/>
      <c r="X538" s="648"/>
      <c r="Y538" s="649"/>
      <c r="Z538" s="650"/>
      <c r="AA538" s="651"/>
      <c r="AB538" s="647"/>
      <c r="AC538" s="647"/>
      <c r="AD538" s="647"/>
      <c r="AE538" s="647"/>
      <c r="AF538" s="652"/>
      <c r="AG538" s="647"/>
      <c r="AH538" s="647"/>
      <c r="AI538" s="647"/>
      <c r="AJ538" s="646"/>
      <c r="AK538" s="653"/>
      <c r="AL538" s="653"/>
      <c r="AM538" s="653"/>
      <c r="AN538" s="653"/>
    </row>
    <row r="539" spans="1:40">
      <c r="A539" s="234"/>
      <c r="B539" s="647"/>
      <c r="C539" s="647"/>
      <c r="D539" s="647"/>
      <c r="E539" s="647"/>
      <c r="F539" s="647"/>
      <c r="G539" s="647"/>
      <c r="H539" s="647"/>
      <c r="I539" s="647"/>
      <c r="J539" s="647"/>
      <c r="K539" s="647"/>
      <c r="L539" s="647"/>
      <c r="M539" s="647"/>
      <c r="N539" s="647"/>
      <c r="O539" s="647"/>
      <c r="P539" s="647"/>
      <c r="Q539" s="647"/>
      <c r="R539" s="647"/>
      <c r="S539" s="647"/>
      <c r="T539" s="647"/>
      <c r="U539" s="647"/>
      <c r="V539" s="647"/>
      <c r="W539" s="647"/>
      <c r="X539" s="648"/>
      <c r="Y539" s="649"/>
      <c r="Z539" s="650"/>
      <c r="AA539" s="651"/>
      <c r="AB539" s="647"/>
      <c r="AC539" s="647"/>
      <c r="AD539" s="647"/>
      <c r="AE539" s="647"/>
      <c r="AF539" s="652"/>
      <c r="AG539" s="647"/>
      <c r="AH539" s="647"/>
      <c r="AI539" s="647"/>
      <c r="AJ539" s="646"/>
      <c r="AK539" s="653"/>
      <c r="AL539" s="653"/>
      <c r="AM539" s="653"/>
      <c r="AN539" s="653"/>
    </row>
    <row r="540" spans="1:40">
      <c r="A540" s="234"/>
      <c r="B540" s="647"/>
      <c r="C540" s="647"/>
      <c r="D540" s="647"/>
      <c r="E540" s="647"/>
      <c r="F540" s="647"/>
      <c r="G540" s="647"/>
      <c r="H540" s="647"/>
      <c r="I540" s="647"/>
      <c r="J540" s="647"/>
      <c r="K540" s="647"/>
      <c r="L540" s="647"/>
      <c r="M540" s="647"/>
      <c r="N540" s="647"/>
      <c r="O540" s="647"/>
      <c r="P540" s="647"/>
      <c r="Q540" s="647"/>
      <c r="R540" s="647"/>
      <c r="S540" s="647"/>
      <c r="T540" s="647"/>
      <c r="U540" s="647"/>
      <c r="V540" s="647"/>
      <c r="W540" s="647"/>
      <c r="X540" s="648"/>
      <c r="Y540" s="649"/>
      <c r="Z540" s="650"/>
      <c r="AA540" s="651"/>
      <c r="AB540" s="647"/>
      <c r="AC540" s="647"/>
      <c r="AD540" s="647"/>
      <c r="AE540" s="647"/>
      <c r="AF540" s="652"/>
      <c r="AG540" s="647"/>
      <c r="AH540" s="647"/>
      <c r="AI540" s="647"/>
      <c r="AJ540" s="646"/>
      <c r="AK540" s="653"/>
      <c r="AL540" s="653"/>
      <c r="AM540" s="653"/>
      <c r="AN540" s="653"/>
    </row>
    <row r="541" spans="1:40">
      <c r="A541" s="234"/>
      <c r="B541" s="647"/>
      <c r="C541" s="647"/>
      <c r="D541" s="647"/>
      <c r="E541" s="647"/>
      <c r="F541" s="647"/>
      <c r="G541" s="647"/>
      <c r="H541" s="647"/>
      <c r="I541" s="647"/>
      <c r="J541" s="647"/>
      <c r="K541" s="647"/>
      <c r="L541" s="647"/>
      <c r="M541" s="647"/>
      <c r="N541" s="647"/>
      <c r="O541" s="647"/>
      <c r="P541" s="647"/>
      <c r="Q541" s="647"/>
      <c r="R541" s="647"/>
      <c r="S541" s="647"/>
      <c r="T541" s="647"/>
      <c r="U541" s="647"/>
      <c r="V541" s="647"/>
      <c r="W541" s="647"/>
      <c r="X541" s="648"/>
      <c r="Y541" s="649"/>
      <c r="Z541" s="650"/>
      <c r="AA541" s="651"/>
      <c r="AB541" s="647"/>
      <c r="AC541" s="647"/>
      <c r="AD541" s="647"/>
      <c r="AE541" s="647"/>
      <c r="AF541" s="652"/>
      <c r="AG541" s="647"/>
      <c r="AH541" s="647"/>
      <c r="AI541" s="647"/>
      <c r="AJ541" s="646"/>
      <c r="AK541" s="653"/>
      <c r="AL541" s="653"/>
      <c r="AM541" s="653"/>
      <c r="AN541" s="653"/>
    </row>
    <row r="542" spans="1:40">
      <c r="A542" s="234"/>
      <c r="B542" s="647"/>
      <c r="C542" s="647"/>
      <c r="D542" s="647"/>
      <c r="E542" s="647"/>
      <c r="F542" s="647"/>
      <c r="G542" s="647"/>
      <c r="H542" s="647"/>
      <c r="I542" s="647"/>
      <c r="J542" s="647"/>
      <c r="K542" s="647"/>
      <c r="L542" s="647"/>
      <c r="M542" s="647"/>
      <c r="N542" s="647"/>
      <c r="O542" s="647"/>
      <c r="P542" s="647"/>
      <c r="Q542" s="647"/>
      <c r="R542" s="647"/>
      <c r="S542" s="647"/>
      <c r="T542" s="647"/>
      <c r="U542" s="647"/>
      <c r="V542" s="647"/>
      <c r="W542" s="647"/>
      <c r="X542" s="648"/>
      <c r="Y542" s="649"/>
      <c r="Z542" s="650"/>
      <c r="AA542" s="651"/>
      <c r="AB542" s="647"/>
      <c r="AC542" s="647"/>
      <c r="AD542" s="647"/>
      <c r="AE542" s="647"/>
      <c r="AF542" s="652"/>
      <c r="AG542" s="647"/>
      <c r="AH542" s="647"/>
      <c r="AI542" s="647"/>
      <c r="AJ542" s="646"/>
      <c r="AK542" s="653"/>
      <c r="AL542" s="653"/>
      <c r="AM542" s="653"/>
      <c r="AN542" s="653"/>
    </row>
    <row r="543" spans="1:40">
      <c r="A543" s="234"/>
      <c r="B543" s="647"/>
      <c r="C543" s="647"/>
      <c r="D543" s="647"/>
      <c r="E543" s="647"/>
      <c r="F543" s="647"/>
      <c r="G543" s="647"/>
      <c r="H543" s="647"/>
      <c r="I543" s="647"/>
      <c r="J543" s="647"/>
      <c r="K543" s="647"/>
      <c r="L543" s="647"/>
      <c r="M543" s="647"/>
      <c r="N543" s="647"/>
      <c r="O543" s="647"/>
      <c r="P543" s="647"/>
      <c r="Q543" s="647"/>
      <c r="R543" s="647"/>
      <c r="S543" s="647"/>
      <c r="T543" s="647"/>
      <c r="U543" s="647"/>
      <c r="V543" s="647"/>
      <c r="W543" s="647"/>
      <c r="X543" s="648"/>
      <c r="Y543" s="649"/>
      <c r="Z543" s="650"/>
      <c r="AA543" s="651"/>
      <c r="AB543" s="647"/>
      <c r="AC543" s="647"/>
      <c r="AD543" s="647"/>
      <c r="AE543" s="647"/>
      <c r="AF543" s="652"/>
      <c r="AG543" s="647"/>
      <c r="AH543" s="647"/>
      <c r="AI543" s="647"/>
      <c r="AJ543" s="646"/>
      <c r="AK543" s="653"/>
      <c r="AL543" s="653"/>
      <c r="AM543" s="653"/>
      <c r="AN543" s="653"/>
    </row>
    <row r="544" spans="1:40">
      <c r="A544" s="234"/>
      <c r="B544" s="647"/>
      <c r="C544" s="647"/>
      <c r="D544" s="647"/>
      <c r="E544" s="647"/>
      <c r="F544" s="647"/>
      <c r="G544" s="647"/>
      <c r="H544" s="647"/>
      <c r="I544" s="647"/>
      <c r="J544" s="647"/>
      <c r="K544" s="647"/>
      <c r="L544" s="647"/>
      <c r="M544" s="647"/>
      <c r="N544" s="647"/>
      <c r="O544" s="647"/>
      <c r="P544" s="647"/>
      <c r="Q544" s="647"/>
      <c r="R544" s="647"/>
      <c r="S544" s="647"/>
      <c r="T544" s="647"/>
      <c r="U544" s="647"/>
      <c r="V544" s="647"/>
      <c r="W544" s="647"/>
      <c r="X544" s="648"/>
      <c r="Y544" s="649"/>
      <c r="Z544" s="650"/>
      <c r="AA544" s="651"/>
      <c r="AB544" s="647"/>
      <c r="AC544" s="647"/>
      <c r="AD544" s="647"/>
      <c r="AE544" s="647"/>
      <c r="AF544" s="652"/>
      <c r="AG544" s="647"/>
      <c r="AH544" s="647"/>
      <c r="AI544" s="647"/>
      <c r="AJ544" s="646"/>
      <c r="AK544" s="653"/>
      <c r="AL544" s="653"/>
      <c r="AM544" s="653"/>
      <c r="AN544" s="653"/>
    </row>
    <row r="545" spans="1:40">
      <c r="A545" s="234"/>
      <c r="B545" s="647"/>
      <c r="C545" s="647"/>
      <c r="D545" s="647"/>
      <c r="E545" s="647"/>
      <c r="F545" s="647"/>
      <c r="G545" s="647"/>
      <c r="H545" s="647"/>
      <c r="I545" s="647"/>
      <c r="J545" s="647"/>
      <c r="K545" s="647"/>
      <c r="L545" s="647"/>
      <c r="M545" s="647"/>
      <c r="N545" s="647"/>
      <c r="O545" s="647"/>
      <c r="P545" s="647"/>
      <c r="Q545" s="647"/>
      <c r="R545" s="647"/>
      <c r="S545" s="647"/>
      <c r="T545" s="647"/>
      <c r="U545" s="647"/>
      <c r="V545" s="647"/>
      <c r="W545" s="647"/>
      <c r="X545" s="648"/>
      <c r="Y545" s="649"/>
      <c r="Z545" s="650"/>
      <c r="AA545" s="651"/>
      <c r="AB545" s="647"/>
      <c r="AC545" s="647"/>
      <c r="AD545" s="647"/>
      <c r="AE545" s="647"/>
      <c r="AF545" s="652"/>
      <c r="AG545" s="647"/>
      <c r="AH545" s="647"/>
      <c r="AI545" s="647"/>
      <c r="AJ545" s="646"/>
      <c r="AK545" s="653"/>
      <c r="AL545" s="653"/>
      <c r="AM545" s="653"/>
      <c r="AN545" s="653"/>
    </row>
    <row r="546" spans="1:40">
      <c r="A546" s="234"/>
      <c r="B546" s="647"/>
      <c r="C546" s="647"/>
      <c r="D546" s="647"/>
      <c r="E546" s="647"/>
      <c r="F546" s="647"/>
      <c r="G546" s="647"/>
      <c r="H546" s="647"/>
      <c r="I546" s="647"/>
      <c r="J546" s="647"/>
      <c r="K546" s="647"/>
      <c r="L546" s="647"/>
      <c r="M546" s="647"/>
      <c r="N546" s="647"/>
      <c r="O546" s="647"/>
      <c r="P546" s="647"/>
      <c r="Q546" s="647"/>
      <c r="R546" s="647"/>
      <c r="S546" s="647"/>
      <c r="T546" s="647"/>
      <c r="U546" s="647"/>
      <c r="V546" s="647"/>
      <c r="W546" s="647"/>
      <c r="X546" s="648"/>
      <c r="Y546" s="649"/>
      <c r="Z546" s="650"/>
      <c r="AA546" s="651"/>
      <c r="AB546" s="647"/>
      <c r="AC546" s="647"/>
      <c r="AD546" s="647"/>
      <c r="AE546" s="647"/>
      <c r="AF546" s="652"/>
      <c r="AG546" s="647"/>
      <c r="AH546" s="647"/>
      <c r="AI546" s="647"/>
      <c r="AJ546" s="646"/>
      <c r="AK546" s="653"/>
      <c r="AL546" s="653"/>
      <c r="AM546" s="653"/>
      <c r="AN546" s="653"/>
    </row>
    <row r="547" spans="1:40">
      <c r="A547" s="234"/>
      <c r="B547" s="647"/>
      <c r="C547" s="647"/>
      <c r="D547" s="647"/>
      <c r="E547" s="647"/>
      <c r="F547" s="647"/>
      <c r="G547" s="647"/>
      <c r="H547" s="647"/>
      <c r="I547" s="647"/>
      <c r="J547" s="647"/>
      <c r="K547" s="647"/>
      <c r="L547" s="647"/>
      <c r="M547" s="647"/>
      <c r="N547" s="647"/>
      <c r="O547" s="647"/>
      <c r="P547" s="647"/>
      <c r="Q547" s="647"/>
      <c r="R547" s="647"/>
      <c r="S547" s="647"/>
      <c r="T547" s="647"/>
      <c r="U547" s="647"/>
      <c r="V547" s="647"/>
      <c r="W547" s="647"/>
      <c r="X547" s="648"/>
      <c r="Y547" s="649"/>
      <c r="Z547" s="650"/>
      <c r="AA547" s="651"/>
      <c r="AB547" s="647"/>
      <c r="AC547" s="647"/>
      <c r="AD547" s="647"/>
      <c r="AE547" s="647"/>
      <c r="AF547" s="652"/>
      <c r="AG547" s="647"/>
      <c r="AH547" s="647"/>
      <c r="AI547" s="647"/>
      <c r="AJ547" s="646"/>
      <c r="AK547" s="653"/>
      <c r="AL547" s="653"/>
      <c r="AM547" s="653"/>
      <c r="AN547" s="653"/>
    </row>
    <row r="548" spans="1:40">
      <c r="A548" s="234"/>
      <c r="B548" s="647"/>
      <c r="C548" s="647"/>
      <c r="D548" s="647"/>
      <c r="E548" s="647"/>
      <c r="F548" s="647"/>
      <c r="G548" s="647"/>
      <c r="H548" s="647"/>
      <c r="I548" s="647"/>
      <c r="J548" s="647"/>
      <c r="K548" s="647"/>
      <c r="L548" s="647"/>
      <c r="M548" s="647"/>
      <c r="N548" s="647"/>
      <c r="O548" s="647"/>
      <c r="P548" s="647"/>
      <c r="Q548" s="647"/>
      <c r="R548" s="647"/>
      <c r="S548" s="647"/>
      <c r="T548" s="647"/>
      <c r="U548" s="647"/>
      <c r="V548" s="647"/>
      <c r="W548" s="647"/>
      <c r="X548" s="648"/>
      <c r="Y548" s="649"/>
      <c r="Z548" s="650"/>
      <c r="AA548" s="651"/>
      <c r="AB548" s="647"/>
      <c r="AC548" s="647"/>
      <c r="AD548" s="647"/>
      <c r="AE548" s="647"/>
      <c r="AF548" s="652"/>
      <c r="AG548" s="647"/>
      <c r="AH548" s="647"/>
      <c r="AI548" s="647"/>
      <c r="AJ548" s="646"/>
      <c r="AK548" s="653"/>
      <c r="AL548" s="653"/>
      <c r="AM548" s="653"/>
      <c r="AN548" s="653"/>
    </row>
    <row r="549" spans="1:40">
      <c r="A549" s="234"/>
      <c r="B549" s="647"/>
      <c r="C549" s="647"/>
      <c r="D549" s="647"/>
      <c r="E549" s="647"/>
      <c r="F549" s="647"/>
      <c r="G549" s="647"/>
      <c r="H549" s="647"/>
      <c r="I549" s="647"/>
      <c r="J549" s="647"/>
      <c r="K549" s="647"/>
      <c r="L549" s="647"/>
      <c r="M549" s="647"/>
      <c r="N549" s="647"/>
      <c r="O549" s="647"/>
      <c r="P549" s="647"/>
      <c r="Q549" s="647"/>
      <c r="R549" s="647"/>
      <c r="S549" s="647"/>
      <c r="T549" s="647"/>
      <c r="U549" s="647"/>
      <c r="V549" s="647"/>
      <c r="W549" s="647"/>
      <c r="X549" s="648"/>
      <c r="Y549" s="649"/>
      <c r="Z549" s="650"/>
      <c r="AA549" s="651"/>
      <c r="AB549" s="647"/>
      <c r="AC549" s="647"/>
      <c r="AD549" s="647"/>
      <c r="AE549" s="647"/>
      <c r="AF549" s="652"/>
      <c r="AG549" s="647"/>
      <c r="AH549" s="647"/>
      <c r="AI549" s="647"/>
      <c r="AJ549" s="646"/>
      <c r="AK549" s="653"/>
      <c r="AL549" s="653"/>
      <c r="AM549" s="653"/>
      <c r="AN549" s="653"/>
    </row>
    <row r="550" spans="1:40">
      <c r="A550" s="234"/>
      <c r="B550" s="647"/>
      <c r="C550" s="647"/>
      <c r="D550" s="647"/>
      <c r="E550" s="647"/>
      <c r="F550" s="647"/>
      <c r="G550" s="647"/>
      <c r="H550" s="647"/>
      <c r="I550" s="647"/>
      <c r="J550" s="647"/>
      <c r="K550" s="647"/>
      <c r="L550" s="647"/>
      <c r="M550" s="647"/>
      <c r="N550" s="647"/>
      <c r="O550" s="647"/>
      <c r="P550" s="647"/>
      <c r="Q550" s="647"/>
      <c r="R550" s="647"/>
      <c r="S550" s="647"/>
      <c r="T550" s="647"/>
      <c r="U550" s="647"/>
      <c r="V550" s="647"/>
      <c r="W550" s="647"/>
      <c r="X550" s="648"/>
      <c r="Y550" s="649"/>
      <c r="Z550" s="650"/>
      <c r="AA550" s="651"/>
      <c r="AB550" s="647"/>
      <c r="AC550" s="647"/>
      <c r="AD550" s="647"/>
      <c r="AE550" s="647"/>
      <c r="AF550" s="652"/>
      <c r="AG550" s="647"/>
      <c r="AH550" s="647"/>
      <c r="AI550" s="647"/>
      <c r="AJ550" s="646"/>
      <c r="AK550" s="653"/>
      <c r="AL550" s="653"/>
      <c r="AM550" s="653"/>
      <c r="AN550" s="653"/>
    </row>
    <row r="551" spans="1:40">
      <c r="A551" s="234"/>
      <c r="B551" s="647"/>
      <c r="C551" s="647"/>
      <c r="D551" s="647"/>
      <c r="E551" s="647"/>
      <c r="F551" s="647"/>
      <c r="G551" s="647"/>
      <c r="H551" s="647"/>
      <c r="I551" s="647"/>
      <c r="J551" s="647"/>
      <c r="K551" s="647"/>
      <c r="L551" s="647"/>
      <c r="M551" s="647"/>
      <c r="N551" s="647"/>
      <c r="O551" s="647"/>
      <c r="P551" s="647"/>
      <c r="Q551" s="647"/>
      <c r="R551" s="647"/>
      <c r="S551" s="647"/>
      <c r="T551" s="647"/>
      <c r="U551" s="647"/>
      <c r="V551" s="647"/>
      <c r="W551" s="647"/>
      <c r="X551" s="648"/>
      <c r="Y551" s="649"/>
      <c r="Z551" s="650"/>
      <c r="AA551" s="651"/>
      <c r="AB551" s="647"/>
      <c r="AC551" s="647"/>
      <c r="AD551" s="647"/>
      <c r="AE551" s="647"/>
      <c r="AF551" s="652"/>
      <c r="AG551" s="647"/>
      <c r="AH551" s="647"/>
      <c r="AI551" s="647"/>
      <c r="AJ551" s="646"/>
      <c r="AK551" s="653"/>
      <c r="AL551" s="653"/>
      <c r="AM551" s="653"/>
      <c r="AN551" s="653"/>
    </row>
    <row r="552" spans="1:40">
      <c r="A552" s="234"/>
      <c r="B552" s="647"/>
      <c r="C552" s="647"/>
      <c r="D552" s="647"/>
      <c r="E552" s="647"/>
      <c r="F552" s="647"/>
      <c r="G552" s="647"/>
      <c r="H552" s="647"/>
      <c r="I552" s="647"/>
      <c r="J552" s="647"/>
      <c r="K552" s="647"/>
      <c r="L552" s="647"/>
      <c r="M552" s="647"/>
      <c r="N552" s="647"/>
      <c r="O552" s="647"/>
      <c r="P552" s="647"/>
      <c r="Q552" s="647"/>
      <c r="R552" s="647"/>
      <c r="S552" s="647"/>
      <c r="T552" s="647"/>
      <c r="U552" s="647"/>
      <c r="V552" s="647"/>
      <c r="W552" s="647"/>
      <c r="X552" s="648"/>
      <c r="Y552" s="649"/>
      <c r="Z552" s="650"/>
      <c r="AA552" s="651"/>
      <c r="AB552" s="647"/>
      <c r="AC552" s="647"/>
      <c r="AD552" s="647"/>
      <c r="AE552" s="647"/>
      <c r="AF552" s="652"/>
      <c r="AG552" s="647"/>
      <c r="AH552" s="647"/>
      <c r="AI552" s="647"/>
      <c r="AJ552" s="646"/>
      <c r="AK552" s="653"/>
      <c r="AL552" s="653"/>
      <c r="AM552" s="653"/>
      <c r="AN552" s="653"/>
    </row>
    <row r="553" spans="1:40">
      <c r="A553" s="234"/>
      <c r="B553" s="647"/>
      <c r="C553" s="647"/>
      <c r="D553" s="647"/>
      <c r="E553" s="647"/>
      <c r="F553" s="647"/>
      <c r="G553" s="647"/>
      <c r="H553" s="647"/>
      <c r="I553" s="647"/>
      <c r="J553" s="647"/>
      <c r="K553" s="647"/>
      <c r="L553" s="647"/>
      <c r="M553" s="647"/>
      <c r="N553" s="647"/>
      <c r="O553" s="647"/>
      <c r="P553" s="647"/>
      <c r="Q553" s="647"/>
      <c r="R553" s="647"/>
      <c r="S553" s="647"/>
      <c r="T553" s="647"/>
      <c r="U553" s="647"/>
      <c r="V553" s="647"/>
      <c r="W553" s="647"/>
      <c r="X553" s="648"/>
      <c r="Y553" s="649"/>
      <c r="Z553" s="650"/>
      <c r="AA553" s="651"/>
      <c r="AB553" s="647"/>
      <c r="AC553" s="647"/>
      <c r="AD553" s="647"/>
      <c r="AE553" s="647"/>
      <c r="AF553" s="652"/>
      <c r="AG553" s="647"/>
      <c r="AH553" s="647"/>
      <c r="AI553" s="647"/>
      <c r="AJ553" s="646"/>
      <c r="AK553" s="653"/>
      <c r="AL553" s="653"/>
      <c r="AM553" s="653"/>
      <c r="AN553" s="653"/>
    </row>
    <row r="554" spans="1:40">
      <c r="A554" s="234"/>
      <c r="B554" s="647"/>
      <c r="C554" s="647"/>
      <c r="D554" s="647"/>
      <c r="E554" s="647"/>
      <c r="F554" s="647"/>
      <c r="G554" s="647"/>
      <c r="H554" s="647"/>
      <c r="I554" s="647"/>
      <c r="J554" s="647"/>
      <c r="K554" s="647"/>
      <c r="L554" s="647"/>
      <c r="M554" s="647"/>
      <c r="N554" s="647"/>
      <c r="O554" s="647"/>
      <c r="P554" s="647"/>
      <c r="Q554" s="647"/>
      <c r="R554" s="647"/>
      <c r="S554" s="647"/>
      <c r="T554" s="647"/>
      <c r="U554" s="647"/>
      <c r="V554" s="647"/>
      <c r="W554" s="647"/>
      <c r="X554" s="648"/>
      <c r="Y554" s="649"/>
      <c r="Z554" s="650"/>
      <c r="AA554" s="651"/>
      <c r="AB554" s="647"/>
      <c r="AC554" s="647"/>
      <c r="AD554" s="647"/>
      <c r="AE554" s="647"/>
      <c r="AF554" s="652"/>
      <c r="AG554" s="647"/>
      <c r="AH554" s="647"/>
      <c r="AI554" s="647"/>
      <c r="AJ554" s="646"/>
      <c r="AK554" s="653"/>
      <c r="AL554" s="653"/>
      <c r="AM554" s="653"/>
      <c r="AN554" s="653"/>
    </row>
    <row r="555" spans="1:40">
      <c r="A555" s="234"/>
      <c r="B555" s="647"/>
      <c r="C555" s="647"/>
      <c r="D555" s="647"/>
      <c r="E555" s="647"/>
      <c r="F555" s="647"/>
      <c r="G555" s="647"/>
      <c r="H555" s="647"/>
      <c r="I555" s="647"/>
      <c r="J555" s="647"/>
      <c r="K555" s="647"/>
      <c r="L555" s="647"/>
      <c r="M555" s="647"/>
      <c r="N555" s="647"/>
      <c r="O555" s="647"/>
      <c r="P555" s="647"/>
      <c r="Q555" s="647"/>
      <c r="R555" s="647"/>
      <c r="S555" s="647"/>
      <c r="T555" s="647"/>
      <c r="U555" s="647"/>
      <c r="V555" s="647"/>
      <c r="W555" s="647"/>
      <c r="X555" s="648"/>
      <c r="Y555" s="649"/>
      <c r="Z555" s="650"/>
      <c r="AA555" s="651"/>
      <c r="AB555" s="647"/>
      <c r="AC555" s="647"/>
      <c r="AD555" s="647"/>
      <c r="AE555" s="647"/>
      <c r="AF555" s="652"/>
      <c r="AG555" s="647"/>
      <c r="AH555" s="647"/>
      <c r="AI555" s="647"/>
      <c r="AJ555" s="646"/>
      <c r="AK555" s="653"/>
      <c r="AL555" s="653"/>
      <c r="AM555" s="653"/>
      <c r="AN555" s="653"/>
    </row>
    <row r="556" spans="1:40">
      <c r="A556" s="234"/>
      <c r="B556" s="647"/>
      <c r="C556" s="647"/>
      <c r="D556" s="647"/>
      <c r="E556" s="647"/>
      <c r="F556" s="647"/>
      <c r="G556" s="647"/>
      <c r="H556" s="647"/>
      <c r="I556" s="647"/>
      <c r="J556" s="647"/>
      <c r="K556" s="647"/>
      <c r="L556" s="647"/>
      <c r="M556" s="647"/>
      <c r="N556" s="647"/>
      <c r="O556" s="647"/>
      <c r="P556" s="647"/>
      <c r="Q556" s="647"/>
      <c r="R556" s="647"/>
      <c r="S556" s="647"/>
      <c r="T556" s="647"/>
      <c r="U556" s="647"/>
      <c r="V556" s="647"/>
      <c r="W556" s="647"/>
      <c r="X556" s="648"/>
      <c r="Y556" s="649"/>
      <c r="Z556" s="650"/>
      <c r="AA556" s="651"/>
      <c r="AB556" s="647"/>
      <c r="AC556" s="647"/>
      <c r="AD556" s="647"/>
      <c r="AE556" s="647"/>
      <c r="AF556" s="652"/>
      <c r="AG556" s="647"/>
      <c r="AH556" s="647"/>
      <c r="AI556" s="647"/>
      <c r="AJ556" s="646"/>
      <c r="AK556" s="653"/>
      <c r="AL556" s="653"/>
      <c r="AM556" s="653"/>
      <c r="AN556" s="653"/>
    </row>
    <row r="557" spans="1:40">
      <c r="A557" s="234"/>
      <c r="B557" s="647"/>
      <c r="C557" s="647"/>
      <c r="D557" s="647"/>
      <c r="E557" s="647"/>
      <c r="F557" s="647"/>
      <c r="G557" s="647"/>
      <c r="H557" s="647"/>
      <c r="I557" s="647"/>
      <c r="J557" s="647"/>
      <c r="K557" s="647"/>
      <c r="L557" s="647"/>
      <c r="M557" s="647"/>
      <c r="N557" s="647"/>
      <c r="O557" s="647"/>
      <c r="P557" s="647"/>
      <c r="Q557" s="647"/>
      <c r="R557" s="647"/>
      <c r="S557" s="647"/>
      <c r="T557" s="647"/>
      <c r="U557" s="647"/>
      <c r="V557" s="647"/>
      <c r="W557" s="647"/>
      <c r="X557" s="648"/>
      <c r="Y557" s="649"/>
      <c r="Z557" s="650"/>
      <c r="AA557" s="651"/>
      <c r="AB557" s="647"/>
      <c r="AC557" s="647"/>
      <c r="AD557" s="647"/>
      <c r="AE557" s="647"/>
      <c r="AF557" s="652"/>
      <c r="AG557" s="647"/>
      <c r="AH557" s="647"/>
      <c r="AI557" s="647"/>
      <c r="AJ557" s="646"/>
      <c r="AK557" s="653"/>
      <c r="AL557" s="653"/>
      <c r="AM557" s="653"/>
      <c r="AN557" s="653"/>
    </row>
    <row r="558" spans="1:40">
      <c r="A558" s="234"/>
      <c r="B558" s="647"/>
      <c r="C558" s="647"/>
      <c r="D558" s="647"/>
      <c r="E558" s="647"/>
      <c r="F558" s="647"/>
      <c r="G558" s="647"/>
      <c r="H558" s="647"/>
      <c r="I558" s="647"/>
      <c r="J558" s="647"/>
      <c r="K558" s="647"/>
      <c r="L558" s="647"/>
      <c r="M558" s="647"/>
      <c r="N558" s="647"/>
      <c r="O558" s="647"/>
      <c r="P558" s="647"/>
      <c r="Q558" s="647"/>
      <c r="R558" s="647"/>
      <c r="S558" s="647"/>
      <c r="T558" s="647"/>
      <c r="U558" s="647"/>
      <c r="V558" s="647"/>
      <c r="W558" s="647"/>
      <c r="X558" s="648"/>
      <c r="Y558" s="649"/>
      <c r="Z558" s="650"/>
      <c r="AA558" s="651"/>
      <c r="AB558" s="647"/>
      <c r="AC558" s="647"/>
      <c r="AD558" s="647"/>
      <c r="AE558" s="647"/>
      <c r="AF558" s="652"/>
      <c r="AG558" s="647"/>
      <c r="AH558" s="647"/>
      <c r="AI558" s="647"/>
      <c r="AJ558" s="646"/>
      <c r="AK558" s="653"/>
      <c r="AL558" s="653"/>
      <c r="AM558" s="653"/>
      <c r="AN558" s="653"/>
    </row>
    <row r="559" spans="1:40">
      <c r="A559" s="234"/>
      <c r="B559" s="647"/>
      <c r="C559" s="647"/>
      <c r="D559" s="647"/>
      <c r="E559" s="647"/>
      <c r="F559" s="647"/>
      <c r="G559" s="647"/>
      <c r="H559" s="647"/>
      <c r="I559" s="647"/>
      <c r="J559" s="647"/>
      <c r="K559" s="647"/>
      <c r="L559" s="647"/>
      <c r="M559" s="647"/>
      <c r="N559" s="647"/>
      <c r="O559" s="647"/>
      <c r="P559" s="647"/>
      <c r="Q559" s="647"/>
      <c r="R559" s="647"/>
      <c r="S559" s="647"/>
      <c r="T559" s="647"/>
      <c r="U559" s="647"/>
      <c r="V559" s="647"/>
      <c r="W559" s="647"/>
      <c r="X559" s="648"/>
      <c r="Y559" s="649"/>
      <c r="Z559" s="650"/>
      <c r="AA559" s="651"/>
      <c r="AB559" s="647"/>
      <c r="AC559" s="647"/>
      <c r="AD559" s="647"/>
      <c r="AE559" s="647"/>
      <c r="AF559" s="652"/>
      <c r="AG559" s="647"/>
      <c r="AH559" s="647"/>
      <c r="AI559" s="647"/>
      <c r="AJ559" s="646"/>
      <c r="AK559" s="653"/>
      <c r="AL559" s="653"/>
      <c r="AM559" s="653"/>
      <c r="AN559" s="653"/>
    </row>
    <row r="560" spans="1:40">
      <c r="A560" s="234"/>
      <c r="B560" s="647"/>
      <c r="C560" s="647"/>
      <c r="D560" s="647"/>
      <c r="E560" s="647"/>
      <c r="F560" s="647"/>
      <c r="G560" s="647"/>
      <c r="H560" s="647"/>
      <c r="I560" s="647"/>
      <c r="J560" s="647"/>
      <c r="K560" s="647"/>
      <c r="L560" s="647"/>
      <c r="M560" s="647"/>
      <c r="N560" s="647"/>
      <c r="O560" s="647"/>
      <c r="P560" s="647"/>
      <c r="Q560" s="647"/>
      <c r="R560" s="647"/>
      <c r="S560" s="647"/>
      <c r="T560" s="647"/>
      <c r="U560" s="647"/>
      <c r="V560" s="647"/>
      <c r="W560" s="647"/>
      <c r="X560" s="648"/>
      <c r="Y560" s="649"/>
      <c r="Z560" s="650"/>
      <c r="AA560" s="651"/>
      <c r="AB560" s="647"/>
      <c r="AC560" s="647"/>
      <c r="AD560" s="647"/>
      <c r="AE560" s="647"/>
      <c r="AF560" s="652"/>
      <c r="AG560" s="647"/>
      <c r="AH560" s="647"/>
      <c r="AI560" s="647"/>
      <c r="AJ560" s="646"/>
      <c r="AK560" s="653"/>
      <c r="AL560" s="653"/>
      <c r="AM560" s="653"/>
      <c r="AN560" s="653"/>
    </row>
    <row r="561" spans="1:40">
      <c r="A561" s="234"/>
      <c r="B561" s="647"/>
      <c r="C561" s="647"/>
      <c r="D561" s="647"/>
      <c r="E561" s="647"/>
      <c r="F561" s="647"/>
      <c r="G561" s="647"/>
      <c r="H561" s="647"/>
      <c r="I561" s="647"/>
      <c r="J561" s="647"/>
      <c r="K561" s="647"/>
      <c r="L561" s="647"/>
      <c r="M561" s="647"/>
      <c r="N561" s="647"/>
      <c r="O561" s="647"/>
      <c r="P561" s="647"/>
      <c r="Q561" s="647"/>
      <c r="R561" s="647"/>
      <c r="S561" s="647"/>
      <c r="T561" s="647"/>
      <c r="U561" s="647"/>
      <c r="V561" s="647"/>
      <c r="W561" s="647"/>
      <c r="X561" s="648"/>
      <c r="Y561" s="649"/>
      <c r="Z561" s="650"/>
      <c r="AA561" s="651"/>
      <c r="AB561" s="647"/>
      <c r="AC561" s="647"/>
      <c r="AD561" s="647"/>
      <c r="AE561" s="647"/>
      <c r="AF561" s="652"/>
      <c r="AG561" s="647"/>
      <c r="AH561" s="647"/>
      <c r="AI561" s="647"/>
      <c r="AJ561" s="646"/>
      <c r="AK561" s="653"/>
      <c r="AL561" s="653"/>
      <c r="AM561" s="653"/>
      <c r="AN561" s="653"/>
    </row>
    <row r="562" spans="1:40">
      <c r="A562" s="234"/>
      <c r="B562" s="647"/>
      <c r="C562" s="647"/>
      <c r="D562" s="647"/>
      <c r="E562" s="647"/>
      <c r="F562" s="647"/>
      <c r="G562" s="647"/>
      <c r="H562" s="647"/>
      <c r="I562" s="647"/>
      <c r="J562" s="647"/>
      <c r="K562" s="647"/>
      <c r="L562" s="647"/>
      <c r="M562" s="647"/>
      <c r="N562" s="647"/>
      <c r="O562" s="647"/>
      <c r="P562" s="647"/>
      <c r="Q562" s="647"/>
      <c r="R562" s="647"/>
      <c r="S562" s="647"/>
      <c r="T562" s="647"/>
      <c r="U562" s="647"/>
      <c r="V562" s="647"/>
      <c r="W562" s="647"/>
      <c r="X562" s="648"/>
      <c r="Y562" s="649"/>
      <c r="Z562" s="650"/>
      <c r="AA562" s="651"/>
      <c r="AB562" s="647"/>
      <c r="AC562" s="647"/>
      <c r="AD562" s="647"/>
      <c r="AE562" s="647"/>
      <c r="AF562" s="652"/>
      <c r="AG562" s="647"/>
      <c r="AH562" s="647"/>
      <c r="AI562" s="647"/>
      <c r="AJ562" s="646"/>
      <c r="AK562" s="653"/>
      <c r="AL562" s="653"/>
      <c r="AM562" s="653"/>
      <c r="AN562" s="653"/>
    </row>
    <row r="563" spans="1:40">
      <c r="A563" s="234"/>
      <c r="B563" s="647"/>
      <c r="C563" s="647"/>
      <c r="D563" s="647"/>
      <c r="E563" s="647"/>
      <c r="F563" s="647"/>
      <c r="G563" s="647"/>
      <c r="H563" s="647"/>
      <c r="I563" s="647"/>
      <c r="J563" s="647"/>
      <c r="K563" s="647"/>
      <c r="L563" s="647"/>
      <c r="M563" s="647"/>
      <c r="N563" s="647"/>
      <c r="O563" s="647"/>
      <c r="P563" s="647"/>
      <c r="Q563" s="647"/>
      <c r="R563" s="647"/>
      <c r="S563" s="647"/>
      <c r="T563" s="647"/>
      <c r="U563" s="647"/>
      <c r="V563" s="647"/>
      <c r="W563" s="647"/>
      <c r="X563" s="648"/>
      <c r="Y563" s="649"/>
      <c r="Z563" s="650"/>
      <c r="AA563" s="651"/>
      <c r="AB563" s="647"/>
      <c r="AC563" s="647"/>
      <c r="AD563" s="647"/>
      <c r="AE563" s="647"/>
      <c r="AF563" s="652"/>
      <c r="AG563" s="647"/>
      <c r="AH563" s="647"/>
      <c r="AI563" s="647"/>
      <c r="AJ563" s="646"/>
      <c r="AK563" s="653"/>
      <c r="AL563" s="653"/>
      <c r="AM563" s="653"/>
      <c r="AN563" s="653"/>
    </row>
    <row r="564" spans="1:40">
      <c r="A564" s="234"/>
      <c r="B564" s="647"/>
      <c r="C564" s="647"/>
      <c r="D564" s="647"/>
      <c r="E564" s="647"/>
      <c r="F564" s="647"/>
      <c r="G564" s="647"/>
      <c r="H564" s="647"/>
      <c r="I564" s="647"/>
      <c r="J564" s="647"/>
      <c r="K564" s="647"/>
      <c r="L564" s="647"/>
      <c r="M564" s="647"/>
      <c r="N564" s="647"/>
      <c r="O564" s="647"/>
      <c r="P564" s="647"/>
      <c r="Q564" s="647"/>
      <c r="R564" s="647"/>
      <c r="S564" s="647"/>
      <c r="T564" s="647"/>
      <c r="U564" s="647"/>
      <c r="V564" s="647"/>
      <c r="W564" s="647"/>
      <c r="X564" s="648"/>
      <c r="Y564" s="649"/>
      <c r="Z564" s="650"/>
      <c r="AA564" s="651"/>
      <c r="AB564" s="647"/>
      <c r="AC564" s="647"/>
      <c r="AD564" s="647"/>
      <c r="AE564" s="647"/>
      <c r="AF564" s="652"/>
      <c r="AG564" s="647"/>
      <c r="AH564" s="647"/>
      <c r="AI564" s="647"/>
      <c r="AJ564" s="646"/>
      <c r="AK564" s="653"/>
      <c r="AL564" s="653"/>
      <c r="AM564" s="653"/>
      <c r="AN564" s="653"/>
    </row>
    <row r="565" spans="1:40">
      <c r="A565" s="234"/>
      <c r="B565" s="647"/>
      <c r="C565" s="647"/>
      <c r="D565" s="647"/>
      <c r="E565" s="647"/>
      <c r="F565" s="647"/>
      <c r="G565" s="647"/>
      <c r="H565" s="647"/>
      <c r="I565" s="647"/>
      <c r="J565" s="647"/>
      <c r="K565" s="647"/>
      <c r="L565" s="647"/>
      <c r="M565" s="647"/>
      <c r="N565" s="647"/>
      <c r="O565" s="647"/>
      <c r="P565" s="647"/>
      <c r="Q565" s="647"/>
      <c r="R565" s="647"/>
      <c r="S565" s="647"/>
      <c r="T565" s="647"/>
      <c r="U565" s="647"/>
      <c r="V565" s="647"/>
      <c r="W565" s="647"/>
      <c r="X565" s="648"/>
      <c r="Y565" s="649"/>
      <c r="Z565" s="650"/>
      <c r="AA565" s="651"/>
      <c r="AB565" s="647"/>
      <c r="AC565" s="647"/>
      <c r="AD565" s="647"/>
      <c r="AE565" s="647"/>
      <c r="AF565" s="652"/>
      <c r="AG565" s="647"/>
      <c r="AH565" s="647"/>
      <c r="AI565" s="647"/>
      <c r="AJ565" s="646"/>
      <c r="AK565" s="653"/>
      <c r="AL565" s="653"/>
      <c r="AM565" s="653"/>
      <c r="AN565" s="653"/>
    </row>
    <row r="566" spans="1:40">
      <c r="A566" s="234"/>
      <c r="B566" s="647"/>
      <c r="C566" s="647"/>
      <c r="D566" s="647"/>
      <c r="E566" s="647"/>
      <c r="F566" s="647"/>
      <c r="G566" s="647"/>
      <c r="H566" s="647"/>
      <c r="I566" s="647"/>
      <c r="J566" s="647"/>
      <c r="K566" s="647"/>
      <c r="L566" s="647"/>
      <c r="M566" s="647"/>
      <c r="N566" s="647"/>
      <c r="O566" s="647"/>
      <c r="P566" s="647"/>
      <c r="Q566" s="647"/>
      <c r="R566" s="647"/>
      <c r="S566" s="647"/>
      <c r="T566" s="647"/>
      <c r="U566" s="647"/>
      <c r="V566" s="647"/>
      <c r="W566" s="647"/>
      <c r="X566" s="648"/>
      <c r="Y566" s="649"/>
      <c r="Z566" s="650"/>
      <c r="AA566" s="651"/>
      <c r="AB566" s="647"/>
      <c r="AC566" s="647"/>
      <c r="AD566" s="647"/>
      <c r="AE566" s="647"/>
      <c r="AF566" s="652"/>
      <c r="AG566" s="647"/>
      <c r="AH566" s="647"/>
      <c r="AI566" s="647"/>
      <c r="AJ566" s="646"/>
      <c r="AK566" s="653"/>
      <c r="AL566" s="653"/>
      <c r="AM566" s="653"/>
      <c r="AN566" s="653"/>
    </row>
    <row r="567" spans="1:40">
      <c r="A567" s="234"/>
      <c r="B567" s="647"/>
      <c r="C567" s="647"/>
      <c r="D567" s="647"/>
      <c r="E567" s="647"/>
      <c r="F567" s="647"/>
      <c r="G567" s="647"/>
      <c r="H567" s="647"/>
      <c r="I567" s="647"/>
      <c r="J567" s="647"/>
      <c r="K567" s="647"/>
      <c r="L567" s="647"/>
      <c r="M567" s="647"/>
      <c r="N567" s="647"/>
      <c r="O567" s="647"/>
      <c r="P567" s="647"/>
      <c r="Q567" s="647"/>
      <c r="R567" s="647"/>
      <c r="S567" s="647"/>
      <c r="T567" s="647"/>
      <c r="U567" s="647"/>
      <c r="V567" s="647"/>
      <c r="W567" s="647"/>
      <c r="X567" s="648"/>
      <c r="Y567" s="649"/>
      <c r="Z567" s="650"/>
      <c r="AA567" s="651"/>
      <c r="AB567" s="647"/>
      <c r="AC567" s="647"/>
      <c r="AD567" s="647"/>
      <c r="AE567" s="647"/>
      <c r="AF567" s="652"/>
      <c r="AG567" s="647"/>
      <c r="AH567" s="647"/>
      <c r="AI567" s="647"/>
      <c r="AJ567" s="646"/>
      <c r="AK567" s="653"/>
      <c r="AL567" s="653"/>
      <c r="AM567" s="653"/>
      <c r="AN567" s="653"/>
    </row>
    <row r="568" spans="1:40">
      <c r="A568" s="234"/>
      <c r="B568" s="647"/>
      <c r="C568" s="647"/>
      <c r="D568" s="647"/>
      <c r="E568" s="647"/>
      <c r="F568" s="647"/>
      <c r="G568" s="647"/>
      <c r="H568" s="647"/>
      <c r="I568" s="647"/>
      <c r="J568" s="647"/>
      <c r="K568" s="647"/>
      <c r="L568" s="647"/>
      <c r="M568" s="647"/>
      <c r="N568" s="647"/>
      <c r="O568" s="647"/>
      <c r="P568" s="647"/>
      <c r="Q568" s="647"/>
      <c r="R568" s="647"/>
      <c r="S568" s="647"/>
      <c r="T568" s="647"/>
      <c r="U568" s="647"/>
      <c r="V568" s="647"/>
      <c r="W568" s="647"/>
      <c r="X568" s="648"/>
      <c r="Y568" s="649"/>
      <c r="Z568" s="650"/>
      <c r="AA568" s="651"/>
      <c r="AB568" s="647"/>
      <c r="AC568" s="647"/>
      <c r="AD568" s="647"/>
      <c r="AE568" s="647"/>
      <c r="AF568" s="652"/>
      <c r="AG568" s="647"/>
      <c r="AH568" s="647"/>
      <c r="AI568" s="647"/>
      <c r="AJ568" s="646"/>
      <c r="AK568" s="653"/>
      <c r="AL568" s="653"/>
      <c r="AM568" s="653"/>
      <c r="AN568" s="653"/>
    </row>
    <row r="569" spans="1:40">
      <c r="A569" s="234"/>
      <c r="B569" s="647"/>
      <c r="C569" s="647"/>
      <c r="D569" s="647"/>
      <c r="E569" s="647"/>
      <c r="F569" s="647"/>
      <c r="G569" s="647"/>
      <c r="H569" s="647"/>
      <c r="I569" s="647"/>
      <c r="J569" s="647"/>
      <c r="K569" s="647"/>
      <c r="L569" s="647"/>
      <c r="M569" s="647"/>
      <c r="N569" s="647"/>
      <c r="O569" s="647"/>
      <c r="P569" s="647"/>
      <c r="Q569" s="647"/>
      <c r="R569" s="647"/>
      <c r="S569" s="647"/>
      <c r="T569" s="647"/>
      <c r="U569" s="647"/>
      <c r="V569" s="647"/>
      <c r="W569" s="647"/>
      <c r="X569" s="648"/>
      <c r="Y569" s="649"/>
      <c r="Z569" s="650"/>
      <c r="AA569" s="651"/>
      <c r="AB569" s="647"/>
      <c r="AC569" s="647"/>
      <c r="AD569" s="647"/>
      <c r="AE569" s="647"/>
      <c r="AF569" s="652"/>
      <c r="AG569" s="647"/>
      <c r="AH569" s="647"/>
      <c r="AI569" s="647"/>
      <c r="AJ569" s="646"/>
      <c r="AK569" s="653"/>
      <c r="AL569" s="653"/>
      <c r="AM569" s="653"/>
      <c r="AN569" s="653"/>
    </row>
    <row r="570" spans="1:40">
      <c r="A570" s="234"/>
      <c r="B570" s="647"/>
      <c r="C570" s="647"/>
      <c r="D570" s="647"/>
      <c r="E570" s="647"/>
      <c r="F570" s="647"/>
      <c r="G570" s="647"/>
      <c r="H570" s="647"/>
      <c r="I570" s="647"/>
      <c r="J570" s="647"/>
      <c r="K570" s="647"/>
      <c r="L570" s="647"/>
      <c r="M570" s="647"/>
      <c r="N570" s="647"/>
      <c r="O570" s="647"/>
      <c r="P570" s="647"/>
      <c r="Q570" s="647"/>
      <c r="R570" s="647"/>
      <c r="S570" s="647"/>
      <c r="T570" s="647"/>
      <c r="U570" s="647"/>
      <c r="V570" s="647"/>
      <c r="W570" s="647"/>
      <c r="X570" s="648"/>
      <c r="Y570" s="649"/>
      <c r="Z570" s="650"/>
      <c r="AA570" s="651"/>
      <c r="AB570" s="647"/>
      <c r="AC570" s="647"/>
      <c r="AD570" s="647"/>
      <c r="AE570" s="647"/>
      <c r="AF570" s="652"/>
      <c r="AG570" s="647"/>
      <c r="AH570" s="647"/>
      <c r="AI570" s="647"/>
      <c r="AJ570" s="646"/>
      <c r="AK570" s="653"/>
      <c r="AL570" s="653"/>
      <c r="AM570" s="653"/>
      <c r="AN570" s="653"/>
    </row>
    <row r="571" spans="1:40">
      <c r="A571" s="234"/>
      <c r="B571" s="647"/>
      <c r="C571" s="647"/>
      <c r="D571" s="647"/>
      <c r="E571" s="647"/>
      <c r="F571" s="647"/>
      <c r="G571" s="647"/>
      <c r="H571" s="647"/>
      <c r="I571" s="647"/>
      <c r="J571" s="647"/>
      <c r="K571" s="647"/>
      <c r="L571" s="647"/>
      <c r="M571" s="647"/>
      <c r="N571" s="647"/>
      <c r="O571" s="647"/>
      <c r="P571" s="647"/>
      <c r="Q571" s="647"/>
      <c r="R571" s="647"/>
      <c r="S571" s="647"/>
      <c r="T571" s="647"/>
      <c r="U571" s="647"/>
      <c r="V571" s="647"/>
      <c r="W571" s="647"/>
      <c r="X571" s="648"/>
      <c r="Y571" s="649"/>
      <c r="Z571" s="650"/>
      <c r="AA571" s="651"/>
      <c r="AB571" s="647"/>
      <c r="AC571" s="647"/>
      <c r="AD571" s="647"/>
      <c r="AE571" s="647"/>
      <c r="AF571" s="652"/>
      <c r="AG571" s="647"/>
      <c r="AH571" s="647"/>
      <c r="AI571" s="647"/>
      <c r="AJ571" s="646"/>
      <c r="AK571" s="653"/>
      <c r="AL571" s="653"/>
      <c r="AM571" s="653"/>
      <c r="AN571" s="653"/>
    </row>
    <row r="572" spans="1:40">
      <c r="A572" s="234"/>
      <c r="B572" s="647"/>
      <c r="C572" s="647"/>
      <c r="D572" s="647"/>
      <c r="E572" s="647"/>
      <c r="F572" s="647"/>
      <c r="G572" s="647"/>
      <c r="H572" s="647"/>
      <c r="I572" s="647"/>
      <c r="J572" s="647"/>
      <c r="K572" s="647"/>
      <c r="L572" s="647"/>
      <c r="M572" s="647"/>
      <c r="N572" s="647"/>
      <c r="O572" s="647"/>
      <c r="P572" s="647"/>
      <c r="Q572" s="647"/>
      <c r="R572" s="647"/>
      <c r="S572" s="647"/>
      <c r="T572" s="647"/>
      <c r="U572" s="647"/>
      <c r="V572" s="647"/>
      <c r="W572" s="647"/>
      <c r="X572" s="648"/>
      <c r="Y572" s="649"/>
      <c r="Z572" s="650"/>
      <c r="AA572" s="651"/>
      <c r="AB572" s="647"/>
      <c r="AC572" s="647"/>
      <c r="AD572" s="647"/>
      <c r="AE572" s="647"/>
      <c r="AF572" s="652"/>
      <c r="AG572" s="647"/>
      <c r="AH572" s="647"/>
      <c r="AI572" s="647"/>
      <c r="AJ572" s="646"/>
      <c r="AK572" s="653"/>
      <c r="AL572" s="653"/>
      <c r="AM572" s="653"/>
      <c r="AN572" s="653"/>
    </row>
    <row r="573" spans="1:40">
      <c r="A573" s="234"/>
      <c r="B573" s="647"/>
      <c r="C573" s="647"/>
      <c r="D573" s="647"/>
      <c r="E573" s="647"/>
      <c r="F573" s="647"/>
      <c r="G573" s="647"/>
      <c r="H573" s="647"/>
      <c r="I573" s="647"/>
      <c r="J573" s="647"/>
      <c r="K573" s="647"/>
      <c r="L573" s="647"/>
      <c r="M573" s="647"/>
      <c r="N573" s="647"/>
      <c r="O573" s="647"/>
      <c r="P573" s="647"/>
      <c r="Q573" s="647"/>
      <c r="R573" s="647"/>
      <c r="S573" s="647"/>
      <c r="T573" s="647"/>
      <c r="U573" s="647"/>
      <c r="V573" s="647"/>
      <c r="W573" s="647"/>
      <c r="X573" s="648"/>
      <c r="Y573" s="649"/>
      <c r="Z573" s="650"/>
      <c r="AA573" s="651"/>
      <c r="AB573" s="647"/>
      <c r="AC573" s="647"/>
      <c r="AD573" s="647"/>
      <c r="AE573" s="647"/>
      <c r="AF573" s="652"/>
      <c r="AG573" s="647"/>
      <c r="AH573" s="647"/>
      <c r="AI573" s="647"/>
      <c r="AJ573" s="646"/>
      <c r="AK573" s="653"/>
      <c r="AL573" s="653"/>
      <c r="AM573" s="653"/>
      <c r="AN573" s="653"/>
    </row>
    <row r="574" spans="1:40">
      <c r="A574" s="234"/>
      <c r="B574" s="647"/>
      <c r="C574" s="647"/>
      <c r="D574" s="647"/>
      <c r="E574" s="647"/>
      <c r="F574" s="647"/>
      <c r="G574" s="647"/>
      <c r="H574" s="647"/>
      <c r="I574" s="647"/>
      <c r="J574" s="647"/>
      <c r="K574" s="647"/>
      <c r="L574" s="647"/>
      <c r="M574" s="647"/>
      <c r="N574" s="647"/>
      <c r="O574" s="647"/>
      <c r="P574" s="647"/>
      <c r="Q574" s="647"/>
      <c r="R574" s="647"/>
      <c r="S574" s="647"/>
      <c r="T574" s="647"/>
      <c r="U574" s="647"/>
      <c r="V574" s="647"/>
      <c r="W574" s="647"/>
      <c r="X574" s="648"/>
      <c r="Y574" s="649"/>
      <c r="Z574" s="650"/>
      <c r="AA574" s="651"/>
      <c r="AB574" s="647"/>
      <c r="AC574" s="647"/>
      <c r="AD574" s="647"/>
      <c r="AE574" s="647"/>
      <c r="AF574" s="652"/>
      <c r="AG574" s="647"/>
      <c r="AH574" s="647"/>
      <c r="AI574" s="647"/>
      <c r="AJ574" s="646"/>
      <c r="AK574" s="653"/>
      <c r="AL574" s="653"/>
      <c r="AM574" s="653"/>
      <c r="AN574" s="653"/>
    </row>
    <row r="575" spans="1:40">
      <c r="A575" s="234"/>
      <c r="B575" s="647"/>
      <c r="C575" s="647"/>
      <c r="D575" s="647"/>
      <c r="E575" s="647"/>
      <c r="F575" s="647"/>
      <c r="G575" s="647"/>
      <c r="H575" s="647"/>
      <c r="I575" s="647"/>
      <c r="J575" s="647"/>
      <c r="K575" s="647"/>
      <c r="L575" s="647"/>
      <c r="M575" s="647"/>
      <c r="N575" s="647"/>
      <c r="O575" s="647"/>
      <c r="P575" s="647"/>
      <c r="Q575" s="647"/>
      <c r="R575" s="647"/>
      <c r="S575" s="647"/>
      <c r="T575" s="647"/>
      <c r="U575" s="647"/>
      <c r="V575" s="647"/>
      <c r="W575" s="647"/>
      <c r="X575" s="648"/>
      <c r="Y575" s="649"/>
      <c r="Z575" s="650"/>
      <c r="AA575" s="651"/>
      <c r="AB575" s="647"/>
      <c r="AC575" s="647"/>
      <c r="AD575" s="647"/>
      <c r="AE575" s="647"/>
      <c r="AF575" s="652"/>
      <c r="AG575" s="647"/>
      <c r="AH575" s="647"/>
      <c r="AI575" s="647"/>
      <c r="AJ575" s="646"/>
      <c r="AK575" s="653"/>
      <c r="AL575" s="653"/>
      <c r="AM575" s="653"/>
      <c r="AN575" s="653"/>
    </row>
    <row r="576" spans="1:40">
      <c r="A576" s="234"/>
      <c r="B576" s="647"/>
      <c r="C576" s="647"/>
      <c r="D576" s="647"/>
      <c r="E576" s="647"/>
      <c r="F576" s="647"/>
      <c r="G576" s="647"/>
      <c r="H576" s="647"/>
      <c r="I576" s="647"/>
      <c r="J576" s="647"/>
      <c r="K576" s="647"/>
      <c r="L576" s="647"/>
      <c r="M576" s="647"/>
      <c r="N576" s="647"/>
      <c r="O576" s="647"/>
      <c r="P576" s="647"/>
      <c r="Q576" s="647"/>
      <c r="R576" s="647"/>
      <c r="S576" s="647"/>
      <c r="T576" s="647"/>
      <c r="U576" s="647"/>
      <c r="V576" s="647"/>
      <c r="W576" s="647"/>
      <c r="X576" s="648"/>
      <c r="Y576" s="649"/>
      <c r="Z576" s="650"/>
      <c r="AA576" s="651"/>
      <c r="AB576" s="647"/>
      <c r="AC576" s="647"/>
      <c r="AD576" s="647"/>
      <c r="AE576" s="647"/>
      <c r="AF576" s="652"/>
      <c r="AG576" s="647"/>
      <c r="AH576" s="647"/>
      <c r="AI576" s="647"/>
      <c r="AJ576" s="646"/>
      <c r="AK576" s="653"/>
      <c r="AL576" s="653"/>
      <c r="AM576" s="653"/>
      <c r="AN576" s="653"/>
    </row>
    <row r="577" spans="1:40">
      <c r="A577" s="234"/>
      <c r="B577" s="647"/>
      <c r="C577" s="647"/>
      <c r="D577" s="647"/>
      <c r="E577" s="647"/>
      <c r="F577" s="647"/>
      <c r="G577" s="647"/>
      <c r="H577" s="647"/>
      <c r="I577" s="647"/>
      <c r="J577" s="647"/>
      <c r="K577" s="647"/>
      <c r="L577" s="647"/>
      <c r="M577" s="647"/>
      <c r="N577" s="647"/>
      <c r="O577" s="647"/>
      <c r="P577" s="647"/>
      <c r="Q577" s="647"/>
      <c r="R577" s="647"/>
      <c r="S577" s="647"/>
      <c r="T577" s="647"/>
      <c r="U577" s="647"/>
      <c r="V577" s="647"/>
      <c r="W577" s="647"/>
      <c r="X577" s="648"/>
      <c r="Y577" s="649"/>
      <c r="Z577" s="650"/>
      <c r="AA577" s="651"/>
      <c r="AB577" s="647"/>
      <c r="AC577" s="647"/>
      <c r="AD577" s="647"/>
      <c r="AE577" s="647"/>
      <c r="AF577" s="652"/>
      <c r="AG577" s="647"/>
      <c r="AH577" s="647"/>
      <c r="AI577" s="647"/>
      <c r="AJ577" s="646"/>
      <c r="AK577" s="653"/>
      <c r="AL577" s="653"/>
      <c r="AM577" s="653"/>
      <c r="AN577" s="653"/>
    </row>
    <row r="578" spans="1:40">
      <c r="A578" s="234"/>
      <c r="B578" s="647"/>
      <c r="C578" s="647"/>
      <c r="D578" s="647"/>
      <c r="E578" s="647"/>
      <c r="F578" s="647"/>
      <c r="G578" s="647"/>
      <c r="H578" s="647"/>
      <c r="I578" s="647"/>
      <c r="J578" s="647"/>
      <c r="K578" s="647"/>
      <c r="L578" s="647"/>
      <c r="M578" s="647"/>
      <c r="N578" s="647"/>
      <c r="O578" s="647"/>
      <c r="P578" s="647"/>
      <c r="Q578" s="647"/>
      <c r="R578" s="647"/>
      <c r="S578" s="647"/>
      <c r="T578" s="647"/>
      <c r="U578" s="647"/>
      <c r="V578" s="647"/>
      <c r="W578" s="647"/>
      <c r="X578" s="648"/>
      <c r="Y578" s="649"/>
      <c r="Z578" s="650"/>
      <c r="AA578" s="651"/>
      <c r="AB578" s="647"/>
      <c r="AC578" s="647"/>
      <c r="AD578" s="647"/>
      <c r="AE578" s="647"/>
      <c r="AF578" s="652"/>
      <c r="AG578" s="647"/>
      <c r="AH578" s="647"/>
      <c r="AI578" s="647"/>
      <c r="AJ578" s="646"/>
      <c r="AK578" s="653"/>
      <c r="AL578" s="653"/>
      <c r="AM578" s="653"/>
      <c r="AN578" s="653"/>
    </row>
    <row r="579" spans="1:40">
      <c r="A579" s="234"/>
      <c r="B579" s="647"/>
      <c r="C579" s="647"/>
      <c r="D579" s="647"/>
      <c r="E579" s="647"/>
      <c r="F579" s="647"/>
      <c r="G579" s="647"/>
      <c r="H579" s="647"/>
      <c r="I579" s="647"/>
      <c r="J579" s="647"/>
      <c r="K579" s="647"/>
      <c r="L579" s="647"/>
      <c r="M579" s="647"/>
      <c r="N579" s="647"/>
      <c r="O579" s="647"/>
      <c r="P579" s="647"/>
      <c r="Q579" s="647"/>
      <c r="R579" s="647"/>
      <c r="S579" s="647"/>
      <c r="T579" s="647"/>
      <c r="U579" s="647"/>
      <c r="V579" s="647"/>
      <c r="W579" s="647"/>
      <c r="X579" s="648"/>
      <c r="Y579" s="649"/>
      <c r="Z579" s="650"/>
      <c r="AA579" s="651"/>
      <c r="AB579" s="647"/>
      <c r="AC579" s="647"/>
      <c r="AD579" s="647"/>
      <c r="AE579" s="647"/>
      <c r="AF579" s="652"/>
      <c r="AG579" s="647"/>
      <c r="AH579" s="647"/>
      <c r="AI579" s="647"/>
      <c r="AJ579" s="646"/>
      <c r="AK579" s="653"/>
      <c r="AL579" s="653"/>
      <c r="AM579" s="653"/>
      <c r="AN579" s="653"/>
    </row>
    <row r="580" spans="1:40">
      <c r="A580" s="234"/>
      <c r="B580" s="647"/>
      <c r="C580" s="647"/>
      <c r="D580" s="647"/>
      <c r="E580" s="647"/>
      <c r="F580" s="647"/>
      <c r="G580" s="647"/>
      <c r="H580" s="647"/>
      <c r="I580" s="647"/>
      <c r="J580" s="647"/>
      <c r="K580" s="647"/>
      <c r="L580" s="647"/>
      <c r="M580" s="647"/>
      <c r="N580" s="647"/>
      <c r="O580" s="647"/>
      <c r="P580" s="647"/>
      <c r="Q580" s="647"/>
      <c r="R580" s="647"/>
      <c r="S580" s="647"/>
      <c r="T580" s="647"/>
      <c r="U580" s="647"/>
      <c r="V580" s="647"/>
      <c r="W580" s="647"/>
      <c r="X580" s="648"/>
      <c r="Y580" s="649"/>
      <c r="Z580" s="650"/>
      <c r="AA580" s="651"/>
      <c r="AB580" s="647"/>
      <c r="AC580" s="647"/>
      <c r="AD580" s="647"/>
      <c r="AE580" s="647"/>
      <c r="AF580" s="652"/>
      <c r="AG580" s="647"/>
      <c r="AH580" s="647"/>
      <c r="AI580" s="647"/>
      <c r="AJ580" s="646"/>
      <c r="AK580" s="653"/>
      <c r="AL580" s="653"/>
      <c r="AM580" s="653"/>
      <c r="AN580" s="653"/>
    </row>
    <row r="581" spans="1:40">
      <c r="A581" s="234"/>
      <c r="B581" s="647"/>
      <c r="C581" s="647"/>
      <c r="D581" s="647"/>
      <c r="E581" s="647"/>
      <c r="F581" s="647"/>
      <c r="G581" s="647"/>
      <c r="H581" s="647"/>
      <c r="I581" s="647"/>
      <c r="J581" s="647"/>
      <c r="K581" s="647"/>
      <c r="L581" s="647"/>
      <c r="M581" s="647"/>
      <c r="N581" s="647"/>
      <c r="O581" s="647"/>
      <c r="P581" s="647"/>
      <c r="Q581" s="647"/>
      <c r="R581" s="647"/>
      <c r="S581" s="647"/>
      <c r="T581" s="647"/>
      <c r="U581" s="647"/>
      <c r="V581" s="647"/>
      <c r="W581" s="647"/>
      <c r="X581" s="648"/>
      <c r="Y581" s="649"/>
      <c r="Z581" s="650"/>
      <c r="AA581" s="651"/>
      <c r="AB581" s="647"/>
      <c r="AC581" s="647"/>
      <c r="AD581" s="647"/>
      <c r="AE581" s="647"/>
      <c r="AF581" s="652"/>
      <c r="AG581" s="647"/>
      <c r="AH581" s="647"/>
      <c r="AI581" s="647"/>
      <c r="AJ581" s="646"/>
      <c r="AK581" s="653"/>
      <c r="AL581" s="653"/>
      <c r="AM581" s="653"/>
      <c r="AN581" s="653"/>
    </row>
    <row r="582" spans="1:40">
      <c r="A582" s="234"/>
      <c r="B582" s="647"/>
      <c r="C582" s="647"/>
      <c r="D582" s="647"/>
      <c r="E582" s="647"/>
      <c r="F582" s="647"/>
      <c r="G582" s="647"/>
      <c r="H582" s="647"/>
      <c r="I582" s="647"/>
      <c r="J582" s="647"/>
      <c r="K582" s="647"/>
      <c r="L582" s="647"/>
      <c r="M582" s="647"/>
      <c r="N582" s="647"/>
      <c r="O582" s="647"/>
      <c r="P582" s="647"/>
      <c r="Q582" s="647"/>
      <c r="R582" s="647"/>
      <c r="S582" s="647"/>
      <c r="T582" s="647"/>
      <c r="U582" s="647"/>
      <c r="V582" s="647"/>
      <c r="W582" s="647"/>
      <c r="X582" s="648"/>
      <c r="Y582" s="649"/>
      <c r="Z582" s="650"/>
      <c r="AA582" s="651"/>
      <c r="AB582" s="647"/>
      <c r="AC582" s="647"/>
      <c r="AD582" s="647"/>
      <c r="AE582" s="647"/>
      <c r="AF582" s="652"/>
      <c r="AG582" s="647"/>
      <c r="AH582" s="647"/>
      <c r="AI582" s="647"/>
      <c r="AJ582" s="646"/>
      <c r="AK582" s="653"/>
      <c r="AL582" s="653"/>
      <c r="AM582" s="653"/>
      <c r="AN582" s="653"/>
    </row>
    <row r="583" spans="1:40">
      <c r="A583" s="234"/>
      <c r="B583" s="647"/>
      <c r="C583" s="647"/>
      <c r="D583" s="647"/>
      <c r="E583" s="647"/>
      <c r="F583" s="647"/>
      <c r="G583" s="647"/>
      <c r="H583" s="647"/>
      <c r="I583" s="647"/>
      <c r="J583" s="647"/>
      <c r="K583" s="647"/>
      <c r="L583" s="647"/>
      <c r="M583" s="647"/>
      <c r="N583" s="647"/>
      <c r="O583" s="647"/>
      <c r="P583" s="647"/>
      <c r="Q583" s="647"/>
      <c r="R583" s="647"/>
      <c r="S583" s="647"/>
      <c r="T583" s="647"/>
      <c r="U583" s="647"/>
      <c r="V583" s="647"/>
      <c r="W583" s="647"/>
      <c r="X583" s="648"/>
      <c r="Y583" s="649"/>
      <c r="Z583" s="650"/>
      <c r="AA583" s="651"/>
      <c r="AB583" s="647"/>
      <c r="AC583" s="647"/>
      <c r="AD583" s="647"/>
      <c r="AE583" s="647"/>
      <c r="AF583" s="652"/>
      <c r="AG583" s="647"/>
      <c r="AH583" s="647"/>
      <c r="AI583" s="647"/>
      <c r="AJ583" s="646"/>
      <c r="AK583" s="653"/>
      <c r="AL583" s="653"/>
      <c r="AM583" s="653"/>
      <c r="AN583" s="653"/>
    </row>
    <row r="584" spans="1:40">
      <c r="A584" s="234"/>
      <c r="B584" s="647"/>
      <c r="C584" s="647"/>
      <c r="D584" s="647"/>
      <c r="E584" s="647"/>
      <c r="F584" s="647"/>
      <c r="G584" s="647"/>
      <c r="H584" s="647"/>
      <c r="I584" s="647"/>
      <c r="J584" s="647"/>
      <c r="K584" s="647"/>
      <c r="L584" s="647"/>
      <c r="M584" s="647"/>
      <c r="N584" s="647"/>
      <c r="O584" s="647"/>
      <c r="P584" s="647"/>
      <c r="Q584" s="647"/>
      <c r="R584" s="647"/>
      <c r="S584" s="647"/>
      <c r="T584" s="647"/>
      <c r="U584" s="647"/>
      <c r="V584" s="647"/>
      <c r="W584" s="647"/>
      <c r="X584" s="648"/>
      <c r="Y584" s="649"/>
      <c r="Z584" s="650"/>
      <c r="AA584" s="651"/>
      <c r="AB584" s="647"/>
      <c r="AC584" s="647"/>
      <c r="AD584" s="647"/>
      <c r="AE584" s="647"/>
      <c r="AF584" s="652"/>
      <c r="AG584" s="647"/>
      <c r="AH584" s="647"/>
      <c r="AI584" s="647"/>
      <c r="AJ584" s="646"/>
      <c r="AK584" s="653"/>
      <c r="AL584" s="653"/>
      <c r="AM584" s="653"/>
      <c r="AN584" s="653"/>
    </row>
    <row r="585" spans="1:40">
      <c r="A585" s="234"/>
      <c r="B585" s="647"/>
      <c r="C585" s="647"/>
      <c r="D585" s="647"/>
      <c r="E585" s="647"/>
      <c r="F585" s="647"/>
      <c r="G585" s="647"/>
      <c r="H585" s="647"/>
      <c r="I585" s="647"/>
      <c r="J585" s="647"/>
      <c r="K585" s="647"/>
      <c r="L585" s="647"/>
      <c r="M585" s="647"/>
      <c r="N585" s="647"/>
      <c r="O585" s="647"/>
      <c r="P585" s="647"/>
      <c r="Q585" s="647"/>
      <c r="R585" s="647"/>
      <c r="S585" s="647"/>
      <c r="T585" s="647"/>
      <c r="U585" s="647"/>
      <c r="V585" s="647"/>
      <c r="W585" s="647"/>
      <c r="X585" s="648"/>
      <c r="Y585" s="649"/>
      <c r="Z585" s="650"/>
      <c r="AA585" s="651"/>
      <c r="AB585" s="647"/>
      <c r="AC585" s="647"/>
      <c r="AD585" s="647"/>
      <c r="AE585" s="647"/>
      <c r="AF585" s="652"/>
      <c r="AG585" s="647"/>
      <c r="AH585" s="647"/>
      <c r="AI585" s="647"/>
      <c r="AJ585" s="646"/>
      <c r="AK585" s="653"/>
      <c r="AL585" s="653"/>
      <c r="AM585" s="653"/>
      <c r="AN585" s="653"/>
    </row>
    <row r="586" spans="1:40">
      <c r="A586" s="234"/>
      <c r="B586" s="647"/>
      <c r="C586" s="647"/>
      <c r="D586" s="647"/>
      <c r="E586" s="647"/>
      <c r="F586" s="647"/>
      <c r="G586" s="647"/>
      <c r="H586" s="647"/>
      <c r="I586" s="647"/>
      <c r="J586" s="647"/>
      <c r="K586" s="647"/>
      <c r="L586" s="647"/>
      <c r="M586" s="647"/>
      <c r="N586" s="647"/>
      <c r="O586" s="647"/>
      <c r="P586" s="647"/>
      <c r="Q586" s="647"/>
      <c r="R586" s="647"/>
      <c r="S586" s="647"/>
      <c r="T586" s="647"/>
      <c r="U586" s="647"/>
      <c r="V586" s="647"/>
      <c r="W586" s="647"/>
      <c r="X586" s="648"/>
      <c r="Y586" s="649"/>
      <c r="Z586" s="650"/>
      <c r="AA586" s="651"/>
      <c r="AB586" s="647"/>
      <c r="AC586" s="647"/>
      <c r="AD586" s="647"/>
      <c r="AE586" s="647"/>
      <c r="AF586" s="652"/>
      <c r="AG586" s="647"/>
      <c r="AH586" s="647"/>
      <c r="AI586" s="647"/>
      <c r="AJ586" s="646"/>
      <c r="AK586" s="653"/>
      <c r="AL586" s="653"/>
      <c r="AM586" s="653"/>
      <c r="AN586" s="653"/>
    </row>
    <row r="587" spans="1:40">
      <c r="A587" s="234"/>
      <c r="B587" s="647"/>
      <c r="C587" s="647"/>
      <c r="D587" s="647"/>
      <c r="E587" s="647"/>
      <c r="F587" s="647"/>
      <c r="G587" s="647"/>
      <c r="H587" s="647"/>
      <c r="I587" s="647"/>
      <c r="J587" s="647"/>
      <c r="K587" s="647"/>
      <c r="L587" s="647"/>
      <c r="M587" s="647"/>
      <c r="N587" s="647"/>
      <c r="O587" s="647"/>
      <c r="P587" s="647"/>
      <c r="Q587" s="647"/>
      <c r="R587" s="647"/>
      <c r="S587" s="647"/>
      <c r="T587" s="647"/>
      <c r="U587" s="647"/>
      <c r="V587" s="647"/>
      <c r="W587" s="647"/>
      <c r="X587" s="648"/>
      <c r="Y587" s="649"/>
      <c r="Z587" s="650"/>
      <c r="AA587" s="651"/>
      <c r="AB587" s="647"/>
      <c r="AC587" s="647"/>
      <c r="AD587" s="647"/>
      <c r="AE587" s="647"/>
      <c r="AF587" s="652"/>
      <c r="AG587" s="647"/>
      <c r="AH587" s="647"/>
      <c r="AI587" s="647"/>
      <c r="AJ587" s="646"/>
      <c r="AK587" s="653"/>
      <c r="AL587" s="653"/>
      <c r="AM587" s="653"/>
      <c r="AN587" s="653"/>
    </row>
    <row r="588" spans="1:40">
      <c r="A588" s="234"/>
      <c r="B588" s="647"/>
      <c r="C588" s="647"/>
      <c r="D588" s="647"/>
      <c r="E588" s="647"/>
      <c r="F588" s="647"/>
      <c r="G588" s="647"/>
      <c r="H588" s="647"/>
      <c r="I588" s="647"/>
      <c r="J588" s="647"/>
      <c r="K588" s="647"/>
      <c r="L588" s="647"/>
      <c r="M588" s="647"/>
      <c r="N588" s="647"/>
      <c r="O588" s="647"/>
      <c r="P588" s="647"/>
      <c r="Q588" s="647"/>
      <c r="R588" s="647"/>
      <c r="S588" s="647"/>
      <c r="T588" s="647"/>
      <c r="U588" s="647"/>
      <c r="V588" s="647"/>
      <c r="W588" s="647"/>
      <c r="X588" s="648"/>
      <c r="Y588" s="649"/>
      <c r="Z588" s="650"/>
      <c r="AA588" s="651"/>
      <c r="AB588" s="647"/>
      <c r="AC588" s="647"/>
      <c r="AD588" s="647"/>
      <c r="AE588" s="647"/>
      <c r="AF588" s="652"/>
      <c r="AG588" s="647"/>
      <c r="AH588" s="647"/>
      <c r="AI588" s="647"/>
      <c r="AJ588" s="646"/>
      <c r="AK588" s="653"/>
      <c r="AL588" s="653"/>
      <c r="AM588" s="653"/>
      <c r="AN588" s="653"/>
    </row>
    <row r="589" spans="1:40">
      <c r="A589" s="234"/>
      <c r="B589" s="647"/>
      <c r="C589" s="647"/>
      <c r="D589" s="647"/>
      <c r="E589" s="647"/>
      <c r="F589" s="647"/>
      <c r="G589" s="647"/>
      <c r="H589" s="647"/>
      <c r="I589" s="647"/>
      <c r="J589" s="647"/>
      <c r="K589" s="647"/>
      <c r="L589" s="647"/>
      <c r="M589" s="647"/>
      <c r="N589" s="647"/>
      <c r="O589" s="647"/>
      <c r="P589" s="647"/>
      <c r="Q589" s="647"/>
      <c r="R589" s="647"/>
      <c r="S589" s="647"/>
      <c r="T589" s="647"/>
      <c r="U589" s="647"/>
      <c r="V589" s="647"/>
      <c r="W589" s="647"/>
      <c r="X589" s="648"/>
      <c r="Y589" s="649"/>
      <c r="Z589" s="650"/>
      <c r="AA589" s="651"/>
      <c r="AB589" s="647"/>
      <c r="AC589" s="647"/>
      <c r="AD589" s="647"/>
      <c r="AE589" s="647"/>
      <c r="AF589" s="652"/>
      <c r="AG589" s="647"/>
      <c r="AH589" s="647"/>
      <c r="AI589" s="647"/>
      <c r="AJ589" s="646"/>
      <c r="AK589" s="653"/>
      <c r="AL589" s="653"/>
      <c r="AM589" s="653"/>
      <c r="AN589" s="653"/>
    </row>
    <row r="590" spans="1:40">
      <c r="A590" s="234"/>
      <c r="B590" s="647"/>
      <c r="C590" s="647"/>
      <c r="D590" s="647"/>
      <c r="E590" s="647"/>
      <c r="F590" s="647"/>
      <c r="G590" s="647"/>
      <c r="H590" s="647"/>
      <c r="I590" s="647"/>
      <c r="J590" s="647"/>
      <c r="K590" s="647"/>
      <c r="L590" s="647"/>
      <c r="M590" s="647"/>
      <c r="N590" s="647"/>
      <c r="O590" s="647"/>
      <c r="P590" s="647"/>
      <c r="Q590" s="647"/>
      <c r="R590" s="647"/>
      <c r="S590" s="647"/>
      <c r="T590" s="647"/>
      <c r="U590" s="647"/>
      <c r="V590" s="647"/>
      <c r="W590" s="647"/>
      <c r="X590" s="648"/>
      <c r="Y590" s="649"/>
      <c r="Z590" s="650"/>
      <c r="AA590" s="651"/>
      <c r="AB590" s="647"/>
      <c r="AC590" s="647"/>
      <c r="AD590" s="647"/>
      <c r="AE590" s="647"/>
      <c r="AF590" s="652"/>
      <c r="AG590" s="647"/>
      <c r="AH590" s="647"/>
      <c r="AI590" s="647"/>
      <c r="AJ590" s="646"/>
      <c r="AK590" s="653"/>
      <c r="AL590" s="653"/>
      <c r="AM590" s="653"/>
      <c r="AN590" s="653"/>
    </row>
    <row r="591" spans="1:40">
      <c r="A591" s="234"/>
      <c r="B591" s="647"/>
      <c r="C591" s="647"/>
      <c r="D591" s="647"/>
      <c r="E591" s="647"/>
      <c r="F591" s="647"/>
      <c r="G591" s="647"/>
      <c r="H591" s="647"/>
      <c r="I591" s="647"/>
      <c r="J591" s="647"/>
      <c r="K591" s="647"/>
      <c r="L591" s="647"/>
      <c r="M591" s="647"/>
      <c r="N591" s="647"/>
      <c r="O591" s="647"/>
      <c r="P591" s="647"/>
      <c r="Q591" s="647"/>
      <c r="R591" s="647"/>
      <c r="S591" s="647"/>
      <c r="T591" s="647"/>
      <c r="U591" s="647"/>
      <c r="V591" s="647"/>
      <c r="W591" s="647"/>
      <c r="X591" s="648"/>
      <c r="Y591" s="649"/>
      <c r="Z591" s="650"/>
      <c r="AA591" s="651"/>
      <c r="AB591" s="647"/>
      <c r="AC591" s="647"/>
      <c r="AD591" s="647"/>
      <c r="AE591" s="647"/>
      <c r="AF591" s="652"/>
      <c r="AG591" s="647"/>
      <c r="AH591" s="647"/>
      <c r="AI591" s="647"/>
      <c r="AJ591" s="646"/>
      <c r="AK591" s="653"/>
      <c r="AL591" s="653"/>
      <c r="AM591" s="653"/>
      <c r="AN591" s="653"/>
    </row>
    <row r="592" spans="1:40">
      <c r="A592" s="234"/>
      <c r="B592" s="647"/>
      <c r="C592" s="647"/>
      <c r="D592" s="647"/>
      <c r="E592" s="647"/>
      <c r="F592" s="647"/>
      <c r="G592" s="647"/>
      <c r="H592" s="647"/>
      <c r="I592" s="647"/>
      <c r="J592" s="647"/>
      <c r="K592" s="647"/>
      <c r="L592" s="647"/>
      <c r="M592" s="647"/>
      <c r="N592" s="647"/>
      <c r="O592" s="647"/>
      <c r="P592" s="647"/>
      <c r="Q592" s="647"/>
      <c r="R592" s="647"/>
      <c r="S592" s="647"/>
      <c r="T592" s="647"/>
      <c r="U592" s="647"/>
      <c r="V592" s="647"/>
      <c r="W592" s="647"/>
      <c r="X592" s="648"/>
      <c r="Y592" s="649"/>
      <c r="Z592" s="650"/>
      <c r="AA592" s="651"/>
      <c r="AB592" s="647"/>
      <c r="AC592" s="647"/>
      <c r="AD592" s="647"/>
      <c r="AE592" s="647"/>
      <c r="AF592" s="652"/>
      <c r="AG592" s="647"/>
      <c r="AH592" s="647"/>
      <c r="AI592" s="647"/>
      <c r="AJ592" s="646"/>
      <c r="AK592" s="653"/>
      <c r="AL592" s="653"/>
      <c r="AM592" s="653"/>
      <c r="AN592" s="653"/>
    </row>
    <row r="593" spans="1:40">
      <c r="A593" s="234"/>
      <c r="B593" s="647"/>
      <c r="C593" s="647"/>
      <c r="D593" s="647"/>
      <c r="E593" s="647"/>
      <c r="F593" s="647"/>
      <c r="G593" s="647"/>
      <c r="H593" s="647"/>
      <c r="I593" s="647"/>
      <c r="J593" s="647"/>
      <c r="K593" s="647"/>
      <c r="L593" s="647"/>
      <c r="M593" s="647"/>
      <c r="N593" s="647"/>
      <c r="O593" s="647"/>
      <c r="P593" s="647"/>
      <c r="Q593" s="647"/>
      <c r="R593" s="647"/>
      <c r="S593" s="647"/>
      <c r="T593" s="647"/>
      <c r="U593" s="647"/>
      <c r="V593" s="647"/>
      <c r="W593" s="647"/>
      <c r="X593" s="648"/>
      <c r="Y593" s="649"/>
      <c r="Z593" s="650"/>
      <c r="AA593" s="651"/>
      <c r="AB593" s="647"/>
      <c r="AC593" s="647"/>
      <c r="AD593" s="647"/>
      <c r="AE593" s="647"/>
      <c r="AF593" s="652"/>
      <c r="AG593" s="647"/>
      <c r="AH593" s="647"/>
      <c r="AI593" s="647"/>
      <c r="AJ593" s="646"/>
      <c r="AK593" s="653"/>
      <c r="AL593" s="653"/>
      <c r="AM593" s="653"/>
      <c r="AN593" s="653"/>
    </row>
    <row r="594" spans="1:40">
      <c r="A594" s="234"/>
      <c r="B594" s="647"/>
      <c r="C594" s="647"/>
      <c r="D594" s="647"/>
      <c r="E594" s="647"/>
      <c r="F594" s="647"/>
      <c r="G594" s="647"/>
      <c r="H594" s="647"/>
      <c r="I594" s="647"/>
      <c r="J594" s="647"/>
      <c r="K594" s="647"/>
      <c r="L594" s="647"/>
      <c r="M594" s="647"/>
      <c r="N594" s="647"/>
      <c r="O594" s="647"/>
      <c r="P594" s="647"/>
      <c r="Q594" s="647"/>
      <c r="R594" s="647"/>
      <c r="S594" s="647"/>
      <c r="T594" s="647"/>
      <c r="U594" s="647"/>
      <c r="V594" s="647"/>
      <c r="W594" s="647"/>
      <c r="X594" s="648"/>
      <c r="Y594" s="649"/>
      <c r="Z594" s="650"/>
      <c r="AA594" s="651"/>
      <c r="AB594" s="647"/>
      <c r="AC594" s="647"/>
      <c r="AD594" s="647"/>
      <c r="AE594" s="647"/>
      <c r="AF594" s="652"/>
      <c r="AG594" s="647"/>
      <c r="AH594" s="647"/>
      <c r="AI594" s="647"/>
      <c r="AJ594" s="646"/>
      <c r="AK594" s="653"/>
      <c r="AL594" s="653"/>
      <c r="AM594" s="653"/>
      <c r="AN594" s="653"/>
    </row>
    <row r="595" spans="1:40">
      <c r="A595" s="234"/>
      <c r="B595" s="647"/>
      <c r="C595" s="647"/>
      <c r="D595" s="647"/>
      <c r="E595" s="647"/>
      <c r="F595" s="647"/>
      <c r="G595" s="647"/>
      <c r="H595" s="647"/>
      <c r="I595" s="647"/>
      <c r="J595" s="647"/>
      <c r="K595" s="647"/>
      <c r="L595" s="647"/>
      <c r="M595" s="647"/>
      <c r="N595" s="647"/>
      <c r="O595" s="647"/>
      <c r="P595" s="647"/>
      <c r="Q595" s="647"/>
      <c r="R595" s="647"/>
      <c r="S595" s="647"/>
      <c r="T595" s="647"/>
      <c r="U595" s="647"/>
      <c r="V595" s="647"/>
      <c r="W595" s="647"/>
      <c r="X595" s="648"/>
      <c r="Y595" s="649"/>
      <c r="Z595" s="650"/>
      <c r="AA595" s="651"/>
      <c r="AB595" s="647"/>
      <c r="AC595" s="647"/>
      <c r="AD595" s="647"/>
      <c r="AE595" s="647"/>
      <c r="AF595" s="652"/>
      <c r="AG595" s="647"/>
      <c r="AH595" s="647"/>
      <c r="AI595" s="647"/>
      <c r="AJ595" s="646"/>
      <c r="AK595" s="653"/>
      <c r="AL595" s="653"/>
      <c r="AM595" s="653"/>
      <c r="AN595" s="653"/>
    </row>
    <row r="596" spans="1:40">
      <c r="A596" s="234"/>
      <c r="B596" s="647"/>
      <c r="C596" s="647"/>
      <c r="D596" s="647"/>
      <c r="E596" s="647"/>
      <c r="F596" s="647"/>
      <c r="G596" s="647"/>
      <c r="H596" s="647"/>
      <c r="I596" s="647"/>
      <c r="J596" s="647"/>
      <c r="K596" s="647"/>
      <c r="L596" s="647"/>
      <c r="M596" s="647"/>
      <c r="N596" s="647"/>
      <c r="O596" s="647"/>
      <c r="P596" s="647"/>
      <c r="Q596" s="647"/>
      <c r="R596" s="647"/>
      <c r="S596" s="647"/>
      <c r="T596" s="647"/>
      <c r="U596" s="647"/>
      <c r="V596" s="647"/>
      <c r="W596" s="647"/>
      <c r="X596" s="648"/>
      <c r="Y596" s="649"/>
      <c r="Z596" s="650"/>
      <c r="AA596" s="651"/>
      <c r="AB596" s="647"/>
      <c r="AC596" s="647"/>
      <c r="AD596" s="647"/>
      <c r="AE596" s="647"/>
      <c r="AF596" s="652"/>
      <c r="AG596" s="647"/>
      <c r="AH596" s="647"/>
      <c r="AI596" s="647"/>
      <c r="AJ596" s="646"/>
      <c r="AK596" s="653"/>
      <c r="AL596" s="653"/>
      <c r="AM596" s="653"/>
      <c r="AN596" s="653"/>
    </row>
    <row r="597" spans="1:40">
      <c r="A597" s="234"/>
      <c r="B597" s="647"/>
      <c r="C597" s="647"/>
      <c r="D597" s="647"/>
      <c r="E597" s="647"/>
      <c r="F597" s="647"/>
      <c r="G597" s="647"/>
      <c r="H597" s="647"/>
      <c r="I597" s="647"/>
      <c r="J597" s="647"/>
      <c r="K597" s="647"/>
      <c r="L597" s="647"/>
      <c r="M597" s="647"/>
      <c r="N597" s="647"/>
      <c r="O597" s="647"/>
      <c r="P597" s="647"/>
      <c r="Q597" s="647"/>
      <c r="R597" s="647"/>
      <c r="S597" s="647"/>
      <c r="T597" s="647"/>
      <c r="U597" s="647"/>
      <c r="V597" s="647"/>
      <c r="W597" s="647"/>
      <c r="X597" s="648"/>
      <c r="Y597" s="649"/>
      <c r="Z597" s="650"/>
      <c r="AA597" s="651"/>
      <c r="AB597" s="647"/>
      <c r="AC597" s="647"/>
      <c r="AD597" s="647"/>
      <c r="AE597" s="647"/>
      <c r="AF597" s="652"/>
      <c r="AG597" s="647"/>
      <c r="AH597" s="647"/>
      <c r="AI597" s="647"/>
      <c r="AJ597" s="646"/>
      <c r="AK597" s="653"/>
      <c r="AL597" s="653"/>
      <c r="AM597" s="653"/>
      <c r="AN597" s="653"/>
    </row>
    <row r="598" spans="1:40">
      <c r="A598" s="234"/>
      <c r="B598" s="647"/>
      <c r="C598" s="647"/>
      <c r="D598" s="647"/>
      <c r="E598" s="647"/>
      <c r="F598" s="647"/>
      <c r="G598" s="647"/>
      <c r="H598" s="647"/>
      <c r="I598" s="647"/>
      <c r="J598" s="647"/>
      <c r="K598" s="647"/>
      <c r="L598" s="647"/>
      <c r="M598" s="647"/>
      <c r="N598" s="647"/>
      <c r="O598" s="647"/>
      <c r="P598" s="647"/>
      <c r="Q598" s="647"/>
      <c r="R598" s="647"/>
      <c r="S598" s="647"/>
      <c r="T598" s="647"/>
      <c r="U598" s="647"/>
      <c r="V598" s="647"/>
      <c r="W598" s="647"/>
      <c r="X598" s="648"/>
      <c r="Y598" s="649"/>
      <c r="Z598" s="650"/>
      <c r="AA598" s="651"/>
      <c r="AB598" s="647"/>
      <c r="AC598" s="647"/>
      <c r="AD598" s="647"/>
      <c r="AE598" s="647"/>
      <c r="AF598" s="652"/>
      <c r="AG598" s="647"/>
      <c r="AH598" s="647"/>
      <c r="AI598" s="647"/>
      <c r="AJ598" s="646"/>
      <c r="AK598" s="653"/>
      <c r="AL598" s="653"/>
      <c r="AM598" s="653"/>
      <c r="AN598" s="653"/>
    </row>
    <row r="599" spans="1:40">
      <c r="A599" s="234"/>
      <c r="B599" s="647"/>
      <c r="C599" s="647"/>
      <c r="D599" s="647"/>
      <c r="E599" s="647"/>
      <c r="F599" s="647"/>
      <c r="G599" s="647"/>
      <c r="H599" s="647"/>
      <c r="I599" s="647"/>
      <c r="J599" s="647"/>
      <c r="K599" s="647"/>
      <c r="L599" s="647"/>
      <c r="M599" s="647"/>
      <c r="N599" s="647"/>
      <c r="O599" s="647"/>
      <c r="P599" s="647"/>
      <c r="Q599" s="647"/>
      <c r="R599" s="647"/>
      <c r="S599" s="647"/>
      <c r="T599" s="647"/>
      <c r="U599" s="647"/>
      <c r="V599" s="647"/>
      <c r="W599" s="647"/>
      <c r="X599" s="648"/>
      <c r="Y599" s="649"/>
      <c r="Z599" s="650"/>
      <c r="AA599" s="651"/>
      <c r="AB599" s="647"/>
      <c r="AC599" s="647"/>
      <c r="AD599" s="647"/>
      <c r="AE599" s="647"/>
      <c r="AF599" s="652"/>
      <c r="AG599" s="647"/>
      <c r="AH599" s="647"/>
      <c r="AI599" s="647"/>
      <c r="AJ599" s="646"/>
      <c r="AK599" s="653"/>
      <c r="AL599" s="653"/>
      <c r="AM599" s="653"/>
      <c r="AN599" s="653"/>
    </row>
    <row r="600" spans="1:40">
      <c r="A600" s="234"/>
      <c r="B600" s="647"/>
      <c r="C600" s="647"/>
      <c r="D600" s="647"/>
      <c r="E600" s="647"/>
      <c r="F600" s="647"/>
      <c r="G600" s="647"/>
      <c r="H600" s="647"/>
      <c r="I600" s="647"/>
      <c r="J600" s="647"/>
      <c r="K600" s="647"/>
      <c r="L600" s="647"/>
      <c r="M600" s="647"/>
      <c r="N600" s="647"/>
      <c r="O600" s="647"/>
      <c r="P600" s="647"/>
      <c r="Q600" s="647"/>
      <c r="R600" s="647"/>
      <c r="S600" s="647"/>
      <c r="T600" s="647"/>
      <c r="U600" s="647"/>
      <c r="V600" s="647"/>
      <c r="W600" s="647"/>
      <c r="X600" s="648"/>
      <c r="Y600" s="649"/>
      <c r="Z600" s="650"/>
      <c r="AA600" s="651"/>
      <c r="AB600" s="647"/>
      <c r="AC600" s="647"/>
      <c r="AD600" s="647"/>
      <c r="AE600" s="647"/>
      <c r="AF600" s="652"/>
      <c r="AG600" s="647"/>
      <c r="AH600" s="647"/>
      <c r="AI600" s="647"/>
      <c r="AJ600" s="646"/>
      <c r="AK600" s="653"/>
      <c r="AL600" s="653"/>
      <c r="AM600" s="653"/>
      <c r="AN600" s="653"/>
    </row>
    <row r="601" spans="1:40">
      <c r="A601" s="234"/>
      <c r="B601" s="647"/>
      <c r="C601" s="647"/>
      <c r="D601" s="647"/>
      <c r="E601" s="647"/>
      <c r="F601" s="647"/>
      <c r="G601" s="647"/>
      <c r="H601" s="647"/>
      <c r="I601" s="647"/>
      <c r="J601" s="647"/>
      <c r="K601" s="647"/>
      <c r="L601" s="647"/>
      <c r="M601" s="647"/>
      <c r="N601" s="647"/>
      <c r="O601" s="647"/>
      <c r="P601" s="647"/>
      <c r="Q601" s="647"/>
      <c r="R601" s="647"/>
      <c r="S601" s="647"/>
      <c r="T601" s="647"/>
      <c r="U601" s="647"/>
      <c r="V601" s="647"/>
      <c r="W601" s="647"/>
      <c r="X601" s="648"/>
      <c r="Y601" s="649"/>
      <c r="Z601" s="650"/>
      <c r="AA601" s="651"/>
      <c r="AB601" s="647"/>
      <c r="AC601" s="647"/>
      <c r="AD601" s="647"/>
      <c r="AE601" s="647"/>
      <c r="AF601" s="652"/>
      <c r="AG601" s="647"/>
      <c r="AH601" s="647"/>
      <c r="AI601" s="647"/>
      <c r="AJ601" s="646"/>
      <c r="AK601" s="653"/>
      <c r="AL601" s="653"/>
      <c r="AM601" s="653"/>
      <c r="AN601" s="653"/>
    </row>
    <row r="602" spans="1:40">
      <c r="A602" s="234"/>
      <c r="B602" s="647"/>
      <c r="C602" s="647"/>
      <c r="D602" s="647"/>
      <c r="E602" s="647"/>
      <c r="F602" s="647"/>
      <c r="G602" s="647"/>
      <c r="H602" s="647"/>
      <c r="I602" s="647"/>
      <c r="J602" s="647"/>
      <c r="K602" s="647"/>
      <c r="L602" s="647"/>
      <c r="M602" s="647"/>
      <c r="N602" s="647"/>
      <c r="O602" s="647"/>
      <c r="P602" s="647"/>
      <c r="Q602" s="647"/>
      <c r="R602" s="647"/>
      <c r="S602" s="647"/>
      <c r="T602" s="647"/>
      <c r="U602" s="647"/>
      <c r="V602" s="647"/>
      <c r="W602" s="647"/>
      <c r="X602" s="648"/>
      <c r="Y602" s="649"/>
      <c r="Z602" s="650"/>
      <c r="AA602" s="651"/>
      <c r="AB602" s="647"/>
      <c r="AC602" s="647"/>
      <c r="AD602" s="647"/>
      <c r="AE602" s="647"/>
      <c r="AF602" s="652"/>
      <c r="AG602" s="647"/>
      <c r="AH602" s="647"/>
      <c r="AI602" s="647"/>
      <c r="AJ602" s="646"/>
      <c r="AK602" s="653"/>
      <c r="AL602" s="653"/>
      <c r="AM602" s="653"/>
      <c r="AN602" s="653"/>
    </row>
    <row r="603" spans="1:40">
      <c r="A603" s="234"/>
      <c r="B603" s="647"/>
      <c r="C603" s="647"/>
      <c r="D603" s="647"/>
      <c r="E603" s="647"/>
      <c r="F603" s="647"/>
      <c r="G603" s="647"/>
      <c r="H603" s="647"/>
      <c r="I603" s="647"/>
      <c r="J603" s="647"/>
      <c r="K603" s="647"/>
      <c r="L603" s="647"/>
      <c r="M603" s="647"/>
      <c r="N603" s="647"/>
      <c r="O603" s="647"/>
      <c r="P603" s="647"/>
      <c r="Q603" s="647"/>
      <c r="R603" s="647"/>
      <c r="S603" s="647"/>
      <c r="T603" s="647"/>
      <c r="U603" s="647"/>
      <c r="V603" s="647"/>
      <c r="W603" s="647"/>
      <c r="X603" s="648"/>
      <c r="Y603" s="649"/>
      <c r="Z603" s="650"/>
      <c r="AA603" s="651"/>
      <c r="AB603" s="647"/>
      <c r="AC603" s="647"/>
      <c r="AD603" s="647"/>
      <c r="AE603" s="647"/>
      <c r="AF603" s="652"/>
      <c r="AG603" s="647"/>
      <c r="AH603" s="647"/>
      <c r="AI603" s="647"/>
      <c r="AJ603" s="646"/>
      <c r="AK603" s="653"/>
      <c r="AL603" s="653"/>
      <c r="AM603" s="653"/>
      <c r="AN603" s="653"/>
    </row>
    <row r="604" spans="1:40">
      <c r="A604" s="234"/>
      <c r="B604" s="647"/>
      <c r="C604" s="647"/>
      <c r="D604" s="647"/>
      <c r="E604" s="647"/>
      <c r="F604" s="647"/>
      <c r="G604" s="647"/>
      <c r="H604" s="647"/>
      <c r="I604" s="647"/>
      <c r="J604" s="647"/>
      <c r="K604" s="647"/>
      <c r="L604" s="647"/>
      <c r="M604" s="647"/>
      <c r="N604" s="647"/>
      <c r="O604" s="647"/>
      <c r="P604" s="647"/>
      <c r="Q604" s="647"/>
      <c r="R604" s="647"/>
      <c r="S604" s="647"/>
      <c r="T604" s="647"/>
      <c r="U604" s="647"/>
      <c r="V604" s="647"/>
      <c r="W604" s="647"/>
      <c r="X604" s="648"/>
      <c r="Y604" s="649"/>
      <c r="Z604" s="650"/>
      <c r="AA604" s="651"/>
      <c r="AB604" s="647"/>
      <c r="AC604" s="647"/>
      <c r="AD604" s="647"/>
      <c r="AE604" s="647"/>
      <c r="AF604" s="652"/>
      <c r="AG604" s="647"/>
      <c r="AH604" s="647"/>
      <c r="AI604" s="647"/>
      <c r="AJ604" s="646"/>
      <c r="AK604" s="653"/>
      <c r="AL604" s="653"/>
      <c r="AM604" s="653"/>
      <c r="AN604" s="653"/>
    </row>
    <row r="605" spans="1:40">
      <c r="A605" s="234"/>
      <c r="B605" s="647"/>
      <c r="C605" s="647"/>
      <c r="D605" s="647"/>
      <c r="E605" s="647"/>
      <c r="F605" s="647"/>
      <c r="G605" s="647"/>
      <c r="H605" s="647"/>
      <c r="I605" s="647"/>
      <c r="J605" s="647"/>
      <c r="K605" s="647"/>
      <c r="L605" s="647"/>
      <c r="M605" s="647"/>
      <c r="N605" s="647"/>
      <c r="O605" s="647"/>
      <c r="P605" s="647"/>
      <c r="Q605" s="647"/>
      <c r="R605" s="647"/>
      <c r="S605" s="647"/>
      <c r="T605" s="647"/>
      <c r="U605" s="647"/>
      <c r="V605" s="647"/>
      <c r="W605" s="647"/>
      <c r="X605" s="648"/>
      <c r="Y605" s="649"/>
      <c r="Z605" s="650"/>
      <c r="AA605" s="651"/>
      <c r="AB605" s="647"/>
      <c r="AC605" s="647"/>
      <c r="AD605" s="647"/>
      <c r="AE605" s="647"/>
      <c r="AF605" s="652"/>
      <c r="AG605" s="647"/>
      <c r="AH605" s="647"/>
      <c r="AI605" s="647"/>
      <c r="AJ605" s="646"/>
      <c r="AK605" s="653"/>
      <c r="AL605" s="653"/>
      <c r="AM605" s="653"/>
      <c r="AN605" s="653"/>
    </row>
    <row r="606" spans="1:40">
      <c r="A606" s="234"/>
      <c r="B606" s="647"/>
      <c r="C606" s="647"/>
      <c r="D606" s="647"/>
      <c r="E606" s="647"/>
      <c r="F606" s="647"/>
      <c r="G606" s="647"/>
      <c r="H606" s="647"/>
      <c r="I606" s="647"/>
      <c r="J606" s="647"/>
      <c r="K606" s="647"/>
      <c r="L606" s="647"/>
      <c r="M606" s="647"/>
      <c r="N606" s="647"/>
      <c r="O606" s="647"/>
      <c r="P606" s="647"/>
      <c r="Q606" s="647"/>
      <c r="R606" s="647"/>
      <c r="S606" s="647"/>
      <c r="T606" s="647"/>
      <c r="U606" s="647"/>
      <c r="V606" s="647"/>
      <c r="W606" s="647"/>
      <c r="X606" s="648"/>
      <c r="Y606" s="649"/>
      <c r="Z606" s="650"/>
      <c r="AA606" s="651"/>
      <c r="AB606" s="647"/>
      <c r="AC606" s="647"/>
      <c r="AD606" s="647"/>
      <c r="AE606" s="647"/>
      <c r="AF606" s="652"/>
      <c r="AG606" s="647"/>
      <c r="AH606" s="647"/>
      <c r="AI606" s="647"/>
      <c r="AJ606" s="646"/>
      <c r="AK606" s="653"/>
      <c r="AL606" s="653"/>
      <c r="AM606" s="653"/>
      <c r="AN606" s="653"/>
    </row>
    <row r="607" spans="1:40">
      <c r="A607" s="234"/>
      <c r="B607" s="647"/>
      <c r="C607" s="647"/>
      <c r="D607" s="647"/>
      <c r="E607" s="647"/>
      <c r="F607" s="647"/>
      <c r="G607" s="647"/>
      <c r="H607" s="647"/>
      <c r="I607" s="647"/>
      <c r="J607" s="647"/>
      <c r="K607" s="647"/>
      <c r="L607" s="647"/>
      <c r="M607" s="647"/>
      <c r="N607" s="647"/>
      <c r="O607" s="647"/>
      <c r="P607" s="647"/>
      <c r="Q607" s="647"/>
      <c r="R607" s="647"/>
      <c r="S607" s="647"/>
      <c r="T607" s="647"/>
      <c r="U607" s="647"/>
      <c r="V607" s="647"/>
      <c r="W607" s="647"/>
      <c r="X607" s="648"/>
      <c r="Y607" s="649"/>
      <c r="Z607" s="650"/>
      <c r="AA607" s="651"/>
      <c r="AB607" s="647"/>
      <c r="AC607" s="647"/>
      <c r="AD607" s="647"/>
      <c r="AE607" s="647"/>
      <c r="AF607" s="652"/>
      <c r="AG607" s="647"/>
      <c r="AH607" s="647"/>
      <c r="AI607" s="647"/>
      <c r="AJ607" s="646"/>
      <c r="AK607" s="653"/>
      <c r="AL607" s="653"/>
      <c r="AM607" s="653"/>
      <c r="AN607" s="653"/>
    </row>
    <row r="608" spans="1:40">
      <c r="A608" s="234"/>
      <c r="B608" s="647"/>
      <c r="C608" s="647"/>
      <c r="D608" s="647"/>
      <c r="E608" s="647"/>
      <c r="F608" s="647"/>
      <c r="G608" s="647"/>
      <c r="H608" s="647"/>
      <c r="I608" s="647"/>
      <c r="J608" s="647"/>
      <c r="K608" s="647"/>
      <c r="L608" s="647"/>
      <c r="M608" s="647"/>
      <c r="N608" s="647"/>
      <c r="O608" s="647"/>
      <c r="P608" s="647"/>
      <c r="Q608" s="647"/>
      <c r="R608" s="647"/>
      <c r="S608" s="647"/>
      <c r="T608" s="647"/>
      <c r="U608" s="647"/>
      <c r="V608" s="647"/>
      <c r="W608" s="647"/>
      <c r="X608" s="648"/>
      <c r="Y608" s="649"/>
      <c r="Z608" s="650"/>
      <c r="AA608" s="651"/>
      <c r="AB608" s="647"/>
      <c r="AC608" s="647"/>
      <c r="AD608" s="647"/>
      <c r="AE608" s="647"/>
      <c r="AF608" s="652"/>
      <c r="AG608" s="647"/>
      <c r="AH608" s="647"/>
      <c r="AI608" s="647"/>
      <c r="AJ608" s="646"/>
      <c r="AK608" s="653"/>
      <c r="AL608" s="653"/>
      <c r="AM608" s="653"/>
      <c r="AN608" s="653"/>
    </row>
    <row r="609" spans="1:40">
      <c r="A609" s="234"/>
      <c r="B609" s="647"/>
      <c r="C609" s="647"/>
      <c r="D609" s="647"/>
      <c r="E609" s="647"/>
      <c r="F609" s="647"/>
      <c r="G609" s="647"/>
      <c r="H609" s="647"/>
      <c r="I609" s="647"/>
      <c r="J609" s="647"/>
      <c r="K609" s="647"/>
      <c r="L609" s="647"/>
      <c r="M609" s="647"/>
      <c r="N609" s="647"/>
      <c r="O609" s="647"/>
      <c r="P609" s="647"/>
      <c r="Q609" s="647"/>
      <c r="R609" s="647"/>
      <c r="S609" s="647"/>
      <c r="T609" s="647"/>
      <c r="U609" s="647"/>
      <c r="V609" s="647"/>
      <c r="W609" s="647"/>
      <c r="X609" s="648"/>
      <c r="Y609" s="649"/>
      <c r="Z609" s="650"/>
      <c r="AA609" s="651"/>
      <c r="AB609" s="647"/>
      <c r="AC609" s="647"/>
      <c r="AD609" s="647"/>
      <c r="AE609" s="647"/>
      <c r="AF609" s="652"/>
      <c r="AG609" s="647"/>
      <c r="AH609" s="647"/>
      <c r="AI609" s="647"/>
      <c r="AJ609" s="646"/>
      <c r="AK609" s="653"/>
      <c r="AL609" s="653"/>
      <c r="AM609" s="653"/>
      <c r="AN609" s="653"/>
    </row>
    <row r="610" spans="1:40">
      <c r="A610" s="234"/>
      <c r="B610" s="647"/>
      <c r="C610" s="647"/>
      <c r="D610" s="647"/>
      <c r="E610" s="647"/>
      <c r="F610" s="647"/>
      <c r="G610" s="647"/>
      <c r="H610" s="647"/>
      <c r="I610" s="647"/>
      <c r="J610" s="647"/>
      <c r="K610" s="647"/>
      <c r="L610" s="647"/>
      <c r="M610" s="647"/>
      <c r="N610" s="647"/>
      <c r="O610" s="647"/>
      <c r="P610" s="647"/>
      <c r="Q610" s="647"/>
      <c r="R610" s="647"/>
      <c r="S610" s="647"/>
      <c r="T610" s="647"/>
      <c r="U610" s="647"/>
      <c r="V610" s="647"/>
      <c r="W610" s="647"/>
      <c r="X610" s="648"/>
      <c r="Y610" s="649"/>
      <c r="Z610" s="650"/>
      <c r="AA610" s="651"/>
      <c r="AB610" s="647"/>
      <c r="AC610" s="647"/>
      <c r="AD610" s="647"/>
      <c r="AE610" s="647"/>
      <c r="AF610" s="652"/>
      <c r="AG610" s="647"/>
      <c r="AH610" s="647"/>
      <c r="AI610" s="647"/>
      <c r="AJ610" s="646"/>
      <c r="AK610" s="653"/>
      <c r="AL610" s="653"/>
      <c r="AM610" s="653"/>
      <c r="AN610" s="653"/>
    </row>
    <row r="611" spans="1:40">
      <c r="A611" s="234"/>
      <c r="B611" s="647"/>
      <c r="C611" s="647"/>
      <c r="D611" s="647"/>
      <c r="E611" s="647"/>
      <c r="F611" s="647"/>
      <c r="G611" s="647"/>
      <c r="H611" s="647"/>
      <c r="I611" s="647"/>
      <c r="J611" s="647"/>
      <c r="K611" s="647"/>
      <c r="L611" s="647"/>
      <c r="M611" s="647"/>
      <c r="N611" s="647"/>
      <c r="O611" s="647"/>
      <c r="P611" s="647"/>
      <c r="Q611" s="647"/>
      <c r="R611" s="647"/>
      <c r="S611" s="647"/>
      <c r="T611" s="647"/>
      <c r="U611" s="647"/>
      <c r="V611" s="647"/>
      <c r="W611" s="647"/>
      <c r="X611" s="648"/>
      <c r="Y611" s="649"/>
      <c r="Z611" s="650"/>
      <c r="AA611" s="651"/>
      <c r="AB611" s="647"/>
      <c r="AC611" s="647"/>
      <c r="AD611" s="647"/>
      <c r="AE611" s="647"/>
      <c r="AF611" s="652"/>
      <c r="AG611" s="647"/>
      <c r="AH611" s="647"/>
      <c r="AI611" s="647"/>
      <c r="AJ611" s="646"/>
      <c r="AK611" s="653"/>
      <c r="AL611" s="653"/>
      <c r="AM611" s="653"/>
      <c r="AN611" s="653"/>
    </row>
    <row r="612" spans="1:40">
      <c r="A612" s="234"/>
      <c r="B612" s="647"/>
      <c r="C612" s="647"/>
      <c r="D612" s="647"/>
      <c r="E612" s="647"/>
      <c r="F612" s="647"/>
      <c r="G612" s="647"/>
      <c r="H612" s="647"/>
      <c r="I612" s="647"/>
      <c r="J612" s="647"/>
      <c r="K612" s="647"/>
      <c r="L612" s="647"/>
      <c r="M612" s="647"/>
      <c r="N612" s="647"/>
      <c r="O612" s="647"/>
      <c r="P612" s="647"/>
      <c r="Q612" s="647"/>
      <c r="R612" s="647"/>
      <c r="S612" s="647"/>
      <c r="T612" s="647"/>
      <c r="U612" s="647"/>
      <c r="V612" s="647"/>
      <c r="W612" s="647"/>
      <c r="X612" s="648"/>
      <c r="Y612" s="649"/>
      <c r="Z612" s="650"/>
      <c r="AA612" s="651"/>
      <c r="AB612" s="647"/>
      <c r="AC612" s="647"/>
      <c r="AD612" s="647"/>
      <c r="AE612" s="647"/>
      <c r="AF612" s="652"/>
      <c r="AG612" s="647"/>
      <c r="AH612" s="647"/>
      <c r="AI612" s="647"/>
      <c r="AJ612" s="646"/>
      <c r="AK612" s="653"/>
      <c r="AL612" s="653"/>
      <c r="AM612" s="653"/>
      <c r="AN612" s="653"/>
    </row>
    <row r="613" spans="1:40">
      <c r="A613" s="234"/>
      <c r="B613" s="647"/>
      <c r="C613" s="647"/>
      <c r="D613" s="647"/>
      <c r="E613" s="647"/>
      <c r="F613" s="647"/>
      <c r="G613" s="647"/>
      <c r="H613" s="647"/>
      <c r="I613" s="647"/>
      <c r="J613" s="647"/>
      <c r="K613" s="647"/>
      <c r="L613" s="647"/>
      <c r="M613" s="647"/>
      <c r="N613" s="647"/>
      <c r="O613" s="647"/>
      <c r="P613" s="647"/>
      <c r="Q613" s="647"/>
      <c r="R613" s="647"/>
      <c r="S613" s="647"/>
      <c r="T613" s="647"/>
      <c r="U613" s="647"/>
      <c r="V613" s="647"/>
      <c r="W613" s="647"/>
      <c r="X613" s="648"/>
      <c r="Y613" s="649"/>
      <c r="Z613" s="650"/>
      <c r="AA613" s="651"/>
      <c r="AB613" s="647"/>
      <c r="AC613" s="647"/>
      <c r="AD613" s="647"/>
      <c r="AE613" s="647"/>
      <c r="AF613" s="652"/>
      <c r="AG613" s="647"/>
      <c r="AH613" s="647"/>
      <c r="AI613" s="647"/>
      <c r="AJ613" s="646"/>
      <c r="AK613" s="653"/>
      <c r="AL613" s="653"/>
      <c r="AM613" s="653"/>
      <c r="AN613" s="653"/>
    </row>
    <row r="614" spans="1:40">
      <c r="A614" s="234"/>
      <c r="B614" s="647"/>
      <c r="C614" s="647"/>
      <c r="D614" s="647"/>
      <c r="E614" s="647"/>
      <c r="F614" s="647"/>
      <c r="G614" s="647"/>
      <c r="H614" s="647"/>
      <c r="I614" s="647"/>
      <c r="J614" s="647"/>
      <c r="K614" s="647"/>
      <c r="L614" s="647"/>
      <c r="M614" s="647"/>
      <c r="N614" s="647"/>
      <c r="O614" s="647"/>
      <c r="P614" s="647"/>
      <c r="Q614" s="647"/>
      <c r="R614" s="647"/>
      <c r="S614" s="647"/>
      <c r="T614" s="647"/>
      <c r="U614" s="647"/>
      <c r="V614" s="647"/>
      <c r="W614" s="647"/>
      <c r="X614" s="648"/>
      <c r="Y614" s="649"/>
      <c r="Z614" s="650"/>
      <c r="AA614" s="651"/>
      <c r="AB614" s="647"/>
      <c r="AC614" s="647"/>
      <c r="AD614" s="647"/>
      <c r="AE614" s="647"/>
      <c r="AF614" s="652"/>
      <c r="AG614" s="647"/>
      <c r="AH614" s="647"/>
      <c r="AI614" s="647"/>
      <c r="AJ614" s="646"/>
      <c r="AK614" s="653"/>
      <c r="AL614" s="653"/>
      <c r="AM614" s="653"/>
      <c r="AN614" s="653"/>
    </row>
    <row r="615" spans="1:40">
      <c r="A615" s="234"/>
      <c r="B615" s="647"/>
      <c r="C615" s="647"/>
      <c r="D615" s="647"/>
      <c r="E615" s="647"/>
      <c r="F615" s="647"/>
      <c r="G615" s="647"/>
      <c r="H615" s="647"/>
      <c r="I615" s="647"/>
      <c r="J615" s="647"/>
      <c r="K615" s="647"/>
      <c r="L615" s="647"/>
      <c r="M615" s="647"/>
      <c r="N615" s="647"/>
      <c r="O615" s="647"/>
      <c r="P615" s="647"/>
      <c r="Q615" s="647"/>
      <c r="R615" s="647"/>
      <c r="S615" s="647"/>
      <c r="T615" s="647"/>
      <c r="U615" s="647"/>
      <c r="V615" s="647"/>
      <c r="W615" s="647"/>
      <c r="X615" s="648"/>
      <c r="Y615" s="649"/>
      <c r="Z615" s="650"/>
      <c r="AA615" s="651"/>
      <c r="AB615" s="647"/>
      <c r="AC615" s="647"/>
      <c r="AD615" s="647"/>
      <c r="AE615" s="647"/>
      <c r="AF615" s="652"/>
      <c r="AG615" s="647"/>
      <c r="AH615" s="647"/>
      <c r="AI615" s="647"/>
      <c r="AJ615" s="646"/>
      <c r="AK615" s="653"/>
      <c r="AL615" s="653"/>
      <c r="AM615" s="653"/>
      <c r="AN615" s="653"/>
    </row>
    <row r="616" spans="1:40">
      <c r="A616" s="234"/>
      <c r="B616" s="647"/>
      <c r="C616" s="647"/>
      <c r="D616" s="647"/>
      <c r="E616" s="647"/>
      <c r="F616" s="647"/>
      <c r="G616" s="647"/>
      <c r="H616" s="647"/>
      <c r="I616" s="647"/>
      <c r="J616" s="647"/>
      <c r="K616" s="647"/>
      <c r="L616" s="647"/>
      <c r="M616" s="647"/>
      <c r="N616" s="647"/>
      <c r="O616" s="647"/>
      <c r="P616" s="647"/>
      <c r="Q616" s="647"/>
      <c r="R616" s="647"/>
      <c r="S616" s="647"/>
      <c r="T616" s="647"/>
      <c r="U616" s="647"/>
      <c r="V616" s="647"/>
      <c r="W616" s="647"/>
      <c r="X616" s="648"/>
      <c r="Y616" s="649"/>
      <c r="Z616" s="650"/>
      <c r="AA616" s="651"/>
      <c r="AB616" s="647"/>
      <c r="AC616" s="647"/>
      <c r="AD616" s="647"/>
      <c r="AE616" s="647"/>
      <c r="AF616" s="652"/>
      <c r="AG616" s="647"/>
      <c r="AH616" s="647"/>
      <c r="AI616" s="647"/>
      <c r="AJ616" s="646"/>
      <c r="AK616" s="653"/>
      <c r="AL616" s="653"/>
      <c r="AM616" s="653"/>
      <c r="AN616" s="653"/>
    </row>
    <row r="617" spans="1:40">
      <c r="A617" s="234"/>
      <c r="B617" s="647"/>
      <c r="C617" s="647"/>
      <c r="D617" s="647"/>
      <c r="E617" s="647"/>
      <c r="F617" s="647"/>
      <c r="G617" s="647"/>
      <c r="H617" s="647"/>
      <c r="I617" s="647"/>
      <c r="J617" s="647"/>
      <c r="K617" s="647"/>
      <c r="L617" s="647"/>
      <c r="M617" s="647"/>
      <c r="N617" s="647"/>
      <c r="O617" s="647"/>
      <c r="P617" s="647"/>
      <c r="Q617" s="647"/>
      <c r="R617" s="647"/>
      <c r="S617" s="647"/>
      <c r="T617" s="647"/>
      <c r="U617" s="647"/>
      <c r="V617" s="647"/>
      <c r="W617" s="647"/>
      <c r="X617" s="648"/>
      <c r="Y617" s="649"/>
      <c r="Z617" s="650"/>
      <c r="AA617" s="651"/>
      <c r="AB617" s="647"/>
      <c r="AC617" s="647"/>
      <c r="AD617" s="647"/>
      <c r="AE617" s="647"/>
      <c r="AF617" s="652"/>
      <c r="AG617" s="647"/>
      <c r="AH617" s="647"/>
      <c r="AI617" s="647"/>
      <c r="AJ617" s="646"/>
      <c r="AK617" s="653"/>
      <c r="AL617" s="653"/>
      <c r="AM617" s="653"/>
      <c r="AN617" s="653"/>
    </row>
    <row r="618" spans="1:40">
      <c r="A618" s="234"/>
      <c r="B618" s="647"/>
      <c r="C618" s="647"/>
      <c r="D618" s="647"/>
      <c r="E618" s="647"/>
      <c r="F618" s="647"/>
      <c r="G618" s="647"/>
      <c r="H618" s="647"/>
      <c r="I618" s="647"/>
      <c r="J618" s="647"/>
      <c r="K618" s="647"/>
      <c r="L618" s="647"/>
      <c r="M618" s="647"/>
      <c r="N618" s="647"/>
      <c r="O618" s="647"/>
      <c r="P618" s="647"/>
      <c r="Q618" s="647"/>
      <c r="R618" s="647"/>
      <c r="S618" s="647"/>
      <c r="T618" s="647"/>
      <c r="U618" s="647"/>
      <c r="V618" s="647"/>
      <c r="W618" s="647"/>
      <c r="X618" s="648"/>
      <c r="Y618" s="649"/>
      <c r="Z618" s="650"/>
      <c r="AA618" s="651"/>
      <c r="AB618" s="647"/>
      <c r="AC618" s="647"/>
      <c r="AD618" s="647"/>
      <c r="AE618" s="647"/>
      <c r="AF618" s="652"/>
      <c r="AG618" s="647"/>
      <c r="AH618" s="647"/>
      <c r="AI618" s="647"/>
      <c r="AJ618" s="646"/>
      <c r="AK618" s="653"/>
      <c r="AL618" s="653"/>
      <c r="AM618" s="653"/>
      <c r="AN618" s="653"/>
    </row>
    <row r="619" spans="1:40">
      <c r="A619" s="234"/>
      <c r="B619" s="647"/>
      <c r="C619" s="647"/>
      <c r="D619" s="647"/>
      <c r="E619" s="647"/>
      <c r="F619" s="647"/>
      <c r="G619" s="647"/>
      <c r="H619" s="647"/>
      <c r="I619" s="647"/>
      <c r="J619" s="647"/>
      <c r="K619" s="647"/>
      <c r="L619" s="647"/>
      <c r="M619" s="647"/>
      <c r="N619" s="647"/>
      <c r="O619" s="647"/>
      <c r="P619" s="647"/>
      <c r="Q619" s="647"/>
      <c r="R619" s="647"/>
      <c r="S619" s="647"/>
      <c r="T619" s="647"/>
      <c r="U619" s="647"/>
      <c r="V619" s="647"/>
      <c r="W619" s="647"/>
      <c r="X619" s="648"/>
      <c r="Y619" s="649"/>
      <c r="Z619" s="650"/>
      <c r="AA619" s="651"/>
      <c r="AB619" s="647"/>
      <c r="AC619" s="647"/>
      <c r="AD619" s="647"/>
      <c r="AE619" s="647"/>
      <c r="AF619" s="652"/>
      <c r="AG619" s="647"/>
      <c r="AH619" s="647"/>
      <c r="AI619" s="647"/>
      <c r="AJ619" s="646"/>
      <c r="AK619" s="653"/>
      <c r="AL619" s="653"/>
      <c r="AM619" s="653"/>
      <c r="AN619" s="653"/>
    </row>
    <row r="620" spans="1:40">
      <c r="A620" s="234"/>
      <c r="B620" s="647"/>
      <c r="C620" s="647"/>
      <c r="D620" s="647"/>
      <c r="E620" s="647"/>
      <c r="F620" s="647"/>
      <c r="G620" s="647"/>
      <c r="H620" s="647"/>
      <c r="I620" s="647"/>
      <c r="J620" s="647"/>
      <c r="K620" s="647"/>
      <c r="L620" s="647"/>
      <c r="M620" s="647"/>
      <c r="N620" s="647"/>
      <c r="O620" s="647"/>
      <c r="P620" s="647"/>
      <c r="Q620" s="647"/>
      <c r="R620" s="647"/>
      <c r="S620" s="647"/>
      <c r="T620" s="647"/>
      <c r="U620" s="647"/>
      <c r="V620" s="647"/>
      <c r="W620" s="647"/>
      <c r="X620" s="648"/>
      <c r="Y620" s="649"/>
      <c r="Z620" s="650"/>
      <c r="AA620" s="651"/>
      <c r="AB620" s="647"/>
      <c r="AC620" s="647"/>
      <c r="AD620" s="647"/>
      <c r="AE620" s="647"/>
      <c r="AF620" s="652"/>
      <c r="AG620" s="647"/>
      <c r="AH620" s="647"/>
      <c r="AI620" s="647"/>
      <c r="AJ620" s="646"/>
      <c r="AK620" s="653"/>
      <c r="AL620" s="653"/>
      <c r="AM620" s="653"/>
      <c r="AN620" s="653"/>
    </row>
    <row r="621" spans="1:40">
      <c r="A621" s="234"/>
      <c r="B621" s="647"/>
      <c r="C621" s="647"/>
      <c r="D621" s="647"/>
      <c r="E621" s="647"/>
      <c r="F621" s="647"/>
      <c r="G621" s="647"/>
      <c r="H621" s="647"/>
      <c r="I621" s="647"/>
      <c r="J621" s="647"/>
      <c r="K621" s="647"/>
      <c r="L621" s="647"/>
      <c r="M621" s="647"/>
      <c r="N621" s="647"/>
      <c r="O621" s="647"/>
      <c r="P621" s="647"/>
      <c r="Q621" s="647"/>
      <c r="R621" s="647"/>
      <c r="S621" s="647"/>
      <c r="T621" s="647"/>
      <c r="U621" s="647"/>
      <c r="V621" s="647"/>
      <c r="W621" s="647"/>
      <c r="X621" s="648"/>
      <c r="Y621" s="649"/>
      <c r="Z621" s="650"/>
      <c r="AA621" s="651"/>
      <c r="AB621" s="647"/>
      <c r="AC621" s="647"/>
      <c r="AD621" s="647"/>
      <c r="AE621" s="647"/>
      <c r="AF621" s="652"/>
      <c r="AG621" s="647"/>
      <c r="AH621" s="647"/>
      <c r="AI621" s="647"/>
      <c r="AJ621" s="646"/>
      <c r="AK621" s="653"/>
      <c r="AL621" s="653"/>
      <c r="AM621" s="653"/>
      <c r="AN621" s="653"/>
    </row>
    <row r="622" spans="1:40">
      <c r="A622" s="234"/>
      <c r="B622" s="647"/>
      <c r="C622" s="647"/>
      <c r="D622" s="647"/>
      <c r="E622" s="647"/>
      <c r="F622" s="647"/>
      <c r="G622" s="647"/>
      <c r="H622" s="647"/>
      <c r="I622" s="647"/>
      <c r="J622" s="647"/>
      <c r="K622" s="647"/>
      <c r="L622" s="647"/>
      <c r="M622" s="647"/>
      <c r="N622" s="647"/>
      <c r="O622" s="647"/>
      <c r="P622" s="647"/>
      <c r="Q622" s="647"/>
      <c r="R622" s="647"/>
      <c r="S622" s="647"/>
      <c r="T622" s="647"/>
      <c r="U622" s="647"/>
      <c r="V622" s="647"/>
      <c r="W622" s="647"/>
      <c r="X622" s="648"/>
      <c r="Y622" s="649"/>
      <c r="Z622" s="650"/>
      <c r="AA622" s="651"/>
      <c r="AB622" s="647"/>
      <c r="AC622" s="647"/>
      <c r="AD622" s="647"/>
      <c r="AE622" s="647"/>
      <c r="AF622" s="652"/>
      <c r="AG622" s="647"/>
      <c r="AH622" s="647"/>
      <c r="AI622" s="647"/>
      <c r="AJ622" s="646"/>
      <c r="AK622" s="653"/>
      <c r="AL622" s="653"/>
      <c r="AM622" s="653"/>
      <c r="AN622" s="653"/>
    </row>
    <row r="623" spans="1:40">
      <c r="A623" s="234"/>
      <c r="B623" s="647"/>
      <c r="C623" s="647"/>
      <c r="D623" s="647"/>
      <c r="E623" s="647"/>
      <c r="F623" s="647"/>
      <c r="G623" s="647"/>
      <c r="H623" s="647"/>
      <c r="I623" s="647"/>
      <c r="J623" s="647"/>
      <c r="K623" s="647"/>
      <c r="L623" s="647"/>
      <c r="M623" s="647"/>
      <c r="N623" s="647"/>
      <c r="O623" s="647"/>
      <c r="P623" s="647"/>
      <c r="Q623" s="647"/>
      <c r="R623" s="647"/>
      <c r="S623" s="647"/>
      <c r="T623" s="647"/>
      <c r="U623" s="647"/>
      <c r="V623" s="647"/>
      <c r="W623" s="647"/>
      <c r="X623" s="648"/>
      <c r="Y623" s="649"/>
      <c r="Z623" s="650"/>
      <c r="AA623" s="651"/>
      <c r="AB623" s="647"/>
      <c r="AC623" s="647"/>
      <c r="AD623" s="647"/>
      <c r="AE623" s="647"/>
      <c r="AF623" s="652"/>
      <c r="AG623" s="647"/>
      <c r="AH623" s="647"/>
      <c r="AI623" s="647"/>
      <c r="AJ623" s="646"/>
      <c r="AK623" s="653"/>
      <c r="AL623" s="653"/>
      <c r="AM623" s="653"/>
      <c r="AN623" s="653"/>
    </row>
    <row r="624" spans="1:40">
      <c r="A624" s="234"/>
      <c r="B624" s="647"/>
      <c r="C624" s="647"/>
      <c r="D624" s="647"/>
      <c r="E624" s="647"/>
      <c r="F624" s="647"/>
      <c r="G624" s="647"/>
      <c r="H624" s="647"/>
      <c r="I624" s="647"/>
      <c r="J624" s="647"/>
      <c r="K624" s="647"/>
      <c r="L624" s="647"/>
      <c r="M624" s="647"/>
      <c r="N624" s="647"/>
      <c r="O624" s="647"/>
      <c r="P624" s="647"/>
      <c r="Q624" s="647"/>
      <c r="R624" s="647"/>
      <c r="S624" s="647"/>
      <c r="T624" s="647"/>
      <c r="U624" s="647"/>
      <c r="V624" s="647"/>
      <c r="W624" s="647"/>
      <c r="X624" s="648"/>
      <c r="Y624" s="649"/>
      <c r="Z624" s="650"/>
      <c r="AA624" s="651"/>
      <c r="AB624" s="647"/>
      <c r="AC624" s="647"/>
      <c r="AD624" s="647"/>
      <c r="AE624" s="647"/>
      <c r="AF624" s="652"/>
      <c r="AG624" s="647"/>
      <c r="AH624" s="647"/>
      <c r="AI624" s="647"/>
      <c r="AJ624" s="646"/>
      <c r="AK624" s="653"/>
      <c r="AL624" s="653"/>
      <c r="AM624" s="653"/>
      <c r="AN624" s="653"/>
    </row>
    <row r="625" spans="1:40">
      <c r="A625" s="234"/>
      <c r="B625" s="647"/>
      <c r="C625" s="647"/>
      <c r="D625" s="647"/>
      <c r="E625" s="647"/>
      <c r="F625" s="647"/>
      <c r="G625" s="647"/>
      <c r="H625" s="647"/>
      <c r="I625" s="647"/>
      <c r="J625" s="647"/>
      <c r="K625" s="647"/>
      <c r="L625" s="647"/>
      <c r="M625" s="647"/>
      <c r="N625" s="647"/>
      <c r="O625" s="647"/>
      <c r="P625" s="647"/>
      <c r="Q625" s="647"/>
      <c r="R625" s="647"/>
      <c r="S625" s="647"/>
      <c r="T625" s="647"/>
      <c r="U625" s="647"/>
      <c r="V625" s="647"/>
      <c r="W625" s="647"/>
      <c r="X625" s="648"/>
      <c r="Y625" s="649"/>
      <c r="Z625" s="650"/>
      <c r="AA625" s="651"/>
      <c r="AB625" s="647"/>
      <c r="AC625" s="647"/>
      <c r="AD625" s="647"/>
      <c r="AE625" s="647"/>
      <c r="AF625" s="652"/>
      <c r="AG625" s="647"/>
      <c r="AH625" s="647"/>
      <c r="AI625" s="647"/>
      <c r="AJ625" s="646"/>
      <c r="AK625" s="653"/>
      <c r="AL625" s="653"/>
      <c r="AM625" s="653"/>
      <c r="AN625" s="653"/>
    </row>
    <row r="626" spans="1:40">
      <c r="A626" s="234"/>
      <c r="B626" s="647"/>
      <c r="C626" s="647"/>
      <c r="D626" s="647"/>
      <c r="E626" s="647"/>
      <c r="F626" s="647"/>
      <c r="G626" s="647"/>
      <c r="H626" s="647"/>
      <c r="I626" s="647"/>
      <c r="J626" s="647"/>
      <c r="K626" s="647"/>
      <c r="L626" s="647"/>
      <c r="M626" s="647"/>
      <c r="N626" s="647"/>
      <c r="O626" s="647"/>
      <c r="P626" s="647"/>
      <c r="Q626" s="647"/>
      <c r="R626" s="647"/>
      <c r="S626" s="647"/>
      <c r="T626" s="647"/>
      <c r="U626" s="647"/>
      <c r="V626" s="647"/>
      <c r="W626" s="647"/>
      <c r="X626" s="648"/>
      <c r="Y626" s="649"/>
      <c r="Z626" s="650"/>
      <c r="AA626" s="651"/>
      <c r="AB626" s="647"/>
      <c r="AC626" s="647"/>
      <c r="AD626" s="647"/>
      <c r="AE626" s="647"/>
      <c r="AF626" s="652"/>
      <c r="AG626" s="647"/>
      <c r="AH626" s="647"/>
      <c r="AI626" s="647"/>
      <c r="AJ626" s="646"/>
      <c r="AK626" s="653"/>
      <c r="AL626" s="653"/>
      <c r="AM626" s="653"/>
      <c r="AN626" s="653"/>
    </row>
    <row r="627" spans="1:40">
      <c r="A627" s="234"/>
      <c r="B627" s="647"/>
      <c r="C627" s="647"/>
      <c r="D627" s="647"/>
      <c r="E627" s="647"/>
      <c r="F627" s="647"/>
      <c r="G627" s="647"/>
      <c r="H627" s="647"/>
      <c r="I627" s="647"/>
      <c r="J627" s="647"/>
      <c r="K627" s="647"/>
      <c r="L627" s="647"/>
      <c r="M627" s="647"/>
      <c r="N627" s="647"/>
      <c r="O627" s="647"/>
      <c r="P627" s="647"/>
      <c r="Q627" s="647"/>
      <c r="R627" s="647"/>
      <c r="S627" s="647"/>
      <c r="T627" s="647"/>
      <c r="U627" s="647"/>
      <c r="V627" s="647"/>
      <c r="W627" s="647"/>
      <c r="X627" s="648"/>
      <c r="Y627" s="649"/>
      <c r="Z627" s="650"/>
      <c r="AA627" s="651"/>
      <c r="AB627" s="647"/>
      <c r="AC627" s="647"/>
      <c r="AD627" s="647"/>
      <c r="AE627" s="647"/>
      <c r="AF627" s="652"/>
      <c r="AG627" s="647"/>
      <c r="AH627" s="647"/>
      <c r="AI627" s="647"/>
      <c r="AJ627" s="646"/>
      <c r="AK627" s="653"/>
      <c r="AL627" s="653"/>
      <c r="AM627" s="653"/>
      <c r="AN627" s="653"/>
    </row>
    <row r="628" spans="1:40">
      <c r="A628" s="234"/>
      <c r="B628" s="647"/>
      <c r="C628" s="647"/>
      <c r="D628" s="647"/>
      <c r="E628" s="647"/>
      <c r="F628" s="647"/>
      <c r="G628" s="647"/>
      <c r="H628" s="647"/>
      <c r="I628" s="647"/>
      <c r="J628" s="647"/>
      <c r="K628" s="647"/>
      <c r="L628" s="647"/>
      <c r="M628" s="647"/>
      <c r="N628" s="647"/>
      <c r="O628" s="647"/>
      <c r="P628" s="647"/>
      <c r="Q628" s="647"/>
      <c r="R628" s="647"/>
      <c r="S628" s="647"/>
      <c r="T628" s="647"/>
      <c r="U628" s="647"/>
      <c r="V628" s="647"/>
      <c r="W628" s="647"/>
      <c r="X628" s="648"/>
      <c r="Y628" s="649"/>
      <c r="Z628" s="650"/>
      <c r="AA628" s="651"/>
      <c r="AB628" s="647"/>
      <c r="AC628" s="647"/>
      <c r="AD628" s="647"/>
      <c r="AE628" s="647"/>
      <c r="AF628" s="652"/>
      <c r="AG628" s="647"/>
      <c r="AH628" s="647"/>
      <c r="AI628" s="647"/>
      <c r="AJ628" s="646"/>
      <c r="AK628" s="653"/>
      <c r="AL628" s="653"/>
      <c r="AM628" s="653"/>
      <c r="AN628" s="653"/>
    </row>
    <row r="629" spans="1:40">
      <c r="A629" s="234"/>
      <c r="B629" s="647"/>
      <c r="C629" s="647"/>
      <c r="D629" s="647"/>
      <c r="E629" s="647"/>
      <c r="F629" s="647"/>
      <c r="G629" s="647"/>
      <c r="H629" s="647"/>
      <c r="I629" s="647"/>
      <c r="J629" s="647"/>
      <c r="K629" s="647"/>
      <c r="L629" s="647"/>
      <c r="M629" s="647"/>
      <c r="N629" s="647"/>
      <c r="O629" s="647"/>
      <c r="P629" s="647"/>
      <c r="Q629" s="647"/>
      <c r="R629" s="647"/>
      <c r="S629" s="647"/>
      <c r="T629" s="647"/>
      <c r="U629" s="647"/>
      <c r="V629" s="647"/>
      <c r="W629" s="647"/>
      <c r="X629" s="648"/>
      <c r="Y629" s="649"/>
      <c r="Z629" s="650"/>
      <c r="AA629" s="651"/>
      <c r="AB629" s="647"/>
      <c r="AC629" s="647"/>
      <c r="AD629" s="647"/>
      <c r="AE629" s="647"/>
      <c r="AF629" s="652"/>
      <c r="AG629" s="647"/>
      <c r="AH629" s="647"/>
      <c r="AI629" s="647"/>
      <c r="AJ629" s="646"/>
      <c r="AK629" s="653"/>
      <c r="AL629" s="653"/>
      <c r="AM629" s="653"/>
      <c r="AN629" s="653"/>
    </row>
    <row r="630" spans="1:40">
      <c r="A630" s="234"/>
      <c r="B630" s="647"/>
      <c r="C630" s="647"/>
      <c r="D630" s="647"/>
      <c r="E630" s="647"/>
      <c r="F630" s="647"/>
      <c r="G630" s="647"/>
      <c r="H630" s="647"/>
      <c r="I630" s="647"/>
      <c r="J630" s="647"/>
      <c r="K630" s="647"/>
      <c r="L630" s="647"/>
      <c r="M630" s="647"/>
      <c r="N630" s="647"/>
      <c r="O630" s="647"/>
      <c r="P630" s="647"/>
      <c r="Q630" s="647"/>
      <c r="R630" s="647"/>
      <c r="S630" s="647"/>
      <c r="T630" s="647"/>
      <c r="U630" s="647"/>
      <c r="V630" s="647"/>
      <c r="W630" s="647"/>
      <c r="X630" s="648"/>
      <c r="Y630" s="649"/>
      <c r="Z630" s="650"/>
      <c r="AA630" s="651"/>
      <c r="AB630" s="647"/>
      <c r="AC630" s="647"/>
      <c r="AD630" s="647"/>
      <c r="AE630" s="647"/>
      <c r="AF630" s="652"/>
      <c r="AG630" s="647"/>
      <c r="AH630" s="647"/>
      <c r="AI630" s="647"/>
      <c r="AJ630" s="646"/>
      <c r="AK630" s="653"/>
      <c r="AL630" s="653"/>
      <c r="AM630" s="653"/>
      <c r="AN630" s="653"/>
    </row>
    <row r="631" spans="1:40">
      <c r="A631" s="234"/>
      <c r="B631" s="647"/>
      <c r="C631" s="647"/>
      <c r="D631" s="647"/>
      <c r="E631" s="647"/>
      <c r="F631" s="647"/>
      <c r="G631" s="647"/>
      <c r="H631" s="647"/>
      <c r="I631" s="647"/>
      <c r="J631" s="647"/>
      <c r="K631" s="647"/>
      <c r="L631" s="647"/>
      <c r="M631" s="647"/>
      <c r="N631" s="647"/>
      <c r="O631" s="647"/>
      <c r="P631" s="647"/>
      <c r="Q631" s="647"/>
      <c r="R631" s="647"/>
      <c r="S631" s="647"/>
      <c r="T631" s="647"/>
      <c r="U631" s="647"/>
      <c r="V631" s="647"/>
      <c r="W631" s="647"/>
      <c r="X631" s="648"/>
      <c r="Y631" s="649"/>
      <c r="Z631" s="650"/>
      <c r="AA631" s="651"/>
      <c r="AB631" s="647"/>
      <c r="AC631" s="647"/>
      <c r="AD631" s="647"/>
      <c r="AE631" s="647"/>
      <c r="AF631" s="652"/>
      <c r="AG631" s="647"/>
      <c r="AH631" s="647"/>
      <c r="AI631" s="647"/>
      <c r="AJ631" s="646"/>
      <c r="AK631" s="653"/>
      <c r="AL631" s="653"/>
      <c r="AM631" s="653"/>
      <c r="AN631" s="653"/>
    </row>
    <row r="632" spans="1:40">
      <c r="A632" s="234"/>
      <c r="B632" s="647"/>
      <c r="C632" s="647"/>
      <c r="D632" s="647"/>
      <c r="E632" s="647"/>
      <c r="F632" s="647"/>
      <c r="G632" s="647"/>
      <c r="H632" s="647"/>
      <c r="I632" s="647"/>
      <c r="J632" s="647"/>
      <c r="K632" s="647"/>
      <c r="L632" s="647"/>
      <c r="M632" s="647"/>
      <c r="N632" s="647"/>
      <c r="O632" s="647"/>
      <c r="P632" s="647"/>
      <c r="Q632" s="647"/>
      <c r="R632" s="647"/>
      <c r="S632" s="647"/>
      <c r="T632" s="647"/>
      <c r="U632" s="647"/>
      <c r="V632" s="647"/>
      <c r="W632" s="647"/>
      <c r="X632" s="648"/>
      <c r="Y632" s="649"/>
      <c r="Z632" s="650"/>
      <c r="AA632" s="651"/>
      <c r="AB632" s="647"/>
      <c r="AC632" s="647"/>
      <c r="AD632" s="647"/>
      <c r="AE632" s="647"/>
      <c r="AF632" s="652"/>
      <c r="AG632" s="647"/>
      <c r="AH632" s="647"/>
      <c r="AI632" s="647"/>
      <c r="AJ632" s="646"/>
      <c r="AK632" s="653"/>
      <c r="AL632" s="653"/>
      <c r="AM632" s="653"/>
      <c r="AN632" s="653"/>
    </row>
    <row r="633" spans="1:40">
      <c r="A633" s="234"/>
      <c r="B633" s="647"/>
      <c r="C633" s="647"/>
      <c r="D633" s="647"/>
      <c r="E633" s="647"/>
      <c r="F633" s="647"/>
      <c r="G633" s="647"/>
      <c r="H633" s="647"/>
      <c r="I633" s="647"/>
      <c r="J633" s="647"/>
      <c r="K633" s="647"/>
      <c r="L633" s="647"/>
      <c r="M633" s="647"/>
      <c r="N633" s="647"/>
      <c r="O633" s="647"/>
      <c r="P633" s="647"/>
      <c r="Q633" s="647"/>
      <c r="R633" s="647"/>
      <c r="S633" s="647"/>
      <c r="T633" s="647"/>
      <c r="U633" s="647"/>
      <c r="V633" s="647"/>
      <c r="W633" s="647"/>
      <c r="X633" s="648"/>
      <c r="Y633" s="649"/>
      <c r="Z633" s="650"/>
      <c r="AA633" s="651"/>
      <c r="AB633" s="647"/>
      <c r="AC633" s="647"/>
      <c r="AD633" s="647"/>
      <c r="AE633" s="647"/>
      <c r="AF633" s="652"/>
      <c r="AG633" s="647"/>
      <c r="AH633" s="647"/>
      <c r="AI633" s="647"/>
      <c r="AJ633" s="646"/>
      <c r="AK633" s="653"/>
      <c r="AL633" s="653"/>
      <c r="AM633" s="653"/>
      <c r="AN633" s="653"/>
    </row>
    <row r="634" spans="1:40">
      <c r="A634" s="234"/>
      <c r="B634" s="647"/>
      <c r="C634" s="647"/>
      <c r="D634" s="647"/>
      <c r="E634" s="647"/>
      <c r="F634" s="647"/>
      <c r="G634" s="647"/>
      <c r="H634" s="647"/>
      <c r="I634" s="647"/>
      <c r="J634" s="647"/>
      <c r="K634" s="647"/>
      <c r="L634" s="647"/>
      <c r="M634" s="647"/>
      <c r="N634" s="647"/>
      <c r="O634" s="647"/>
      <c r="P634" s="647"/>
      <c r="Q634" s="647"/>
      <c r="R634" s="647"/>
      <c r="S634" s="647"/>
      <c r="T634" s="647"/>
      <c r="U634" s="647"/>
      <c r="V634" s="647"/>
      <c r="W634" s="647"/>
      <c r="X634" s="648"/>
      <c r="Y634" s="649"/>
      <c r="Z634" s="650"/>
      <c r="AA634" s="651"/>
      <c r="AB634" s="647"/>
      <c r="AC634" s="647"/>
      <c r="AD634" s="647"/>
      <c r="AE634" s="647"/>
      <c r="AF634" s="652"/>
      <c r="AG634" s="647"/>
      <c r="AH634" s="647"/>
      <c r="AI634" s="647"/>
      <c r="AJ634" s="646"/>
      <c r="AK634" s="653"/>
      <c r="AL634" s="653"/>
      <c r="AM634" s="653"/>
      <c r="AN634" s="653"/>
    </row>
    <row r="635" spans="1:40">
      <c r="A635" s="234"/>
      <c r="B635" s="647"/>
      <c r="C635" s="647"/>
      <c r="D635" s="647"/>
      <c r="E635" s="647"/>
      <c r="F635" s="647"/>
      <c r="G635" s="647"/>
      <c r="H635" s="647"/>
      <c r="I635" s="647"/>
      <c r="J635" s="647"/>
      <c r="K635" s="647"/>
      <c r="L635" s="647"/>
      <c r="M635" s="647"/>
      <c r="N635" s="647"/>
      <c r="O635" s="647"/>
      <c r="P635" s="647"/>
      <c r="Q635" s="647"/>
      <c r="R635" s="647"/>
      <c r="S635" s="647"/>
      <c r="T635" s="647"/>
      <c r="U635" s="647"/>
      <c r="V635" s="647"/>
      <c r="W635" s="647"/>
      <c r="X635" s="648"/>
      <c r="Y635" s="649"/>
      <c r="Z635" s="650"/>
      <c r="AA635" s="651"/>
      <c r="AB635" s="647"/>
      <c r="AC635" s="647"/>
      <c r="AD635" s="647"/>
      <c r="AE635" s="647"/>
      <c r="AF635" s="652"/>
      <c r="AG635" s="647"/>
      <c r="AH635" s="647"/>
      <c r="AI635" s="647"/>
      <c r="AJ635" s="646"/>
      <c r="AK635" s="653"/>
      <c r="AL635" s="653"/>
      <c r="AM635" s="653"/>
      <c r="AN635" s="653"/>
    </row>
    <row r="636" spans="1:40">
      <c r="A636" s="234"/>
      <c r="B636" s="647"/>
      <c r="C636" s="647"/>
      <c r="D636" s="647"/>
      <c r="E636" s="647"/>
      <c r="F636" s="647"/>
      <c r="G636" s="647"/>
      <c r="H636" s="647"/>
      <c r="I636" s="647"/>
      <c r="J636" s="647"/>
      <c r="K636" s="647"/>
      <c r="L636" s="647"/>
      <c r="M636" s="647"/>
      <c r="N636" s="647"/>
      <c r="O636" s="647"/>
      <c r="P636" s="647"/>
      <c r="Q636" s="647"/>
      <c r="R636" s="647"/>
      <c r="S636" s="647"/>
      <c r="T636" s="647"/>
      <c r="U636" s="647"/>
      <c r="V636" s="647"/>
      <c r="W636" s="647"/>
      <c r="X636" s="648"/>
      <c r="Y636" s="649"/>
      <c r="Z636" s="650"/>
      <c r="AA636" s="651"/>
      <c r="AB636" s="647"/>
      <c r="AC636" s="647"/>
      <c r="AD636" s="647"/>
      <c r="AE636" s="647"/>
      <c r="AF636" s="652"/>
      <c r="AG636" s="647"/>
      <c r="AH636" s="647"/>
      <c r="AI636" s="647"/>
      <c r="AJ636" s="646"/>
      <c r="AK636" s="653"/>
      <c r="AL636" s="653"/>
      <c r="AM636" s="653"/>
      <c r="AN636" s="653"/>
    </row>
    <row r="637" spans="1:40">
      <c r="A637" s="234"/>
      <c r="B637" s="647"/>
      <c r="C637" s="647"/>
      <c r="D637" s="647"/>
      <c r="E637" s="647"/>
      <c r="F637" s="647"/>
      <c r="G637" s="647"/>
      <c r="H637" s="647"/>
      <c r="I637" s="647"/>
      <c r="J637" s="647"/>
      <c r="K637" s="647"/>
      <c r="L637" s="647"/>
      <c r="M637" s="647"/>
      <c r="N637" s="647"/>
      <c r="O637" s="647"/>
      <c r="P637" s="647"/>
      <c r="Q637" s="647"/>
      <c r="R637" s="647"/>
      <c r="S637" s="647"/>
      <c r="T637" s="647"/>
      <c r="U637" s="647"/>
      <c r="V637" s="647"/>
      <c r="W637" s="647"/>
      <c r="X637" s="648"/>
      <c r="Y637" s="649"/>
      <c r="Z637" s="650"/>
      <c r="AA637" s="651"/>
      <c r="AB637" s="647"/>
      <c r="AC637" s="647"/>
      <c r="AD637" s="647"/>
      <c r="AE637" s="647"/>
      <c r="AF637" s="652"/>
      <c r="AG637" s="647"/>
      <c r="AH637" s="647"/>
      <c r="AI637" s="647"/>
      <c r="AJ637" s="646"/>
      <c r="AK637" s="653"/>
      <c r="AL637" s="653"/>
      <c r="AM637" s="653"/>
      <c r="AN637" s="653"/>
    </row>
    <row r="638" spans="1:40">
      <c r="A638" s="234"/>
      <c r="B638" s="647"/>
      <c r="C638" s="647"/>
      <c r="D638" s="647"/>
      <c r="E638" s="647"/>
      <c r="F638" s="647"/>
      <c r="G638" s="647"/>
      <c r="H638" s="647"/>
      <c r="I638" s="647"/>
      <c r="J638" s="647"/>
      <c r="K638" s="647"/>
      <c r="L638" s="647"/>
      <c r="M638" s="647"/>
      <c r="N638" s="647"/>
      <c r="O638" s="647"/>
      <c r="P638" s="647"/>
      <c r="Q638" s="647"/>
      <c r="R638" s="647"/>
      <c r="S638" s="647"/>
      <c r="T638" s="647"/>
      <c r="U638" s="647"/>
      <c r="V638" s="647"/>
      <c r="W638" s="647"/>
      <c r="X638" s="648"/>
      <c r="Y638" s="649"/>
      <c r="Z638" s="650"/>
      <c r="AA638" s="651"/>
      <c r="AB638" s="647"/>
      <c r="AC638" s="647"/>
      <c r="AD638" s="647"/>
      <c r="AE638" s="647"/>
      <c r="AF638" s="652"/>
      <c r="AG638" s="647"/>
      <c r="AH638" s="647"/>
      <c r="AI638" s="647"/>
      <c r="AJ638" s="646"/>
      <c r="AK638" s="653"/>
      <c r="AL638" s="653"/>
      <c r="AM638" s="653"/>
      <c r="AN638" s="653"/>
    </row>
    <row r="639" spans="1:40">
      <c r="A639" s="234"/>
      <c r="B639" s="647"/>
      <c r="C639" s="647"/>
      <c r="D639" s="647"/>
      <c r="E639" s="647"/>
      <c r="F639" s="647"/>
      <c r="G639" s="647"/>
      <c r="H639" s="647"/>
      <c r="I639" s="647"/>
      <c r="J639" s="647"/>
      <c r="K639" s="647"/>
      <c r="L639" s="647"/>
      <c r="M639" s="647"/>
      <c r="N639" s="647"/>
      <c r="O639" s="647"/>
      <c r="P639" s="647"/>
      <c r="Q639" s="647"/>
      <c r="R639" s="647"/>
      <c r="S639" s="647"/>
      <c r="T639" s="647"/>
      <c r="U639" s="647"/>
      <c r="V639" s="647"/>
      <c r="W639" s="647"/>
      <c r="X639" s="648"/>
      <c r="Y639" s="649"/>
      <c r="Z639" s="650"/>
      <c r="AA639" s="651"/>
      <c r="AB639" s="647"/>
      <c r="AC639" s="647"/>
      <c r="AD639" s="647"/>
      <c r="AE639" s="647"/>
      <c r="AF639" s="652"/>
      <c r="AG639" s="647"/>
      <c r="AH639" s="647"/>
      <c r="AI639" s="647"/>
      <c r="AJ639" s="646"/>
      <c r="AK639" s="653"/>
      <c r="AL639" s="653"/>
      <c r="AM639" s="653"/>
      <c r="AN639" s="653"/>
    </row>
    <row r="640" spans="1:40">
      <c r="A640" s="234"/>
      <c r="B640" s="647"/>
      <c r="C640" s="647"/>
      <c r="D640" s="647"/>
      <c r="E640" s="647"/>
      <c r="F640" s="647"/>
      <c r="G640" s="647"/>
      <c r="H640" s="647"/>
      <c r="I640" s="647"/>
      <c r="J640" s="647"/>
      <c r="K640" s="647"/>
      <c r="L640" s="647"/>
      <c r="M640" s="647"/>
      <c r="N640" s="647"/>
      <c r="O640" s="647"/>
      <c r="P640" s="647"/>
      <c r="Q640" s="647"/>
      <c r="R640" s="647"/>
      <c r="S640" s="647"/>
      <c r="T640" s="647"/>
      <c r="U640" s="647"/>
      <c r="V640" s="647"/>
      <c r="W640" s="647"/>
      <c r="X640" s="648"/>
      <c r="Y640" s="649"/>
      <c r="Z640" s="650"/>
      <c r="AA640" s="651"/>
      <c r="AB640" s="647"/>
      <c r="AC640" s="647"/>
      <c r="AD640" s="647"/>
      <c r="AE640" s="647"/>
      <c r="AF640" s="652"/>
      <c r="AG640" s="647"/>
      <c r="AH640" s="647"/>
      <c r="AI640" s="647"/>
      <c r="AJ640" s="646"/>
      <c r="AK640" s="653"/>
      <c r="AL640" s="653"/>
      <c r="AM640" s="653"/>
      <c r="AN640" s="653"/>
    </row>
    <row r="641" spans="1:40">
      <c r="A641" s="234"/>
      <c r="B641" s="647"/>
      <c r="C641" s="647"/>
      <c r="D641" s="647"/>
      <c r="E641" s="647"/>
      <c r="F641" s="647"/>
      <c r="G641" s="647"/>
      <c r="H641" s="647"/>
      <c r="I641" s="647"/>
      <c r="J641" s="647"/>
      <c r="K641" s="647"/>
      <c r="L641" s="647"/>
      <c r="M641" s="647"/>
      <c r="N641" s="647"/>
      <c r="O641" s="647"/>
      <c r="P641" s="647"/>
      <c r="Q641" s="647"/>
      <c r="R641" s="647"/>
      <c r="S641" s="647"/>
      <c r="T641" s="647"/>
      <c r="U641" s="647"/>
      <c r="V641" s="647"/>
      <c r="W641" s="647"/>
      <c r="X641" s="648"/>
      <c r="Y641" s="649"/>
      <c r="Z641" s="650"/>
      <c r="AA641" s="651"/>
      <c r="AB641" s="647"/>
      <c r="AC641" s="647"/>
      <c r="AD641" s="647"/>
      <c r="AE641" s="647"/>
      <c r="AF641" s="652"/>
      <c r="AG641" s="647"/>
      <c r="AH641" s="647"/>
      <c r="AI641" s="647"/>
      <c r="AJ641" s="646"/>
      <c r="AK641" s="653"/>
      <c r="AL641" s="653"/>
      <c r="AM641" s="653"/>
      <c r="AN641" s="653"/>
    </row>
    <row r="642" spans="1:40">
      <c r="A642" s="234"/>
      <c r="B642" s="647"/>
      <c r="C642" s="647"/>
      <c r="D642" s="647"/>
      <c r="E642" s="647"/>
      <c r="F642" s="647"/>
      <c r="G642" s="647"/>
      <c r="H642" s="647"/>
      <c r="I642" s="647"/>
      <c r="J642" s="647"/>
      <c r="K642" s="647"/>
      <c r="L642" s="647"/>
      <c r="M642" s="647"/>
      <c r="N642" s="647"/>
      <c r="O642" s="647"/>
      <c r="P642" s="647"/>
      <c r="Q642" s="647"/>
      <c r="R642" s="647"/>
      <c r="S642" s="647"/>
      <c r="T642" s="647"/>
      <c r="U642" s="647"/>
      <c r="V642" s="647"/>
      <c r="W642" s="647"/>
      <c r="X642" s="648"/>
      <c r="Y642" s="649"/>
      <c r="Z642" s="650"/>
      <c r="AA642" s="651"/>
      <c r="AB642" s="647"/>
      <c r="AC642" s="647"/>
      <c r="AD642" s="647"/>
      <c r="AE642" s="647"/>
      <c r="AF642" s="652"/>
      <c r="AG642" s="647"/>
      <c r="AH642" s="647"/>
      <c r="AI642" s="647"/>
      <c r="AJ642" s="646"/>
      <c r="AK642" s="653"/>
      <c r="AL642" s="653"/>
      <c r="AM642" s="653"/>
      <c r="AN642" s="653"/>
    </row>
    <row r="643" spans="1:40">
      <c r="A643" s="234"/>
      <c r="B643" s="647"/>
      <c r="C643" s="647"/>
      <c r="D643" s="647"/>
      <c r="E643" s="647"/>
      <c r="F643" s="647"/>
      <c r="G643" s="647"/>
      <c r="H643" s="647"/>
      <c r="I643" s="647"/>
      <c r="J643" s="647"/>
      <c r="K643" s="647"/>
      <c r="L643" s="647"/>
      <c r="M643" s="647"/>
      <c r="N643" s="647"/>
      <c r="O643" s="647"/>
      <c r="P643" s="647"/>
      <c r="Q643" s="647"/>
      <c r="R643" s="647"/>
      <c r="S643" s="647"/>
      <c r="T643" s="647"/>
      <c r="U643" s="647"/>
      <c r="V643" s="647"/>
      <c r="W643" s="647"/>
      <c r="X643" s="648"/>
      <c r="Y643" s="649"/>
      <c r="Z643" s="650"/>
      <c r="AA643" s="651"/>
      <c r="AB643" s="647"/>
      <c r="AC643" s="647"/>
      <c r="AD643" s="647"/>
      <c r="AE643" s="647"/>
      <c r="AF643" s="652"/>
      <c r="AG643" s="647"/>
      <c r="AH643" s="647"/>
      <c r="AI643" s="647"/>
      <c r="AJ643" s="646"/>
      <c r="AK643" s="653"/>
      <c r="AL643" s="653"/>
      <c r="AM643" s="653"/>
      <c r="AN643" s="653"/>
    </row>
    <row r="644" spans="1:40">
      <c r="A644" s="234"/>
      <c r="B644" s="647"/>
      <c r="C644" s="647"/>
      <c r="D644" s="647"/>
      <c r="E644" s="647"/>
      <c r="F644" s="647"/>
      <c r="G644" s="647"/>
      <c r="H644" s="647"/>
      <c r="I644" s="647"/>
      <c r="J644" s="647"/>
      <c r="K644" s="647"/>
      <c r="L644" s="647"/>
      <c r="M644" s="647"/>
      <c r="N644" s="647"/>
      <c r="O644" s="647"/>
      <c r="P644" s="647"/>
      <c r="Q644" s="647"/>
      <c r="R644" s="647"/>
      <c r="S644" s="647"/>
      <c r="T644" s="647"/>
      <c r="U644" s="647"/>
      <c r="V644" s="647"/>
      <c r="W644" s="647"/>
      <c r="X644" s="648"/>
      <c r="Y644" s="649"/>
      <c r="Z644" s="650"/>
      <c r="AA644" s="651"/>
      <c r="AB644" s="647"/>
      <c r="AC644" s="647"/>
      <c r="AD644" s="647"/>
      <c r="AE644" s="647"/>
      <c r="AF644" s="652"/>
      <c r="AG644" s="647"/>
      <c r="AH644" s="647"/>
      <c r="AI644" s="647"/>
      <c r="AJ644" s="646"/>
      <c r="AK644" s="653"/>
      <c r="AL644" s="653"/>
      <c r="AM644" s="653"/>
      <c r="AN644" s="653"/>
    </row>
    <row r="645" spans="1:40">
      <c r="A645" s="234"/>
      <c r="B645" s="647"/>
      <c r="C645" s="647"/>
      <c r="D645" s="647"/>
      <c r="E645" s="647"/>
      <c r="F645" s="647"/>
      <c r="G645" s="647"/>
      <c r="H645" s="647"/>
      <c r="I645" s="647"/>
      <c r="J645" s="647"/>
      <c r="K645" s="647"/>
      <c r="L645" s="647"/>
      <c r="M645" s="647"/>
      <c r="N645" s="647"/>
      <c r="O645" s="647"/>
      <c r="P645" s="647"/>
      <c r="Q645" s="647"/>
      <c r="R645" s="647"/>
      <c r="S645" s="647"/>
      <c r="T645" s="647"/>
      <c r="U645" s="647"/>
      <c r="V645" s="647"/>
      <c r="W645" s="647"/>
      <c r="X645" s="648"/>
      <c r="Y645" s="649"/>
      <c r="Z645" s="650"/>
      <c r="AA645" s="651"/>
      <c r="AB645" s="647"/>
      <c r="AC645" s="647"/>
      <c r="AD645" s="647"/>
      <c r="AE645" s="647"/>
      <c r="AF645" s="652"/>
      <c r="AG645" s="647"/>
      <c r="AH645" s="647"/>
      <c r="AI645" s="647"/>
      <c r="AJ645" s="646"/>
      <c r="AK645" s="653"/>
      <c r="AL645" s="653"/>
      <c r="AM645" s="653"/>
      <c r="AN645" s="653"/>
    </row>
    <row r="646" spans="1:40">
      <c r="A646" s="234"/>
      <c r="B646" s="647"/>
      <c r="C646" s="647"/>
      <c r="D646" s="647"/>
      <c r="E646" s="647"/>
      <c r="F646" s="647"/>
      <c r="G646" s="647"/>
      <c r="H646" s="647"/>
      <c r="I646" s="647"/>
      <c r="J646" s="647"/>
      <c r="K646" s="647"/>
      <c r="L646" s="647"/>
      <c r="M646" s="647"/>
      <c r="N646" s="647"/>
      <c r="O646" s="647"/>
      <c r="P646" s="647"/>
      <c r="Q646" s="647"/>
      <c r="R646" s="647"/>
      <c r="S646" s="647"/>
      <c r="T646" s="647"/>
      <c r="U646" s="647"/>
      <c r="V646" s="647"/>
      <c r="W646" s="647"/>
      <c r="X646" s="648"/>
      <c r="Y646" s="649"/>
      <c r="Z646" s="650"/>
      <c r="AA646" s="651"/>
      <c r="AB646" s="647"/>
      <c r="AC646" s="647"/>
      <c r="AD646" s="647"/>
      <c r="AE646" s="647"/>
      <c r="AF646" s="652"/>
      <c r="AG646" s="647"/>
      <c r="AH646" s="647"/>
      <c r="AI646" s="647"/>
      <c r="AJ646" s="646"/>
      <c r="AK646" s="653"/>
      <c r="AL646" s="653"/>
      <c r="AM646" s="653"/>
      <c r="AN646" s="653"/>
    </row>
    <row r="647" spans="1:40">
      <c r="A647" s="234"/>
      <c r="B647" s="647"/>
      <c r="C647" s="647"/>
      <c r="D647" s="647"/>
      <c r="E647" s="647"/>
      <c r="F647" s="647"/>
      <c r="G647" s="647"/>
      <c r="H647" s="647"/>
      <c r="I647" s="647"/>
      <c r="J647" s="647"/>
      <c r="K647" s="647"/>
      <c r="L647" s="647"/>
      <c r="M647" s="647"/>
      <c r="N647" s="647"/>
      <c r="O647" s="647"/>
      <c r="P647" s="647"/>
      <c r="Q647" s="647"/>
      <c r="R647" s="647"/>
      <c r="S647" s="647"/>
      <c r="T647" s="647"/>
      <c r="U647" s="647"/>
      <c r="V647" s="647"/>
      <c r="W647" s="647"/>
      <c r="X647" s="648"/>
      <c r="Y647" s="649"/>
      <c r="Z647" s="650"/>
      <c r="AA647" s="651"/>
      <c r="AB647" s="647"/>
      <c r="AC647" s="647"/>
      <c r="AD647" s="647"/>
      <c r="AE647" s="647"/>
      <c r="AF647" s="652"/>
      <c r="AG647" s="647"/>
      <c r="AH647" s="647"/>
      <c r="AI647" s="647"/>
      <c r="AJ647" s="646"/>
      <c r="AK647" s="653"/>
      <c r="AL647" s="653"/>
      <c r="AM647" s="653"/>
      <c r="AN647" s="653"/>
    </row>
    <row r="648" spans="1:40">
      <c r="A648" s="234"/>
      <c r="B648" s="647"/>
      <c r="C648" s="647"/>
      <c r="D648" s="647"/>
      <c r="E648" s="647"/>
      <c r="F648" s="647"/>
      <c r="G648" s="647"/>
      <c r="H648" s="647"/>
      <c r="I648" s="647"/>
      <c r="J648" s="647"/>
      <c r="K648" s="647"/>
      <c r="L648" s="647"/>
      <c r="M648" s="647"/>
      <c r="N648" s="647"/>
      <c r="O648" s="647"/>
      <c r="P648" s="647"/>
      <c r="Q648" s="647"/>
      <c r="R648" s="647"/>
      <c r="S648" s="647"/>
      <c r="T648" s="647"/>
      <c r="U648" s="647"/>
      <c r="V648" s="647"/>
      <c r="W648" s="647"/>
      <c r="X648" s="648"/>
      <c r="Y648" s="649"/>
      <c r="Z648" s="650"/>
      <c r="AA648" s="651"/>
      <c r="AB648" s="647"/>
      <c r="AC648" s="647"/>
      <c r="AD648" s="647"/>
      <c r="AE648" s="647"/>
      <c r="AF648" s="652"/>
      <c r="AG648" s="647"/>
      <c r="AH648" s="647"/>
      <c r="AI648" s="647"/>
      <c r="AJ648" s="646"/>
      <c r="AK648" s="653"/>
      <c r="AL648" s="653"/>
      <c r="AM648" s="653"/>
      <c r="AN648" s="653"/>
    </row>
    <row r="649" spans="1:40">
      <c r="A649" s="234"/>
      <c r="B649" s="647"/>
      <c r="C649" s="647"/>
      <c r="D649" s="647"/>
      <c r="E649" s="647"/>
      <c r="F649" s="647"/>
      <c r="G649" s="647"/>
      <c r="H649" s="647"/>
      <c r="I649" s="647"/>
      <c r="J649" s="647"/>
      <c r="K649" s="647"/>
      <c r="L649" s="647"/>
      <c r="M649" s="647"/>
      <c r="N649" s="647"/>
      <c r="O649" s="647"/>
      <c r="P649" s="647"/>
      <c r="Q649" s="647"/>
      <c r="R649" s="647"/>
      <c r="S649" s="647"/>
      <c r="T649" s="647"/>
      <c r="U649" s="647"/>
      <c r="V649" s="647"/>
      <c r="W649" s="647"/>
      <c r="X649" s="648"/>
      <c r="Y649" s="649"/>
      <c r="Z649" s="650"/>
      <c r="AA649" s="651"/>
      <c r="AB649" s="647"/>
      <c r="AC649" s="647"/>
      <c r="AD649" s="647"/>
      <c r="AE649" s="647"/>
      <c r="AF649" s="652"/>
      <c r="AG649" s="647"/>
      <c r="AH649" s="647"/>
      <c r="AI649" s="647"/>
      <c r="AJ649" s="646"/>
      <c r="AK649" s="653"/>
      <c r="AL649" s="653"/>
      <c r="AM649" s="653"/>
      <c r="AN649" s="653"/>
    </row>
    <row r="650" spans="1:40">
      <c r="A650" s="234"/>
      <c r="B650" s="647"/>
      <c r="C650" s="647"/>
      <c r="D650" s="647"/>
      <c r="E650" s="647"/>
      <c r="F650" s="647"/>
      <c r="G650" s="647"/>
      <c r="H650" s="647"/>
      <c r="I650" s="647"/>
      <c r="J650" s="647"/>
      <c r="K650" s="647"/>
      <c r="L650" s="647"/>
      <c r="M650" s="647"/>
      <c r="N650" s="647"/>
      <c r="O650" s="647"/>
      <c r="P650" s="647"/>
      <c r="Q650" s="647"/>
      <c r="R650" s="647"/>
      <c r="S650" s="647"/>
      <c r="T650" s="647"/>
      <c r="U650" s="647"/>
      <c r="V650" s="647"/>
      <c r="W650" s="647"/>
      <c r="X650" s="648"/>
      <c r="Y650" s="649"/>
      <c r="Z650" s="650"/>
      <c r="AA650" s="651"/>
      <c r="AB650" s="647"/>
      <c r="AC650" s="647"/>
      <c r="AD650" s="647"/>
      <c r="AE650" s="647"/>
      <c r="AF650" s="652"/>
      <c r="AG650" s="647"/>
      <c r="AH650" s="647"/>
      <c r="AI650" s="647"/>
      <c r="AJ650" s="646"/>
      <c r="AK650" s="653"/>
      <c r="AL650" s="653"/>
      <c r="AM650" s="653"/>
      <c r="AN650" s="653"/>
    </row>
    <row r="651" spans="1:40">
      <c r="A651" s="234"/>
      <c r="B651" s="647"/>
      <c r="C651" s="647"/>
      <c r="D651" s="647"/>
      <c r="E651" s="647"/>
      <c r="F651" s="647"/>
      <c r="G651" s="647"/>
      <c r="H651" s="647"/>
      <c r="I651" s="647"/>
      <c r="J651" s="647"/>
      <c r="K651" s="647"/>
      <c r="L651" s="647"/>
      <c r="M651" s="647"/>
      <c r="N651" s="647"/>
      <c r="O651" s="647"/>
      <c r="P651" s="647"/>
      <c r="Q651" s="647"/>
      <c r="R651" s="647"/>
      <c r="S651" s="647"/>
      <c r="T651" s="647"/>
      <c r="U651" s="647"/>
      <c r="V651" s="647"/>
      <c r="W651" s="647"/>
      <c r="X651" s="648"/>
      <c r="Y651" s="649"/>
      <c r="Z651" s="650"/>
      <c r="AA651" s="651"/>
      <c r="AB651" s="647"/>
      <c r="AC651" s="647"/>
      <c r="AD651" s="647"/>
      <c r="AE651" s="647"/>
      <c r="AF651" s="652"/>
      <c r="AG651" s="647"/>
      <c r="AH651" s="647"/>
      <c r="AI651" s="647"/>
      <c r="AJ651" s="646"/>
      <c r="AK651" s="653"/>
      <c r="AL651" s="653"/>
      <c r="AM651" s="653"/>
      <c r="AN651" s="653"/>
    </row>
    <row r="652" spans="1:40">
      <c r="A652" s="234"/>
      <c r="B652" s="647"/>
      <c r="C652" s="647"/>
      <c r="D652" s="647"/>
      <c r="E652" s="647"/>
      <c r="F652" s="647"/>
      <c r="G652" s="647"/>
      <c r="H652" s="647"/>
      <c r="I652" s="647"/>
      <c r="J652" s="647"/>
      <c r="K652" s="647"/>
      <c r="L652" s="647"/>
      <c r="M652" s="647"/>
      <c r="N652" s="647"/>
      <c r="O652" s="647"/>
      <c r="P652" s="647"/>
      <c r="Q652" s="647"/>
      <c r="R652" s="647"/>
      <c r="S652" s="647"/>
      <c r="T652" s="647"/>
      <c r="U652" s="647"/>
      <c r="V652" s="647"/>
      <c r="W652" s="647"/>
      <c r="X652" s="648"/>
      <c r="Y652" s="649"/>
      <c r="Z652" s="650"/>
      <c r="AA652" s="651"/>
      <c r="AB652" s="647"/>
      <c r="AC652" s="647"/>
      <c r="AD652" s="647"/>
      <c r="AE652" s="647"/>
      <c r="AF652" s="652"/>
      <c r="AG652" s="647"/>
      <c r="AH652" s="647"/>
      <c r="AI652" s="647"/>
      <c r="AJ652" s="646"/>
      <c r="AK652" s="653"/>
      <c r="AL652" s="653"/>
      <c r="AM652" s="653"/>
      <c r="AN652" s="653"/>
    </row>
    <row r="653" spans="1:40">
      <c r="A653" s="234"/>
      <c r="B653" s="647"/>
      <c r="C653" s="647"/>
      <c r="D653" s="647"/>
      <c r="E653" s="647"/>
      <c r="F653" s="647"/>
      <c r="G653" s="647"/>
      <c r="H653" s="647"/>
      <c r="I653" s="647"/>
      <c r="J653" s="647"/>
      <c r="K653" s="647"/>
      <c r="L653" s="647"/>
      <c r="M653" s="647"/>
      <c r="N653" s="647"/>
      <c r="O653" s="647"/>
      <c r="P653" s="647"/>
      <c r="Q653" s="647"/>
      <c r="R653" s="647"/>
      <c r="S653" s="647"/>
      <c r="T653" s="647"/>
      <c r="U653" s="647"/>
      <c r="V653" s="647"/>
      <c r="W653" s="647"/>
      <c r="X653" s="648"/>
      <c r="Y653" s="649"/>
      <c r="Z653" s="650"/>
      <c r="AA653" s="651"/>
      <c r="AB653" s="647"/>
      <c r="AC653" s="647"/>
      <c r="AD653" s="647"/>
      <c r="AE653" s="647"/>
      <c r="AF653" s="652"/>
      <c r="AG653" s="647"/>
      <c r="AH653" s="647"/>
      <c r="AI653" s="647"/>
      <c r="AJ653" s="646"/>
      <c r="AK653" s="653"/>
      <c r="AL653" s="653"/>
      <c r="AM653" s="653"/>
      <c r="AN653" s="653"/>
    </row>
    <row r="654" spans="1:40">
      <c r="A654" s="234"/>
      <c r="B654" s="647"/>
      <c r="C654" s="647"/>
      <c r="D654" s="647"/>
      <c r="E654" s="647"/>
      <c r="F654" s="647"/>
      <c r="G654" s="647"/>
      <c r="H654" s="647"/>
      <c r="I654" s="647"/>
      <c r="J654" s="647"/>
      <c r="K654" s="647"/>
      <c r="L654" s="647"/>
      <c r="M654" s="647"/>
      <c r="N654" s="647"/>
      <c r="O654" s="647"/>
      <c r="P654" s="647"/>
      <c r="Q654" s="647"/>
      <c r="R654" s="647"/>
      <c r="S654" s="647"/>
      <c r="T654" s="647"/>
      <c r="U654" s="647"/>
      <c r="V654" s="647"/>
      <c r="W654" s="647"/>
      <c r="X654" s="648"/>
      <c r="Y654" s="649"/>
      <c r="Z654" s="650"/>
      <c r="AA654" s="651"/>
      <c r="AB654" s="647"/>
      <c r="AC654" s="647"/>
      <c r="AD654" s="647"/>
      <c r="AE654" s="647"/>
      <c r="AF654" s="652"/>
      <c r="AG654" s="647"/>
      <c r="AH654" s="647"/>
      <c r="AI654" s="647"/>
      <c r="AJ654" s="646"/>
      <c r="AK654" s="653"/>
      <c r="AL654" s="653"/>
      <c r="AM654" s="653"/>
      <c r="AN654" s="653"/>
    </row>
    <row r="655" spans="1:40">
      <c r="A655" s="234"/>
      <c r="B655" s="647"/>
      <c r="C655" s="647"/>
      <c r="D655" s="647"/>
      <c r="E655" s="647"/>
      <c r="F655" s="647"/>
      <c r="G655" s="647"/>
      <c r="H655" s="647"/>
      <c r="I655" s="647"/>
      <c r="J655" s="647"/>
      <c r="K655" s="647"/>
      <c r="L655" s="647"/>
      <c r="M655" s="647"/>
      <c r="N655" s="647"/>
      <c r="O655" s="647"/>
      <c r="P655" s="647"/>
      <c r="Q655" s="647"/>
      <c r="R655" s="647"/>
      <c r="S655" s="647"/>
      <c r="T655" s="647"/>
      <c r="U655" s="647"/>
      <c r="V655" s="647"/>
      <c r="W655" s="647"/>
      <c r="X655" s="648"/>
      <c r="Y655" s="649"/>
      <c r="Z655" s="650"/>
      <c r="AA655" s="651"/>
      <c r="AB655" s="647"/>
      <c r="AC655" s="647"/>
      <c r="AD655" s="647"/>
      <c r="AE655" s="647"/>
      <c r="AF655" s="652"/>
      <c r="AG655" s="647"/>
      <c r="AH655" s="647"/>
      <c r="AI655" s="647"/>
      <c r="AJ655" s="646"/>
      <c r="AK655" s="653"/>
      <c r="AL655" s="653"/>
      <c r="AM655" s="653"/>
      <c r="AN655" s="653"/>
    </row>
    <row r="656" spans="1:40">
      <c r="A656" s="234"/>
      <c r="B656" s="647"/>
      <c r="C656" s="647"/>
      <c r="D656" s="647"/>
      <c r="E656" s="647"/>
      <c r="F656" s="647"/>
      <c r="G656" s="647"/>
      <c r="H656" s="647"/>
      <c r="I656" s="647"/>
      <c r="J656" s="647"/>
      <c r="K656" s="647"/>
      <c r="L656" s="647"/>
      <c r="M656" s="647"/>
      <c r="N656" s="647"/>
      <c r="O656" s="647"/>
      <c r="P656" s="647"/>
      <c r="Q656" s="647"/>
      <c r="R656" s="647"/>
      <c r="S656" s="647"/>
      <c r="T656" s="647"/>
      <c r="U656" s="647"/>
      <c r="V656" s="647"/>
      <c r="W656" s="647"/>
      <c r="X656" s="648"/>
      <c r="Y656" s="649"/>
      <c r="Z656" s="650"/>
      <c r="AA656" s="651"/>
      <c r="AB656" s="647"/>
      <c r="AC656" s="647"/>
      <c r="AD656" s="647"/>
      <c r="AE656" s="647"/>
      <c r="AF656" s="652"/>
      <c r="AG656" s="647"/>
      <c r="AH656" s="647"/>
      <c r="AI656" s="647"/>
      <c r="AJ656" s="646"/>
      <c r="AK656" s="653"/>
      <c r="AL656" s="653"/>
      <c r="AM656" s="653"/>
      <c r="AN656" s="653"/>
    </row>
    <row r="657" spans="1:40">
      <c r="A657" s="234"/>
      <c r="B657" s="647"/>
      <c r="C657" s="647"/>
      <c r="D657" s="647"/>
      <c r="E657" s="647"/>
      <c r="F657" s="647"/>
      <c r="G657" s="647"/>
      <c r="H657" s="647"/>
      <c r="I657" s="647"/>
      <c r="J657" s="647"/>
      <c r="K657" s="647"/>
      <c r="L657" s="647"/>
      <c r="M657" s="647"/>
      <c r="N657" s="647"/>
      <c r="O657" s="647"/>
      <c r="P657" s="647"/>
      <c r="Q657" s="647"/>
      <c r="R657" s="647"/>
      <c r="S657" s="647"/>
      <c r="T657" s="647"/>
      <c r="U657" s="647"/>
      <c r="V657" s="647"/>
      <c r="W657" s="647"/>
      <c r="X657" s="648"/>
      <c r="Y657" s="649"/>
      <c r="Z657" s="650"/>
      <c r="AA657" s="651"/>
      <c r="AB657" s="647"/>
      <c r="AC657" s="647"/>
      <c r="AD657" s="647"/>
      <c r="AE657" s="647"/>
      <c r="AF657" s="652"/>
      <c r="AG657" s="647"/>
      <c r="AH657" s="647"/>
      <c r="AI657" s="647"/>
      <c r="AJ657" s="646"/>
      <c r="AK657" s="653"/>
      <c r="AL657" s="653"/>
      <c r="AM657" s="653"/>
      <c r="AN657" s="653"/>
    </row>
    <row r="658" spans="1:40">
      <c r="A658" s="234"/>
      <c r="B658" s="647"/>
      <c r="C658" s="647"/>
      <c r="D658" s="647"/>
      <c r="E658" s="647"/>
      <c r="F658" s="647"/>
      <c r="G658" s="647"/>
      <c r="H658" s="647"/>
      <c r="I658" s="647"/>
      <c r="J658" s="647"/>
      <c r="K658" s="647"/>
      <c r="L658" s="647"/>
      <c r="M658" s="647"/>
      <c r="N658" s="647"/>
      <c r="O658" s="647"/>
      <c r="P658" s="647"/>
      <c r="Q658" s="647"/>
      <c r="R658" s="647"/>
      <c r="S658" s="647"/>
      <c r="T658" s="647"/>
      <c r="U658" s="647"/>
      <c r="V658" s="647"/>
      <c r="W658" s="647"/>
      <c r="X658" s="648"/>
      <c r="Y658" s="649"/>
      <c r="Z658" s="650"/>
      <c r="AA658" s="651"/>
      <c r="AB658" s="647"/>
      <c r="AC658" s="647"/>
      <c r="AD658" s="647"/>
      <c r="AE658" s="647"/>
      <c r="AF658" s="652"/>
      <c r="AG658" s="647"/>
      <c r="AH658" s="647"/>
      <c r="AI658" s="647"/>
      <c r="AJ658" s="646"/>
      <c r="AK658" s="653"/>
      <c r="AL658" s="653"/>
      <c r="AM658" s="653"/>
      <c r="AN658" s="653"/>
    </row>
    <row r="659" spans="1:40">
      <c r="A659" s="234"/>
      <c r="B659" s="647"/>
      <c r="C659" s="647"/>
      <c r="D659" s="647"/>
      <c r="E659" s="647"/>
      <c r="F659" s="647"/>
      <c r="G659" s="647"/>
      <c r="H659" s="647"/>
      <c r="I659" s="647"/>
      <c r="J659" s="647"/>
      <c r="K659" s="647"/>
      <c r="L659" s="647"/>
      <c r="M659" s="647"/>
      <c r="N659" s="647"/>
      <c r="O659" s="647"/>
      <c r="P659" s="647"/>
      <c r="Q659" s="647"/>
      <c r="R659" s="647"/>
      <c r="S659" s="647"/>
      <c r="T659" s="647"/>
      <c r="U659" s="647"/>
      <c r="V659" s="647"/>
      <c r="W659" s="647"/>
      <c r="X659" s="648"/>
      <c r="Y659" s="649"/>
      <c r="Z659" s="650"/>
      <c r="AA659" s="651"/>
      <c r="AB659" s="647"/>
      <c r="AC659" s="647"/>
      <c r="AD659" s="647"/>
      <c r="AE659" s="647"/>
      <c r="AF659" s="652"/>
      <c r="AG659" s="647"/>
      <c r="AH659" s="647"/>
      <c r="AI659" s="647"/>
      <c r="AJ659" s="646"/>
      <c r="AK659" s="653"/>
      <c r="AL659" s="653"/>
      <c r="AM659" s="653"/>
      <c r="AN659" s="653"/>
    </row>
    <row r="660" spans="1:40">
      <c r="A660" s="234"/>
      <c r="B660" s="647"/>
      <c r="C660" s="647"/>
      <c r="D660" s="647"/>
      <c r="E660" s="647"/>
      <c r="F660" s="647"/>
      <c r="G660" s="647"/>
      <c r="H660" s="647"/>
      <c r="I660" s="647"/>
      <c r="J660" s="647"/>
      <c r="K660" s="647"/>
      <c r="L660" s="647"/>
      <c r="M660" s="647"/>
      <c r="N660" s="647"/>
      <c r="O660" s="647"/>
      <c r="P660" s="647"/>
      <c r="Q660" s="647"/>
      <c r="R660" s="647"/>
      <c r="S660" s="647"/>
      <c r="T660" s="647"/>
      <c r="U660" s="647"/>
      <c r="V660" s="647"/>
      <c r="W660" s="647"/>
      <c r="X660" s="648"/>
      <c r="Y660" s="649"/>
      <c r="Z660" s="650"/>
      <c r="AA660" s="651"/>
      <c r="AB660" s="647"/>
      <c r="AC660" s="647"/>
      <c r="AD660" s="647"/>
      <c r="AE660" s="647"/>
      <c r="AF660" s="652"/>
      <c r="AG660" s="647"/>
      <c r="AH660" s="647"/>
      <c r="AI660" s="647"/>
      <c r="AJ660" s="646"/>
      <c r="AK660" s="653"/>
      <c r="AL660" s="653"/>
      <c r="AM660" s="653"/>
      <c r="AN660" s="653"/>
    </row>
    <row r="661" spans="1:40">
      <c r="A661" s="234"/>
      <c r="B661" s="647"/>
      <c r="C661" s="647"/>
      <c r="D661" s="647"/>
      <c r="E661" s="647"/>
      <c r="F661" s="647"/>
      <c r="G661" s="647"/>
      <c r="H661" s="647"/>
      <c r="I661" s="647"/>
      <c r="J661" s="647"/>
      <c r="K661" s="647"/>
      <c r="L661" s="647"/>
      <c r="M661" s="647"/>
      <c r="N661" s="647"/>
      <c r="O661" s="647"/>
      <c r="P661" s="647"/>
      <c r="Q661" s="647"/>
      <c r="R661" s="647"/>
      <c r="S661" s="647"/>
      <c r="T661" s="647"/>
      <c r="U661" s="647"/>
      <c r="V661" s="647"/>
      <c r="W661" s="647"/>
      <c r="X661" s="648"/>
      <c r="Y661" s="649"/>
      <c r="Z661" s="650"/>
      <c r="AA661" s="651"/>
      <c r="AB661" s="647"/>
      <c r="AC661" s="647"/>
      <c r="AD661" s="647"/>
      <c r="AE661" s="647"/>
      <c r="AF661" s="652"/>
      <c r="AG661" s="647"/>
      <c r="AH661" s="647"/>
      <c r="AI661" s="647"/>
      <c r="AJ661" s="646"/>
      <c r="AK661" s="653"/>
      <c r="AL661" s="653"/>
      <c r="AM661" s="653"/>
      <c r="AN661" s="653"/>
    </row>
    <row r="662" spans="1:40">
      <c r="A662" s="234"/>
      <c r="B662" s="647"/>
      <c r="C662" s="647"/>
      <c r="D662" s="647"/>
      <c r="E662" s="647"/>
      <c r="F662" s="647"/>
      <c r="G662" s="647"/>
      <c r="H662" s="647"/>
      <c r="I662" s="647"/>
      <c r="J662" s="647"/>
      <c r="K662" s="647"/>
      <c r="L662" s="647"/>
      <c r="M662" s="647"/>
      <c r="N662" s="647"/>
      <c r="O662" s="647"/>
      <c r="P662" s="647"/>
      <c r="Q662" s="647"/>
      <c r="R662" s="647"/>
      <c r="S662" s="647"/>
      <c r="T662" s="647"/>
      <c r="U662" s="647"/>
      <c r="V662" s="647"/>
      <c r="W662" s="647"/>
      <c r="X662" s="648"/>
      <c r="Y662" s="649"/>
      <c r="Z662" s="650"/>
      <c r="AA662" s="651"/>
      <c r="AB662" s="647"/>
      <c r="AC662" s="647"/>
      <c r="AD662" s="647"/>
      <c r="AE662" s="647"/>
      <c r="AF662" s="652"/>
      <c r="AG662" s="647"/>
      <c r="AH662" s="647"/>
      <c r="AI662" s="647"/>
      <c r="AJ662" s="646"/>
      <c r="AK662" s="653"/>
      <c r="AL662" s="653"/>
      <c r="AM662" s="653"/>
      <c r="AN662" s="653"/>
    </row>
    <row r="663" spans="1:40">
      <c r="A663" s="234"/>
      <c r="B663" s="647"/>
      <c r="C663" s="647"/>
      <c r="D663" s="647"/>
      <c r="E663" s="647"/>
      <c r="F663" s="647"/>
      <c r="G663" s="647"/>
      <c r="H663" s="647"/>
      <c r="I663" s="647"/>
      <c r="J663" s="647"/>
      <c r="K663" s="647"/>
      <c r="L663" s="647"/>
      <c r="M663" s="647"/>
      <c r="N663" s="647"/>
      <c r="O663" s="647"/>
      <c r="P663" s="647"/>
      <c r="Q663" s="647"/>
      <c r="R663" s="647"/>
      <c r="S663" s="647"/>
      <c r="T663" s="647"/>
      <c r="U663" s="647"/>
      <c r="V663" s="647"/>
      <c r="W663" s="647"/>
      <c r="X663" s="648"/>
      <c r="Y663" s="649"/>
      <c r="Z663" s="650"/>
      <c r="AA663" s="651"/>
      <c r="AB663" s="647"/>
      <c r="AC663" s="647"/>
      <c r="AD663" s="647"/>
      <c r="AE663" s="647"/>
      <c r="AF663" s="652"/>
      <c r="AG663" s="647"/>
      <c r="AH663" s="647"/>
      <c r="AI663" s="647"/>
      <c r="AJ663" s="646"/>
      <c r="AK663" s="653"/>
      <c r="AL663" s="653"/>
      <c r="AM663" s="653"/>
      <c r="AN663" s="653"/>
    </row>
    <row r="664" spans="1:40">
      <c r="A664" s="234"/>
      <c r="B664" s="647"/>
      <c r="C664" s="647"/>
      <c r="D664" s="647"/>
      <c r="E664" s="647"/>
      <c r="F664" s="647"/>
      <c r="G664" s="647"/>
      <c r="H664" s="647"/>
      <c r="I664" s="647"/>
      <c r="J664" s="647"/>
      <c r="K664" s="647"/>
      <c r="L664" s="647"/>
      <c r="M664" s="647"/>
      <c r="N664" s="647"/>
      <c r="O664" s="647"/>
      <c r="P664" s="647"/>
      <c r="Q664" s="647"/>
      <c r="R664" s="647"/>
      <c r="S664" s="647"/>
      <c r="T664" s="647"/>
      <c r="U664" s="647"/>
      <c r="V664" s="647"/>
      <c r="W664" s="647"/>
      <c r="X664" s="648"/>
      <c r="Y664" s="649"/>
      <c r="Z664" s="650"/>
      <c r="AA664" s="651"/>
      <c r="AB664" s="647"/>
      <c r="AC664" s="647"/>
      <c r="AD664" s="647"/>
      <c r="AE664" s="647"/>
      <c r="AF664" s="652"/>
      <c r="AG664" s="647"/>
      <c r="AH664" s="647"/>
      <c r="AI664" s="647"/>
      <c r="AJ664" s="646"/>
      <c r="AK664" s="653"/>
      <c r="AL664" s="653"/>
      <c r="AM664" s="653"/>
      <c r="AN664" s="653"/>
    </row>
    <row r="665" spans="1:40">
      <c r="A665" s="234"/>
      <c r="B665" s="647"/>
      <c r="C665" s="647"/>
      <c r="D665" s="647"/>
      <c r="E665" s="647"/>
      <c r="F665" s="647"/>
      <c r="G665" s="647"/>
      <c r="H665" s="647"/>
      <c r="I665" s="647"/>
      <c r="J665" s="647"/>
      <c r="K665" s="647"/>
      <c r="L665" s="647"/>
      <c r="M665" s="647"/>
      <c r="N665" s="647"/>
      <c r="O665" s="647"/>
      <c r="P665" s="647"/>
      <c r="Q665" s="647"/>
      <c r="R665" s="647"/>
      <c r="S665" s="647"/>
      <c r="T665" s="647"/>
      <c r="U665" s="647"/>
      <c r="V665" s="647"/>
      <c r="W665" s="647"/>
      <c r="X665" s="648"/>
      <c r="Y665" s="649"/>
      <c r="Z665" s="650"/>
      <c r="AA665" s="651"/>
      <c r="AB665" s="647"/>
      <c r="AC665" s="647"/>
      <c r="AD665" s="647"/>
      <c r="AE665" s="647"/>
      <c r="AF665" s="652"/>
      <c r="AG665" s="647"/>
      <c r="AH665" s="647"/>
      <c r="AI665" s="647"/>
      <c r="AJ665" s="646"/>
      <c r="AK665" s="653"/>
      <c r="AL665" s="653"/>
      <c r="AM665" s="653"/>
      <c r="AN665" s="653"/>
    </row>
    <row r="666" spans="1:40">
      <c r="A666" s="234"/>
      <c r="B666" s="647"/>
      <c r="C666" s="647"/>
      <c r="D666" s="647"/>
      <c r="E666" s="647"/>
      <c r="F666" s="647"/>
      <c r="G666" s="647"/>
      <c r="H666" s="647"/>
      <c r="I666" s="647"/>
      <c r="J666" s="647"/>
      <c r="K666" s="647"/>
      <c r="L666" s="647"/>
      <c r="M666" s="647"/>
      <c r="N666" s="647"/>
      <c r="O666" s="647"/>
      <c r="P666" s="647"/>
      <c r="Q666" s="647"/>
      <c r="R666" s="647"/>
      <c r="S666" s="647"/>
      <c r="T666" s="647"/>
      <c r="U666" s="647"/>
      <c r="V666" s="647"/>
      <c r="W666" s="647"/>
      <c r="X666" s="648"/>
      <c r="Y666" s="649"/>
      <c r="Z666" s="650"/>
      <c r="AA666" s="651"/>
      <c r="AB666" s="647"/>
      <c r="AC666" s="647"/>
      <c r="AD666" s="647"/>
      <c r="AE666" s="647"/>
      <c r="AF666" s="652"/>
      <c r="AG666" s="647"/>
      <c r="AH666" s="647"/>
      <c r="AI666" s="647"/>
      <c r="AJ666" s="646"/>
      <c r="AK666" s="653"/>
      <c r="AL666" s="653"/>
      <c r="AM666" s="653"/>
      <c r="AN666" s="653"/>
    </row>
    <row r="667" spans="1:40">
      <c r="A667" s="234"/>
      <c r="B667" s="647"/>
      <c r="C667" s="647"/>
      <c r="D667" s="647"/>
      <c r="E667" s="647"/>
      <c r="F667" s="647"/>
      <c r="G667" s="647"/>
      <c r="H667" s="647"/>
      <c r="I667" s="647"/>
      <c r="J667" s="647"/>
      <c r="K667" s="647"/>
      <c r="L667" s="647"/>
      <c r="M667" s="647"/>
      <c r="N667" s="647"/>
      <c r="O667" s="647"/>
      <c r="P667" s="647"/>
      <c r="Q667" s="647"/>
      <c r="R667" s="647"/>
      <c r="S667" s="647"/>
      <c r="T667" s="647"/>
      <c r="U667" s="647"/>
      <c r="V667" s="647"/>
      <c r="W667" s="647"/>
      <c r="X667" s="648"/>
      <c r="Y667" s="649"/>
      <c r="Z667" s="650"/>
      <c r="AA667" s="651"/>
      <c r="AB667" s="647"/>
      <c r="AC667" s="647"/>
      <c r="AD667" s="647"/>
      <c r="AE667" s="647"/>
      <c r="AF667" s="652"/>
      <c r="AG667" s="647"/>
      <c r="AH667" s="647"/>
      <c r="AI667" s="647"/>
      <c r="AJ667" s="646"/>
      <c r="AK667" s="653"/>
      <c r="AL667" s="653"/>
      <c r="AM667" s="653"/>
      <c r="AN667" s="653"/>
    </row>
    <row r="668" spans="1:40">
      <c r="A668" s="234"/>
      <c r="B668" s="647"/>
      <c r="C668" s="647"/>
      <c r="D668" s="647"/>
      <c r="E668" s="647"/>
      <c r="F668" s="647"/>
      <c r="G668" s="647"/>
      <c r="H668" s="647"/>
      <c r="I668" s="647"/>
      <c r="J668" s="647"/>
      <c r="K668" s="647"/>
      <c r="L668" s="647"/>
      <c r="M668" s="647"/>
      <c r="N668" s="647"/>
      <c r="O668" s="647"/>
      <c r="P668" s="647"/>
      <c r="Q668" s="647"/>
      <c r="R668" s="647"/>
      <c r="S668" s="647"/>
      <c r="T668" s="647"/>
      <c r="U668" s="647"/>
      <c r="V668" s="647"/>
      <c r="W668" s="647"/>
      <c r="X668" s="648"/>
      <c r="Y668" s="649"/>
      <c r="Z668" s="650"/>
      <c r="AA668" s="651"/>
      <c r="AB668" s="647"/>
      <c r="AC668" s="647"/>
      <c r="AD668" s="647"/>
      <c r="AE668" s="647"/>
      <c r="AF668" s="652"/>
      <c r="AG668" s="647"/>
      <c r="AH668" s="647"/>
      <c r="AI668" s="647"/>
      <c r="AJ668" s="646"/>
      <c r="AK668" s="653"/>
      <c r="AL668" s="653"/>
      <c r="AM668" s="653"/>
      <c r="AN668" s="653"/>
    </row>
    <row r="669" spans="1:40">
      <c r="A669" s="234"/>
      <c r="B669" s="647"/>
      <c r="C669" s="647"/>
      <c r="D669" s="647"/>
      <c r="E669" s="647"/>
      <c r="F669" s="647"/>
      <c r="G669" s="647"/>
      <c r="H669" s="647"/>
      <c r="I669" s="647"/>
      <c r="J669" s="647"/>
      <c r="K669" s="647"/>
      <c r="L669" s="647"/>
      <c r="M669" s="647"/>
      <c r="N669" s="647"/>
      <c r="O669" s="647"/>
      <c r="P669" s="647"/>
      <c r="Q669" s="647"/>
      <c r="R669" s="647"/>
      <c r="S669" s="647"/>
      <c r="T669" s="647"/>
      <c r="U669" s="647"/>
      <c r="V669" s="647"/>
      <c r="W669" s="647"/>
      <c r="X669" s="648"/>
      <c r="Y669" s="649"/>
      <c r="Z669" s="650"/>
      <c r="AA669" s="651"/>
      <c r="AB669" s="647"/>
      <c r="AC669" s="647"/>
      <c r="AD669" s="647"/>
      <c r="AE669" s="647"/>
      <c r="AF669" s="652"/>
      <c r="AG669" s="647"/>
      <c r="AH669" s="647"/>
      <c r="AI669" s="647"/>
      <c r="AJ669" s="646"/>
      <c r="AK669" s="653"/>
      <c r="AL669" s="653"/>
      <c r="AM669" s="653"/>
      <c r="AN669" s="653"/>
    </row>
    <row r="670" spans="1:40">
      <c r="A670" s="234"/>
      <c r="B670" s="647"/>
      <c r="C670" s="647"/>
      <c r="D670" s="647"/>
      <c r="E670" s="647"/>
      <c r="F670" s="647"/>
      <c r="G670" s="647"/>
      <c r="H670" s="647"/>
      <c r="I670" s="647"/>
      <c r="J670" s="647"/>
      <c r="K670" s="647"/>
      <c r="L670" s="647"/>
      <c r="M670" s="647"/>
      <c r="N670" s="647"/>
      <c r="O670" s="647"/>
      <c r="P670" s="647"/>
      <c r="Q670" s="647"/>
      <c r="R670" s="647"/>
      <c r="S670" s="647"/>
      <c r="T670" s="647"/>
      <c r="U670" s="647"/>
      <c r="V670" s="647"/>
      <c r="W670" s="647"/>
      <c r="X670" s="648"/>
      <c r="Y670" s="649"/>
      <c r="Z670" s="650"/>
      <c r="AA670" s="651"/>
      <c r="AB670" s="647"/>
      <c r="AC670" s="647"/>
      <c r="AD670" s="647"/>
      <c r="AE670" s="647"/>
      <c r="AF670" s="652"/>
      <c r="AG670" s="647"/>
      <c r="AH670" s="647"/>
      <c r="AI670" s="647"/>
      <c r="AJ670" s="646"/>
      <c r="AK670" s="653"/>
      <c r="AL670" s="653"/>
      <c r="AM670" s="653"/>
      <c r="AN670" s="653"/>
    </row>
    <row r="671" spans="1:40">
      <c r="A671" s="234"/>
      <c r="B671" s="647"/>
      <c r="C671" s="647"/>
      <c r="D671" s="647"/>
      <c r="E671" s="647"/>
      <c r="F671" s="647"/>
      <c r="G671" s="647"/>
      <c r="H671" s="647"/>
      <c r="I671" s="647"/>
      <c r="J671" s="647"/>
      <c r="K671" s="647"/>
      <c r="L671" s="647"/>
      <c r="M671" s="647"/>
      <c r="N671" s="647"/>
      <c r="O671" s="647"/>
      <c r="P671" s="647"/>
      <c r="Q671" s="647"/>
      <c r="R671" s="647"/>
      <c r="S671" s="647"/>
      <c r="T671" s="647"/>
      <c r="U671" s="647"/>
      <c r="V671" s="647"/>
      <c r="W671" s="647"/>
      <c r="X671" s="648"/>
      <c r="Y671" s="649"/>
      <c r="Z671" s="650"/>
      <c r="AA671" s="651"/>
      <c r="AB671" s="647"/>
      <c r="AC671" s="647"/>
      <c r="AD671" s="647"/>
      <c r="AE671" s="647"/>
      <c r="AF671" s="652"/>
      <c r="AG671" s="647"/>
      <c r="AH671" s="647"/>
      <c r="AI671" s="647"/>
      <c r="AJ671" s="646"/>
      <c r="AK671" s="653"/>
      <c r="AL671" s="653"/>
      <c r="AM671" s="653"/>
      <c r="AN671" s="653"/>
    </row>
    <row r="672" spans="1:40">
      <c r="A672" s="234"/>
      <c r="B672" s="647"/>
      <c r="C672" s="647"/>
      <c r="D672" s="647"/>
      <c r="E672" s="647"/>
      <c r="F672" s="647"/>
      <c r="G672" s="647"/>
      <c r="H672" s="647"/>
      <c r="I672" s="647"/>
      <c r="J672" s="647"/>
      <c r="K672" s="647"/>
      <c r="L672" s="647"/>
      <c r="M672" s="647"/>
      <c r="N672" s="647"/>
      <c r="O672" s="647"/>
      <c r="P672" s="647"/>
      <c r="Q672" s="647"/>
      <c r="R672" s="647"/>
      <c r="S672" s="647"/>
      <c r="T672" s="647"/>
      <c r="U672" s="647"/>
      <c r="V672" s="647"/>
      <c r="W672" s="647"/>
      <c r="X672" s="648"/>
      <c r="Y672" s="649"/>
      <c r="Z672" s="650"/>
      <c r="AA672" s="651"/>
      <c r="AB672" s="647"/>
      <c r="AC672" s="647"/>
      <c r="AD672" s="647"/>
      <c r="AE672" s="647"/>
      <c r="AF672" s="652"/>
      <c r="AG672" s="647"/>
      <c r="AH672" s="647"/>
      <c r="AI672" s="647"/>
      <c r="AJ672" s="646"/>
      <c r="AK672" s="653"/>
      <c r="AL672" s="653"/>
      <c r="AM672" s="653"/>
      <c r="AN672" s="653"/>
    </row>
    <row r="673" spans="1:40">
      <c r="A673" s="234"/>
      <c r="B673" s="647"/>
      <c r="C673" s="647"/>
      <c r="D673" s="647"/>
      <c r="E673" s="647"/>
      <c r="F673" s="647"/>
      <c r="G673" s="647"/>
      <c r="H673" s="647"/>
      <c r="I673" s="647"/>
      <c r="J673" s="647"/>
      <c r="K673" s="647"/>
      <c r="L673" s="647"/>
      <c r="M673" s="647"/>
      <c r="N673" s="647"/>
      <c r="O673" s="647"/>
      <c r="P673" s="647"/>
      <c r="Q673" s="647"/>
      <c r="R673" s="647"/>
      <c r="S673" s="647"/>
      <c r="T673" s="647"/>
      <c r="U673" s="647"/>
      <c r="V673" s="647"/>
      <c r="W673" s="647"/>
      <c r="X673" s="648"/>
      <c r="Y673" s="649"/>
      <c r="Z673" s="650"/>
      <c r="AA673" s="651"/>
      <c r="AB673" s="647"/>
      <c r="AC673" s="647"/>
      <c r="AD673" s="647"/>
      <c r="AE673" s="647"/>
      <c r="AF673" s="652"/>
      <c r="AG673" s="647"/>
      <c r="AH673" s="647"/>
      <c r="AI673" s="647"/>
      <c r="AJ673" s="646"/>
      <c r="AK673" s="653"/>
      <c r="AL673" s="653"/>
      <c r="AM673" s="653"/>
      <c r="AN673" s="653"/>
    </row>
    <row r="674" spans="1:40">
      <c r="A674" s="234"/>
      <c r="B674" s="647"/>
      <c r="C674" s="647"/>
      <c r="D674" s="647"/>
      <c r="E674" s="647"/>
      <c r="F674" s="647"/>
      <c r="G674" s="647"/>
      <c r="H674" s="647"/>
      <c r="I674" s="647"/>
      <c r="J674" s="647"/>
      <c r="K674" s="647"/>
      <c r="L674" s="647"/>
      <c r="M674" s="647"/>
      <c r="N674" s="647"/>
      <c r="O674" s="647"/>
      <c r="P674" s="647"/>
      <c r="Q674" s="647"/>
      <c r="R674" s="647"/>
      <c r="S674" s="647"/>
      <c r="T674" s="647"/>
      <c r="U674" s="647"/>
      <c r="V674" s="647"/>
      <c r="W674" s="647"/>
      <c r="X674" s="648"/>
      <c r="Y674" s="649"/>
      <c r="Z674" s="650"/>
      <c r="AA674" s="651"/>
      <c r="AB674" s="647"/>
      <c r="AC674" s="647"/>
      <c r="AD674" s="647"/>
      <c r="AE674" s="647"/>
      <c r="AF674" s="652"/>
      <c r="AG674" s="647"/>
      <c r="AH674" s="647"/>
      <c r="AI674" s="647"/>
      <c r="AJ674" s="646"/>
      <c r="AK674" s="653"/>
      <c r="AL674" s="653"/>
      <c r="AM674" s="653"/>
      <c r="AN674" s="653"/>
    </row>
    <row r="675" spans="1:40">
      <c r="A675" s="234"/>
      <c r="B675" s="647"/>
      <c r="C675" s="647"/>
      <c r="D675" s="647"/>
      <c r="E675" s="647"/>
      <c r="F675" s="647"/>
      <c r="G675" s="647"/>
      <c r="H675" s="647"/>
      <c r="I675" s="647"/>
      <c r="J675" s="647"/>
      <c r="K675" s="647"/>
      <c r="L675" s="647"/>
      <c r="M675" s="647"/>
      <c r="N675" s="647"/>
      <c r="O675" s="647"/>
      <c r="P675" s="647"/>
      <c r="Q675" s="647"/>
      <c r="R675" s="647"/>
      <c r="S675" s="647"/>
      <c r="T675" s="647"/>
      <c r="U675" s="647"/>
      <c r="V675" s="647"/>
      <c r="W675" s="647"/>
      <c r="X675" s="648"/>
      <c r="Y675" s="649"/>
      <c r="Z675" s="650"/>
      <c r="AA675" s="651"/>
      <c r="AB675" s="647"/>
      <c r="AC675" s="647"/>
      <c r="AD675" s="647"/>
      <c r="AE675" s="647"/>
      <c r="AF675" s="652"/>
      <c r="AG675" s="647"/>
      <c r="AH675" s="647"/>
      <c r="AI675" s="647"/>
      <c r="AJ675" s="646"/>
      <c r="AK675" s="653"/>
      <c r="AL675" s="653"/>
      <c r="AM675" s="653"/>
      <c r="AN675" s="653"/>
    </row>
    <row r="676" spans="1:40">
      <c r="A676" s="234"/>
      <c r="B676" s="647"/>
      <c r="C676" s="647"/>
      <c r="D676" s="647"/>
      <c r="E676" s="647"/>
      <c r="F676" s="647"/>
      <c r="G676" s="647"/>
      <c r="H676" s="647"/>
      <c r="I676" s="647"/>
      <c r="J676" s="647"/>
      <c r="K676" s="647"/>
      <c r="L676" s="647"/>
      <c r="M676" s="647"/>
      <c r="N676" s="647"/>
      <c r="O676" s="647"/>
      <c r="P676" s="647"/>
      <c r="Q676" s="647"/>
      <c r="R676" s="647"/>
      <c r="S676" s="647"/>
      <c r="T676" s="647"/>
      <c r="U676" s="647"/>
      <c r="V676" s="647"/>
      <c r="W676" s="647"/>
      <c r="X676" s="648"/>
      <c r="Y676" s="649"/>
      <c r="Z676" s="650"/>
      <c r="AA676" s="651"/>
      <c r="AB676" s="647"/>
      <c r="AC676" s="647"/>
      <c r="AD676" s="647"/>
      <c r="AE676" s="647"/>
      <c r="AF676" s="652"/>
      <c r="AG676" s="647"/>
      <c r="AH676" s="647"/>
      <c r="AI676" s="647"/>
      <c r="AJ676" s="646"/>
      <c r="AK676" s="653"/>
      <c r="AL676" s="653"/>
      <c r="AM676" s="653"/>
      <c r="AN676" s="653"/>
    </row>
    <row r="677" spans="1:40">
      <c r="A677" s="234"/>
      <c r="B677" s="647"/>
      <c r="C677" s="647"/>
      <c r="D677" s="647"/>
      <c r="E677" s="647"/>
      <c r="F677" s="647"/>
      <c r="G677" s="647"/>
      <c r="H677" s="647"/>
      <c r="I677" s="647"/>
      <c r="J677" s="647"/>
      <c r="K677" s="647"/>
      <c r="L677" s="647"/>
      <c r="M677" s="647"/>
      <c r="N677" s="647"/>
      <c r="O677" s="647"/>
      <c r="P677" s="647"/>
      <c r="Q677" s="647"/>
      <c r="R677" s="647"/>
      <c r="S677" s="647"/>
      <c r="T677" s="647"/>
      <c r="U677" s="647"/>
      <c r="V677" s="647"/>
      <c r="W677" s="647"/>
      <c r="X677" s="648"/>
      <c r="Y677" s="649"/>
      <c r="Z677" s="650"/>
      <c r="AA677" s="651"/>
      <c r="AB677" s="647"/>
      <c r="AC677" s="647"/>
      <c r="AD677" s="647"/>
      <c r="AE677" s="647"/>
      <c r="AF677" s="652"/>
      <c r="AG677" s="647"/>
      <c r="AH677" s="647"/>
      <c r="AI677" s="647"/>
      <c r="AJ677" s="646"/>
      <c r="AK677" s="653"/>
      <c r="AL677" s="653"/>
      <c r="AM677" s="653"/>
      <c r="AN677" s="653"/>
    </row>
    <row r="678" spans="1:40">
      <c r="A678" s="234"/>
      <c r="B678" s="647"/>
      <c r="C678" s="647"/>
      <c r="D678" s="647"/>
      <c r="E678" s="647"/>
      <c r="F678" s="647"/>
      <c r="G678" s="647"/>
      <c r="H678" s="647"/>
      <c r="I678" s="647"/>
      <c r="J678" s="647"/>
      <c r="K678" s="647"/>
      <c r="L678" s="647"/>
      <c r="M678" s="647"/>
      <c r="N678" s="647"/>
      <c r="O678" s="647"/>
      <c r="P678" s="647"/>
      <c r="Q678" s="647"/>
      <c r="R678" s="647"/>
      <c r="S678" s="647"/>
      <c r="T678" s="647"/>
      <c r="U678" s="647"/>
      <c r="V678" s="647"/>
      <c r="W678" s="647"/>
      <c r="X678" s="648"/>
      <c r="Y678" s="649"/>
      <c r="Z678" s="650"/>
      <c r="AA678" s="651"/>
      <c r="AB678" s="647"/>
      <c r="AC678" s="647"/>
      <c r="AD678" s="647"/>
      <c r="AE678" s="647"/>
      <c r="AF678" s="652"/>
      <c r="AG678" s="647"/>
      <c r="AH678" s="647"/>
      <c r="AI678" s="647"/>
      <c r="AJ678" s="646"/>
      <c r="AK678" s="653"/>
      <c r="AL678" s="653"/>
      <c r="AM678" s="653"/>
      <c r="AN678" s="653"/>
    </row>
    <row r="679" spans="1:40">
      <c r="A679" s="234"/>
      <c r="B679" s="647"/>
      <c r="C679" s="647"/>
      <c r="D679" s="647"/>
      <c r="E679" s="647"/>
      <c r="F679" s="647"/>
      <c r="G679" s="647"/>
      <c r="H679" s="647"/>
      <c r="I679" s="647"/>
      <c r="J679" s="647"/>
      <c r="K679" s="647"/>
      <c r="L679" s="647"/>
      <c r="M679" s="647"/>
      <c r="N679" s="647"/>
      <c r="O679" s="647"/>
      <c r="P679" s="647"/>
      <c r="Q679" s="647"/>
      <c r="R679" s="647"/>
      <c r="S679" s="647"/>
      <c r="T679" s="647"/>
      <c r="U679" s="647"/>
      <c r="V679" s="647"/>
      <c r="W679" s="647"/>
      <c r="X679" s="648"/>
      <c r="Y679" s="649"/>
      <c r="Z679" s="650"/>
      <c r="AA679" s="651"/>
      <c r="AB679" s="647"/>
      <c r="AC679" s="647"/>
      <c r="AD679" s="647"/>
      <c r="AE679" s="647"/>
      <c r="AF679" s="652"/>
      <c r="AG679" s="647"/>
      <c r="AH679" s="647"/>
      <c r="AI679" s="647"/>
      <c r="AJ679" s="646"/>
      <c r="AK679" s="653"/>
      <c r="AL679" s="653"/>
      <c r="AM679" s="653"/>
      <c r="AN679" s="653"/>
    </row>
    <row r="680" spans="1:40">
      <c r="A680" s="234"/>
      <c r="B680" s="647"/>
      <c r="C680" s="647"/>
      <c r="D680" s="647"/>
      <c r="E680" s="647"/>
      <c r="F680" s="647"/>
      <c r="G680" s="647"/>
      <c r="H680" s="647"/>
      <c r="I680" s="647"/>
      <c r="J680" s="647"/>
      <c r="K680" s="647"/>
      <c r="L680" s="647"/>
      <c r="M680" s="647"/>
      <c r="N680" s="647"/>
      <c r="O680" s="647"/>
      <c r="P680" s="647"/>
      <c r="Q680" s="647"/>
      <c r="R680" s="647"/>
      <c r="S680" s="647"/>
      <c r="T680" s="647"/>
      <c r="U680" s="647"/>
      <c r="V680" s="647"/>
      <c r="W680" s="647"/>
      <c r="X680" s="648"/>
      <c r="Y680" s="649"/>
      <c r="Z680" s="650"/>
      <c r="AA680" s="651"/>
      <c r="AB680" s="647"/>
      <c r="AC680" s="647"/>
      <c r="AD680" s="647"/>
      <c r="AE680" s="647"/>
      <c r="AF680" s="652"/>
      <c r="AG680" s="647"/>
      <c r="AH680" s="647"/>
      <c r="AI680" s="647"/>
      <c r="AJ680" s="646"/>
      <c r="AK680" s="653"/>
      <c r="AL680" s="653"/>
      <c r="AM680" s="653"/>
      <c r="AN680" s="653"/>
    </row>
    <row r="681" spans="1:40">
      <c r="A681" s="234"/>
      <c r="B681" s="647"/>
      <c r="C681" s="647"/>
      <c r="D681" s="647"/>
      <c r="E681" s="647"/>
      <c r="F681" s="647"/>
      <c r="G681" s="647"/>
      <c r="H681" s="647"/>
      <c r="I681" s="647"/>
      <c r="J681" s="647"/>
      <c r="K681" s="647"/>
      <c r="L681" s="647"/>
      <c r="M681" s="647"/>
      <c r="N681" s="647"/>
      <c r="O681" s="647"/>
      <c r="P681" s="647"/>
      <c r="Q681" s="647"/>
      <c r="R681" s="647"/>
      <c r="S681" s="647"/>
      <c r="T681" s="647"/>
      <c r="U681" s="647"/>
      <c r="V681" s="647"/>
      <c r="W681" s="647"/>
      <c r="X681" s="648"/>
      <c r="Y681" s="649"/>
      <c r="Z681" s="650"/>
      <c r="AA681" s="651"/>
      <c r="AB681" s="647"/>
      <c r="AC681" s="647"/>
      <c r="AD681" s="647"/>
      <c r="AE681" s="647"/>
      <c r="AF681" s="652"/>
      <c r="AG681" s="647"/>
      <c r="AH681" s="647"/>
      <c r="AI681" s="647"/>
      <c r="AJ681" s="646"/>
      <c r="AK681" s="653"/>
      <c r="AL681" s="653"/>
      <c r="AM681" s="653"/>
      <c r="AN681" s="653"/>
    </row>
    <row r="682" spans="1:40">
      <c r="A682" s="234"/>
      <c r="B682" s="647"/>
      <c r="C682" s="647"/>
      <c r="D682" s="647"/>
      <c r="E682" s="647"/>
      <c r="F682" s="647"/>
      <c r="G682" s="647"/>
      <c r="H682" s="647"/>
      <c r="I682" s="647"/>
      <c r="J682" s="647"/>
      <c r="K682" s="647"/>
      <c r="L682" s="647"/>
      <c r="M682" s="647"/>
      <c r="N682" s="647"/>
      <c r="O682" s="647"/>
      <c r="P682" s="647"/>
      <c r="Q682" s="647"/>
      <c r="R682" s="647"/>
      <c r="S682" s="647"/>
      <c r="T682" s="647"/>
      <c r="U682" s="647"/>
      <c r="V682" s="647"/>
      <c r="W682" s="647"/>
      <c r="X682" s="648"/>
      <c r="Y682" s="649"/>
      <c r="Z682" s="650"/>
      <c r="AA682" s="651"/>
      <c r="AB682" s="647"/>
      <c r="AC682" s="647"/>
      <c r="AD682" s="647"/>
      <c r="AE682" s="647"/>
      <c r="AF682" s="652"/>
      <c r="AG682" s="647"/>
      <c r="AH682" s="647"/>
      <c r="AI682" s="647"/>
      <c r="AJ682" s="646"/>
      <c r="AK682" s="653"/>
      <c r="AL682" s="653"/>
      <c r="AM682" s="653"/>
      <c r="AN682" s="653"/>
    </row>
    <row r="683" spans="1:40">
      <c r="A683" s="234"/>
      <c r="B683" s="647"/>
      <c r="C683" s="647"/>
      <c r="D683" s="647"/>
      <c r="E683" s="647"/>
      <c r="F683" s="647"/>
      <c r="G683" s="647"/>
      <c r="H683" s="647"/>
      <c r="I683" s="647"/>
      <c r="J683" s="647"/>
      <c r="K683" s="647"/>
      <c r="L683" s="647"/>
      <c r="M683" s="647"/>
      <c r="N683" s="647"/>
      <c r="O683" s="647"/>
      <c r="P683" s="647"/>
      <c r="Q683" s="647"/>
      <c r="R683" s="647"/>
      <c r="S683" s="647"/>
      <c r="T683" s="647"/>
      <c r="U683" s="647"/>
      <c r="V683" s="647"/>
      <c r="W683" s="647"/>
      <c r="X683" s="648"/>
      <c r="Y683" s="649"/>
      <c r="Z683" s="650"/>
      <c r="AA683" s="651"/>
      <c r="AB683" s="647"/>
      <c r="AC683" s="647"/>
      <c r="AD683" s="647"/>
      <c r="AE683" s="647"/>
      <c r="AF683" s="652"/>
      <c r="AG683" s="647"/>
      <c r="AH683" s="647"/>
      <c r="AI683" s="647"/>
      <c r="AJ683" s="646"/>
      <c r="AK683" s="653"/>
      <c r="AL683" s="653"/>
      <c r="AM683" s="653"/>
      <c r="AN683" s="653"/>
    </row>
    <row r="684" spans="1:40">
      <c r="A684" s="234"/>
      <c r="B684" s="647"/>
      <c r="C684" s="647"/>
      <c r="D684" s="647"/>
      <c r="E684" s="647"/>
      <c r="F684" s="647"/>
      <c r="G684" s="647"/>
      <c r="H684" s="647"/>
      <c r="I684" s="647"/>
      <c r="J684" s="647"/>
      <c r="K684" s="647"/>
      <c r="L684" s="647"/>
      <c r="M684" s="647"/>
      <c r="N684" s="647"/>
      <c r="O684" s="647"/>
      <c r="P684" s="647"/>
      <c r="Q684" s="647"/>
      <c r="R684" s="647"/>
      <c r="S684" s="647"/>
      <c r="T684" s="647"/>
      <c r="U684" s="647"/>
      <c r="V684" s="647"/>
      <c r="W684" s="647"/>
      <c r="X684" s="648"/>
      <c r="Y684" s="649"/>
      <c r="Z684" s="650"/>
      <c r="AA684" s="651"/>
      <c r="AB684" s="647"/>
      <c r="AC684" s="647"/>
      <c r="AD684" s="647"/>
      <c r="AE684" s="647"/>
      <c r="AF684" s="652"/>
      <c r="AG684" s="647"/>
      <c r="AH684" s="647"/>
      <c r="AI684" s="647"/>
      <c r="AJ684" s="646"/>
      <c r="AK684" s="653"/>
      <c r="AL684" s="653"/>
      <c r="AM684" s="653"/>
      <c r="AN684" s="653"/>
    </row>
    <row r="685" spans="1:40">
      <c r="A685" s="234"/>
      <c r="B685" s="647"/>
      <c r="C685" s="647"/>
      <c r="D685" s="647"/>
      <c r="E685" s="647"/>
      <c r="F685" s="647"/>
      <c r="G685" s="647"/>
      <c r="H685" s="647"/>
      <c r="I685" s="647"/>
      <c r="J685" s="647"/>
      <c r="K685" s="647"/>
      <c r="L685" s="647"/>
      <c r="M685" s="647"/>
      <c r="N685" s="647"/>
      <c r="O685" s="647"/>
      <c r="P685" s="647"/>
      <c r="Q685" s="647"/>
      <c r="R685" s="647"/>
      <c r="S685" s="647"/>
      <c r="T685" s="647"/>
      <c r="U685" s="647"/>
      <c r="V685" s="647"/>
      <c r="W685" s="647"/>
      <c r="X685" s="648"/>
      <c r="Y685" s="649"/>
      <c r="Z685" s="650"/>
      <c r="AA685" s="651"/>
      <c r="AB685" s="647"/>
      <c r="AC685" s="647"/>
      <c r="AD685" s="647"/>
      <c r="AE685" s="647"/>
      <c r="AF685" s="652"/>
      <c r="AG685" s="647"/>
      <c r="AH685" s="647"/>
      <c r="AI685" s="647"/>
      <c r="AJ685" s="646"/>
      <c r="AK685" s="653"/>
      <c r="AL685" s="653"/>
      <c r="AM685" s="653"/>
      <c r="AN685" s="653"/>
    </row>
    <row r="686" spans="1:40">
      <c r="A686" s="234"/>
      <c r="B686" s="647"/>
      <c r="C686" s="647"/>
      <c r="D686" s="647"/>
      <c r="E686" s="647"/>
      <c r="F686" s="647"/>
      <c r="G686" s="647"/>
      <c r="H686" s="647"/>
      <c r="I686" s="647"/>
      <c r="J686" s="647"/>
      <c r="K686" s="647"/>
      <c r="L686" s="647"/>
      <c r="M686" s="647"/>
      <c r="N686" s="647"/>
      <c r="O686" s="647"/>
      <c r="P686" s="647"/>
      <c r="Q686" s="647"/>
      <c r="R686" s="647"/>
      <c r="S686" s="647"/>
      <c r="T686" s="647"/>
      <c r="U686" s="647"/>
      <c r="V686" s="647"/>
      <c r="W686" s="647"/>
      <c r="X686" s="648"/>
      <c r="Y686" s="649"/>
      <c r="Z686" s="650"/>
      <c r="AA686" s="651"/>
      <c r="AB686" s="647"/>
      <c r="AC686" s="647"/>
      <c r="AD686" s="647"/>
      <c r="AE686" s="647"/>
      <c r="AF686" s="652"/>
      <c r="AG686" s="647"/>
      <c r="AH686" s="647"/>
      <c r="AI686" s="647"/>
      <c r="AJ686" s="646"/>
      <c r="AK686" s="653"/>
      <c r="AL686" s="653"/>
      <c r="AM686" s="653"/>
      <c r="AN686" s="653"/>
    </row>
    <row r="687" spans="1:40">
      <c r="A687" s="234"/>
      <c r="B687" s="647"/>
      <c r="C687" s="647"/>
      <c r="D687" s="647"/>
      <c r="E687" s="647"/>
      <c r="F687" s="647"/>
      <c r="G687" s="647"/>
      <c r="H687" s="647"/>
      <c r="I687" s="647"/>
      <c r="J687" s="647"/>
      <c r="K687" s="647"/>
      <c r="L687" s="647"/>
      <c r="M687" s="647"/>
      <c r="N687" s="647"/>
      <c r="O687" s="647"/>
      <c r="P687" s="647"/>
      <c r="Q687" s="647"/>
      <c r="R687" s="647"/>
      <c r="S687" s="647"/>
      <c r="T687" s="647"/>
      <c r="U687" s="647"/>
      <c r="V687" s="647"/>
      <c r="W687" s="647"/>
      <c r="X687" s="648"/>
      <c r="Y687" s="649"/>
      <c r="Z687" s="650"/>
      <c r="AA687" s="651"/>
      <c r="AB687" s="647"/>
      <c r="AC687" s="647"/>
      <c r="AD687" s="647"/>
      <c r="AE687" s="647"/>
      <c r="AF687" s="652"/>
      <c r="AG687" s="647"/>
      <c r="AH687" s="647"/>
      <c r="AI687" s="647"/>
      <c r="AJ687" s="646"/>
      <c r="AK687" s="653"/>
      <c r="AL687" s="653"/>
      <c r="AM687" s="653"/>
      <c r="AN687" s="653"/>
    </row>
    <row r="688" spans="1:40">
      <c r="A688" s="234"/>
      <c r="B688" s="647"/>
      <c r="C688" s="647"/>
      <c r="D688" s="647"/>
      <c r="E688" s="647"/>
      <c r="F688" s="647"/>
      <c r="G688" s="647"/>
      <c r="H688" s="647"/>
      <c r="I688" s="647"/>
      <c r="J688" s="647"/>
      <c r="K688" s="647"/>
      <c r="L688" s="647"/>
      <c r="M688" s="647"/>
      <c r="N688" s="647"/>
      <c r="O688" s="647"/>
      <c r="P688" s="647"/>
      <c r="Q688" s="647"/>
      <c r="R688" s="647"/>
      <c r="S688" s="647"/>
      <c r="T688" s="647"/>
      <c r="U688" s="647"/>
      <c r="V688" s="647"/>
      <c r="W688" s="647"/>
      <c r="X688" s="648"/>
      <c r="Y688" s="649"/>
      <c r="Z688" s="650"/>
      <c r="AA688" s="651"/>
      <c r="AB688" s="647"/>
      <c r="AC688" s="647"/>
      <c r="AD688" s="647"/>
      <c r="AE688" s="647"/>
      <c r="AF688" s="652"/>
      <c r="AG688" s="647"/>
      <c r="AH688" s="647"/>
      <c r="AI688" s="647"/>
      <c r="AJ688" s="646"/>
      <c r="AK688" s="653"/>
      <c r="AL688" s="653"/>
      <c r="AM688" s="653"/>
      <c r="AN688" s="653"/>
    </row>
    <row r="689" spans="1:40">
      <c r="A689" s="234"/>
      <c r="B689" s="647"/>
      <c r="C689" s="647"/>
      <c r="D689" s="647"/>
      <c r="E689" s="647"/>
      <c r="F689" s="647"/>
      <c r="G689" s="647"/>
      <c r="H689" s="647"/>
      <c r="I689" s="647"/>
      <c r="J689" s="647"/>
      <c r="K689" s="647"/>
      <c r="L689" s="647"/>
      <c r="M689" s="647"/>
      <c r="N689" s="647"/>
      <c r="O689" s="647"/>
      <c r="P689" s="647"/>
      <c r="Q689" s="647"/>
      <c r="R689" s="647"/>
      <c r="S689" s="647"/>
      <c r="T689" s="647"/>
      <c r="U689" s="647"/>
      <c r="V689" s="647"/>
      <c r="W689" s="647"/>
      <c r="X689" s="648"/>
      <c r="Y689" s="649"/>
      <c r="Z689" s="650"/>
      <c r="AA689" s="651"/>
      <c r="AB689" s="647"/>
      <c r="AC689" s="647"/>
      <c r="AD689" s="647"/>
      <c r="AE689" s="647"/>
      <c r="AF689" s="652"/>
      <c r="AG689" s="647"/>
      <c r="AH689" s="647"/>
      <c r="AI689" s="647"/>
      <c r="AJ689" s="646"/>
      <c r="AK689" s="653"/>
      <c r="AL689" s="653"/>
      <c r="AM689" s="653"/>
      <c r="AN689" s="653"/>
    </row>
    <row r="690" spans="1:40">
      <c r="A690" s="234"/>
      <c r="B690" s="647"/>
      <c r="C690" s="647"/>
      <c r="D690" s="647"/>
      <c r="E690" s="647"/>
      <c r="F690" s="647"/>
      <c r="G690" s="647"/>
      <c r="H690" s="647"/>
      <c r="I690" s="647"/>
      <c r="J690" s="647"/>
      <c r="K690" s="647"/>
      <c r="L690" s="647"/>
      <c r="M690" s="647"/>
      <c r="N690" s="647"/>
      <c r="O690" s="647"/>
      <c r="P690" s="647"/>
      <c r="Q690" s="647"/>
      <c r="R690" s="647"/>
      <c r="S690" s="647"/>
      <c r="T690" s="647"/>
      <c r="U690" s="647"/>
      <c r="V690" s="647"/>
      <c r="W690" s="647"/>
      <c r="X690" s="648"/>
      <c r="Y690" s="649"/>
      <c r="Z690" s="650"/>
      <c r="AA690" s="651"/>
      <c r="AB690" s="647"/>
      <c r="AC690" s="647"/>
      <c r="AD690" s="647"/>
      <c r="AE690" s="647"/>
      <c r="AF690" s="652"/>
      <c r="AG690" s="647"/>
      <c r="AH690" s="647"/>
      <c r="AI690" s="647"/>
      <c r="AJ690" s="646"/>
      <c r="AK690" s="653"/>
      <c r="AL690" s="653"/>
      <c r="AM690" s="653"/>
      <c r="AN690" s="653"/>
    </row>
    <row r="691" spans="1:40">
      <c r="A691" s="234"/>
      <c r="B691" s="647"/>
      <c r="C691" s="647"/>
      <c r="D691" s="647"/>
      <c r="E691" s="647"/>
      <c r="F691" s="647"/>
      <c r="G691" s="647"/>
      <c r="H691" s="647"/>
      <c r="I691" s="647"/>
      <c r="J691" s="647"/>
      <c r="K691" s="647"/>
      <c r="L691" s="647"/>
      <c r="M691" s="647"/>
      <c r="N691" s="647"/>
      <c r="O691" s="647"/>
      <c r="P691" s="647"/>
      <c r="Q691" s="647"/>
      <c r="R691" s="647"/>
      <c r="S691" s="647"/>
      <c r="T691" s="647"/>
      <c r="U691" s="647"/>
      <c r="V691" s="647"/>
      <c r="W691" s="647"/>
      <c r="X691" s="648"/>
      <c r="Y691" s="649"/>
      <c r="Z691" s="650"/>
      <c r="AA691" s="651"/>
      <c r="AB691" s="647"/>
      <c r="AC691" s="647"/>
      <c r="AD691" s="647"/>
      <c r="AE691" s="647"/>
      <c r="AF691" s="652"/>
      <c r="AG691" s="647"/>
      <c r="AH691" s="647"/>
      <c r="AI691" s="647"/>
      <c r="AJ691" s="646"/>
      <c r="AK691" s="653"/>
      <c r="AL691" s="653"/>
      <c r="AM691" s="653"/>
      <c r="AN691" s="653"/>
    </row>
    <row r="692" spans="1:40">
      <c r="A692" s="234"/>
      <c r="B692" s="647"/>
      <c r="C692" s="647"/>
      <c r="D692" s="647"/>
      <c r="E692" s="647"/>
      <c r="F692" s="647"/>
      <c r="G692" s="647"/>
      <c r="H692" s="647"/>
      <c r="I692" s="647"/>
      <c r="J692" s="647"/>
      <c r="K692" s="647"/>
      <c r="L692" s="647"/>
      <c r="M692" s="647"/>
      <c r="N692" s="647"/>
      <c r="O692" s="647"/>
      <c r="P692" s="647"/>
      <c r="Q692" s="647"/>
      <c r="R692" s="647"/>
      <c r="S692" s="647"/>
      <c r="T692" s="647"/>
      <c r="U692" s="647"/>
      <c r="V692" s="647"/>
      <c r="W692" s="647"/>
      <c r="X692" s="648"/>
      <c r="Y692" s="649"/>
      <c r="Z692" s="650"/>
      <c r="AA692" s="651"/>
      <c r="AB692" s="647"/>
      <c r="AC692" s="647"/>
      <c r="AD692" s="647"/>
      <c r="AE692" s="647"/>
      <c r="AF692" s="652"/>
      <c r="AG692" s="647"/>
      <c r="AH692" s="647"/>
      <c r="AI692" s="647"/>
      <c r="AJ692" s="646"/>
      <c r="AK692" s="653"/>
      <c r="AL692" s="653"/>
      <c r="AM692" s="653"/>
      <c r="AN692" s="653"/>
    </row>
    <row r="693" spans="1:40">
      <c r="A693" s="234"/>
      <c r="B693" s="647"/>
      <c r="C693" s="647"/>
      <c r="D693" s="647"/>
      <c r="E693" s="647"/>
      <c r="F693" s="647"/>
      <c r="G693" s="647"/>
      <c r="H693" s="647"/>
      <c r="I693" s="647"/>
      <c r="J693" s="647"/>
      <c r="K693" s="647"/>
      <c r="L693" s="647"/>
      <c r="M693" s="647"/>
      <c r="N693" s="647"/>
      <c r="O693" s="647"/>
      <c r="P693" s="647"/>
      <c r="Q693" s="647"/>
      <c r="R693" s="647"/>
      <c r="S693" s="647"/>
      <c r="T693" s="647"/>
      <c r="U693" s="647"/>
      <c r="V693" s="647"/>
      <c r="W693" s="647"/>
      <c r="X693" s="648"/>
      <c r="Y693" s="649"/>
      <c r="Z693" s="650"/>
      <c r="AA693" s="651"/>
      <c r="AB693" s="647"/>
      <c r="AC693" s="647"/>
      <c r="AD693" s="647"/>
      <c r="AE693" s="647"/>
      <c r="AF693" s="652"/>
      <c r="AG693" s="647"/>
      <c r="AH693" s="647"/>
      <c r="AI693" s="647"/>
      <c r="AJ693" s="646"/>
      <c r="AK693" s="653"/>
      <c r="AL693" s="653"/>
      <c r="AM693" s="653"/>
      <c r="AN693" s="653"/>
    </row>
    <row r="694" spans="1:40">
      <c r="A694" s="234"/>
      <c r="B694" s="647"/>
      <c r="C694" s="647"/>
      <c r="D694" s="647"/>
      <c r="E694" s="647"/>
      <c r="F694" s="647"/>
      <c r="G694" s="647"/>
      <c r="H694" s="647"/>
      <c r="I694" s="647"/>
      <c r="J694" s="647"/>
      <c r="K694" s="647"/>
      <c r="L694" s="647"/>
      <c r="M694" s="647"/>
      <c r="N694" s="647"/>
      <c r="O694" s="647"/>
      <c r="P694" s="647"/>
      <c r="Q694" s="647"/>
      <c r="R694" s="647"/>
      <c r="S694" s="647"/>
      <c r="T694" s="647"/>
      <c r="U694" s="647"/>
      <c r="V694" s="647"/>
      <c r="W694" s="647"/>
      <c r="X694" s="648"/>
      <c r="Y694" s="649"/>
      <c r="Z694" s="650"/>
      <c r="AA694" s="651"/>
      <c r="AB694" s="647"/>
      <c r="AC694" s="647"/>
      <c r="AD694" s="647"/>
      <c r="AE694" s="647"/>
      <c r="AF694" s="652"/>
      <c r="AG694" s="647"/>
      <c r="AH694" s="647"/>
      <c r="AI694" s="647"/>
      <c r="AJ694" s="646"/>
      <c r="AK694" s="653"/>
      <c r="AL694" s="653"/>
      <c r="AM694" s="653"/>
      <c r="AN694" s="653"/>
    </row>
    <row r="695" spans="1:40">
      <c r="A695" s="234"/>
      <c r="B695" s="647"/>
      <c r="C695" s="647"/>
      <c r="D695" s="647"/>
      <c r="E695" s="647"/>
      <c r="F695" s="647"/>
      <c r="G695" s="647"/>
      <c r="H695" s="647"/>
      <c r="I695" s="647"/>
      <c r="J695" s="647"/>
      <c r="K695" s="647"/>
      <c r="L695" s="647"/>
      <c r="M695" s="647"/>
      <c r="N695" s="647"/>
      <c r="O695" s="647"/>
      <c r="P695" s="647"/>
      <c r="Q695" s="647"/>
      <c r="R695" s="647"/>
      <c r="S695" s="647"/>
      <c r="T695" s="647"/>
      <c r="U695" s="647"/>
      <c r="V695" s="647"/>
      <c r="W695" s="647"/>
      <c r="X695" s="648"/>
      <c r="Y695" s="649"/>
      <c r="Z695" s="650"/>
      <c r="AA695" s="651"/>
      <c r="AB695" s="647"/>
      <c r="AC695" s="647"/>
      <c r="AD695" s="647"/>
      <c r="AE695" s="647"/>
      <c r="AF695" s="652"/>
      <c r="AG695" s="647"/>
      <c r="AH695" s="647"/>
      <c r="AI695" s="647"/>
      <c r="AJ695" s="646"/>
      <c r="AK695" s="653"/>
      <c r="AL695" s="653"/>
      <c r="AM695" s="653"/>
      <c r="AN695" s="653"/>
    </row>
    <row r="696" spans="1:40">
      <c r="A696" s="234"/>
      <c r="B696" s="647"/>
      <c r="C696" s="647"/>
      <c r="D696" s="647"/>
      <c r="E696" s="647"/>
      <c r="F696" s="647"/>
      <c r="G696" s="647"/>
      <c r="H696" s="647"/>
      <c r="I696" s="647"/>
      <c r="J696" s="647"/>
      <c r="K696" s="647"/>
      <c r="L696" s="647"/>
      <c r="M696" s="647"/>
      <c r="N696" s="647"/>
      <c r="O696" s="647"/>
      <c r="P696" s="647"/>
      <c r="Q696" s="647"/>
      <c r="R696" s="647"/>
      <c r="S696" s="647"/>
      <c r="T696" s="647"/>
      <c r="U696" s="647"/>
      <c r="V696" s="647"/>
      <c r="W696" s="647"/>
      <c r="X696" s="648"/>
      <c r="Y696" s="649"/>
      <c r="Z696" s="650"/>
      <c r="AA696" s="651"/>
      <c r="AB696" s="647"/>
      <c r="AC696" s="647"/>
      <c r="AD696" s="647"/>
      <c r="AE696" s="647"/>
      <c r="AF696" s="652"/>
      <c r="AG696" s="647"/>
      <c r="AH696" s="647"/>
      <c r="AI696" s="647"/>
      <c r="AJ696" s="646"/>
      <c r="AK696" s="653"/>
      <c r="AL696" s="653"/>
      <c r="AM696" s="653"/>
      <c r="AN696" s="653"/>
    </row>
    <row r="697" spans="1:40">
      <c r="A697" s="234"/>
      <c r="B697" s="647"/>
      <c r="C697" s="647"/>
      <c r="D697" s="647"/>
      <c r="E697" s="647"/>
      <c r="F697" s="647"/>
      <c r="G697" s="647"/>
      <c r="H697" s="647"/>
      <c r="I697" s="647"/>
      <c r="J697" s="647"/>
      <c r="K697" s="647"/>
      <c r="L697" s="647"/>
      <c r="M697" s="647"/>
      <c r="N697" s="647"/>
      <c r="O697" s="647"/>
      <c r="P697" s="647"/>
      <c r="Q697" s="647"/>
      <c r="R697" s="647"/>
      <c r="S697" s="647"/>
      <c r="T697" s="647"/>
      <c r="U697" s="647"/>
      <c r="V697" s="647"/>
      <c r="W697" s="647"/>
      <c r="X697" s="648"/>
      <c r="Y697" s="649"/>
      <c r="Z697" s="650"/>
      <c r="AA697" s="651"/>
      <c r="AB697" s="647"/>
      <c r="AC697" s="647"/>
      <c r="AD697" s="647"/>
      <c r="AE697" s="647"/>
      <c r="AF697" s="652"/>
      <c r="AG697" s="647"/>
      <c r="AH697" s="647"/>
      <c r="AI697" s="647"/>
      <c r="AJ697" s="646"/>
      <c r="AK697" s="653"/>
      <c r="AL697" s="653"/>
      <c r="AM697" s="653"/>
      <c r="AN697" s="653"/>
    </row>
    <row r="698" spans="1:40">
      <c r="A698" s="234"/>
      <c r="B698" s="647"/>
      <c r="C698" s="647"/>
      <c r="D698" s="647"/>
      <c r="E698" s="647"/>
      <c r="F698" s="647"/>
      <c r="G698" s="647"/>
      <c r="H698" s="647"/>
      <c r="I698" s="647"/>
      <c r="J698" s="647"/>
      <c r="K698" s="647"/>
      <c r="L698" s="647"/>
      <c r="M698" s="647"/>
      <c r="N698" s="647"/>
      <c r="O698" s="647"/>
      <c r="P698" s="647"/>
      <c r="Q698" s="647"/>
      <c r="R698" s="647"/>
      <c r="S698" s="647"/>
      <c r="T698" s="647"/>
      <c r="U698" s="647"/>
      <c r="V698" s="647"/>
      <c r="W698" s="647"/>
      <c r="X698" s="648"/>
      <c r="Y698" s="649"/>
      <c r="Z698" s="650"/>
      <c r="AA698" s="651"/>
      <c r="AB698" s="647"/>
      <c r="AC698" s="647"/>
      <c r="AD698" s="647"/>
      <c r="AE698" s="647"/>
      <c r="AF698" s="652"/>
      <c r="AG698" s="647"/>
      <c r="AH698" s="647"/>
      <c r="AI698" s="647"/>
      <c r="AJ698" s="646"/>
      <c r="AK698" s="653"/>
      <c r="AL698" s="653"/>
      <c r="AM698" s="653"/>
      <c r="AN698" s="653"/>
    </row>
    <row r="699" spans="1:40">
      <c r="A699" s="234"/>
      <c r="B699" s="647"/>
      <c r="C699" s="647"/>
      <c r="D699" s="647"/>
      <c r="E699" s="647"/>
      <c r="F699" s="647"/>
      <c r="G699" s="647"/>
      <c r="H699" s="647"/>
      <c r="I699" s="647"/>
      <c r="J699" s="647"/>
      <c r="K699" s="647"/>
      <c r="L699" s="647"/>
      <c r="M699" s="647"/>
      <c r="N699" s="647"/>
      <c r="O699" s="647"/>
      <c r="P699" s="647"/>
      <c r="Q699" s="647"/>
      <c r="R699" s="647"/>
      <c r="S699" s="647"/>
      <c r="T699" s="647"/>
      <c r="U699" s="647"/>
      <c r="V699" s="647"/>
      <c r="W699" s="647"/>
      <c r="X699" s="648"/>
      <c r="Y699" s="649"/>
      <c r="Z699" s="650"/>
      <c r="AA699" s="651"/>
      <c r="AB699" s="647"/>
      <c r="AC699" s="647"/>
      <c r="AD699" s="647"/>
      <c r="AE699" s="647"/>
      <c r="AF699" s="652"/>
      <c r="AG699" s="647"/>
      <c r="AH699" s="647"/>
      <c r="AI699" s="647"/>
      <c r="AJ699" s="646"/>
      <c r="AK699" s="653"/>
      <c r="AL699" s="653"/>
      <c r="AM699" s="653"/>
      <c r="AN699" s="653"/>
    </row>
    <row r="700" spans="1:40">
      <c r="A700" s="234"/>
      <c r="B700" s="647"/>
      <c r="C700" s="647"/>
      <c r="D700" s="647"/>
      <c r="E700" s="647"/>
      <c r="F700" s="647"/>
      <c r="G700" s="647"/>
      <c r="H700" s="647"/>
      <c r="I700" s="647"/>
      <c r="J700" s="647"/>
      <c r="K700" s="647"/>
      <c r="L700" s="647"/>
      <c r="M700" s="647"/>
      <c r="N700" s="647"/>
      <c r="O700" s="647"/>
      <c r="P700" s="647"/>
      <c r="Q700" s="647"/>
      <c r="R700" s="647"/>
      <c r="S700" s="647"/>
      <c r="T700" s="647"/>
      <c r="U700" s="647"/>
      <c r="V700" s="647"/>
      <c r="W700" s="647"/>
      <c r="X700" s="648"/>
      <c r="Y700" s="649"/>
      <c r="Z700" s="650"/>
      <c r="AA700" s="651"/>
      <c r="AB700" s="647"/>
      <c r="AC700" s="647"/>
      <c r="AD700" s="647"/>
      <c r="AE700" s="647"/>
      <c r="AF700" s="652"/>
      <c r="AG700" s="647"/>
      <c r="AH700" s="647"/>
      <c r="AI700" s="647"/>
      <c r="AJ700" s="646"/>
      <c r="AK700" s="653"/>
      <c r="AL700" s="653"/>
      <c r="AM700" s="653"/>
      <c r="AN700" s="653"/>
    </row>
    <row r="701" spans="1:40">
      <c r="A701" s="234"/>
      <c r="B701" s="647"/>
      <c r="C701" s="647"/>
      <c r="D701" s="647"/>
      <c r="E701" s="647"/>
      <c r="F701" s="647"/>
      <c r="G701" s="647"/>
      <c r="H701" s="647"/>
      <c r="I701" s="647"/>
      <c r="J701" s="647"/>
      <c r="K701" s="647"/>
      <c r="L701" s="647"/>
      <c r="M701" s="647"/>
      <c r="N701" s="647"/>
      <c r="O701" s="647"/>
      <c r="P701" s="647"/>
      <c r="Q701" s="647"/>
      <c r="R701" s="647"/>
      <c r="S701" s="647"/>
      <c r="T701" s="647"/>
      <c r="U701" s="647"/>
      <c r="V701" s="647"/>
      <c r="W701" s="647"/>
      <c r="X701" s="648"/>
      <c r="Y701" s="649"/>
      <c r="Z701" s="650"/>
      <c r="AA701" s="651"/>
      <c r="AB701" s="647"/>
      <c r="AC701" s="647"/>
      <c r="AD701" s="647"/>
      <c r="AE701" s="647"/>
      <c r="AF701" s="652"/>
      <c r="AG701" s="647"/>
      <c r="AH701" s="647"/>
      <c r="AI701" s="647"/>
      <c r="AJ701" s="646"/>
      <c r="AK701" s="653"/>
      <c r="AL701" s="653"/>
      <c r="AM701" s="653"/>
      <c r="AN701" s="653"/>
    </row>
    <row r="702" spans="1:40">
      <c r="A702" s="234"/>
      <c r="B702" s="647"/>
      <c r="C702" s="647"/>
      <c r="D702" s="647"/>
      <c r="E702" s="647"/>
      <c r="F702" s="647"/>
      <c r="G702" s="647"/>
      <c r="H702" s="647"/>
      <c r="I702" s="647"/>
      <c r="J702" s="647"/>
      <c r="K702" s="647"/>
      <c r="L702" s="647"/>
      <c r="M702" s="647"/>
      <c r="N702" s="647"/>
      <c r="O702" s="647"/>
      <c r="P702" s="647"/>
      <c r="Q702" s="647"/>
      <c r="R702" s="647"/>
      <c r="S702" s="647"/>
      <c r="T702" s="647"/>
      <c r="U702" s="647"/>
      <c r="V702" s="647"/>
      <c r="W702" s="647"/>
      <c r="X702" s="648"/>
      <c r="Y702" s="649"/>
      <c r="Z702" s="650"/>
      <c r="AA702" s="651"/>
      <c r="AB702" s="647"/>
      <c r="AC702" s="647"/>
      <c r="AD702" s="647"/>
      <c r="AE702" s="647"/>
      <c r="AF702" s="652"/>
      <c r="AG702" s="647"/>
      <c r="AH702" s="647"/>
      <c r="AI702" s="647"/>
      <c r="AJ702" s="646"/>
      <c r="AK702" s="653"/>
      <c r="AL702" s="653"/>
      <c r="AM702" s="653"/>
      <c r="AN702" s="653"/>
    </row>
    <row r="703" spans="1:40">
      <c r="A703" s="234"/>
      <c r="B703" s="647"/>
      <c r="C703" s="647"/>
      <c r="D703" s="647"/>
      <c r="E703" s="647"/>
      <c r="F703" s="647"/>
      <c r="G703" s="647"/>
      <c r="H703" s="647"/>
      <c r="I703" s="647"/>
      <c r="J703" s="647"/>
      <c r="K703" s="647"/>
      <c r="L703" s="647"/>
      <c r="M703" s="647"/>
      <c r="N703" s="647"/>
      <c r="O703" s="647"/>
      <c r="P703" s="647"/>
      <c r="Q703" s="647"/>
      <c r="R703" s="647"/>
      <c r="S703" s="647"/>
      <c r="T703" s="647"/>
      <c r="U703" s="647"/>
      <c r="V703" s="647"/>
      <c r="W703" s="647"/>
      <c r="X703" s="648"/>
      <c r="Y703" s="649"/>
      <c r="Z703" s="650"/>
      <c r="AA703" s="651"/>
      <c r="AB703" s="647"/>
      <c r="AC703" s="647"/>
      <c r="AD703" s="647"/>
      <c r="AE703" s="647"/>
      <c r="AF703" s="652"/>
      <c r="AG703" s="647"/>
      <c r="AH703" s="647"/>
      <c r="AI703" s="647"/>
      <c r="AJ703" s="646"/>
      <c r="AK703" s="653"/>
      <c r="AL703" s="653"/>
      <c r="AM703" s="653"/>
      <c r="AN703" s="653"/>
    </row>
    <row r="704" spans="1:40">
      <c r="A704" s="234"/>
      <c r="B704" s="647"/>
      <c r="C704" s="647"/>
      <c r="D704" s="647"/>
      <c r="E704" s="647"/>
      <c r="F704" s="647"/>
      <c r="G704" s="647"/>
      <c r="H704" s="647"/>
      <c r="I704" s="647"/>
      <c r="J704" s="647"/>
      <c r="K704" s="647"/>
      <c r="L704" s="647"/>
      <c r="M704" s="647"/>
      <c r="N704" s="647"/>
      <c r="O704" s="647"/>
      <c r="P704" s="647"/>
      <c r="Q704" s="647"/>
      <c r="R704" s="647"/>
      <c r="S704" s="647"/>
      <c r="T704" s="647"/>
      <c r="U704" s="647"/>
      <c r="V704" s="647"/>
      <c r="W704" s="647"/>
      <c r="X704" s="648"/>
      <c r="Y704" s="649"/>
      <c r="Z704" s="650"/>
      <c r="AA704" s="651"/>
      <c r="AB704" s="647"/>
      <c r="AC704" s="647"/>
      <c r="AD704" s="647"/>
      <c r="AE704" s="647"/>
      <c r="AF704" s="652"/>
      <c r="AG704" s="647"/>
      <c r="AH704" s="647"/>
      <c r="AI704" s="647"/>
      <c r="AJ704" s="646"/>
      <c r="AK704" s="653"/>
      <c r="AL704" s="653"/>
      <c r="AM704" s="653"/>
      <c r="AN704" s="653"/>
    </row>
    <row r="705" spans="1:40">
      <c r="A705" s="234"/>
      <c r="B705" s="647"/>
      <c r="C705" s="647"/>
      <c r="D705" s="647"/>
      <c r="E705" s="647"/>
      <c r="F705" s="647"/>
      <c r="G705" s="647"/>
      <c r="H705" s="647"/>
      <c r="I705" s="647"/>
      <c r="J705" s="647"/>
      <c r="K705" s="647"/>
      <c r="L705" s="647"/>
      <c r="M705" s="647"/>
      <c r="N705" s="647"/>
      <c r="O705" s="647"/>
      <c r="P705" s="647"/>
      <c r="Q705" s="647"/>
      <c r="R705" s="647"/>
      <c r="S705" s="647"/>
      <c r="T705" s="647"/>
      <c r="U705" s="647"/>
      <c r="V705" s="647"/>
      <c r="W705" s="647"/>
      <c r="X705" s="648"/>
      <c r="Y705" s="649"/>
      <c r="Z705" s="650"/>
      <c r="AA705" s="651"/>
      <c r="AB705" s="647"/>
      <c r="AC705" s="647"/>
      <c r="AD705" s="647"/>
      <c r="AE705" s="647"/>
      <c r="AF705" s="652"/>
      <c r="AG705" s="647"/>
      <c r="AH705" s="647"/>
      <c r="AI705" s="647"/>
      <c r="AJ705" s="646"/>
      <c r="AK705" s="653"/>
      <c r="AL705" s="653"/>
      <c r="AM705" s="653"/>
      <c r="AN705" s="653"/>
    </row>
    <row r="706" spans="1:40">
      <c r="A706" s="234"/>
      <c r="B706" s="647"/>
      <c r="C706" s="647"/>
      <c r="D706" s="647"/>
      <c r="E706" s="647"/>
      <c r="F706" s="647"/>
      <c r="G706" s="647"/>
      <c r="H706" s="647"/>
      <c r="I706" s="647"/>
      <c r="J706" s="647"/>
      <c r="K706" s="647"/>
      <c r="L706" s="647"/>
      <c r="M706" s="647"/>
      <c r="N706" s="647"/>
      <c r="O706" s="647"/>
      <c r="P706" s="647"/>
      <c r="Q706" s="647"/>
      <c r="R706" s="647"/>
      <c r="S706" s="647"/>
      <c r="T706" s="647"/>
      <c r="U706" s="647"/>
      <c r="V706" s="647"/>
      <c r="W706" s="647"/>
      <c r="X706" s="648"/>
      <c r="Y706" s="649"/>
      <c r="Z706" s="650"/>
      <c r="AA706" s="651"/>
      <c r="AB706" s="647"/>
      <c r="AC706" s="647"/>
      <c r="AD706" s="647"/>
      <c r="AE706" s="647"/>
      <c r="AF706" s="652"/>
      <c r="AG706" s="647"/>
      <c r="AH706" s="647"/>
      <c r="AI706" s="647"/>
      <c r="AJ706" s="646"/>
      <c r="AK706" s="653"/>
      <c r="AL706" s="653"/>
      <c r="AM706" s="653"/>
      <c r="AN706" s="653"/>
    </row>
    <row r="707" spans="1:40">
      <c r="A707" s="234"/>
      <c r="B707" s="647"/>
      <c r="C707" s="647"/>
      <c r="D707" s="647"/>
      <c r="E707" s="647"/>
      <c r="F707" s="647"/>
      <c r="G707" s="647"/>
      <c r="H707" s="647"/>
      <c r="I707" s="647"/>
      <c r="J707" s="647"/>
      <c r="K707" s="647"/>
      <c r="L707" s="647"/>
      <c r="M707" s="647"/>
      <c r="N707" s="647"/>
      <c r="O707" s="647"/>
      <c r="P707" s="647"/>
      <c r="Q707" s="647"/>
      <c r="R707" s="647"/>
      <c r="S707" s="647"/>
      <c r="T707" s="647"/>
      <c r="U707" s="647"/>
      <c r="V707" s="647"/>
      <c r="W707" s="647"/>
      <c r="X707" s="648"/>
      <c r="Y707" s="649"/>
      <c r="Z707" s="650"/>
      <c r="AA707" s="651"/>
      <c r="AB707" s="647"/>
      <c r="AC707" s="647"/>
      <c r="AD707" s="647"/>
      <c r="AE707" s="647"/>
      <c r="AF707" s="652"/>
      <c r="AG707" s="647"/>
      <c r="AH707" s="647"/>
      <c r="AI707" s="647"/>
      <c r="AJ707" s="646"/>
      <c r="AK707" s="653"/>
      <c r="AL707" s="653"/>
      <c r="AM707" s="653"/>
      <c r="AN707" s="653"/>
    </row>
    <row r="708" spans="1:40">
      <c r="A708" s="234"/>
      <c r="B708" s="647"/>
      <c r="C708" s="647"/>
      <c r="D708" s="647"/>
      <c r="E708" s="647"/>
      <c r="F708" s="647"/>
      <c r="G708" s="647"/>
      <c r="H708" s="647"/>
      <c r="I708" s="647"/>
      <c r="J708" s="647"/>
      <c r="K708" s="647"/>
      <c r="L708" s="647"/>
      <c r="M708" s="647"/>
      <c r="N708" s="647"/>
      <c r="O708" s="647"/>
      <c r="P708" s="647"/>
      <c r="Q708" s="647"/>
      <c r="R708" s="647"/>
      <c r="S708" s="647"/>
      <c r="T708" s="647"/>
      <c r="U708" s="647"/>
      <c r="V708" s="647"/>
      <c r="W708" s="647"/>
      <c r="X708" s="648"/>
      <c r="Y708" s="649"/>
      <c r="Z708" s="650"/>
      <c r="AA708" s="651"/>
      <c r="AB708" s="647"/>
      <c r="AC708" s="647"/>
      <c r="AD708" s="647"/>
      <c r="AE708" s="647"/>
      <c r="AF708" s="652"/>
      <c r="AG708" s="647"/>
      <c r="AH708" s="647"/>
      <c r="AI708" s="647"/>
      <c r="AJ708" s="646"/>
      <c r="AK708" s="653"/>
      <c r="AL708" s="653"/>
      <c r="AM708" s="653"/>
      <c r="AN708" s="653"/>
    </row>
    <row r="709" spans="1:40">
      <c r="A709" s="234"/>
      <c r="B709" s="647"/>
      <c r="C709" s="647"/>
      <c r="D709" s="647"/>
      <c r="E709" s="647"/>
      <c r="F709" s="647"/>
      <c r="G709" s="647"/>
      <c r="H709" s="647"/>
      <c r="I709" s="647"/>
      <c r="J709" s="647"/>
      <c r="K709" s="647"/>
      <c r="L709" s="647"/>
      <c r="M709" s="647"/>
      <c r="N709" s="647"/>
      <c r="O709" s="647"/>
      <c r="P709" s="647"/>
      <c r="Q709" s="647"/>
      <c r="R709" s="647"/>
      <c r="S709" s="647"/>
      <c r="T709" s="647"/>
      <c r="U709" s="647"/>
      <c r="V709" s="647"/>
      <c r="W709" s="647"/>
      <c r="X709" s="648"/>
      <c r="Y709" s="649"/>
      <c r="Z709" s="650"/>
      <c r="AA709" s="651"/>
      <c r="AB709" s="647"/>
      <c r="AC709" s="647"/>
      <c r="AD709" s="647"/>
      <c r="AE709" s="647"/>
      <c r="AF709" s="652"/>
      <c r="AG709" s="647"/>
      <c r="AH709" s="647"/>
      <c r="AI709" s="647"/>
      <c r="AJ709" s="646"/>
      <c r="AK709" s="653"/>
      <c r="AL709" s="653"/>
      <c r="AM709" s="653"/>
      <c r="AN709" s="653"/>
    </row>
    <row r="710" spans="1:40">
      <c r="A710" s="234"/>
      <c r="B710" s="647"/>
      <c r="C710" s="647"/>
      <c r="D710" s="647"/>
      <c r="E710" s="647"/>
      <c r="F710" s="647"/>
      <c r="G710" s="647"/>
      <c r="H710" s="647"/>
      <c r="I710" s="647"/>
      <c r="J710" s="647"/>
      <c r="K710" s="647"/>
      <c r="L710" s="647"/>
      <c r="M710" s="647"/>
      <c r="N710" s="647"/>
      <c r="O710" s="647"/>
      <c r="P710" s="647"/>
      <c r="Q710" s="647"/>
      <c r="R710" s="647"/>
      <c r="S710" s="647"/>
      <c r="T710" s="647"/>
      <c r="U710" s="647"/>
      <c r="V710" s="647"/>
      <c r="W710" s="647"/>
      <c r="X710" s="648"/>
      <c r="Y710" s="649"/>
      <c r="Z710" s="650"/>
      <c r="AA710" s="651"/>
      <c r="AB710" s="647"/>
      <c r="AC710" s="647"/>
      <c r="AD710" s="647"/>
      <c r="AE710" s="647"/>
      <c r="AF710" s="652"/>
      <c r="AG710" s="647"/>
      <c r="AH710" s="647"/>
      <c r="AI710" s="647"/>
      <c r="AJ710" s="646"/>
      <c r="AK710" s="653"/>
      <c r="AL710" s="653"/>
      <c r="AM710" s="653"/>
      <c r="AN710" s="653"/>
    </row>
    <row r="711" spans="1:40">
      <c r="A711" s="234"/>
      <c r="B711" s="647"/>
      <c r="C711" s="647"/>
      <c r="D711" s="647"/>
      <c r="E711" s="647"/>
      <c r="F711" s="647"/>
      <c r="G711" s="647"/>
      <c r="H711" s="647"/>
      <c r="I711" s="647"/>
      <c r="J711" s="647"/>
      <c r="K711" s="647"/>
      <c r="L711" s="647"/>
      <c r="M711" s="647"/>
      <c r="N711" s="647"/>
      <c r="O711" s="647"/>
      <c r="P711" s="647"/>
      <c r="Q711" s="647"/>
      <c r="R711" s="647"/>
      <c r="S711" s="647"/>
      <c r="T711" s="647"/>
      <c r="U711" s="647"/>
      <c r="V711" s="647"/>
      <c r="W711" s="647"/>
      <c r="X711" s="648"/>
      <c r="Y711" s="649"/>
      <c r="Z711" s="650"/>
      <c r="AA711" s="651"/>
      <c r="AB711" s="647"/>
      <c r="AC711" s="647"/>
      <c r="AD711" s="647"/>
      <c r="AE711" s="647"/>
      <c r="AF711" s="652"/>
      <c r="AG711" s="647"/>
      <c r="AH711" s="647"/>
      <c r="AI711" s="647"/>
      <c r="AJ711" s="646"/>
      <c r="AK711" s="653"/>
      <c r="AL711" s="653"/>
      <c r="AM711" s="653"/>
      <c r="AN711" s="653"/>
    </row>
    <row r="712" spans="1:40">
      <c r="A712" s="234"/>
      <c r="B712" s="647"/>
      <c r="C712" s="647"/>
      <c r="D712" s="647"/>
      <c r="E712" s="647"/>
      <c r="F712" s="647"/>
      <c r="G712" s="647"/>
      <c r="H712" s="647"/>
      <c r="I712" s="647"/>
      <c r="J712" s="647"/>
      <c r="K712" s="647"/>
      <c r="L712" s="647"/>
      <c r="M712" s="647"/>
      <c r="N712" s="647"/>
      <c r="O712" s="647"/>
      <c r="P712" s="647"/>
      <c r="Q712" s="647"/>
      <c r="R712" s="647"/>
      <c r="S712" s="647"/>
      <c r="T712" s="647"/>
      <c r="U712" s="647"/>
      <c r="V712" s="647"/>
      <c r="W712" s="647"/>
      <c r="X712" s="648"/>
      <c r="Y712" s="649"/>
      <c r="Z712" s="650"/>
      <c r="AA712" s="651"/>
      <c r="AB712" s="647"/>
      <c r="AC712" s="647"/>
      <c r="AD712" s="647"/>
      <c r="AE712" s="647"/>
      <c r="AF712" s="652"/>
      <c r="AG712" s="647"/>
      <c r="AH712" s="647"/>
      <c r="AI712" s="647"/>
      <c r="AJ712" s="646"/>
      <c r="AK712" s="653"/>
      <c r="AL712" s="653"/>
      <c r="AM712" s="653"/>
      <c r="AN712" s="653"/>
    </row>
    <row r="713" spans="1:40">
      <c r="A713" s="234"/>
      <c r="B713" s="647"/>
      <c r="C713" s="647"/>
      <c r="D713" s="647"/>
      <c r="E713" s="647"/>
      <c r="F713" s="647"/>
      <c r="G713" s="647"/>
      <c r="H713" s="647"/>
      <c r="I713" s="647"/>
      <c r="J713" s="647"/>
      <c r="K713" s="647"/>
      <c r="L713" s="647"/>
      <c r="M713" s="647"/>
      <c r="N713" s="647"/>
      <c r="O713" s="647"/>
      <c r="P713" s="647"/>
      <c r="Q713" s="647"/>
      <c r="R713" s="647"/>
      <c r="S713" s="647"/>
      <c r="T713" s="647"/>
      <c r="U713" s="647"/>
      <c r="V713" s="647"/>
      <c r="W713" s="647"/>
      <c r="X713" s="648"/>
      <c r="Y713" s="649"/>
      <c r="Z713" s="650"/>
      <c r="AA713" s="651"/>
      <c r="AB713" s="647"/>
      <c r="AC713" s="647"/>
      <c r="AD713" s="647"/>
      <c r="AE713" s="647"/>
      <c r="AF713" s="652"/>
      <c r="AG713" s="647"/>
      <c r="AH713" s="647"/>
      <c r="AI713" s="647"/>
      <c r="AJ713" s="646"/>
      <c r="AK713" s="653"/>
      <c r="AL713" s="653"/>
      <c r="AM713" s="653"/>
      <c r="AN713" s="653"/>
    </row>
    <row r="714" spans="1:40">
      <c r="A714" s="234"/>
      <c r="B714" s="647"/>
      <c r="C714" s="647"/>
      <c r="D714" s="647"/>
      <c r="E714" s="647"/>
      <c r="F714" s="647"/>
      <c r="G714" s="647"/>
      <c r="H714" s="647"/>
      <c r="I714" s="647"/>
      <c r="J714" s="647"/>
      <c r="K714" s="647"/>
      <c r="L714" s="647"/>
      <c r="M714" s="647"/>
      <c r="N714" s="647"/>
      <c r="O714" s="647"/>
      <c r="P714" s="647"/>
      <c r="Q714" s="647"/>
      <c r="R714" s="647"/>
      <c r="S714" s="647"/>
      <c r="T714" s="647"/>
      <c r="U714" s="647"/>
      <c r="V714" s="647"/>
      <c r="W714" s="647"/>
      <c r="X714" s="648"/>
      <c r="Y714" s="649"/>
      <c r="Z714" s="650"/>
      <c r="AA714" s="651"/>
      <c r="AB714" s="647"/>
      <c r="AC714" s="647"/>
      <c r="AD714" s="647"/>
      <c r="AE714" s="647"/>
      <c r="AF714" s="652"/>
      <c r="AG714" s="647"/>
      <c r="AH714" s="647"/>
      <c r="AI714" s="647"/>
      <c r="AJ714" s="646"/>
      <c r="AK714" s="653"/>
      <c r="AL714" s="653"/>
      <c r="AM714" s="653"/>
      <c r="AN714" s="653"/>
    </row>
    <row r="715" spans="1:40">
      <c r="A715" s="234"/>
      <c r="B715" s="647"/>
      <c r="C715" s="647"/>
      <c r="D715" s="647"/>
      <c r="E715" s="647"/>
      <c r="F715" s="647"/>
      <c r="G715" s="647"/>
      <c r="H715" s="647"/>
      <c r="I715" s="647"/>
      <c r="J715" s="647"/>
      <c r="K715" s="647"/>
      <c r="L715" s="647"/>
      <c r="M715" s="647"/>
      <c r="N715" s="647"/>
      <c r="O715" s="647"/>
      <c r="P715" s="647"/>
      <c r="Q715" s="647"/>
      <c r="R715" s="647"/>
      <c r="S715" s="647"/>
      <c r="T715" s="647"/>
      <c r="U715" s="647"/>
      <c r="V715" s="647"/>
      <c r="W715" s="647"/>
      <c r="X715" s="648"/>
      <c r="Y715" s="649"/>
      <c r="Z715" s="650"/>
      <c r="AA715" s="651"/>
      <c r="AB715" s="647"/>
      <c r="AC715" s="647"/>
      <c r="AD715" s="647"/>
      <c r="AE715" s="647"/>
      <c r="AF715" s="652"/>
      <c r="AG715" s="647"/>
      <c r="AH715" s="647"/>
      <c r="AI715" s="647"/>
      <c r="AJ715" s="646"/>
      <c r="AK715" s="653"/>
      <c r="AL715" s="653"/>
      <c r="AM715" s="653"/>
      <c r="AN715" s="653"/>
    </row>
    <row r="716" spans="1:40">
      <c r="A716" s="234"/>
      <c r="B716" s="647"/>
      <c r="C716" s="647"/>
      <c r="D716" s="647"/>
      <c r="E716" s="647"/>
      <c r="F716" s="647"/>
      <c r="G716" s="647"/>
      <c r="H716" s="647"/>
      <c r="I716" s="647"/>
      <c r="J716" s="647"/>
      <c r="K716" s="647"/>
      <c r="L716" s="647"/>
      <c r="M716" s="647"/>
      <c r="N716" s="647"/>
      <c r="O716" s="647"/>
      <c r="P716" s="647"/>
      <c r="Q716" s="647"/>
      <c r="R716" s="647"/>
      <c r="S716" s="647"/>
      <c r="T716" s="647"/>
      <c r="U716" s="647"/>
      <c r="V716" s="647"/>
      <c r="W716" s="647"/>
      <c r="X716" s="648"/>
      <c r="Y716" s="649"/>
      <c r="Z716" s="650"/>
      <c r="AA716" s="651"/>
      <c r="AB716" s="647"/>
      <c r="AC716" s="647"/>
      <c r="AD716" s="647"/>
      <c r="AE716" s="647"/>
      <c r="AF716" s="652"/>
      <c r="AG716" s="647"/>
      <c r="AH716" s="647"/>
      <c r="AI716" s="647"/>
      <c r="AJ716" s="646"/>
      <c r="AK716" s="653"/>
      <c r="AL716" s="653"/>
      <c r="AM716" s="653"/>
      <c r="AN716" s="653"/>
    </row>
    <row r="717" spans="1:40">
      <c r="A717" s="234"/>
      <c r="B717" s="647"/>
      <c r="C717" s="647"/>
      <c r="D717" s="647"/>
      <c r="E717" s="647"/>
      <c r="F717" s="647"/>
      <c r="G717" s="647"/>
      <c r="H717" s="647"/>
      <c r="I717" s="647"/>
      <c r="J717" s="647"/>
      <c r="K717" s="647"/>
      <c r="L717" s="647"/>
      <c r="M717" s="647"/>
      <c r="N717" s="647"/>
      <c r="O717" s="647"/>
      <c r="P717" s="647"/>
      <c r="Q717" s="647"/>
      <c r="R717" s="647"/>
      <c r="S717" s="647"/>
      <c r="T717" s="647"/>
      <c r="U717" s="647"/>
      <c r="V717" s="647"/>
      <c r="W717" s="647"/>
      <c r="X717" s="648"/>
      <c r="Y717" s="649"/>
      <c r="Z717" s="650"/>
      <c r="AA717" s="651"/>
      <c r="AB717" s="647"/>
      <c r="AC717" s="647"/>
      <c r="AD717" s="647"/>
      <c r="AE717" s="647"/>
      <c r="AF717" s="652"/>
      <c r="AG717" s="647"/>
      <c r="AH717" s="647"/>
      <c r="AI717" s="647"/>
      <c r="AJ717" s="646"/>
      <c r="AK717" s="653"/>
      <c r="AL717" s="653"/>
      <c r="AM717" s="653"/>
      <c r="AN717" s="653"/>
    </row>
    <row r="718" spans="1:40">
      <c r="A718" s="234"/>
      <c r="B718" s="647"/>
      <c r="C718" s="647"/>
      <c r="D718" s="647"/>
      <c r="E718" s="647"/>
      <c r="F718" s="647"/>
      <c r="G718" s="647"/>
      <c r="H718" s="647"/>
      <c r="I718" s="647"/>
      <c r="J718" s="647"/>
      <c r="K718" s="647"/>
      <c r="L718" s="647"/>
      <c r="M718" s="647"/>
      <c r="N718" s="647"/>
      <c r="O718" s="647"/>
      <c r="P718" s="647"/>
      <c r="Q718" s="647"/>
      <c r="R718" s="647"/>
      <c r="S718" s="647"/>
      <c r="T718" s="647"/>
      <c r="U718" s="647"/>
      <c r="V718" s="647"/>
      <c r="W718" s="647"/>
      <c r="X718" s="648"/>
      <c r="Y718" s="649"/>
      <c r="Z718" s="650"/>
      <c r="AA718" s="651"/>
      <c r="AB718" s="647"/>
      <c r="AC718" s="647"/>
      <c r="AD718" s="647"/>
      <c r="AE718" s="647"/>
      <c r="AF718" s="652"/>
      <c r="AG718" s="647"/>
      <c r="AH718" s="647"/>
      <c r="AI718" s="647"/>
      <c r="AJ718" s="646"/>
      <c r="AK718" s="653"/>
      <c r="AL718" s="653"/>
      <c r="AM718" s="653"/>
      <c r="AN718" s="653"/>
    </row>
    <row r="719" spans="1:40">
      <c r="A719" s="234"/>
      <c r="B719" s="647"/>
      <c r="C719" s="647"/>
      <c r="D719" s="647"/>
      <c r="E719" s="647"/>
      <c r="F719" s="647"/>
      <c r="G719" s="647"/>
      <c r="H719" s="647"/>
      <c r="I719" s="647"/>
      <c r="J719" s="647"/>
      <c r="K719" s="647"/>
      <c r="L719" s="647"/>
      <c r="M719" s="647"/>
      <c r="N719" s="647"/>
      <c r="O719" s="647"/>
      <c r="P719" s="647"/>
      <c r="Q719" s="647"/>
      <c r="R719" s="647"/>
      <c r="S719" s="647"/>
      <c r="T719" s="647"/>
      <c r="U719" s="647"/>
      <c r="V719" s="647"/>
      <c r="W719" s="647"/>
      <c r="X719" s="648"/>
      <c r="Y719" s="649"/>
      <c r="Z719" s="650"/>
      <c r="AA719" s="651"/>
      <c r="AB719" s="647"/>
      <c r="AC719" s="647"/>
      <c r="AD719" s="647"/>
      <c r="AE719" s="647"/>
      <c r="AF719" s="652"/>
      <c r="AG719" s="647"/>
      <c r="AH719" s="647"/>
      <c r="AI719" s="647"/>
      <c r="AJ719" s="646"/>
      <c r="AK719" s="653"/>
      <c r="AL719" s="653"/>
      <c r="AM719" s="653"/>
      <c r="AN719" s="653"/>
    </row>
    <row r="720" spans="1:40">
      <c r="A720" s="234"/>
      <c r="B720" s="647"/>
      <c r="C720" s="647"/>
      <c r="D720" s="647"/>
      <c r="E720" s="647"/>
      <c r="F720" s="647"/>
      <c r="G720" s="647"/>
      <c r="H720" s="647"/>
      <c r="I720" s="647"/>
      <c r="J720" s="647"/>
      <c r="K720" s="647"/>
      <c r="L720" s="647"/>
      <c r="M720" s="647"/>
      <c r="N720" s="647"/>
      <c r="O720" s="647"/>
      <c r="P720" s="647"/>
      <c r="Q720" s="647"/>
      <c r="R720" s="647"/>
      <c r="S720" s="647"/>
      <c r="T720" s="647"/>
      <c r="U720" s="647"/>
      <c r="V720" s="647"/>
      <c r="W720" s="647"/>
      <c r="X720" s="648"/>
      <c r="Y720" s="649"/>
      <c r="Z720" s="650"/>
      <c r="AA720" s="651"/>
      <c r="AB720" s="647"/>
      <c r="AC720" s="647"/>
      <c r="AD720" s="647"/>
      <c r="AE720" s="647"/>
      <c r="AF720" s="652"/>
      <c r="AG720" s="647"/>
      <c r="AH720" s="647"/>
      <c r="AI720" s="647"/>
      <c r="AJ720" s="646"/>
      <c r="AK720" s="653"/>
      <c r="AL720" s="653"/>
      <c r="AM720" s="653"/>
      <c r="AN720" s="653"/>
    </row>
    <row r="721" spans="1:40">
      <c r="A721" s="234"/>
      <c r="B721" s="647"/>
      <c r="C721" s="647"/>
      <c r="D721" s="647"/>
      <c r="E721" s="647"/>
      <c r="F721" s="647"/>
      <c r="G721" s="647"/>
      <c r="H721" s="647"/>
      <c r="I721" s="647"/>
      <c r="J721" s="647"/>
      <c r="K721" s="647"/>
      <c r="L721" s="647"/>
      <c r="M721" s="647"/>
      <c r="N721" s="647"/>
      <c r="O721" s="647"/>
      <c r="P721" s="647"/>
      <c r="Q721" s="647"/>
      <c r="R721" s="647"/>
      <c r="S721" s="647"/>
      <c r="T721" s="647"/>
      <c r="U721" s="647"/>
      <c r="V721" s="647"/>
      <c r="W721" s="647"/>
      <c r="X721" s="648"/>
      <c r="Y721" s="649"/>
      <c r="Z721" s="650"/>
      <c r="AA721" s="651"/>
      <c r="AB721" s="647"/>
      <c r="AC721" s="647"/>
      <c r="AD721" s="647"/>
      <c r="AE721" s="647"/>
      <c r="AF721" s="652"/>
      <c r="AG721" s="647"/>
      <c r="AH721" s="647"/>
      <c r="AI721" s="647"/>
      <c r="AJ721" s="646"/>
      <c r="AK721" s="653"/>
      <c r="AL721" s="653"/>
      <c r="AM721" s="653"/>
      <c r="AN721" s="653"/>
    </row>
    <row r="722" spans="1:40">
      <c r="A722" s="234"/>
      <c r="B722" s="647"/>
      <c r="C722" s="647"/>
      <c r="D722" s="647"/>
      <c r="E722" s="647"/>
      <c r="F722" s="647"/>
      <c r="G722" s="647"/>
      <c r="H722" s="647"/>
      <c r="I722" s="647"/>
      <c r="J722" s="647"/>
      <c r="K722" s="647"/>
      <c r="L722" s="647"/>
      <c r="M722" s="647"/>
      <c r="N722" s="647"/>
      <c r="O722" s="647"/>
      <c r="P722" s="647"/>
      <c r="Q722" s="647"/>
      <c r="R722" s="647"/>
      <c r="S722" s="647"/>
      <c r="T722" s="647"/>
      <c r="U722" s="647"/>
      <c r="V722" s="647"/>
      <c r="W722" s="647"/>
      <c r="X722" s="648"/>
      <c r="Y722" s="649"/>
      <c r="Z722" s="650"/>
      <c r="AA722" s="651"/>
      <c r="AB722" s="647"/>
      <c r="AC722" s="647"/>
      <c r="AD722" s="647"/>
      <c r="AE722" s="647"/>
      <c r="AF722" s="652"/>
      <c r="AG722" s="647"/>
      <c r="AH722" s="647"/>
      <c r="AI722" s="647"/>
      <c r="AJ722" s="646"/>
      <c r="AK722" s="653"/>
      <c r="AL722" s="653"/>
      <c r="AM722" s="653"/>
      <c r="AN722" s="653"/>
    </row>
    <row r="723" spans="1:40">
      <c r="A723" s="234"/>
      <c r="B723" s="647"/>
      <c r="C723" s="647"/>
      <c r="D723" s="647"/>
      <c r="E723" s="647"/>
      <c r="F723" s="647"/>
      <c r="G723" s="647"/>
      <c r="H723" s="647"/>
      <c r="I723" s="647"/>
      <c r="J723" s="647"/>
      <c r="K723" s="647"/>
      <c r="L723" s="647"/>
      <c r="M723" s="647"/>
      <c r="N723" s="647"/>
      <c r="O723" s="647"/>
      <c r="P723" s="647"/>
      <c r="Q723" s="647"/>
      <c r="R723" s="647"/>
      <c r="S723" s="647"/>
      <c r="T723" s="647"/>
      <c r="U723" s="647"/>
      <c r="V723" s="647"/>
      <c r="W723" s="647"/>
      <c r="X723" s="648"/>
      <c r="Y723" s="649"/>
      <c r="Z723" s="650"/>
      <c r="AA723" s="651"/>
      <c r="AB723" s="647"/>
      <c r="AC723" s="647"/>
      <c r="AD723" s="647"/>
      <c r="AE723" s="647"/>
      <c r="AF723" s="652"/>
      <c r="AG723" s="647"/>
      <c r="AH723" s="647"/>
      <c r="AI723" s="647"/>
      <c r="AJ723" s="646"/>
      <c r="AK723" s="653"/>
      <c r="AL723" s="653"/>
      <c r="AM723" s="653"/>
      <c r="AN723" s="653"/>
    </row>
    <row r="724" spans="1:40">
      <c r="A724" s="234"/>
      <c r="B724" s="647"/>
      <c r="C724" s="647"/>
      <c r="D724" s="647"/>
      <c r="E724" s="647"/>
      <c r="F724" s="647"/>
      <c r="G724" s="647"/>
      <c r="H724" s="647"/>
      <c r="I724" s="647"/>
      <c r="J724" s="647"/>
      <c r="K724" s="647"/>
      <c r="L724" s="647"/>
      <c r="M724" s="647"/>
      <c r="N724" s="647"/>
      <c r="O724" s="647"/>
      <c r="P724" s="647"/>
      <c r="Q724" s="647"/>
      <c r="R724" s="647"/>
      <c r="S724" s="647"/>
      <c r="T724" s="647"/>
      <c r="U724" s="647"/>
      <c r="V724" s="647"/>
      <c r="W724" s="647"/>
      <c r="X724" s="648"/>
      <c r="Y724" s="649"/>
      <c r="Z724" s="650"/>
      <c r="AA724" s="651"/>
      <c r="AB724" s="647"/>
      <c r="AC724" s="647"/>
      <c r="AD724" s="647"/>
      <c r="AE724" s="647"/>
      <c r="AF724" s="652"/>
      <c r="AG724" s="647"/>
      <c r="AH724" s="647"/>
      <c r="AI724" s="647"/>
      <c r="AJ724" s="646"/>
      <c r="AK724" s="653"/>
      <c r="AL724" s="653"/>
      <c r="AM724" s="653"/>
      <c r="AN724" s="653"/>
    </row>
    <row r="725" spans="1:40">
      <c r="A725" s="234"/>
      <c r="B725" s="647"/>
      <c r="C725" s="647"/>
      <c r="D725" s="647"/>
      <c r="E725" s="647"/>
      <c r="F725" s="647"/>
      <c r="G725" s="647"/>
      <c r="H725" s="647"/>
      <c r="I725" s="647"/>
      <c r="J725" s="647"/>
      <c r="K725" s="647"/>
      <c r="L725" s="647"/>
      <c r="M725" s="647"/>
      <c r="N725" s="647"/>
      <c r="O725" s="647"/>
      <c r="P725" s="647"/>
      <c r="Q725" s="647"/>
      <c r="R725" s="647"/>
      <c r="S725" s="647"/>
      <c r="T725" s="647"/>
      <c r="U725" s="647"/>
      <c r="V725" s="647"/>
      <c r="W725" s="647"/>
      <c r="X725" s="648"/>
      <c r="Y725" s="649"/>
      <c r="Z725" s="650"/>
      <c r="AA725" s="651"/>
      <c r="AB725" s="647"/>
      <c r="AC725" s="647"/>
      <c r="AD725" s="647"/>
      <c r="AE725" s="647"/>
      <c r="AF725" s="652"/>
      <c r="AG725" s="647"/>
      <c r="AH725" s="647"/>
      <c r="AI725" s="647"/>
      <c r="AJ725" s="646"/>
      <c r="AK725" s="653"/>
      <c r="AL725" s="653"/>
      <c r="AM725" s="653"/>
      <c r="AN725" s="653"/>
    </row>
    <row r="726" spans="1:40">
      <c r="A726" s="234"/>
      <c r="B726" s="647"/>
      <c r="C726" s="647"/>
      <c r="D726" s="647"/>
      <c r="E726" s="647"/>
      <c r="F726" s="647"/>
      <c r="G726" s="647"/>
      <c r="H726" s="647"/>
      <c r="I726" s="647"/>
      <c r="J726" s="647"/>
      <c r="K726" s="647"/>
      <c r="L726" s="647"/>
      <c r="M726" s="647"/>
      <c r="N726" s="647"/>
      <c r="O726" s="647"/>
      <c r="P726" s="647"/>
      <c r="Q726" s="647"/>
      <c r="R726" s="647"/>
      <c r="S726" s="647"/>
      <c r="T726" s="647"/>
      <c r="U726" s="647"/>
      <c r="V726" s="647"/>
      <c r="W726" s="647"/>
      <c r="X726" s="648"/>
      <c r="Y726" s="649"/>
      <c r="Z726" s="650"/>
      <c r="AA726" s="651"/>
      <c r="AB726" s="647"/>
      <c r="AC726" s="647"/>
      <c r="AD726" s="647"/>
      <c r="AE726" s="647"/>
      <c r="AF726" s="652"/>
      <c r="AG726" s="647"/>
      <c r="AH726" s="647"/>
      <c r="AI726" s="647"/>
      <c r="AJ726" s="646"/>
      <c r="AK726" s="653"/>
      <c r="AL726" s="653"/>
      <c r="AM726" s="653"/>
      <c r="AN726" s="653"/>
    </row>
    <row r="727" spans="1:40">
      <c r="A727" s="234"/>
      <c r="B727" s="647"/>
      <c r="C727" s="647"/>
      <c r="D727" s="647"/>
      <c r="E727" s="647"/>
      <c r="F727" s="647"/>
      <c r="G727" s="647"/>
      <c r="H727" s="647"/>
      <c r="I727" s="647"/>
      <c r="J727" s="647"/>
      <c r="K727" s="647"/>
      <c r="L727" s="647"/>
      <c r="M727" s="647"/>
      <c r="N727" s="647"/>
      <c r="O727" s="647"/>
      <c r="P727" s="647"/>
      <c r="Q727" s="647"/>
      <c r="R727" s="647"/>
      <c r="S727" s="647"/>
      <c r="T727" s="647"/>
      <c r="U727" s="647"/>
      <c r="V727" s="647"/>
      <c r="W727" s="647"/>
      <c r="X727" s="648"/>
      <c r="Y727" s="649"/>
      <c r="Z727" s="650"/>
      <c r="AA727" s="651"/>
      <c r="AB727" s="647"/>
      <c r="AC727" s="647"/>
      <c r="AD727" s="647"/>
      <c r="AE727" s="647"/>
      <c r="AF727" s="652"/>
      <c r="AG727" s="647"/>
      <c r="AH727" s="647"/>
      <c r="AI727" s="647"/>
      <c r="AJ727" s="646"/>
      <c r="AK727" s="653"/>
      <c r="AL727" s="653"/>
      <c r="AM727" s="653"/>
      <c r="AN727" s="653"/>
    </row>
    <row r="728" spans="1:40">
      <c r="A728" s="234"/>
      <c r="B728" s="647"/>
      <c r="C728" s="647"/>
      <c r="D728" s="647"/>
      <c r="E728" s="647"/>
      <c r="F728" s="647"/>
      <c r="G728" s="647"/>
      <c r="H728" s="647"/>
      <c r="I728" s="647"/>
      <c r="J728" s="647"/>
      <c r="K728" s="647"/>
      <c r="L728" s="647"/>
      <c r="M728" s="647"/>
      <c r="N728" s="647"/>
      <c r="O728" s="647"/>
      <c r="P728" s="647"/>
      <c r="Q728" s="647"/>
      <c r="R728" s="647"/>
      <c r="S728" s="647"/>
      <c r="T728" s="647"/>
      <c r="U728" s="647"/>
      <c r="V728" s="647"/>
      <c r="W728" s="647"/>
      <c r="X728" s="648"/>
      <c r="Y728" s="649"/>
      <c r="Z728" s="650"/>
      <c r="AA728" s="651"/>
      <c r="AB728" s="647"/>
      <c r="AC728" s="647"/>
      <c r="AD728" s="647"/>
      <c r="AE728" s="647"/>
      <c r="AF728" s="652"/>
      <c r="AG728" s="647"/>
      <c r="AH728" s="647"/>
      <c r="AI728" s="647"/>
      <c r="AJ728" s="646"/>
      <c r="AK728" s="653"/>
      <c r="AL728" s="653"/>
      <c r="AM728" s="653"/>
      <c r="AN728" s="653"/>
    </row>
    <row r="729" spans="1:40">
      <c r="A729" s="234"/>
      <c r="B729" s="647"/>
      <c r="C729" s="647"/>
      <c r="D729" s="647"/>
      <c r="E729" s="647"/>
      <c r="F729" s="647"/>
      <c r="G729" s="647"/>
      <c r="H729" s="647"/>
      <c r="I729" s="647"/>
      <c r="J729" s="647"/>
      <c r="K729" s="647"/>
      <c r="L729" s="647"/>
      <c r="M729" s="647"/>
      <c r="N729" s="647"/>
      <c r="O729" s="647"/>
      <c r="P729" s="647"/>
      <c r="Q729" s="647"/>
      <c r="R729" s="647"/>
      <c r="S729" s="647"/>
      <c r="T729" s="647"/>
      <c r="U729" s="647"/>
      <c r="V729" s="647"/>
      <c r="W729" s="647"/>
      <c r="X729" s="648"/>
      <c r="Y729" s="649"/>
      <c r="Z729" s="650"/>
      <c r="AA729" s="651"/>
      <c r="AB729" s="647"/>
      <c r="AC729" s="647"/>
      <c r="AD729" s="647"/>
      <c r="AE729" s="647"/>
      <c r="AF729" s="652"/>
      <c r="AG729" s="647"/>
      <c r="AH729" s="647"/>
      <c r="AI729" s="647"/>
      <c r="AJ729" s="646"/>
      <c r="AK729" s="653"/>
      <c r="AL729" s="653"/>
      <c r="AM729" s="653"/>
      <c r="AN729" s="653"/>
    </row>
    <row r="730" spans="1:40">
      <c r="A730" s="234"/>
      <c r="B730" s="647"/>
      <c r="C730" s="647"/>
      <c r="D730" s="647"/>
      <c r="E730" s="647"/>
      <c r="F730" s="647"/>
      <c r="G730" s="647"/>
      <c r="H730" s="647"/>
      <c r="I730" s="647"/>
      <c r="J730" s="647"/>
      <c r="K730" s="647"/>
      <c r="L730" s="647"/>
      <c r="M730" s="647"/>
      <c r="N730" s="647"/>
      <c r="O730" s="647"/>
      <c r="P730" s="647"/>
      <c r="Q730" s="647"/>
      <c r="R730" s="647"/>
      <c r="S730" s="647"/>
      <c r="T730" s="647"/>
      <c r="U730" s="647"/>
      <c r="V730" s="647"/>
      <c r="W730" s="647"/>
      <c r="X730" s="648"/>
      <c r="Y730" s="649"/>
      <c r="Z730" s="650"/>
      <c r="AA730" s="651"/>
      <c r="AB730" s="647"/>
      <c r="AC730" s="647"/>
      <c r="AD730" s="647"/>
      <c r="AE730" s="647"/>
      <c r="AF730" s="652"/>
      <c r="AG730" s="647"/>
      <c r="AH730" s="647"/>
      <c r="AI730" s="647"/>
      <c r="AJ730" s="646"/>
      <c r="AK730" s="653"/>
      <c r="AL730" s="653"/>
      <c r="AM730" s="653"/>
      <c r="AN730" s="653"/>
    </row>
    <row r="731" spans="1:40">
      <c r="A731" s="234"/>
      <c r="B731" s="647"/>
      <c r="C731" s="647"/>
      <c r="D731" s="647"/>
      <c r="E731" s="647"/>
      <c r="F731" s="647"/>
      <c r="G731" s="647"/>
      <c r="H731" s="647"/>
      <c r="I731" s="647"/>
      <c r="J731" s="647"/>
      <c r="K731" s="647"/>
      <c r="L731" s="647"/>
      <c r="M731" s="647"/>
      <c r="N731" s="647"/>
      <c r="O731" s="647"/>
      <c r="P731" s="647"/>
      <c r="Q731" s="647"/>
      <c r="R731" s="647"/>
      <c r="S731" s="647"/>
      <c r="T731" s="647"/>
      <c r="U731" s="647"/>
      <c r="V731" s="647"/>
      <c r="W731" s="647"/>
      <c r="X731" s="648"/>
      <c r="Y731" s="649"/>
      <c r="Z731" s="650"/>
      <c r="AA731" s="651"/>
      <c r="AB731" s="647"/>
      <c r="AC731" s="647"/>
      <c r="AD731" s="647"/>
      <c r="AE731" s="647"/>
      <c r="AF731" s="652"/>
      <c r="AG731" s="647"/>
      <c r="AH731" s="647"/>
      <c r="AI731" s="647"/>
      <c r="AJ731" s="646"/>
      <c r="AK731" s="653"/>
      <c r="AL731" s="653"/>
      <c r="AM731" s="653"/>
      <c r="AN731" s="653"/>
    </row>
    <row r="732" spans="1:40">
      <c r="A732" s="234"/>
      <c r="B732" s="647"/>
      <c r="C732" s="647"/>
      <c r="D732" s="647"/>
      <c r="E732" s="647"/>
      <c r="F732" s="647"/>
      <c r="G732" s="647"/>
      <c r="H732" s="647"/>
      <c r="I732" s="647"/>
      <c r="J732" s="647"/>
      <c r="K732" s="647"/>
      <c r="L732" s="647"/>
      <c r="M732" s="647"/>
      <c r="N732" s="647"/>
      <c r="O732" s="647"/>
      <c r="P732" s="647"/>
      <c r="Q732" s="647"/>
      <c r="R732" s="647"/>
      <c r="S732" s="647"/>
      <c r="T732" s="647"/>
      <c r="U732" s="647"/>
      <c r="V732" s="647"/>
      <c r="W732" s="647"/>
      <c r="X732" s="648"/>
      <c r="Y732" s="649"/>
      <c r="Z732" s="650"/>
      <c r="AA732" s="651"/>
      <c r="AB732" s="647"/>
      <c r="AC732" s="647"/>
      <c r="AD732" s="647"/>
      <c r="AE732" s="647"/>
      <c r="AF732" s="652"/>
      <c r="AG732" s="647"/>
      <c r="AH732" s="647"/>
      <c r="AI732" s="647"/>
      <c r="AJ732" s="646"/>
      <c r="AK732" s="653"/>
      <c r="AL732" s="653"/>
      <c r="AM732" s="653"/>
      <c r="AN732" s="653"/>
    </row>
    <row r="733" spans="1:40">
      <c r="A733" s="234"/>
      <c r="B733" s="647"/>
      <c r="C733" s="647"/>
      <c r="D733" s="647"/>
      <c r="E733" s="647"/>
      <c r="F733" s="647"/>
      <c r="G733" s="647"/>
      <c r="H733" s="647"/>
      <c r="I733" s="647"/>
      <c r="J733" s="647"/>
      <c r="K733" s="647"/>
      <c r="L733" s="647"/>
      <c r="M733" s="647"/>
      <c r="N733" s="647"/>
      <c r="O733" s="647"/>
      <c r="P733" s="647"/>
      <c r="Q733" s="647"/>
      <c r="R733" s="647"/>
      <c r="S733" s="647"/>
      <c r="T733" s="647"/>
      <c r="U733" s="647"/>
      <c r="V733" s="647"/>
      <c r="W733" s="647"/>
      <c r="X733" s="648"/>
      <c r="Y733" s="649"/>
      <c r="Z733" s="650"/>
      <c r="AA733" s="651"/>
      <c r="AB733" s="647"/>
      <c r="AC733" s="647"/>
      <c r="AD733" s="647"/>
      <c r="AE733" s="647"/>
      <c r="AF733" s="652"/>
      <c r="AG733" s="647"/>
      <c r="AH733" s="647"/>
      <c r="AI733" s="647"/>
      <c r="AJ733" s="646"/>
      <c r="AK733" s="653"/>
      <c r="AL733" s="653"/>
      <c r="AM733" s="653"/>
      <c r="AN733" s="653"/>
    </row>
    <row r="734" spans="1:40">
      <c r="A734" s="234"/>
      <c r="B734" s="647"/>
      <c r="C734" s="647"/>
      <c r="D734" s="647"/>
      <c r="E734" s="647"/>
      <c r="F734" s="647"/>
      <c r="G734" s="647"/>
      <c r="H734" s="647"/>
      <c r="I734" s="647"/>
      <c r="J734" s="647"/>
      <c r="K734" s="647"/>
      <c r="L734" s="647"/>
      <c r="M734" s="647"/>
      <c r="N734" s="647"/>
      <c r="O734" s="647"/>
      <c r="P734" s="647"/>
      <c r="Q734" s="647"/>
      <c r="R734" s="647"/>
      <c r="S734" s="647"/>
      <c r="T734" s="647"/>
      <c r="U734" s="647"/>
      <c r="V734" s="647"/>
      <c r="W734" s="647"/>
      <c r="X734" s="648"/>
      <c r="Y734" s="649"/>
      <c r="Z734" s="650"/>
      <c r="AA734" s="651"/>
      <c r="AB734" s="647"/>
      <c r="AC734" s="647"/>
      <c r="AD734" s="647"/>
      <c r="AE734" s="647"/>
      <c r="AF734" s="652"/>
      <c r="AG734" s="647"/>
      <c r="AH734" s="647"/>
      <c r="AI734" s="647"/>
      <c r="AJ734" s="646"/>
      <c r="AK734" s="653"/>
      <c r="AL734" s="653"/>
      <c r="AM734" s="653"/>
      <c r="AN734" s="653"/>
    </row>
    <row r="735" spans="1:40">
      <c r="A735" s="234"/>
      <c r="B735" s="647"/>
      <c r="C735" s="647"/>
      <c r="D735" s="647"/>
      <c r="E735" s="647"/>
      <c r="F735" s="647"/>
      <c r="G735" s="647"/>
      <c r="H735" s="647"/>
      <c r="I735" s="647"/>
      <c r="J735" s="647"/>
      <c r="K735" s="647"/>
      <c r="L735" s="647"/>
      <c r="M735" s="647"/>
      <c r="N735" s="647"/>
      <c r="O735" s="647"/>
      <c r="P735" s="647"/>
      <c r="Q735" s="647"/>
      <c r="R735" s="647"/>
      <c r="S735" s="647"/>
      <c r="T735" s="647"/>
      <c r="U735" s="647"/>
      <c r="V735" s="647"/>
      <c r="W735" s="647"/>
      <c r="X735" s="648"/>
      <c r="Y735" s="649"/>
      <c r="Z735" s="650"/>
      <c r="AA735" s="651"/>
      <c r="AB735" s="647"/>
      <c r="AC735" s="647"/>
      <c r="AD735" s="647"/>
      <c r="AE735" s="647"/>
      <c r="AF735" s="652"/>
      <c r="AG735" s="647"/>
      <c r="AH735" s="647"/>
      <c r="AI735" s="647"/>
      <c r="AJ735" s="646"/>
      <c r="AK735" s="653"/>
      <c r="AL735" s="653"/>
      <c r="AM735" s="653"/>
      <c r="AN735" s="653"/>
    </row>
    <row r="736" spans="1:40">
      <c r="A736" s="234"/>
      <c r="B736" s="647"/>
      <c r="C736" s="647"/>
      <c r="D736" s="647"/>
      <c r="E736" s="647"/>
      <c r="F736" s="647"/>
      <c r="G736" s="647"/>
      <c r="H736" s="647"/>
      <c r="I736" s="647"/>
      <c r="J736" s="647"/>
      <c r="K736" s="647"/>
      <c r="L736" s="647"/>
      <c r="M736" s="647"/>
      <c r="N736" s="647"/>
      <c r="O736" s="647"/>
      <c r="P736" s="647"/>
      <c r="Q736" s="647"/>
      <c r="R736" s="647"/>
      <c r="S736" s="647"/>
      <c r="T736" s="647"/>
      <c r="U736" s="647"/>
      <c r="V736" s="647"/>
      <c r="W736" s="647"/>
      <c r="X736" s="648"/>
      <c r="Y736" s="649"/>
      <c r="Z736" s="650"/>
      <c r="AA736" s="651"/>
      <c r="AB736" s="647"/>
      <c r="AC736" s="647"/>
      <c r="AD736" s="647"/>
      <c r="AE736" s="647"/>
      <c r="AF736" s="652"/>
      <c r="AG736" s="647"/>
      <c r="AH736" s="647"/>
      <c r="AI736" s="647"/>
      <c r="AJ736" s="646"/>
      <c r="AK736" s="653"/>
      <c r="AL736" s="653"/>
      <c r="AM736" s="653"/>
      <c r="AN736" s="653"/>
    </row>
    <row r="737" spans="1:40">
      <c r="A737" s="234"/>
      <c r="B737" s="647"/>
      <c r="C737" s="647"/>
      <c r="D737" s="647"/>
      <c r="E737" s="647"/>
      <c r="F737" s="647"/>
      <c r="G737" s="647"/>
      <c r="H737" s="647"/>
      <c r="I737" s="647"/>
      <c r="J737" s="647"/>
      <c r="K737" s="647"/>
      <c r="L737" s="647"/>
      <c r="M737" s="647"/>
      <c r="N737" s="647"/>
      <c r="O737" s="647"/>
      <c r="P737" s="647"/>
      <c r="Q737" s="647"/>
      <c r="R737" s="647"/>
      <c r="S737" s="647"/>
      <c r="T737" s="647"/>
      <c r="U737" s="647"/>
      <c r="V737" s="647"/>
      <c r="W737" s="647"/>
      <c r="X737" s="648"/>
      <c r="Y737" s="649"/>
      <c r="Z737" s="650"/>
      <c r="AA737" s="651"/>
      <c r="AB737" s="647"/>
      <c r="AC737" s="647"/>
      <c r="AD737" s="647"/>
      <c r="AE737" s="647"/>
      <c r="AF737" s="652"/>
      <c r="AG737" s="647"/>
      <c r="AH737" s="647"/>
      <c r="AI737" s="647"/>
      <c r="AJ737" s="646"/>
      <c r="AK737" s="653"/>
      <c r="AL737" s="653"/>
      <c r="AM737" s="653"/>
      <c r="AN737" s="653"/>
    </row>
    <row r="738" spans="1:40">
      <c r="A738" s="234"/>
      <c r="B738" s="647"/>
      <c r="C738" s="647"/>
      <c r="D738" s="647"/>
      <c r="E738" s="647"/>
      <c r="F738" s="647"/>
      <c r="G738" s="647"/>
      <c r="H738" s="647"/>
      <c r="I738" s="647"/>
      <c r="J738" s="647"/>
      <c r="K738" s="647"/>
      <c r="L738" s="647"/>
      <c r="M738" s="647"/>
      <c r="N738" s="647"/>
      <c r="O738" s="647"/>
      <c r="P738" s="647"/>
      <c r="Q738" s="647"/>
      <c r="R738" s="647"/>
      <c r="S738" s="647"/>
      <c r="T738" s="647"/>
      <c r="U738" s="647"/>
      <c r="V738" s="647"/>
      <c r="W738" s="647"/>
      <c r="X738" s="648"/>
      <c r="Y738" s="649"/>
      <c r="Z738" s="650"/>
      <c r="AA738" s="651"/>
      <c r="AB738" s="647"/>
      <c r="AC738" s="647"/>
      <c r="AD738" s="647"/>
      <c r="AE738" s="647"/>
      <c r="AF738" s="652"/>
      <c r="AG738" s="647"/>
      <c r="AH738" s="647"/>
      <c r="AI738" s="647"/>
      <c r="AJ738" s="646"/>
      <c r="AK738" s="653"/>
      <c r="AL738" s="653"/>
      <c r="AM738" s="653"/>
      <c r="AN738" s="653"/>
    </row>
    <row r="739" spans="1:40">
      <c r="A739" s="234"/>
      <c r="B739" s="647"/>
      <c r="C739" s="647"/>
      <c r="D739" s="647"/>
      <c r="E739" s="647"/>
      <c r="F739" s="647"/>
      <c r="G739" s="647"/>
      <c r="H739" s="647"/>
      <c r="I739" s="647"/>
      <c r="J739" s="647"/>
      <c r="K739" s="647"/>
      <c r="L739" s="647"/>
      <c r="M739" s="647"/>
      <c r="N739" s="647"/>
      <c r="O739" s="647"/>
      <c r="P739" s="647"/>
      <c r="Q739" s="647"/>
      <c r="R739" s="647"/>
      <c r="S739" s="647"/>
      <c r="T739" s="647"/>
      <c r="U739" s="647"/>
      <c r="V739" s="647"/>
      <c r="W739" s="647"/>
      <c r="X739" s="648"/>
      <c r="Y739" s="649"/>
      <c r="Z739" s="650"/>
      <c r="AA739" s="651"/>
      <c r="AB739" s="647"/>
      <c r="AC739" s="647"/>
      <c r="AD739" s="647"/>
      <c r="AE739" s="647"/>
      <c r="AF739" s="652"/>
      <c r="AG739" s="647"/>
      <c r="AH739" s="647"/>
      <c r="AI739" s="647"/>
      <c r="AJ739" s="646"/>
      <c r="AK739" s="653"/>
      <c r="AL739" s="653"/>
      <c r="AM739" s="653"/>
      <c r="AN739" s="653"/>
    </row>
    <row r="740" spans="1:40">
      <c r="A740" s="234"/>
      <c r="B740" s="647"/>
      <c r="C740" s="647"/>
      <c r="D740" s="647"/>
      <c r="E740" s="647"/>
      <c r="F740" s="647"/>
      <c r="G740" s="647"/>
      <c r="H740" s="647"/>
      <c r="I740" s="647"/>
      <c r="J740" s="647"/>
      <c r="K740" s="647"/>
      <c r="L740" s="647"/>
      <c r="M740" s="647"/>
      <c r="N740" s="647"/>
      <c r="O740" s="647"/>
      <c r="P740" s="647"/>
      <c r="Q740" s="647"/>
      <c r="R740" s="647"/>
      <c r="S740" s="647"/>
      <c r="T740" s="647"/>
      <c r="U740" s="647"/>
      <c r="V740" s="647"/>
      <c r="W740" s="647"/>
      <c r="X740" s="648"/>
      <c r="Y740" s="649"/>
      <c r="Z740" s="650"/>
      <c r="AA740" s="651"/>
      <c r="AB740" s="647"/>
      <c r="AC740" s="647"/>
      <c r="AD740" s="647"/>
      <c r="AE740" s="647"/>
      <c r="AF740" s="652"/>
      <c r="AG740" s="647"/>
      <c r="AH740" s="647"/>
      <c r="AI740" s="647"/>
      <c r="AJ740" s="646"/>
      <c r="AK740" s="653"/>
      <c r="AL740" s="653"/>
      <c r="AM740" s="653"/>
      <c r="AN740" s="653"/>
    </row>
    <row r="741" spans="1:40">
      <c r="A741" s="234"/>
      <c r="B741" s="647"/>
      <c r="C741" s="647"/>
      <c r="D741" s="647"/>
      <c r="E741" s="647"/>
      <c r="F741" s="647"/>
      <c r="G741" s="647"/>
      <c r="H741" s="647"/>
      <c r="I741" s="647"/>
      <c r="J741" s="647"/>
      <c r="K741" s="647"/>
      <c r="L741" s="647"/>
      <c r="M741" s="647"/>
      <c r="N741" s="647"/>
      <c r="O741" s="647"/>
      <c r="P741" s="647"/>
      <c r="Q741" s="647"/>
      <c r="R741" s="647"/>
      <c r="S741" s="647"/>
      <c r="T741" s="647"/>
      <c r="U741" s="647"/>
      <c r="V741" s="647"/>
      <c r="W741" s="647"/>
      <c r="X741" s="648"/>
      <c r="Y741" s="649"/>
      <c r="Z741" s="650"/>
      <c r="AA741" s="651"/>
      <c r="AB741" s="647"/>
      <c r="AC741" s="647"/>
      <c r="AD741" s="647"/>
      <c r="AE741" s="647"/>
      <c r="AF741" s="652"/>
      <c r="AG741" s="647"/>
      <c r="AH741" s="647"/>
      <c r="AI741" s="647"/>
      <c r="AJ741" s="646"/>
      <c r="AK741" s="653"/>
      <c r="AL741" s="653"/>
      <c r="AM741" s="653"/>
      <c r="AN741" s="653"/>
    </row>
    <row r="742" spans="1:40">
      <c r="A742" s="234"/>
      <c r="B742" s="647"/>
      <c r="C742" s="647"/>
      <c r="D742" s="647"/>
      <c r="E742" s="647"/>
      <c r="F742" s="647"/>
      <c r="G742" s="647"/>
      <c r="H742" s="647"/>
      <c r="I742" s="647"/>
      <c r="J742" s="647"/>
      <c r="K742" s="647"/>
      <c r="L742" s="647"/>
      <c r="M742" s="647"/>
      <c r="N742" s="647"/>
      <c r="O742" s="647"/>
      <c r="P742" s="647"/>
      <c r="Q742" s="647"/>
      <c r="R742" s="647"/>
      <c r="S742" s="647"/>
      <c r="T742" s="647"/>
      <c r="U742" s="647"/>
      <c r="V742" s="647"/>
      <c r="W742" s="647"/>
      <c r="X742" s="648"/>
      <c r="Y742" s="649"/>
      <c r="Z742" s="650"/>
      <c r="AA742" s="651"/>
      <c r="AB742" s="647"/>
      <c r="AC742" s="647"/>
      <c r="AD742" s="647"/>
      <c r="AE742" s="647"/>
      <c r="AF742" s="652"/>
      <c r="AG742" s="647"/>
      <c r="AH742" s="647"/>
      <c r="AI742" s="647"/>
      <c r="AJ742" s="646"/>
      <c r="AK742" s="653"/>
      <c r="AL742" s="653"/>
      <c r="AM742" s="653"/>
      <c r="AN742" s="653"/>
    </row>
    <row r="743" spans="1:40">
      <c r="A743" s="234"/>
      <c r="B743" s="647"/>
      <c r="C743" s="647"/>
      <c r="D743" s="647"/>
      <c r="E743" s="647"/>
      <c r="F743" s="647"/>
      <c r="G743" s="647"/>
      <c r="H743" s="647"/>
      <c r="I743" s="647"/>
      <c r="J743" s="647"/>
      <c r="K743" s="647"/>
      <c r="L743" s="647"/>
      <c r="M743" s="647"/>
      <c r="N743" s="647"/>
      <c r="O743" s="647"/>
      <c r="P743" s="647"/>
      <c r="Q743" s="647"/>
      <c r="R743" s="647"/>
      <c r="S743" s="647"/>
      <c r="T743" s="647"/>
      <c r="U743" s="647"/>
      <c r="V743" s="647"/>
      <c r="W743" s="647"/>
      <c r="X743" s="648"/>
      <c r="Y743" s="649"/>
      <c r="Z743" s="650"/>
      <c r="AA743" s="651"/>
      <c r="AB743" s="647"/>
      <c r="AC743" s="647"/>
      <c r="AD743" s="647"/>
      <c r="AE743" s="647"/>
      <c r="AF743" s="652"/>
      <c r="AG743" s="647"/>
      <c r="AH743" s="647"/>
      <c r="AI743" s="647"/>
      <c r="AJ743" s="646"/>
      <c r="AK743" s="653"/>
      <c r="AL743" s="653"/>
      <c r="AM743" s="653"/>
      <c r="AN743" s="653"/>
    </row>
    <row r="744" spans="1:40">
      <c r="A744" s="234"/>
      <c r="B744" s="647"/>
      <c r="C744" s="647"/>
      <c r="D744" s="647"/>
      <c r="E744" s="647"/>
      <c r="F744" s="647"/>
      <c r="G744" s="647"/>
      <c r="H744" s="647"/>
      <c r="I744" s="647"/>
      <c r="J744" s="647"/>
      <c r="K744" s="647"/>
      <c r="L744" s="647"/>
      <c r="M744" s="647"/>
      <c r="N744" s="647"/>
      <c r="O744" s="647"/>
      <c r="P744" s="647"/>
      <c r="Q744" s="647"/>
      <c r="R744" s="647"/>
      <c r="S744" s="647"/>
      <c r="T744" s="647"/>
      <c r="U744" s="647"/>
      <c r="V744" s="647"/>
      <c r="W744" s="647"/>
      <c r="X744" s="648"/>
      <c r="Y744" s="649"/>
      <c r="Z744" s="650"/>
      <c r="AA744" s="651"/>
      <c r="AB744" s="647"/>
      <c r="AC744" s="647"/>
      <c r="AD744" s="647"/>
      <c r="AE744" s="647"/>
      <c r="AF744" s="652"/>
      <c r="AG744" s="647"/>
      <c r="AH744" s="647"/>
      <c r="AI744" s="647"/>
      <c r="AJ744" s="646"/>
      <c r="AK744" s="653"/>
      <c r="AL744" s="653"/>
      <c r="AM744" s="653"/>
      <c r="AN744" s="653"/>
    </row>
    <row r="745" spans="1:40">
      <c r="A745" s="234"/>
      <c r="B745" s="647"/>
      <c r="C745" s="647"/>
      <c r="D745" s="647"/>
      <c r="E745" s="647"/>
      <c r="F745" s="647"/>
      <c r="G745" s="647"/>
      <c r="H745" s="647"/>
      <c r="I745" s="647"/>
      <c r="J745" s="647"/>
      <c r="K745" s="647"/>
      <c r="L745" s="647"/>
      <c r="M745" s="647"/>
      <c r="N745" s="647"/>
      <c r="O745" s="647"/>
      <c r="P745" s="647"/>
      <c r="Q745" s="647"/>
      <c r="R745" s="647"/>
      <c r="S745" s="647"/>
      <c r="T745" s="647"/>
      <c r="U745" s="647"/>
      <c r="V745" s="647"/>
      <c r="W745" s="647"/>
      <c r="X745" s="648"/>
      <c r="Y745" s="649"/>
      <c r="Z745" s="650"/>
      <c r="AA745" s="651"/>
      <c r="AB745" s="647"/>
      <c r="AC745" s="647"/>
      <c r="AD745" s="647"/>
      <c r="AE745" s="647"/>
      <c r="AF745" s="652"/>
      <c r="AG745" s="647"/>
      <c r="AH745" s="647"/>
      <c r="AI745" s="647"/>
      <c r="AJ745" s="646"/>
      <c r="AK745" s="653"/>
      <c r="AL745" s="653"/>
      <c r="AM745" s="653"/>
      <c r="AN745" s="653"/>
    </row>
    <row r="746" spans="1:40">
      <c r="A746" s="234"/>
      <c r="B746" s="647"/>
      <c r="C746" s="647"/>
      <c r="D746" s="647"/>
      <c r="E746" s="647"/>
      <c r="F746" s="647"/>
      <c r="G746" s="647"/>
      <c r="H746" s="647"/>
      <c r="I746" s="647"/>
      <c r="J746" s="647"/>
      <c r="K746" s="647"/>
      <c r="L746" s="647"/>
      <c r="M746" s="647"/>
      <c r="N746" s="647"/>
      <c r="O746" s="647"/>
      <c r="P746" s="647"/>
      <c r="Q746" s="647"/>
      <c r="R746" s="647"/>
      <c r="S746" s="647"/>
      <c r="T746" s="647"/>
      <c r="U746" s="647"/>
      <c r="V746" s="647"/>
      <c r="W746" s="647"/>
      <c r="X746" s="648"/>
      <c r="Y746" s="649"/>
      <c r="Z746" s="650"/>
      <c r="AA746" s="651"/>
      <c r="AB746" s="647"/>
      <c r="AC746" s="647"/>
      <c r="AD746" s="647"/>
      <c r="AE746" s="647"/>
      <c r="AF746" s="652"/>
      <c r="AG746" s="647"/>
      <c r="AH746" s="647"/>
      <c r="AI746" s="647"/>
      <c r="AJ746" s="646"/>
      <c r="AK746" s="653"/>
      <c r="AL746" s="653"/>
      <c r="AM746" s="653"/>
      <c r="AN746" s="653"/>
    </row>
    <row r="747" spans="1:40">
      <c r="A747" s="234"/>
      <c r="B747" s="647"/>
      <c r="C747" s="647"/>
      <c r="D747" s="647"/>
      <c r="E747" s="647"/>
      <c r="F747" s="647"/>
      <c r="G747" s="647"/>
      <c r="H747" s="647"/>
      <c r="I747" s="647"/>
      <c r="J747" s="647"/>
      <c r="K747" s="647"/>
      <c r="L747" s="647"/>
      <c r="M747" s="647"/>
      <c r="N747" s="647"/>
      <c r="O747" s="647"/>
      <c r="P747" s="647"/>
      <c r="Q747" s="647"/>
      <c r="R747" s="647"/>
      <c r="S747" s="647"/>
      <c r="T747" s="647"/>
      <c r="U747" s="647"/>
      <c r="V747" s="647"/>
      <c r="W747" s="647"/>
      <c r="X747" s="648"/>
      <c r="Y747" s="649"/>
      <c r="Z747" s="650"/>
      <c r="AA747" s="651"/>
      <c r="AB747" s="647"/>
      <c r="AC747" s="647"/>
      <c r="AD747" s="647"/>
      <c r="AE747" s="647"/>
      <c r="AF747" s="652"/>
      <c r="AG747" s="647"/>
      <c r="AH747" s="647"/>
      <c r="AI747" s="647"/>
      <c r="AJ747" s="646"/>
      <c r="AK747" s="653"/>
      <c r="AL747" s="653"/>
      <c r="AM747" s="653"/>
      <c r="AN747" s="653"/>
    </row>
    <row r="748" spans="1:40">
      <c r="A748" s="234"/>
      <c r="B748" s="647"/>
      <c r="C748" s="647"/>
      <c r="D748" s="647"/>
      <c r="E748" s="647"/>
      <c r="F748" s="647"/>
      <c r="G748" s="647"/>
      <c r="H748" s="647"/>
      <c r="I748" s="647"/>
      <c r="J748" s="647"/>
      <c r="K748" s="647"/>
      <c r="L748" s="647"/>
      <c r="M748" s="647"/>
      <c r="N748" s="647"/>
      <c r="O748" s="647"/>
      <c r="P748" s="647"/>
      <c r="Q748" s="647"/>
      <c r="R748" s="647"/>
      <c r="S748" s="647"/>
      <c r="T748" s="647"/>
      <c r="U748" s="647"/>
      <c r="V748" s="647"/>
      <c r="W748" s="647"/>
      <c r="X748" s="648"/>
      <c r="Y748" s="649"/>
      <c r="Z748" s="650"/>
      <c r="AA748" s="651"/>
      <c r="AB748" s="647"/>
      <c r="AC748" s="647"/>
      <c r="AD748" s="647"/>
      <c r="AE748" s="647"/>
      <c r="AF748" s="652"/>
      <c r="AG748" s="647"/>
      <c r="AH748" s="647"/>
      <c r="AI748" s="647"/>
      <c r="AJ748" s="646"/>
      <c r="AK748" s="653"/>
      <c r="AL748" s="653"/>
      <c r="AM748" s="653"/>
      <c r="AN748" s="653"/>
    </row>
    <row r="749" spans="1:40">
      <c r="A749" s="234"/>
      <c r="B749" s="647"/>
      <c r="C749" s="647"/>
      <c r="D749" s="647"/>
      <c r="E749" s="647"/>
      <c r="F749" s="647"/>
      <c r="G749" s="647"/>
      <c r="H749" s="647"/>
      <c r="I749" s="647"/>
      <c r="J749" s="647"/>
      <c r="K749" s="647"/>
      <c r="L749" s="647"/>
      <c r="M749" s="647"/>
      <c r="N749" s="647"/>
      <c r="O749" s="647"/>
      <c r="P749" s="647"/>
      <c r="Q749" s="647"/>
      <c r="R749" s="647"/>
      <c r="S749" s="647"/>
      <c r="T749" s="647"/>
      <c r="U749" s="647"/>
      <c r="V749" s="647"/>
      <c r="W749" s="647"/>
      <c r="X749" s="648"/>
      <c r="Y749" s="649"/>
      <c r="Z749" s="650"/>
      <c r="AA749" s="651"/>
      <c r="AB749" s="647"/>
      <c r="AC749" s="647"/>
      <c r="AD749" s="647"/>
      <c r="AE749" s="647"/>
      <c r="AF749" s="652"/>
      <c r="AG749" s="647"/>
      <c r="AH749" s="647"/>
      <c r="AI749" s="647"/>
      <c r="AJ749" s="646"/>
      <c r="AK749" s="653"/>
      <c r="AL749" s="653"/>
      <c r="AM749" s="653"/>
      <c r="AN749" s="653"/>
    </row>
    <row r="750" spans="1:40">
      <c r="A750" s="234"/>
      <c r="B750" s="647"/>
      <c r="C750" s="647"/>
      <c r="D750" s="647"/>
      <c r="E750" s="647"/>
      <c r="F750" s="647"/>
      <c r="G750" s="647"/>
      <c r="H750" s="647"/>
      <c r="I750" s="647"/>
      <c r="J750" s="647"/>
      <c r="K750" s="647"/>
      <c r="L750" s="647"/>
      <c r="M750" s="647"/>
      <c r="N750" s="647"/>
      <c r="O750" s="647"/>
      <c r="P750" s="647"/>
      <c r="Q750" s="647"/>
      <c r="R750" s="647"/>
      <c r="S750" s="647"/>
      <c r="T750" s="647"/>
      <c r="U750" s="647"/>
      <c r="V750" s="647"/>
      <c r="W750" s="647"/>
      <c r="X750" s="648"/>
      <c r="Y750" s="649"/>
      <c r="Z750" s="650"/>
      <c r="AA750" s="651"/>
      <c r="AB750" s="647"/>
      <c r="AC750" s="647"/>
      <c r="AD750" s="647"/>
      <c r="AE750" s="647"/>
      <c r="AF750" s="652"/>
      <c r="AG750" s="647"/>
      <c r="AH750" s="647"/>
      <c r="AI750" s="647"/>
      <c r="AJ750" s="646"/>
      <c r="AK750" s="653"/>
      <c r="AL750" s="653"/>
      <c r="AM750" s="653"/>
      <c r="AN750" s="653"/>
    </row>
    <row r="751" spans="1:40">
      <c r="A751" s="234"/>
      <c r="B751" s="647"/>
      <c r="C751" s="647"/>
      <c r="D751" s="647"/>
      <c r="E751" s="647"/>
      <c r="F751" s="647"/>
      <c r="G751" s="647"/>
      <c r="H751" s="647"/>
      <c r="I751" s="647"/>
      <c r="J751" s="647"/>
      <c r="K751" s="647"/>
      <c r="L751" s="647"/>
      <c r="M751" s="647"/>
      <c r="N751" s="647"/>
      <c r="O751" s="647"/>
      <c r="P751" s="647"/>
      <c r="Q751" s="647"/>
      <c r="R751" s="647"/>
      <c r="S751" s="647"/>
      <c r="T751" s="647"/>
      <c r="U751" s="647"/>
      <c r="V751" s="647"/>
      <c r="W751" s="647"/>
      <c r="X751" s="648"/>
      <c r="Y751" s="649"/>
      <c r="Z751" s="650"/>
      <c r="AA751" s="651"/>
      <c r="AB751" s="647"/>
      <c r="AC751" s="647"/>
      <c r="AD751" s="647"/>
      <c r="AE751" s="647"/>
      <c r="AF751" s="652"/>
      <c r="AG751" s="647"/>
      <c r="AH751" s="647"/>
      <c r="AI751" s="647"/>
      <c r="AJ751" s="646"/>
      <c r="AK751" s="653"/>
      <c r="AL751" s="653"/>
      <c r="AM751" s="653"/>
      <c r="AN751" s="653"/>
    </row>
    <row r="752" spans="1:40">
      <c r="A752" s="234"/>
      <c r="B752" s="647"/>
      <c r="C752" s="647"/>
      <c r="D752" s="647"/>
      <c r="E752" s="647"/>
      <c r="F752" s="647"/>
      <c r="G752" s="647"/>
      <c r="H752" s="647"/>
      <c r="I752" s="647"/>
      <c r="J752" s="647"/>
      <c r="K752" s="647"/>
      <c r="L752" s="647"/>
      <c r="M752" s="647"/>
      <c r="N752" s="647"/>
      <c r="O752" s="647"/>
      <c r="P752" s="647"/>
      <c r="Q752" s="647"/>
      <c r="R752" s="647"/>
      <c r="S752" s="647"/>
      <c r="T752" s="647"/>
      <c r="U752" s="647"/>
      <c r="V752" s="647"/>
      <c r="W752" s="647"/>
      <c r="X752" s="648"/>
      <c r="Y752" s="649"/>
      <c r="Z752" s="650"/>
      <c r="AA752" s="651"/>
      <c r="AB752" s="647"/>
      <c r="AC752" s="647"/>
      <c r="AD752" s="647"/>
      <c r="AE752" s="647"/>
      <c r="AF752" s="652"/>
      <c r="AG752" s="647"/>
      <c r="AH752" s="647"/>
      <c r="AI752" s="647"/>
      <c r="AJ752" s="646"/>
      <c r="AK752" s="653"/>
      <c r="AL752" s="653"/>
      <c r="AM752" s="653"/>
      <c r="AN752" s="653"/>
    </row>
    <row r="753" spans="1:40">
      <c r="A753" s="234"/>
      <c r="B753" s="647"/>
      <c r="C753" s="647"/>
      <c r="D753" s="647"/>
      <c r="E753" s="647"/>
      <c r="F753" s="647"/>
      <c r="G753" s="647"/>
      <c r="H753" s="647"/>
      <c r="I753" s="647"/>
      <c r="J753" s="647"/>
      <c r="K753" s="647"/>
      <c r="L753" s="647"/>
      <c r="M753" s="647"/>
      <c r="N753" s="647"/>
      <c r="O753" s="647"/>
      <c r="P753" s="647"/>
      <c r="Q753" s="647"/>
      <c r="R753" s="647"/>
      <c r="S753" s="647"/>
      <c r="T753" s="647"/>
      <c r="U753" s="647"/>
      <c r="V753" s="647"/>
      <c r="W753" s="647"/>
      <c r="X753" s="648"/>
      <c r="Y753" s="649"/>
      <c r="Z753" s="650"/>
      <c r="AA753" s="651"/>
      <c r="AB753" s="647"/>
      <c r="AC753" s="647"/>
      <c r="AD753" s="647"/>
      <c r="AE753" s="647"/>
      <c r="AF753" s="652"/>
      <c r="AG753" s="647"/>
      <c r="AH753" s="647"/>
      <c r="AI753" s="647"/>
      <c r="AJ753" s="646"/>
      <c r="AK753" s="653"/>
      <c r="AL753" s="653"/>
      <c r="AM753" s="653"/>
      <c r="AN753" s="653"/>
    </row>
    <row r="754" spans="1:40">
      <c r="A754" s="234"/>
      <c r="B754" s="647"/>
      <c r="C754" s="647"/>
      <c r="D754" s="647"/>
      <c r="E754" s="647"/>
      <c r="F754" s="647"/>
      <c r="G754" s="647"/>
      <c r="H754" s="647"/>
      <c r="I754" s="647"/>
      <c r="J754" s="647"/>
      <c r="K754" s="647"/>
      <c r="L754" s="647"/>
      <c r="M754" s="647"/>
      <c r="N754" s="647"/>
      <c r="O754" s="647"/>
      <c r="P754" s="647"/>
      <c r="Q754" s="647"/>
      <c r="R754" s="647"/>
      <c r="S754" s="647"/>
      <c r="T754" s="647"/>
      <c r="U754" s="647"/>
      <c r="V754" s="647"/>
      <c r="W754" s="647"/>
      <c r="X754" s="648"/>
      <c r="Y754" s="649"/>
      <c r="Z754" s="650"/>
      <c r="AA754" s="651"/>
      <c r="AB754" s="647"/>
      <c r="AC754" s="647"/>
      <c r="AD754" s="647"/>
      <c r="AE754" s="647"/>
      <c r="AF754" s="652"/>
      <c r="AG754" s="647"/>
      <c r="AH754" s="647"/>
      <c r="AI754" s="647"/>
      <c r="AJ754" s="646"/>
      <c r="AK754" s="653"/>
      <c r="AL754" s="653"/>
      <c r="AM754" s="653"/>
      <c r="AN754" s="653"/>
    </row>
    <row r="755" spans="1:40">
      <c r="A755" s="234"/>
      <c r="B755" s="647"/>
      <c r="C755" s="647"/>
      <c r="D755" s="647"/>
      <c r="E755" s="647"/>
      <c r="F755" s="647"/>
      <c r="G755" s="647"/>
      <c r="H755" s="647"/>
      <c r="I755" s="647"/>
      <c r="J755" s="647"/>
      <c r="K755" s="647"/>
      <c r="L755" s="647"/>
      <c r="M755" s="647"/>
      <c r="N755" s="647"/>
      <c r="O755" s="647"/>
      <c r="P755" s="647"/>
      <c r="Q755" s="647"/>
      <c r="R755" s="647"/>
      <c r="S755" s="647"/>
      <c r="T755" s="647"/>
      <c r="U755" s="647"/>
      <c r="V755" s="647"/>
      <c r="W755" s="647"/>
      <c r="X755" s="648"/>
      <c r="Y755" s="649"/>
      <c r="Z755" s="650"/>
      <c r="AA755" s="651"/>
      <c r="AB755" s="647"/>
      <c r="AC755" s="647"/>
      <c r="AD755" s="647"/>
      <c r="AE755" s="647"/>
      <c r="AF755" s="652"/>
      <c r="AG755" s="647"/>
      <c r="AH755" s="647"/>
      <c r="AI755" s="647"/>
      <c r="AJ755" s="646"/>
      <c r="AK755" s="653"/>
      <c r="AL755" s="653"/>
      <c r="AM755" s="653"/>
      <c r="AN755" s="653"/>
    </row>
    <row r="756" spans="1:40">
      <c r="A756" s="234"/>
      <c r="B756" s="647"/>
      <c r="C756" s="647"/>
      <c r="D756" s="647"/>
      <c r="E756" s="647"/>
      <c r="F756" s="647"/>
      <c r="G756" s="647"/>
      <c r="H756" s="647"/>
      <c r="I756" s="647"/>
      <c r="J756" s="647"/>
      <c r="K756" s="647"/>
      <c r="L756" s="647"/>
      <c r="M756" s="647"/>
      <c r="N756" s="647"/>
      <c r="O756" s="647"/>
      <c r="P756" s="647"/>
      <c r="Q756" s="647"/>
      <c r="R756" s="647"/>
      <c r="S756" s="647"/>
      <c r="T756" s="647"/>
      <c r="U756" s="647"/>
      <c r="V756" s="647"/>
      <c r="W756" s="647"/>
      <c r="X756" s="648"/>
      <c r="Y756" s="649"/>
      <c r="Z756" s="650"/>
      <c r="AA756" s="651"/>
      <c r="AB756" s="647"/>
      <c r="AC756" s="647"/>
      <c r="AD756" s="647"/>
      <c r="AE756" s="647"/>
      <c r="AF756" s="652"/>
      <c r="AG756" s="647"/>
      <c r="AH756" s="647"/>
      <c r="AI756" s="647"/>
      <c r="AJ756" s="646"/>
      <c r="AK756" s="653"/>
      <c r="AL756" s="653"/>
      <c r="AM756" s="653"/>
      <c r="AN756" s="653"/>
    </row>
    <row r="757" spans="1:40">
      <c r="A757" s="234"/>
      <c r="B757" s="647"/>
      <c r="C757" s="647"/>
      <c r="D757" s="647"/>
      <c r="E757" s="647"/>
      <c r="F757" s="647"/>
      <c r="G757" s="647"/>
      <c r="H757" s="647"/>
      <c r="I757" s="647"/>
      <c r="J757" s="647"/>
      <c r="K757" s="647"/>
      <c r="L757" s="647"/>
      <c r="M757" s="647"/>
      <c r="N757" s="647"/>
      <c r="O757" s="647"/>
      <c r="P757" s="647"/>
      <c r="Q757" s="647"/>
      <c r="R757" s="647"/>
      <c r="S757" s="647"/>
      <c r="T757" s="647"/>
      <c r="U757" s="647"/>
      <c r="V757" s="647"/>
      <c r="W757" s="647"/>
      <c r="X757" s="648"/>
      <c r="Y757" s="649"/>
      <c r="Z757" s="650"/>
      <c r="AA757" s="651"/>
      <c r="AB757" s="647"/>
      <c r="AC757" s="647"/>
      <c r="AD757" s="647"/>
      <c r="AE757" s="647"/>
      <c r="AF757" s="652"/>
      <c r="AG757" s="647"/>
      <c r="AH757" s="647"/>
      <c r="AI757" s="647"/>
      <c r="AJ757" s="646"/>
      <c r="AK757" s="653"/>
      <c r="AL757" s="653"/>
      <c r="AM757" s="653"/>
      <c r="AN757" s="653"/>
    </row>
    <row r="758" spans="1:40">
      <c r="A758" s="234"/>
      <c r="B758" s="647"/>
      <c r="C758" s="647"/>
      <c r="D758" s="647"/>
      <c r="E758" s="647"/>
      <c r="F758" s="647"/>
      <c r="G758" s="647"/>
      <c r="H758" s="647"/>
      <c r="I758" s="647"/>
      <c r="J758" s="647"/>
      <c r="K758" s="647"/>
      <c r="L758" s="647"/>
      <c r="M758" s="647"/>
      <c r="N758" s="647"/>
      <c r="O758" s="647"/>
      <c r="P758" s="647"/>
      <c r="Q758" s="647"/>
      <c r="R758" s="647"/>
      <c r="S758" s="647"/>
      <c r="T758" s="647"/>
      <c r="U758" s="647"/>
      <c r="V758" s="647"/>
      <c r="W758" s="647"/>
      <c r="X758" s="648"/>
      <c r="Y758" s="649"/>
      <c r="Z758" s="650"/>
      <c r="AA758" s="651"/>
      <c r="AB758" s="647"/>
      <c r="AC758" s="647"/>
      <c r="AD758" s="647"/>
      <c r="AE758" s="647"/>
      <c r="AF758" s="652"/>
      <c r="AG758" s="647"/>
      <c r="AH758" s="647"/>
      <c r="AI758" s="647"/>
      <c r="AJ758" s="646"/>
      <c r="AK758" s="653"/>
      <c r="AL758" s="653"/>
      <c r="AM758" s="653"/>
      <c r="AN758" s="653"/>
    </row>
    <row r="759" spans="1:40">
      <c r="A759" s="234"/>
      <c r="B759" s="647"/>
      <c r="C759" s="647"/>
      <c r="D759" s="647"/>
      <c r="E759" s="647"/>
      <c r="F759" s="647"/>
      <c r="G759" s="647"/>
      <c r="H759" s="647"/>
      <c r="I759" s="647"/>
      <c r="J759" s="647"/>
      <c r="K759" s="647"/>
      <c r="L759" s="647"/>
      <c r="M759" s="647"/>
      <c r="N759" s="647"/>
      <c r="O759" s="647"/>
      <c r="P759" s="647"/>
      <c r="Q759" s="647"/>
      <c r="R759" s="647"/>
      <c r="S759" s="647"/>
      <c r="T759" s="647"/>
      <c r="U759" s="647"/>
      <c r="V759" s="647"/>
      <c r="W759" s="647"/>
      <c r="X759" s="648"/>
      <c r="Y759" s="649"/>
      <c r="Z759" s="650"/>
      <c r="AA759" s="651"/>
      <c r="AB759" s="647"/>
      <c r="AC759" s="647"/>
      <c r="AD759" s="647"/>
      <c r="AE759" s="647"/>
      <c r="AF759" s="652"/>
      <c r="AG759" s="647"/>
      <c r="AH759" s="647"/>
      <c r="AI759" s="647"/>
      <c r="AJ759" s="646"/>
      <c r="AK759" s="653"/>
      <c r="AL759" s="653"/>
      <c r="AM759" s="653"/>
      <c r="AN759" s="653"/>
    </row>
    <row r="760" spans="1:40">
      <c r="A760" s="234"/>
      <c r="B760" s="647"/>
      <c r="C760" s="647"/>
      <c r="D760" s="647"/>
      <c r="E760" s="647"/>
      <c r="F760" s="647"/>
      <c r="G760" s="647"/>
      <c r="H760" s="647"/>
      <c r="I760" s="647"/>
      <c r="J760" s="647"/>
      <c r="K760" s="647"/>
      <c r="L760" s="647"/>
      <c r="M760" s="647"/>
      <c r="N760" s="647"/>
      <c r="O760" s="647"/>
      <c r="P760" s="647"/>
      <c r="Q760" s="647"/>
      <c r="R760" s="647"/>
      <c r="S760" s="647"/>
      <c r="T760" s="647"/>
      <c r="U760" s="647"/>
      <c r="V760" s="647"/>
      <c r="W760" s="647"/>
      <c r="X760" s="648"/>
      <c r="Y760" s="649"/>
      <c r="Z760" s="650"/>
      <c r="AA760" s="651"/>
      <c r="AB760" s="647"/>
      <c r="AC760" s="647"/>
      <c r="AD760" s="647"/>
      <c r="AE760" s="647"/>
      <c r="AF760" s="652"/>
      <c r="AG760" s="647"/>
      <c r="AH760" s="647"/>
      <c r="AI760" s="647"/>
      <c r="AJ760" s="646"/>
      <c r="AK760" s="653"/>
      <c r="AL760" s="653"/>
      <c r="AM760" s="653"/>
      <c r="AN760" s="653"/>
    </row>
    <row r="761" spans="1:40">
      <c r="A761" s="234"/>
      <c r="B761" s="647"/>
      <c r="C761" s="647"/>
      <c r="D761" s="647"/>
      <c r="E761" s="647"/>
      <c r="F761" s="647"/>
      <c r="G761" s="647"/>
      <c r="H761" s="647"/>
      <c r="I761" s="647"/>
      <c r="J761" s="647"/>
      <c r="K761" s="647"/>
      <c r="L761" s="647"/>
      <c r="M761" s="647"/>
      <c r="N761" s="647"/>
      <c r="O761" s="647"/>
      <c r="P761" s="647"/>
      <c r="Q761" s="647"/>
      <c r="R761" s="647"/>
      <c r="S761" s="647"/>
      <c r="T761" s="647"/>
      <c r="U761" s="647"/>
      <c r="V761" s="647"/>
      <c r="W761" s="647"/>
      <c r="X761" s="648"/>
      <c r="Y761" s="649"/>
      <c r="Z761" s="650"/>
      <c r="AA761" s="651"/>
      <c r="AB761" s="647"/>
      <c r="AC761" s="647"/>
      <c r="AD761" s="647"/>
      <c r="AE761" s="647"/>
      <c r="AF761" s="652"/>
      <c r="AG761" s="647"/>
      <c r="AH761" s="647"/>
      <c r="AI761" s="647"/>
      <c r="AJ761" s="646"/>
      <c r="AK761" s="653"/>
      <c r="AL761" s="653"/>
      <c r="AM761" s="653"/>
      <c r="AN761" s="653"/>
    </row>
    <row r="762" spans="1:40">
      <c r="A762" s="234"/>
      <c r="B762" s="647"/>
      <c r="C762" s="647"/>
      <c r="D762" s="647"/>
      <c r="E762" s="647"/>
      <c r="F762" s="647"/>
      <c r="G762" s="647"/>
      <c r="H762" s="647"/>
      <c r="I762" s="647"/>
      <c r="J762" s="647"/>
      <c r="K762" s="647"/>
      <c r="L762" s="647"/>
      <c r="M762" s="647"/>
      <c r="N762" s="647"/>
      <c r="O762" s="647"/>
      <c r="P762" s="647"/>
      <c r="Q762" s="647"/>
      <c r="R762" s="647"/>
      <c r="S762" s="647"/>
      <c r="T762" s="647"/>
      <c r="U762" s="647"/>
      <c r="V762" s="647"/>
      <c r="W762" s="647"/>
      <c r="X762" s="648"/>
      <c r="Y762" s="649"/>
      <c r="Z762" s="650"/>
      <c r="AA762" s="651"/>
      <c r="AB762" s="647"/>
      <c r="AC762" s="647"/>
      <c r="AD762" s="647"/>
      <c r="AE762" s="647"/>
      <c r="AF762" s="652"/>
      <c r="AG762" s="647"/>
      <c r="AH762" s="647"/>
      <c r="AI762" s="647"/>
      <c r="AJ762" s="646"/>
      <c r="AK762" s="653"/>
      <c r="AL762" s="653"/>
      <c r="AM762" s="653"/>
      <c r="AN762" s="653"/>
    </row>
    <row r="763" spans="1:40">
      <c r="A763" s="234"/>
      <c r="B763" s="647"/>
      <c r="C763" s="647"/>
      <c r="D763" s="647"/>
      <c r="E763" s="647"/>
      <c r="F763" s="647"/>
      <c r="G763" s="647"/>
      <c r="H763" s="647"/>
      <c r="I763" s="647"/>
      <c r="J763" s="647"/>
      <c r="K763" s="647"/>
      <c r="L763" s="647"/>
      <c r="M763" s="647"/>
      <c r="N763" s="647"/>
      <c r="O763" s="647"/>
      <c r="P763" s="647"/>
      <c r="Q763" s="647"/>
      <c r="R763" s="647"/>
      <c r="S763" s="647"/>
      <c r="T763" s="647"/>
      <c r="U763" s="647"/>
      <c r="V763" s="647"/>
      <c r="W763" s="647"/>
      <c r="X763" s="648"/>
      <c r="Y763" s="649"/>
      <c r="Z763" s="650"/>
      <c r="AA763" s="651"/>
      <c r="AB763" s="647"/>
      <c r="AC763" s="647"/>
      <c r="AD763" s="647"/>
      <c r="AE763" s="647"/>
      <c r="AF763" s="652"/>
      <c r="AG763" s="647"/>
      <c r="AH763" s="647"/>
      <c r="AI763" s="647"/>
      <c r="AJ763" s="646"/>
      <c r="AK763" s="653"/>
      <c r="AL763" s="653"/>
      <c r="AM763" s="653"/>
      <c r="AN763" s="653"/>
    </row>
    <row r="764" spans="1:40">
      <c r="A764" s="234"/>
      <c r="B764" s="647"/>
      <c r="C764" s="647"/>
      <c r="D764" s="647"/>
      <c r="E764" s="647"/>
      <c r="F764" s="647"/>
      <c r="G764" s="647"/>
      <c r="H764" s="647"/>
      <c r="I764" s="647"/>
      <c r="J764" s="647"/>
      <c r="K764" s="647"/>
      <c r="L764" s="647"/>
      <c r="M764" s="647"/>
      <c r="N764" s="647"/>
      <c r="O764" s="647"/>
      <c r="P764" s="647"/>
      <c r="Q764" s="647"/>
      <c r="R764" s="647"/>
      <c r="S764" s="647"/>
      <c r="T764" s="647"/>
      <c r="U764" s="647"/>
      <c r="V764" s="647"/>
      <c r="W764" s="647"/>
      <c r="X764" s="648"/>
      <c r="Y764" s="649"/>
      <c r="Z764" s="650"/>
      <c r="AA764" s="651"/>
      <c r="AB764" s="647"/>
      <c r="AC764" s="647"/>
      <c r="AD764" s="647"/>
      <c r="AE764" s="647"/>
      <c r="AF764" s="652"/>
      <c r="AG764" s="647"/>
      <c r="AH764" s="647"/>
      <c r="AI764" s="647"/>
      <c r="AJ764" s="646"/>
      <c r="AK764" s="653"/>
      <c r="AL764" s="653"/>
      <c r="AM764" s="653"/>
      <c r="AN764" s="653"/>
    </row>
    <row r="765" spans="1:40">
      <c r="A765" s="234"/>
      <c r="B765" s="647"/>
      <c r="C765" s="647"/>
      <c r="D765" s="647"/>
      <c r="E765" s="647"/>
      <c r="F765" s="647"/>
      <c r="G765" s="647"/>
      <c r="H765" s="647"/>
      <c r="I765" s="647"/>
      <c r="J765" s="647"/>
      <c r="K765" s="647"/>
      <c r="L765" s="647"/>
      <c r="M765" s="647"/>
      <c r="N765" s="647"/>
      <c r="O765" s="647"/>
      <c r="P765" s="647"/>
      <c r="Q765" s="647"/>
      <c r="R765" s="647"/>
      <c r="S765" s="647"/>
      <c r="T765" s="647"/>
      <c r="U765" s="647"/>
      <c r="V765" s="647"/>
      <c r="W765" s="647"/>
      <c r="X765" s="648"/>
      <c r="Y765" s="649"/>
      <c r="Z765" s="650"/>
      <c r="AA765" s="651"/>
      <c r="AB765" s="647"/>
      <c r="AC765" s="647"/>
      <c r="AD765" s="647"/>
      <c r="AE765" s="647"/>
      <c r="AF765" s="652"/>
      <c r="AG765" s="647"/>
      <c r="AH765" s="647"/>
      <c r="AI765" s="647"/>
      <c r="AJ765" s="646"/>
      <c r="AK765" s="653"/>
      <c r="AL765" s="653"/>
      <c r="AM765" s="653"/>
      <c r="AN765" s="653"/>
    </row>
    <row r="766" spans="1:40">
      <c r="A766" s="234"/>
      <c r="B766" s="647"/>
      <c r="C766" s="647"/>
      <c r="D766" s="647"/>
      <c r="E766" s="647"/>
      <c r="F766" s="647"/>
      <c r="G766" s="647"/>
      <c r="H766" s="647"/>
      <c r="I766" s="647"/>
      <c r="J766" s="647"/>
      <c r="K766" s="647"/>
      <c r="L766" s="647"/>
      <c r="M766" s="647"/>
      <c r="N766" s="647"/>
      <c r="O766" s="647"/>
      <c r="P766" s="647"/>
      <c r="Q766" s="647"/>
      <c r="R766" s="647"/>
      <c r="S766" s="647"/>
      <c r="T766" s="647"/>
      <c r="U766" s="647"/>
      <c r="V766" s="647"/>
      <c r="W766" s="647"/>
      <c r="X766" s="648"/>
      <c r="Y766" s="649"/>
      <c r="Z766" s="650"/>
      <c r="AA766" s="651"/>
      <c r="AB766" s="647"/>
      <c r="AC766" s="647"/>
      <c r="AD766" s="647"/>
      <c r="AE766" s="647"/>
      <c r="AF766" s="652"/>
      <c r="AG766" s="647"/>
      <c r="AH766" s="647"/>
      <c r="AI766" s="647"/>
      <c r="AJ766" s="646"/>
      <c r="AK766" s="653"/>
      <c r="AL766" s="653"/>
      <c r="AM766" s="653"/>
      <c r="AN766" s="653"/>
    </row>
    <row r="767" spans="1:40">
      <c r="A767" s="234"/>
      <c r="B767" s="647"/>
      <c r="C767" s="647"/>
      <c r="D767" s="647"/>
      <c r="E767" s="647"/>
      <c r="F767" s="647"/>
      <c r="G767" s="647"/>
      <c r="H767" s="647"/>
      <c r="I767" s="647"/>
      <c r="J767" s="647"/>
      <c r="K767" s="647"/>
      <c r="L767" s="647"/>
      <c r="M767" s="647"/>
      <c r="N767" s="647"/>
      <c r="O767" s="647"/>
      <c r="P767" s="647"/>
      <c r="Q767" s="647"/>
      <c r="R767" s="647"/>
      <c r="S767" s="647"/>
      <c r="T767" s="647"/>
      <c r="U767" s="647"/>
      <c r="V767" s="647"/>
      <c r="W767" s="647"/>
      <c r="X767" s="648"/>
      <c r="Y767" s="649"/>
      <c r="Z767" s="650"/>
      <c r="AA767" s="651"/>
      <c r="AB767" s="647"/>
      <c r="AC767" s="647"/>
      <c r="AD767" s="647"/>
      <c r="AE767" s="647"/>
      <c r="AF767" s="652"/>
      <c r="AG767" s="647"/>
      <c r="AH767" s="647"/>
      <c r="AI767" s="647"/>
      <c r="AJ767" s="646"/>
      <c r="AK767" s="653"/>
      <c r="AL767" s="653"/>
      <c r="AM767" s="653"/>
      <c r="AN767" s="653"/>
    </row>
    <row r="768" spans="1:40">
      <c r="A768" s="234"/>
      <c r="B768" s="647"/>
      <c r="C768" s="647"/>
      <c r="D768" s="647"/>
      <c r="E768" s="647"/>
      <c r="F768" s="647"/>
      <c r="G768" s="647"/>
      <c r="H768" s="647"/>
      <c r="I768" s="647"/>
      <c r="J768" s="647"/>
      <c r="K768" s="647"/>
      <c r="L768" s="647"/>
      <c r="M768" s="647"/>
      <c r="N768" s="647"/>
      <c r="O768" s="647"/>
      <c r="P768" s="647"/>
      <c r="Q768" s="647"/>
      <c r="R768" s="647"/>
      <c r="S768" s="647"/>
      <c r="T768" s="647"/>
      <c r="U768" s="647"/>
      <c r="V768" s="647"/>
      <c r="W768" s="647"/>
      <c r="X768" s="648"/>
      <c r="Y768" s="649"/>
      <c r="Z768" s="650"/>
      <c r="AA768" s="651"/>
      <c r="AB768" s="647"/>
      <c r="AC768" s="647"/>
      <c r="AD768" s="647"/>
      <c r="AE768" s="647"/>
      <c r="AF768" s="652"/>
      <c r="AG768" s="647"/>
      <c r="AH768" s="647"/>
      <c r="AI768" s="647"/>
      <c r="AJ768" s="646"/>
      <c r="AK768" s="653"/>
      <c r="AL768" s="653"/>
      <c r="AM768" s="653"/>
      <c r="AN768" s="653"/>
    </row>
    <row r="769" spans="1:40">
      <c r="A769" s="234"/>
      <c r="B769" s="647"/>
      <c r="C769" s="647"/>
      <c r="D769" s="647"/>
      <c r="E769" s="647"/>
      <c r="F769" s="647"/>
      <c r="G769" s="647"/>
      <c r="H769" s="647"/>
      <c r="I769" s="647"/>
      <c r="J769" s="647"/>
      <c r="K769" s="647"/>
      <c r="L769" s="647"/>
      <c r="M769" s="647"/>
      <c r="N769" s="647"/>
      <c r="O769" s="647"/>
      <c r="P769" s="647"/>
      <c r="Q769" s="647"/>
      <c r="R769" s="647"/>
      <c r="S769" s="647"/>
      <c r="T769" s="647"/>
      <c r="U769" s="647"/>
      <c r="V769" s="647"/>
      <c r="W769" s="647"/>
      <c r="X769" s="648"/>
      <c r="Y769" s="649"/>
      <c r="Z769" s="650"/>
      <c r="AA769" s="651"/>
      <c r="AB769" s="647"/>
      <c r="AC769" s="647"/>
      <c r="AD769" s="647"/>
      <c r="AE769" s="647"/>
      <c r="AF769" s="652"/>
      <c r="AG769" s="647"/>
      <c r="AH769" s="647"/>
      <c r="AI769" s="647"/>
      <c r="AJ769" s="646"/>
      <c r="AK769" s="653"/>
      <c r="AL769" s="653"/>
      <c r="AM769" s="653"/>
      <c r="AN769" s="653"/>
    </row>
    <row r="770" spans="1:40">
      <c r="A770" s="234"/>
      <c r="B770" s="647"/>
      <c r="C770" s="647"/>
      <c r="D770" s="647"/>
      <c r="E770" s="647"/>
      <c r="F770" s="647"/>
      <c r="G770" s="647"/>
      <c r="H770" s="647"/>
      <c r="I770" s="647"/>
      <c r="J770" s="647"/>
      <c r="K770" s="647"/>
      <c r="L770" s="647"/>
      <c r="M770" s="647"/>
      <c r="N770" s="647"/>
      <c r="O770" s="647"/>
      <c r="P770" s="647"/>
      <c r="Q770" s="647"/>
      <c r="R770" s="647"/>
      <c r="S770" s="647"/>
      <c r="T770" s="647"/>
      <c r="U770" s="647"/>
      <c r="V770" s="647"/>
      <c r="W770" s="647"/>
      <c r="X770" s="648"/>
      <c r="Y770" s="649"/>
      <c r="Z770" s="650"/>
      <c r="AA770" s="651"/>
      <c r="AB770" s="647"/>
      <c r="AC770" s="647"/>
      <c r="AD770" s="647"/>
      <c r="AE770" s="647"/>
      <c r="AF770" s="652"/>
      <c r="AG770" s="647"/>
      <c r="AH770" s="647"/>
      <c r="AI770" s="647"/>
      <c r="AJ770" s="646"/>
      <c r="AK770" s="653"/>
      <c r="AL770" s="653"/>
      <c r="AM770" s="653"/>
      <c r="AN770" s="653"/>
    </row>
    <row r="771" spans="1:40">
      <c r="A771" s="234"/>
      <c r="B771" s="647"/>
      <c r="C771" s="647"/>
      <c r="D771" s="647"/>
      <c r="E771" s="647"/>
      <c r="F771" s="647"/>
      <c r="G771" s="647"/>
      <c r="H771" s="647"/>
      <c r="I771" s="647"/>
      <c r="J771" s="647"/>
      <c r="K771" s="647"/>
      <c r="L771" s="647"/>
      <c r="M771" s="647"/>
      <c r="N771" s="647"/>
      <c r="O771" s="647"/>
      <c r="P771" s="647"/>
      <c r="Q771" s="647"/>
      <c r="R771" s="647"/>
      <c r="S771" s="647"/>
      <c r="T771" s="647"/>
      <c r="U771" s="647"/>
      <c r="V771" s="647"/>
      <c r="W771" s="647"/>
      <c r="X771" s="648"/>
      <c r="Y771" s="649"/>
      <c r="Z771" s="650"/>
      <c r="AA771" s="651"/>
      <c r="AB771" s="647"/>
      <c r="AC771" s="647"/>
      <c r="AD771" s="647"/>
      <c r="AE771" s="647"/>
      <c r="AF771" s="652"/>
      <c r="AG771" s="647"/>
      <c r="AH771" s="647"/>
      <c r="AI771" s="647"/>
      <c r="AJ771" s="646"/>
      <c r="AK771" s="653"/>
      <c r="AL771" s="653"/>
      <c r="AM771" s="653"/>
      <c r="AN771" s="653"/>
    </row>
    <row r="772" spans="1:40">
      <c r="A772" s="234"/>
      <c r="B772" s="647"/>
      <c r="C772" s="647"/>
      <c r="D772" s="647"/>
      <c r="E772" s="647"/>
      <c r="F772" s="647"/>
      <c r="G772" s="647"/>
      <c r="H772" s="647"/>
      <c r="I772" s="647"/>
      <c r="J772" s="647"/>
      <c r="K772" s="647"/>
      <c r="L772" s="647"/>
      <c r="M772" s="647"/>
      <c r="N772" s="647"/>
      <c r="O772" s="647"/>
      <c r="P772" s="647"/>
      <c r="Q772" s="647"/>
      <c r="R772" s="647"/>
      <c r="S772" s="647"/>
      <c r="T772" s="647"/>
      <c r="U772" s="647"/>
      <c r="V772" s="647"/>
      <c r="W772" s="647"/>
      <c r="X772" s="648"/>
      <c r="Y772" s="649"/>
      <c r="Z772" s="650"/>
      <c r="AA772" s="651"/>
      <c r="AB772" s="647"/>
      <c r="AC772" s="647"/>
      <c r="AD772" s="647"/>
      <c r="AE772" s="647"/>
      <c r="AF772" s="652"/>
      <c r="AG772" s="647"/>
      <c r="AH772" s="647"/>
      <c r="AI772" s="647"/>
      <c r="AJ772" s="646"/>
      <c r="AK772" s="653"/>
      <c r="AL772" s="653"/>
      <c r="AM772" s="653"/>
      <c r="AN772" s="653"/>
    </row>
    <row r="773" spans="1:40">
      <c r="A773" s="234"/>
      <c r="B773" s="647"/>
      <c r="C773" s="647"/>
      <c r="D773" s="647"/>
      <c r="E773" s="647"/>
      <c r="F773" s="647"/>
      <c r="G773" s="647"/>
      <c r="H773" s="647"/>
      <c r="I773" s="647"/>
      <c r="J773" s="647"/>
      <c r="K773" s="647"/>
      <c r="L773" s="647"/>
      <c r="M773" s="647"/>
      <c r="N773" s="647"/>
      <c r="O773" s="647"/>
      <c r="P773" s="647"/>
      <c r="Q773" s="647"/>
      <c r="R773" s="647"/>
      <c r="S773" s="647"/>
      <c r="T773" s="647"/>
      <c r="U773" s="647"/>
      <c r="V773" s="647"/>
      <c r="W773" s="647"/>
      <c r="X773" s="648"/>
      <c r="Y773" s="649"/>
      <c r="Z773" s="650"/>
      <c r="AA773" s="651"/>
      <c r="AB773" s="647"/>
      <c r="AC773" s="647"/>
      <c r="AD773" s="647"/>
      <c r="AE773" s="647"/>
      <c r="AF773" s="652"/>
      <c r="AG773" s="647"/>
      <c r="AH773" s="647"/>
      <c r="AI773" s="647"/>
      <c r="AJ773" s="646"/>
      <c r="AK773" s="653"/>
      <c r="AL773" s="653"/>
      <c r="AM773" s="653"/>
      <c r="AN773" s="653"/>
    </row>
    <row r="774" spans="1:40">
      <c r="A774" s="234"/>
      <c r="B774" s="647"/>
      <c r="C774" s="647"/>
      <c r="D774" s="647"/>
      <c r="E774" s="647"/>
      <c r="F774" s="647"/>
      <c r="G774" s="647"/>
      <c r="H774" s="647"/>
      <c r="I774" s="647"/>
      <c r="J774" s="647"/>
      <c r="K774" s="647"/>
      <c r="L774" s="647"/>
      <c r="M774" s="647"/>
      <c r="N774" s="647"/>
      <c r="O774" s="647"/>
      <c r="P774" s="647"/>
      <c r="Q774" s="647"/>
      <c r="R774" s="647"/>
      <c r="S774" s="647"/>
      <c r="T774" s="647"/>
      <c r="U774" s="647"/>
      <c r="V774" s="647"/>
      <c r="W774" s="647"/>
      <c r="X774" s="648"/>
      <c r="Y774" s="649"/>
      <c r="Z774" s="650"/>
      <c r="AA774" s="651"/>
      <c r="AB774" s="647"/>
      <c r="AC774" s="647"/>
      <c r="AD774" s="647"/>
      <c r="AE774" s="647"/>
      <c r="AF774" s="652"/>
      <c r="AG774" s="647"/>
      <c r="AH774" s="647"/>
      <c r="AI774" s="647"/>
      <c r="AJ774" s="646"/>
      <c r="AK774" s="653"/>
      <c r="AL774" s="653"/>
      <c r="AM774" s="653"/>
      <c r="AN774" s="653"/>
    </row>
    <row r="775" spans="1:40">
      <c r="A775" s="234"/>
      <c r="B775" s="647"/>
      <c r="C775" s="647"/>
      <c r="D775" s="647"/>
      <c r="E775" s="647"/>
      <c r="F775" s="647"/>
      <c r="G775" s="647"/>
      <c r="H775" s="647"/>
      <c r="I775" s="647"/>
      <c r="J775" s="647"/>
      <c r="K775" s="647"/>
      <c r="L775" s="647"/>
      <c r="M775" s="647"/>
      <c r="N775" s="647"/>
      <c r="O775" s="647"/>
      <c r="P775" s="647"/>
      <c r="Q775" s="647"/>
      <c r="R775" s="647"/>
      <c r="S775" s="647"/>
      <c r="T775" s="647"/>
      <c r="U775" s="647"/>
      <c r="V775" s="647"/>
      <c r="W775" s="647"/>
      <c r="X775" s="648"/>
      <c r="Y775" s="649"/>
      <c r="Z775" s="650"/>
      <c r="AA775" s="651"/>
      <c r="AB775" s="647"/>
      <c r="AC775" s="647"/>
      <c r="AD775" s="647"/>
      <c r="AE775" s="647"/>
      <c r="AF775" s="652"/>
      <c r="AG775" s="647"/>
      <c r="AH775" s="647"/>
      <c r="AI775" s="647"/>
      <c r="AJ775" s="646"/>
      <c r="AK775" s="653"/>
      <c r="AL775" s="653"/>
      <c r="AM775" s="653"/>
      <c r="AN775" s="653"/>
    </row>
    <row r="776" spans="1:40">
      <c r="A776" s="234"/>
      <c r="B776" s="647"/>
      <c r="C776" s="647"/>
      <c r="D776" s="647"/>
      <c r="E776" s="647"/>
      <c r="F776" s="647"/>
      <c r="G776" s="647"/>
      <c r="H776" s="647"/>
      <c r="I776" s="647"/>
      <c r="J776" s="647"/>
      <c r="K776" s="647"/>
      <c r="L776" s="647"/>
      <c r="M776" s="647"/>
      <c r="N776" s="647"/>
      <c r="O776" s="647"/>
      <c r="P776" s="647"/>
      <c r="Q776" s="647"/>
      <c r="R776" s="647"/>
      <c r="S776" s="647"/>
      <c r="T776" s="647"/>
      <c r="U776" s="647"/>
      <c r="V776" s="647"/>
      <c r="W776" s="647"/>
      <c r="X776" s="648"/>
      <c r="Y776" s="649"/>
      <c r="Z776" s="650"/>
      <c r="AA776" s="651"/>
      <c r="AB776" s="647"/>
      <c r="AC776" s="647"/>
      <c r="AD776" s="647"/>
      <c r="AE776" s="647"/>
      <c r="AF776" s="652"/>
      <c r="AG776" s="647"/>
      <c r="AH776" s="647"/>
      <c r="AI776" s="647"/>
      <c r="AJ776" s="646"/>
      <c r="AK776" s="653"/>
      <c r="AL776" s="653"/>
      <c r="AM776" s="653"/>
      <c r="AN776" s="653"/>
    </row>
    <row r="777" spans="1:40">
      <c r="A777" s="234"/>
      <c r="B777" s="647"/>
      <c r="C777" s="647"/>
      <c r="D777" s="647"/>
      <c r="E777" s="647"/>
      <c r="F777" s="647"/>
      <c r="G777" s="647"/>
      <c r="H777" s="647"/>
      <c r="I777" s="647"/>
      <c r="J777" s="647"/>
      <c r="K777" s="647"/>
      <c r="L777" s="647"/>
      <c r="M777" s="647"/>
      <c r="N777" s="647"/>
      <c r="O777" s="647"/>
      <c r="P777" s="647"/>
      <c r="Q777" s="647"/>
      <c r="R777" s="647"/>
      <c r="S777" s="647"/>
      <c r="T777" s="647"/>
      <c r="U777" s="647"/>
      <c r="V777" s="647"/>
      <c r="W777" s="647"/>
      <c r="X777" s="648"/>
      <c r="Y777" s="649"/>
      <c r="Z777" s="650"/>
      <c r="AA777" s="651"/>
      <c r="AB777" s="647"/>
      <c r="AC777" s="647"/>
      <c r="AD777" s="647"/>
      <c r="AE777" s="647"/>
      <c r="AF777" s="652"/>
      <c r="AG777" s="647"/>
      <c r="AH777" s="647"/>
      <c r="AI777" s="647"/>
      <c r="AJ777" s="646"/>
      <c r="AK777" s="653"/>
      <c r="AL777" s="653"/>
      <c r="AM777" s="653"/>
      <c r="AN777" s="653"/>
    </row>
    <row r="778" spans="1:40">
      <c r="A778" s="234"/>
      <c r="B778" s="647"/>
      <c r="C778" s="647"/>
      <c r="D778" s="647"/>
      <c r="E778" s="647"/>
      <c r="F778" s="647"/>
      <c r="G778" s="647"/>
      <c r="H778" s="647"/>
      <c r="I778" s="647"/>
      <c r="J778" s="647"/>
      <c r="K778" s="647"/>
      <c r="L778" s="647"/>
      <c r="M778" s="647"/>
      <c r="N778" s="647"/>
      <c r="O778" s="647"/>
      <c r="P778" s="647"/>
      <c r="Q778" s="647"/>
      <c r="R778" s="647"/>
      <c r="S778" s="647"/>
      <c r="T778" s="647"/>
      <c r="U778" s="647"/>
      <c r="V778" s="647"/>
      <c r="W778" s="647"/>
      <c r="X778" s="648"/>
      <c r="Y778" s="649"/>
      <c r="Z778" s="650"/>
      <c r="AA778" s="651"/>
      <c r="AB778" s="647"/>
      <c r="AC778" s="647"/>
      <c r="AD778" s="647"/>
      <c r="AE778" s="647"/>
      <c r="AF778" s="652"/>
      <c r="AG778" s="647"/>
      <c r="AH778" s="647"/>
      <c r="AI778" s="647"/>
      <c r="AJ778" s="646"/>
      <c r="AK778" s="653"/>
      <c r="AL778" s="653"/>
      <c r="AM778" s="653"/>
      <c r="AN778" s="653"/>
    </row>
    <row r="779" spans="1:40">
      <c r="A779" s="234"/>
      <c r="B779" s="647"/>
      <c r="C779" s="647"/>
      <c r="D779" s="647"/>
      <c r="E779" s="647"/>
      <c r="F779" s="647"/>
      <c r="G779" s="647"/>
      <c r="H779" s="647"/>
      <c r="I779" s="647"/>
      <c r="J779" s="647"/>
      <c r="K779" s="647"/>
      <c r="L779" s="647"/>
      <c r="M779" s="647"/>
      <c r="N779" s="647"/>
      <c r="O779" s="647"/>
      <c r="P779" s="647"/>
      <c r="Q779" s="647"/>
      <c r="R779" s="647"/>
      <c r="S779" s="647"/>
      <c r="T779" s="647"/>
      <c r="U779" s="647"/>
      <c r="V779" s="647"/>
      <c r="W779" s="647"/>
      <c r="X779" s="648"/>
      <c r="Y779" s="649"/>
      <c r="Z779" s="650"/>
      <c r="AA779" s="651"/>
      <c r="AB779" s="647"/>
      <c r="AC779" s="647"/>
      <c r="AD779" s="647"/>
      <c r="AE779" s="647"/>
      <c r="AF779" s="652"/>
      <c r="AG779" s="647"/>
      <c r="AH779" s="647"/>
      <c r="AI779" s="647"/>
      <c r="AJ779" s="646"/>
      <c r="AK779" s="653"/>
      <c r="AL779" s="653"/>
      <c r="AM779" s="653"/>
      <c r="AN779" s="653"/>
    </row>
    <row r="780" spans="1:40">
      <c r="A780" s="234"/>
      <c r="B780" s="647"/>
      <c r="C780" s="647"/>
      <c r="D780" s="647"/>
      <c r="E780" s="647"/>
      <c r="F780" s="647"/>
      <c r="G780" s="647"/>
      <c r="H780" s="647"/>
      <c r="I780" s="647"/>
      <c r="J780" s="647"/>
      <c r="K780" s="647"/>
      <c r="L780" s="647"/>
      <c r="M780" s="647"/>
      <c r="N780" s="647"/>
      <c r="O780" s="647"/>
      <c r="P780" s="647"/>
      <c r="Q780" s="647"/>
      <c r="R780" s="647"/>
      <c r="S780" s="647"/>
      <c r="T780" s="647"/>
      <c r="U780" s="647"/>
      <c r="V780" s="647"/>
      <c r="W780" s="647"/>
      <c r="X780" s="648"/>
      <c r="Y780" s="649"/>
      <c r="Z780" s="650"/>
      <c r="AA780" s="651"/>
      <c r="AB780" s="647"/>
      <c r="AC780" s="647"/>
      <c r="AD780" s="647"/>
      <c r="AE780" s="647"/>
      <c r="AF780" s="652"/>
      <c r="AG780" s="647"/>
      <c r="AH780" s="647"/>
      <c r="AI780" s="647"/>
      <c r="AJ780" s="646"/>
      <c r="AK780" s="653"/>
      <c r="AL780" s="653"/>
      <c r="AM780" s="653"/>
      <c r="AN780" s="653"/>
    </row>
    <row r="781" spans="1:40">
      <c r="A781" s="234"/>
      <c r="B781" s="647"/>
      <c r="C781" s="647"/>
      <c r="D781" s="647"/>
      <c r="E781" s="647"/>
      <c r="F781" s="647"/>
      <c r="G781" s="647"/>
      <c r="H781" s="647"/>
      <c r="I781" s="647"/>
      <c r="J781" s="647"/>
      <c r="K781" s="647"/>
      <c r="L781" s="647"/>
      <c r="M781" s="647"/>
      <c r="N781" s="647"/>
      <c r="O781" s="647"/>
      <c r="P781" s="647"/>
      <c r="Q781" s="647"/>
      <c r="R781" s="647"/>
      <c r="S781" s="647"/>
      <c r="T781" s="647"/>
      <c r="U781" s="647"/>
      <c r="V781" s="647"/>
      <c r="W781" s="647"/>
      <c r="X781" s="648"/>
      <c r="Y781" s="649"/>
      <c r="Z781" s="650"/>
      <c r="AA781" s="651"/>
      <c r="AB781" s="647"/>
      <c r="AC781" s="647"/>
      <c r="AD781" s="647"/>
      <c r="AE781" s="647"/>
      <c r="AF781" s="652"/>
      <c r="AG781" s="647"/>
      <c r="AH781" s="647"/>
      <c r="AI781" s="647"/>
      <c r="AJ781" s="646"/>
      <c r="AK781" s="653"/>
      <c r="AL781" s="653"/>
      <c r="AM781" s="653"/>
      <c r="AN781" s="653"/>
    </row>
    <row r="782" spans="1:40">
      <c r="A782" s="234"/>
      <c r="B782" s="647"/>
      <c r="C782" s="647"/>
      <c r="D782" s="647"/>
      <c r="E782" s="647"/>
      <c r="F782" s="647"/>
      <c r="G782" s="647"/>
      <c r="H782" s="647"/>
      <c r="I782" s="647"/>
      <c r="J782" s="647"/>
      <c r="K782" s="647"/>
      <c r="L782" s="647"/>
      <c r="M782" s="647"/>
      <c r="N782" s="647"/>
      <c r="O782" s="647"/>
      <c r="P782" s="647"/>
      <c r="Q782" s="647"/>
      <c r="R782" s="647"/>
      <c r="S782" s="647"/>
      <c r="T782" s="647"/>
      <c r="U782" s="647"/>
      <c r="V782" s="647"/>
      <c r="W782" s="647"/>
      <c r="X782" s="648"/>
      <c r="Y782" s="649"/>
      <c r="Z782" s="650"/>
      <c r="AA782" s="651"/>
      <c r="AB782" s="647"/>
      <c r="AC782" s="647"/>
      <c r="AD782" s="647"/>
      <c r="AE782" s="647"/>
      <c r="AF782" s="652"/>
      <c r="AG782" s="647"/>
      <c r="AH782" s="647"/>
      <c r="AI782" s="647"/>
      <c r="AJ782" s="646"/>
      <c r="AK782" s="653"/>
      <c r="AL782" s="653"/>
      <c r="AM782" s="653"/>
      <c r="AN782" s="653"/>
    </row>
    <row r="783" spans="1:40">
      <c r="A783" s="234"/>
      <c r="B783" s="647"/>
      <c r="C783" s="647"/>
      <c r="D783" s="647"/>
      <c r="E783" s="647"/>
      <c r="F783" s="647"/>
      <c r="G783" s="647"/>
      <c r="H783" s="647"/>
      <c r="I783" s="647"/>
      <c r="J783" s="647"/>
      <c r="K783" s="647"/>
      <c r="L783" s="647"/>
      <c r="M783" s="647"/>
      <c r="N783" s="647"/>
      <c r="O783" s="647"/>
      <c r="P783" s="647"/>
      <c r="Q783" s="647"/>
      <c r="R783" s="647"/>
      <c r="S783" s="647"/>
      <c r="T783" s="647"/>
      <c r="U783" s="647"/>
      <c r="V783" s="647"/>
      <c r="W783" s="647"/>
      <c r="X783" s="648"/>
      <c r="Y783" s="649"/>
      <c r="Z783" s="650"/>
      <c r="AA783" s="651"/>
      <c r="AB783" s="647"/>
      <c r="AC783" s="647"/>
      <c r="AD783" s="647"/>
      <c r="AE783" s="647"/>
      <c r="AF783" s="652"/>
      <c r="AG783" s="647"/>
      <c r="AH783" s="647"/>
      <c r="AI783" s="647"/>
      <c r="AJ783" s="646"/>
      <c r="AK783" s="653"/>
      <c r="AL783" s="653"/>
      <c r="AM783" s="653"/>
      <c r="AN783" s="653"/>
    </row>
    <row r="784" spans="1:40">
      <c r="A784" s="234"/>
      <c r="B784" s="647"/>
      <c r="C784" s="647"/>
      <c r="D784" s="647"/>
      <c r="E784" s="647"/>
      <c r="F784" s="647"/>
      <c r="G784" s="647"/>
      <c r="H784" s="647"/>
      <c r="I784" s="647"/>
      <c r="J784" s="647"/>
      <c r="K784" s="647"/>
      <c r="L784" s="647"/>
      <c r="M784" s="647"/>
      <c r="N784" s="647"/>
      <c r="O784" s="647"/>
      <c r="P784" s="647"/>
      <c r="Q784" s="647"/>
      <c r="R784" s="647"/>
      <c r="S784" s="647"/>
      <c r="T784" s="647"/>
      <c r="U784" s="647"/>
      <c r="V784" s="647"/>
      <c r="W784" s="647"/>
      <c r="X784" s="648"/>
      <c r="Y784" s="649"/>
      <c r="Z784" s="650"/>
      <c r="AA784" s="651"/>
      <c r="AB784" s="647"/>
      <c r="AC784" s="647"/>
      <c r="AD784" s="647"/>
      <c r="AE784" s="647"/>
      <c r="AF784" s="652"/>
      <c r="AG784" s="647"/>
      <c r="AH784" s="647"/>
      <c r="AI784" s="647"/>
      <c r="AJ784" s="646"/>
      <c r="AK784" s="653"/>
      <c r="AL784" s="653"/>
      <c r="AM784" s="653"/>
      <c r="AN784" s="653"/>
    </row>
    <row r="785" spans="1:40">
      <c r="A785" s="234"/>
      <c r="B785" s="647"/>
      <c r="C785" s="647"/>
      <c r="D785" s="647"/>
      <c r="E785" s="647"/>
      <c r="F785" s="647"/>
      <c r="G785" s="647"/>
      <c r="H785" s="647"/>
      <c r="I785" s="647"/>
      <c r="J785" s="647"/>
      <c r="K785" s="647"/>
      <c r="L785" s="647"/>
      <c r="M785" s="647"/>
      <c r="N785" s="647"/>
      <c r="O785" s="647"/>
      <c r="P785" s="647"/>
      <c r="Q785" s="647"/>
      <c r="R785" s="647"/>
      <c r="S785" s="647"/>
      <c r="T785" s="647"/>
      <c r="U785" s="647"/>
      <c r="V785" s="647"/>
      <c r="W785" s="647"/>
      <c r="X785" s="648"/>
      <c r="Y785" s="649"/>
      <c r="Z785" s="650"/>
      <c r="AA785" s="651"/>
      <c r="AB785" s="647"/>
      <c r="AC785" s="647"/>
      <c r="AD785" s="647"/>
      <c r="AE785" s="647"/>
      <c r="AF785" s="652"/>
      <c r="AG785" s="647"/>
      <c r="AH785" s="647"/>
      <c r="AI785" s="647"/>
      <c r="AJ785" s="646"/>
      <c r="AK785" s="653"/>
      <c r="AL785" s="653"/>
      <c r="AM785" s="653"/>
      <c r="AN785" s="653"/>
    </row>
    <row r="786" spans="1:40">
      <c r="A786" s="234"/>
      <c r="B786" s="647"/>
      <c r="C786" s="647"/>
      <c r="D786" s="647"/>
      <c r="E786" s="647"/>
      <c r="F786" s="647"/>
      <c r="G786" s="647"/>
      <c r="H786" s="647"/>
      <c r="I786" s="647"/>
      <c r="J786" s="647"/>
      <c r="K786" s="647"/>
      <c r="L786" s="647"/>
      <c r="M786" s="647"/>
      <c r="N786" s="647"/>
      <c r="O786" s="647"/>
      <c r="P786" s="647"/>
      <c r="Q786" s="647"/>
      <c r="R786" s="647"/>
      <c r="S786" s="647"/>
      <c r="T786" s="647"/>
      <c r="U786" s="647"/>
      <c r="V786" s="647"/>
      <c r="W786" s="647"/>
      <c r="X786" s="648"/>
      <c r="Y786" s="649"/>
      <c r="Z786" s="650"/>
      <c r="AA786" s="651"/>
      <c r="AB786" s="647"/>
      <c r="AC786" s="647"/>
      <c r="AD786" s="647"/>
      <c r="AE786" s="647"/>
      <c r="AF786" s="652"/>
      <c r="AG786" s="647"/>
      <c r="AH786" s="647"/>
      <c r="AI786" s="647"/>
      <c r="AJ786" s="646"/>
      <c r="AK786" s="653"/>
      <c r="AL786" s="653"/>
      <c r="AM786" s="653"/>
      <c r="AN786" s="653"/>
    </row>
    <row r="787" spans="1:40">
      <c r="A787" s="234"/>
      <c r="B787" s="647"/>
      <c r="C787" s="647"/>
      <c r="D787" s="647"/>
      <c r="E787" s="647"/>
      <c r="F787" s="647"/>
      <c r="G787" s="647"/>
      <c r="H787" s="647"/>
      <c r="I787" s="647"/>
      <c r="J787" s="647"/>
      <c r="K787" s="647"/>
      <c r="L787" s="647"/>
      <c r="M787" s="647"/>
      <c r="N787" s="647"/>
      <c r="O787" s="647"/>
      <c r="P787" s="647"/>
      <c r="Q787" s="647"/>
      <c r="R787" s="647"/>
      <c r="S787" s="647"/>
      <c r="T787" s="647"/>
      <c r="U787" s="647"/>
      <c r="V787" s="647"/>
      <c r="W787" s="647"/>
      <c r="X787" s="648"/>
      <c r="Y787" s="649"/>
      <c r="Z787" s="650"/>
      <c r="AA787" s="651"/>
      <c r="AB787" s="647"/>
      <c r="AC787" s="647"/>
      <c r="AD787" s="647"/>
      <c r="AE787" s="647"/>
      <c r="AF787" s="652"/>
      <c r="AG787" s="647"/>
      <c r="AH787" s="647"/>
      <c r="AI787" s="647"/>
      <c r="AJ787" s="646"/>
      <c r="AK787" s="653"/>
      <c r="AL787" s="653"/>
      <c r="AM787" s="653"/>
      <c r="AN787" s="653"/>
    </row>
    <row r="788" spans="1:40">
      <c r="A788" s="234"/>
      <c r="B788" s="647"/>
      <c r="C788" s="647"/>
      <c r="D788" s="647"/>
      <c r="E788" s="647"/>
      <c r="F788" s="647"/>
      <c r="G788" s="647"/>
      <c r="H788" s="647"/>
      <c r="I788" s="647"/>
      <c r="J788" s="647"/>
      <c r="K788" s="647"/>
      <c r="L788" s="647"/>
      <c r="M788" s="647"/>
      <c r="N788" s="647"/>
      <c r="O788" s="647"/>
      <c r="P788" s="647"/>
      <c r="Q788" s="647"/>
      <c r="R788" s="647"/>
      <c r="S788" s="647"/>
      <c r="T788" s="647"/>
      <c r="U788" s="647"/>
      <c r="V788" s="647"/>
      <c r="W788" s="647"/>
      <c r="X788" s="648"/>
      <c r="Y788" s="649"/>
      <c r="Z788" s="650"/>
      <c r="AA788" s="651"/>
      <c r="AB788" s="647"/>
      <c r="AC788" s="647"/>
      <c r="AD788" s="647"/>
      <c r="AE788" s="647"/>
      <c r="AF788" s="652"/>
      <c r="AG788" s="647"/>
      <c r="AH788" s="647"/>
      <c r="AI788" s="647"/>
      <c r="AJ788" s="646"/>
      <c r="AK788" s="653"/>
      <c r="AL788" s="653"/>
      <c r="AM788" s="653"/>
      <c r="AN788" s="653"/>
    </row>
    <row r="789" spans="1:40">
      <c r="A789" s="234"/>
      <c r="B789" s="647"/>
      <c r="C789" s="647"/>
      <c r="D789" s="647"/>
      <c r="E789" s="647"/>
      <c r="F789" s="647"/>
      <c r="G789" s="647"/>
      <c r="H789" s="647"/>
      <c r="I789" s="647"/>
      <c r="J789" s="647"/>
      <c r="K789" s="647"/>
      <c r="L789" s="647"/>
      <c r="M789" s="647"/>
      <c r="N789" s="647"/>
      <c r="O789" s="647"/>
      <c r="P789" s="647"/>
      <c r="Q789" s="647"/>
      <c r="R789" s="647"/>
      <c r="S789" s="647"/>
      <c r="T789" s="647"/>
      <c r="U789" s="647"/>
      <c r="V789" s="647"/>
      <c r="W789" s="647"/>
      <c r="X789" s="648"/>
      <c r="Y789" s="649"/>
      <c r="Z789" s="650"/>
      <c r="AA789" s="651"/>
      <c r="AB789" s="647"/>
      <c r="AC789" s="647"/>
      <c r="AD789" s="647"/>
      <c r="AE789" s="647"/>
      <c r="AF789" s="652"/>
      <c r="AG789" s="647"/>
      <c r="AH789" s="647"/>
      <c r="AI789" s="647"/>
      <c r="AJ789" s="646"/>
      <c r="AK789" s="653"/>
      <c r="AL789" s="653"/>
      <c r="AM789" s="653"/>
      <c r="AN789" s="653"/>
    </row>
    <row r="790" spans="1:40">
      <c r="A790" s="234"/>
      <c r="B790" s="647"/>
      <c r="C790" s="647"/>
      <c r="D790" s="647"/>
      <c r="E790" s="647"/>
      <c r="F790" s="647"/>
      <c r="G790" s="647"/>
      <c r="H790" s="647"/>
      <c r="I790" s="647"/>
      <c r="J790" s="647"/>
      <c r="K790" s="647"/>
      <c r="L790" s="647"/>
      <c r="M790" s="647"/>
      <c r="N790" s="647"/>
      <c r="O790" s="647"/>
      <c r="P790" s="647"/>
      <c r="Q790" s="647"/>
      <c r="R790" s="647"/>
      <c r="S790" s="647"/>
      <c r="T790" s="647"/>
      <c r="U790" s="647"/>
      <c r="V790" s="647"/>
      <c r="W790" s="647"/>
      <c r="X790" s="648"/>
      <c r="Y790" s="649"/>
      <c r="Z790" s="650"/>
      <c r="AA790" s="651"/>
      <c r="AB790" s="647"/>
      <c r="AC790" s="647"/>
      <c r="AD790" s="647"/>
      <c r="AE790" s="647"/>
      <c r="AF790" s="652"/>
      <c r="AG790" s="647"/>
      <c r="AH790" s="647"/>
      <c r="AI790" s="647"/>
      <c r="AJ790" s="646"/>
      <c r="AK790" s="653"/>
      <c r="AL790" s="653"/>
      <c r="AM790" s="653"/>
      <c r="AN790" s="653"/>
    </row>
    <row r="791" spans="1:40">
      <c r="A791" s="234"/>
      <c r="B791" s="647"/>
      <c r="C791" s="647"/>
      <c r="D791" s="647"/>
      <c r="E791" s="647"/>
      <c r="F791" s="647"/>
      <c r="G791" s="647"/>
      <c r="H791" s="647"/>
      <c r="I791" s="647"/>
      <c r="J791" s="647"/>
      <c r="K791" s="647"/>
      <c r="L791" s="647"/>
      <c r="M791" s="647"/>
      <c r="N791" s="647"/>
      <c r="O791" s="647"/>
      <c r="P791" s="647"/>
      <c r="Q791" s="647"/>
      <c r="R791" s="647"/>
      <c r="S791" s="647"/>
      <c r="T791" s="647"/>
      <c r="U791" s="647"/>
      <c r="V791" s="647"/>
      <c r="W791" s="647"/>
      <c r="X791" s="648"/>
      <c r="Y791" s="649"/>
      <c r="Z791" s="650"/>
      <c r="AA791" s="651"/>
      <c r="AB791" s="647"/>
      <c r="AC791" s="647"/>
      <c r="AD791" s="647"/>
      <c r="AE791" s="647"/>
      <c r="AF791" s="652"/>
      <c r="AG791" s="647"/>
      <c r="AH791" s="647"/>
      <c r="AI791" s="647"/>
      <c r="AJ791" s="646"/>
      <c r="AK791" s="653"/>
      <c r="AL791" s="653"/>
      <c r="AM791" s="653"/>
      <c r="AN791" s="653"/>
    </row>
    <row r="792" spans="1:40">
      <c r="A792" s="234"/>
      <c r="B792" s="647"/>
      <c r="C792" s="647"/>
      <c r="D792" s="647"/>
      <c r="E792" s="647"/>
      <c r="F792" s="647"/>
      <c r="G792" s="647"/>
      <c r="H792" s="647"/>
      <c r="I792" s="647"/>
      <c r="J792" s="647"/>
      <c r="K792" s="647"/>
      <c r="L792" s="647"/>
      <c r="M792" s="647"/>
      <c r="N792" s="647"/>
      <c r="O792" s="647"/>
      <c r="P792" s="647"/>
      <c r="Q792" s="647"/>
      <c r="R792" s="647"/>
      <c r="S792" s="647"/>
      <c r="T792" s="647"/>
      <c r="U792" s="647"/>
      <c r="V792" s="647"/>
      <c r="W792" s="647"/>
      <c r="X792" s="648"/>
      <c r="Y792" s="649"/>
      <c r="Z792" s="650"/>
      <c r="AA792" s="651"/>
      <c r="AB792" s="647"/>
      <c r="AC792" s="647"/>
      <c r="AD792" s="647"/>
      <c r="AE792" s="647"/>
      <c r="AF792" s="652"/>
      <c r="AG792" s="647"/>
      <c r="AH792" s="647"/>
      <c r="AI792" s="647"/>
      <c r="AJ792" s="646"/>
      <c r="AK792" s="653"/>
      <c r="AL792" s="653"/>
      <c r="AM792" s="653"/>
      <c r="AN792" s="653"/>
    </row>
    <row r="793" spans="1:40">
      <c r="A793" s="234"/>
      <c r="B793" s="647"/>
      <c r="C793" s="647"/>
      <c r="D793" s="647"/>
      <c r="E793" s="647"/>
      <c r="F793" s="647"/>
      <c r="G793" s="647"/>
      <c r="H793" s="647"/>
      <c r="I793" s="647"/>
      <c r="J793" s="647"/>
      <c r="K793" s="647"/>
      <c r="L793" s="647"/>
      <c r="M793" s="647"/>
      <c r="N793" s="647"/>
      <c r="O793" s="647"/>
      <c r="P793" s="647"/>
      <c r="Q793" s="647"/>
      <c r="R793" s="647"/>
      <c r="S793" s="647"/>
      <c r="T793" s="647"/>
      <c r="U793" s="647"/>
      <c r="V793" s="647"/>
      <c r="W793" s="647"/>
      <c r="X793" s="648"/>
      <c r="Y793" s="649"/>
      <c r="Z793" s="650"/>
      <c r="AA793" s="651"/>
      <c r="AB793" s="647"/>
      <c r="AC793" s="647"/>
      <c r="AD793" s="647"/>
      <c r="AE793" s="647"/>
      <c r="AF793" s="652"/>
      <c r="AG793" s="647"/>
      <c r="AH793" s="647"/>
      <c r="AI793" s="647"/>
      <c r="AJ793" s="646"/>
      <c r="AK793" s="653"/>
      <c r="AL793" s="653"/>
      <c r="AM793" s="653"/>
      <c r="AN793" s="653"/>
    </row>
    <row r="794" spans="1:40">
      <c r="A794" s="234"/>
      <c r="B794" s="647"/>
      <c r="C794" s="647"/>
      <c r="D794" s="647"/>
      <c r="E794" s="647"/>
      <c r="F794" s="647"/>
      <c r="G794" s="647"/>
      <c r="H794" s="647"/>
      <c r="I794" s="647"/>
      <c r="J794" s="647"/>
      <c r="K794" s="647"/>
      <c r="L794" s="647"/>
      <c r="M794" s="647"/>
      <c r="N794" s="647"/>
      <c r="O794" s="647"/>
      <c r="P794" s="647"/>
      <c r="Q794" s="647"/>
      <c r="R794" s="647"/>
      <c r="S794" s="647"/>
      <c r="T794" s="647"/>
      <c r="U794" s="647"/>
      <c r="V794" s="647"/>
      <c r="W794" s="647"/>
      <c r="X794" s="648"/>
      <c r="Y794" s="649"/>
      <c r="Z794" s="650"/>
      <c r="AA794" s="651"/>
      <c r="AB794" s="647"/>
      <c r="AC794" s="647"/>
      <c r="AD794" s="647"/>
      <c r="AE794" s="647"/>
      <c r="AF794" s="652"/>
      <c r="AG794" s="647"/>
      <c r="AH794" s="647"/>
      <c r="AI794" s="647"/>
      <c r="AJ794" s="646"/>
      <c r="AK794" s="653"/>
      <c r="AL794" s="653"/>
      <c r="AM794" s="653"/>
      <c r="AN794" s="653"/>
    </row>
    <row r="795" spans="1:40">
      <c r="A795" s="234"/>
      <c r="B795" s="647"/>
      <c r="C795" s="647"/>
      <c r="D795" s="647"/>
      <c r="E795" s="647"/>
      <c r="F795" s="647"/>
      <c r="G795" s="647"/>
      <c r="H795" s="647"/>
      <c r="I795" s="647"/>
      <c r="J795" s="647"/>
      <c r="K795" s="647"/>
      <c r="L795" s="647"/>
      <c r="M795" s="647"/>
      <c r="N795" s="647"/>
      <c r="O795" s="647"/>
      <c r="P795" s="647"/>
      <c r="Q795" s="647"/>
      <c r="R795" s="647"/>
      <c r="S795" s="647"/>
      <c r="T795" s="647"/>
      <c r="U795" s="647"/>
      <c r="V795" s="647"/>
      <c r="W795" s="647"/>
      <c r="X795" s="648"/>
      <c r="Y795" s="649"/>
      <c r="Z795" s="650"/>
      <c r="AA795" s="651"/>
      <c r="AB795" s="647"/>
      <c r="AC795" s="647"/>
      <c r="AD795" s="647"/>
      <c r="AE795" s="647"/>
      <c r="AF795" s="652"/>
      <c r="AG795" s="647"/>
      <c r="AH795" s="647"/>
      <c r="AI795" s="647"/>
      <c r="AJ795" s="646"/>
      <c r="AK795" s="653"/>
      <c r="AL795" s="653"/>
      <c r="AM795" s="653"/>
      <c r="AN795" s="653"/>
    </row>
    <row r="796" spans="1:40">
      <c r="A796" s="234"/>
      <c r="B796" s="647"/>
      <c r="C796" s="647"/>
      <c r="D796" s="647"/>
      <c r="E796" s="647"/>
      <c r="F796" s="647"/>
      <c r="G796" s="647"/>
      <c r="H796" s="647"/>
      <c r="I796" s="647"/>
      <c r="J796" s="647"/>
      <c r="K796" s="647"/>
      <c r="L796" s="647"/>
      <c r="M796" s="647"/>
      <c r="N796" s="647"/>
      <c r="O796" s="647"/>
      <c r="P796" s="647"/>
      <c r="Q796" s="647"/>
      <c r="R796" s="647"/>
      <c r="S796" s="647"/>
      <c r="T796" s="647"/>
      <c r="U796" s="647"/>
      <c r="V796" s="647"/>
      <c r="W796" s="647"/>
      <c r="X796" s="648"/>
      <c r="Y796" s="649"/>
      <c r="Z796" s="650"/>
      <c r="AA796" s="651"/>
      <c r="AB796" s="647"/>
      <c r="AC796" s="647"/>
      <c r="AD796" s="647"/>
      <c r="AE796" s="647"/>
      <c r="AF796" s="652"/>
      <c r="AG796" s="647"/>
      <c r="AH796" s="647"/>
      <c r="AI796" s="647"/>
      <c r="AJ796" s="646"/>
      <c r="AK796" s="653"/>
      <c r="AL796" s="653"/>
      <c r="AM796" s="653"/>
      <c r="AN796" s="653"/>
    </row>
    <row r="797" spans="1:40">
      <c r="A797" s="234"/>
      <c r="B797" s="647"/>
      <c r="C797" s="647"/>
      <c r="D797" s="647"/>
      <c r="E797" s="647"/>
      <c r="F797" s="647"/>
      <c r="G797" s="647"/>
      <c r="H797" s="647"/>
      <c r="I797" s="647"/>
      <c r="J797" s="647"/>
      <c r="K797" s="647"/>
      <c r="L797" s="647"/>
      <c r="M797" s="647"/>
      <c r="N797" s="647"/>
      <c r="O797" s="647"/>
      <c r="P797" s="647"/>
      <c r="Q797" s="647"/>
      <c r="R797" s="647"/>
      <c r="S797" s="647"/>
      <c r="T797" s="647"/>
      <c r="U797" s="647"/>
      <c r="V797" s="647"/>
      <c r="W797" s="647"/>
      <c r="X797" s="648"/>
      <c r="Y797" s="649"/>
      <c r="Z797" s="650"/>
      <c r="AA797" s="651"/>
      <c r="AB797" s="647"/>
      <c r="AC797" s="647"/>
      <c r="AD797" s="647"/>
      <c r="AE797" s="647"/>
      <c r="AF797" s="652"/>
      <c r="AG797" s="647"/>
      <c r="AH797" s="647"/>
      <c r="AI797" s="647"/>
      <c r="AJ797" s="646"/>
      <c r="AK797" s="653"/>
      <c r="AL797" s="653"/>
      <c r="AM797" s="653"/>
      <c r="AN797" s="653"/>
    </row>
    <row r="798" spans="1:40">
      <c r="A798" s="234"/>
      <c r="B798" s="647"/>
      <c r="C798" s="647"/>
      <c r="D798" s="647"/>
      <c r="E798" s="647"/>
      <c r="F798" s="647"/>
      <c r="G798" s="647"/>
      <c r="H798" s="647"/>
      <c r="I798" s="647"/>
      <c r="J798" s="647"/>
      <c r="K798" s="647"/>
      <c r="L798" s="647"/>
      <c r="M798" s="647"/>
      <c r="N798" s="647"/>
      <c r="O798" s="647"/>
      <c r="P798" s="647"/>
      <c r="Q798" s="647"/>
      <c r="R798" s="647"/>
      <c r="S798" s="647"/>
      <c r="T798" s="647"/>
      <c r="U798" s="647"/>
      <c r="V798" s="647"/>
      <c r="W798" s="647"/>
      <c r="X798" s="648"/>
      <c r="Y798" s="649"/>
      <c r="Z798" s="650"/>
      <c r="AA798" s="651"/>
      <c r="AB798" s="647"/>
      <c r="AC798" s="647"/>
      <c r="AD798" s="647"/>
      <c r="AE798" s="647"/>
      <c r="AF798" s="652"/>
      <c r="AG798" s="647"/>
      <c r="AH798" s="647"/>
      <c r="AI798" s="647"/>
      <c r="AJ798" s="646"/>
      <c r="AK798" s="653"/>
      <c r="AL798" s="653"/>
      <c r="AM798" s="653"/>
      <c r="AN798" s="653"/>
    </row>
    <row r="799" spans="1:40">
      <c r="A799" s="234"/>
      <c r="B799" s="647"/>
      <c r="C799" s="647"/>
      <c r="D799" s="647"/>
      <c r="E799" s="647"/>
      <c r="F799" s="647"/>
      <c r="G799" s="647"/>
      <c r="H799" s="647"/>
      <c r="I799" s="647"/>
      <c r="J799" s="647"/>
      <c r="K799" s="647"/>
      <c r="L799" s="647"/>
      <c r="M799" s="647"/>
      <c r="N799" s="647"/>
      <c r="O799" s="647"/>
      <c r="P799" s="647"/>
      <c r="Q799" s="647"/>
      <c r="R799" s="647"/>
      <c r="S799" s="647"/>
      <c r="T799" s="647"/>
      <c r="U799" s="647"/>
      <c r="V799" s="647"/>
      <c r="W799" s="647"/>
      <c r="X799" s="648"/>
      <c r="Y799" s="649"/>
      <c r="Z799" s="650"/>
      <c r="AA799" s="651"/>
      <c r="AB799" s="647"/>
      <c r="AC799" s="647"/>
      <c r="AD799" s="647"/>
      <c r="AE799" s="647"/>
      <c r="AF799" s="652"/>
      <c r="AG799" s="647"/>
      <c r="AH799" s="647"/>
      <c r="AI799" s="647"/>
      <c r="AJ799" s="646"/>
      <c r="AK799" s="653"/>
      <c r="AL799" s="653"/>
      <c r="AM799" s="653"/>
      <c r="AN799" s="653"/>
    </row>
    <row r="800" spans="1:40">
      <c r="A800" s="234"/>
      <c r="B800" s="647"/>
      <c r="C800" s="647"/>
      <c r="D800" s="647"/>
      <c r="E800" s="647"/>
      <c r="F800" s="647"/>
      <c r="G800" s="647"/>
      <c r="H800" s="647"/>
      <c r="I800" s="647"/>
      <c r="J800" s="647"/>
      <c r="K800" s="647"/>
      <c r="L800" s="647"/>
      <c r="M800" s="647"/>
      <c r="N800" s="647"/>
      <c r="O800" s="647"/>
      <c r="P800" s="647"/>
      <c r="Q800" s="647"/>
      <c r="R800" s="647"/>
      <c r="S800" s="647"/>
      <c r="T800" s="647"/>
      <c r="U800" s="647"/>
      <c r="V800" s="647"/>
      <c r="W800" s="647"/>
      <c r="X800" s="648"/>
      <c r="Y800" s="649"/>
      <c r="Z800" s="650"/>
      <c r="AA800" s="651"/>
      <c r="AB800" s="647"/>
      <c r="AC800" s="647"/>
      <c r="AD800" s="647"/>
      <c r="AE800" s="647"/>
      <c r="AF800" s="652"/>
      <c r="AG800" s="647"/>
      <c r="AH800" s="647"/>
      <c r="AI800" s="647"/>
      <c r="AJ800" s="646"/>
      <c r="AK800" s="653"/>
      <c r="AL800" s="653"/>
      <c r="AM800" s="653"/>
      <c r="AN800" s="653"/>
    </row>
    <row r="801" spans="1:40">
      <c r="A801" s="234"/>
      <c r="B801" s="647"/>
      <c r="C801" s="647"/>
      <c r="D801" s="647"/>
      <c r="E801" s="647"/>
      <c r="F801" s="647"/>
      <c r="G801" s="647"/>
      <c r="H801" s="647"/>
      <c r="I801" s="647"/>
      <c r="J801" s="647"/>
      <c r="K801" s="647"/>
      <c r="L801" s="647"/>
      <c r="M801" s="647"/>
      <c r="N801" s="647"/>
      <c r="O801" s="647"/>
      <c r="P801" s="647"/>
      <c r="Q801" s="647"/>
      <c r="R801" s="647"/>
      <c r="S801" s="647"/>
      <c r="T801" s="647"/>
      <c r="U801" s="647"/>
      <c r="V801" s="647"/>
      <c r="W801" s="647"/>
      <c r="X801" s="648"/>
      <c r="Y801" s="649"/>
      <c r="Z801" s="650"/>
      <c r="AA801" s="651"/>
      <c r="AB801" s="647"/>
      <c r="AC801" s="647"/>
      <c r="AD801" s="647"/>
      <c r="AE801" s="647"/>
      <c r="AF801" s="652"/>
      <c r="AG801" s="647"/>
      <c r="AH801" s="647"/>
      <c r="AI801" s="647"/>
      <c r="AJ801" s="646"/>
      <c r="AK801" s="653"/>
      <c r="AL801" s="653"/>
      <c r="AM801" s="653"/>
      <c r="AN801" s="653"/>
    </row>
    <row r="802" spans="1:40">
      <c r="A802" s="234"/>
      <c r="B802" s="647"/>
      <c r="C802" s="647"/>
      <c r="D802" s="647"/>
      <c r="E802" s="647"/>
      <c r="F802" s="647"/>
      <c r="G802" s="647"/>
      <c r="H802" s="647"/>
      <c r="I802" s="647"/>
      <c r="J802" s="647"/>
      <c r="K802" s="647"/>
      <c r="L802" s="647"/>
      <c r="M802" s="647"/>
      <c r="N802" s="647"/>
      <c r="O802" s="647"/>
      <c r="P802" s="647"/>
      <c r="Q802" s="647"/>
      <c r="R802" s="647"/>
      <c r="S802" s="647"/>
      <c r="T802" s="647"/>
      <c r="U802" s="647"/>
      <c r="V802" s="647"/>
      <c r="W802" s="647"/>
      <c r="X802" s="648"/>
      <c r="Y802" s="649"/>
      <c r="Z802" s="650"/>
      <c r="AA802" s="651"/>
      <c r="AB802" s="647"/>
      <c r="AC802" s="647"/>
      <c r="AD802" s="647"/>
      <c r="AE802" s="647"/>
      <c r="AF802" s="652"/>
      <c r="AG802" s="647"/>
      <c r="AH802" s="647"/>
      <c r="AI802" s="647"/>
      <c r="AJ802" s="646"/>
      <c r="AK802" s="653"/>
      <c r="AL802" s="653"/>
      <c r="AM802" s="653"/>
      <c r="AN802" s="653"/>
    </row>
    <row r="803" spans="1:40">
      <c r="A803" s="234"/>
      <c r="B803" s="647"/>
      <c r="C803" s="647"/>
      <c r="D803" s="647"/>
      <c r="E803" s="647"/>
      <c r="F803" s="647"/>
      <c r="G803" s="647"/>
      <c r="H803" s="647"/>
      <c r="I803" s="647"/>
      <c r="J803" s="647"/>
      <c r="K803" s="647"/>
      <c r="L803" s="647"/>
      <c r="M803" s="647"/>
      <c r="N803" s="647"/>
      <c r="O803" s="647"/>
      <c r="P803" s="647"/>
      <c r="Q803" s="647"/>
      <c r="R803" s="647"/>
      <c r="S803" s="647"/>
      <c r="T803" s="647"/>
      <c r="U803" s="647"/>
      <c r="V803" s="647"/>
      <c r="W803" s="647"/>
      <c r="X803" s="648"/>
      <c r="Y803" s="649"/>
      <c r="Z803" s="650"/>
      <c r="AA803" s="651"/>
      <c r="AB803" s="647"/>
      <c r="AC803" s="647"/>
      <c r="AD803" s="647"/>
      <c r="AE803" s="647"/>
      <c r="AF803" s="652"/>
      <c r="AG803" s="647"/>
      <c r="AH803" s="647"/>
      <c r="AI803" s="647"/>
      <c r="AJ803" s="646"/>
      <c r="AK803" s="653"/>
      <c r="AL803" s="653"/>
      <c r="AM803" s="653"/>
      <c r="AN803" s="653"/>
    </row>
    <row r="804" spans="1:40">
      <c r="A804" s="234"/>
      <c r="B804" s="647"/>
      <c r="C804" s="647"/>
      <c r="D804" s="647"/>
      <c r="E804" s="647"/>
      <c r="F804" s="647"/>
      <c r="G804" s="647"/>
      <c r="H804" s="647"/>
      <c r="I804" s="647"/>
      <c r="J804" s="647"/>
      <c r="K804" s="647"/>
      <c r="L804" s="647"/>
      <c r="M804" s="647"/>
      <c r="N804" s="647"/>
      <c r="O804" s="647"/>
      <c r="P804" s="647"/>
      <c r="Q804" s="647"/>
      <c r="R804" s="647"/>
      <c r="S804" s="647"/>
      <c r="T804" s="647"/>
      <c r="U804" s="647"/>
      <c r="V804" s="647"/>
      <c r="W804" s="647"/>
      <c r="X804" s="648"/>
      <c r="Y804" s="649"/>
      <c r="Z804" s="650"/>
      <c r="AA804" s="651"/>
      <c r="AB804" s="647"/>
      <c r="AC804" s="647"/>
      <c r="AD804" s="647"/>
      <c r="AE804" s="647"/>
      <c r="AF804" s="652"/>
      <c r="AG804" s="647"/>
      <c r="AH804" s="647"/>
      <c r="AI804" s="647"/>
      <c r="AJ804" s="646"/>
      <c r="AK804" s="653"/>
      <c r="AL804" s="653"/>
      <c r="AM804" s="653"/>
      <c r="AN804" s="653"/>
    </row>
    <row r="805" spans="1:40">
      <c r="A805" s="234"/>
      <c r="B805" s="647"/>
      <c r="C805" s="647"/>
      <c r="D805" s="647"/>
      <c r="E805" s="647"/>
      <c r="F805" s="647"/>
      <c r="G805" s="647"/>
      <c r="H805" s="647"/>
      <c r="I805" s="647"/>
      <c r="J805" s="647"/>
      <c r="K805" s="647"/>
      <c r="L805" s="647"/>
      <c r="M805" s="647"/>
      <c r="N805" s="647"/>
      <c r="O805" s="647"/>
      <c r="P805" s="647"/>
      <c r="Q805" s="647"/>
      <c r="R805" s="647"/>
      <c r="S805" s="647"/>
      <c r="T805" s="647"/>
      <c r="U805" s="647"/>
      <c r="V805" s="647"/>
      <c r="W805" s="647"/>
      <c r="X805" s="648"/>
      <c r="Y805" s="649"/>
      <c r="Z805" s="650"/>
      <c r="AA805" s="651"/>
      <c r="AB805" s="647"/>
      <c r="AC805" s="647"/>
      <c r="AD805" s="647"/>
      <c r="AE805" s="647"/>
      <c r="AF805" s="652"/>
      <c r="AG805" s="647"/>
      <c r="AH805" s="647"/>
      <c r="AI805" s="647"/>
      <c r="AJ805" s="646"/>
      <c r="AK805" s="653"/>
      <c r="AL805" s="653"/>
      <c r="AM805" s="653"/>
      <c r="AN805" s="653"/>
    </row>
    <row r="806" spans="1:40">
      <c r="A806" s="234"/>
      <c r="B806" s="647"/>
      <c r="C806" s="647"/>
      <c r="D806" s="647"/>
      <c r="E806" s="647"/>
      <c r="F806" s="647"/>
      <c r="G806" s="647"/>
      <c r="H806" s="647"/>
      <c r="I806" s="647"/>
      <c r="J806" s="647"/>
      <c r="K806" s="647"/>
      <c r="L806" s="647"/>
      <c r="M806" s="647"/>
      <c r="N806" s="647"/>
      <c r="O806" s="647"/>
      <c r="P806" s="647"/>
      <c r="Q806" s="647"/>
      <c r="R806" s="647"/>
      <c r="S806" s="647"/>
      <c r="T806" s="647"/>
      <c r="U806" s="647"/>
      <c r="V806" s="647"/>
      <c r="W806" s="647"/>
      <c r="X806" s="648"/>
      <c r="Y806" s="649"/>
      <c r="Z806" s="650"/>
      <c r="AA806" s="651"/>
      <c r="AB806" s="647"/>
      <c r="AC806" s="647"/>
      <c r="AD806" s="647"/>
      <c r="AE806" s="647"/>
      <c r="AF806" s="652"/>
      <c r="AG806" s="647"/>
      <c r="AH806" s="647"/>
      <c r="AI806" s="647"/>
      <c r="AJ806" s="646"/>
      <c r="AK806" s="653"/>
      <c r="AL806" s="653"/>
      <c r="AM806" s="653"/>
      <c r="AN806" s="653"/>
    </row>
    <row r="807" spans="1:40">
      <c r="A807" s="234"/>
      <c r="B807" s="647"/>
      <c r="C807" s="647"/>
      <c r="D807" s="647"/>
      <c r="E807" s="647"/>
      <c r="F807" s="647"/>
      <c r="G807" s="647"/>
      <c r="H807" s="647"/>
      <c r="I807" s="647"/>
      <c r="J807" s="647"/>
      <c r="K807" s="647"/>
      <c r="L807" s="647"/>
      <c r="M807" s="647"/>
      <c r="N807" s="647"/>
      <c r="O807" s="647"/>
      <c r="P807" s="647"/>
      <c r="Q807" s="647"/>
      <c r="R807" s="647"/>
      <c r="S807" s="647"/>
      <c r="T807" s="647"/>
      <c r="U807" s="647"/>
      <c r="V807" s="647"/>
      <c r="W807" s="647"/>
      <c r="X807" s="648"/>
      <c r="Y807" s="649"/>
      <c r="Z807" s="650"/>
      <c r="AA807" s="651"/>
      <c r="AB807" s="647"/>
      <c r="AC807" s="647"/>
      <c r="AD807" s="647"/>
      <c r="AE807" s="647"/>
      <c r="AF807" s="652"/>
      <c r="AG807" s="647"/>
      <c r="AH807" s="647"/>
      <c r="AI807" s="647"/>
      <c r="AJ807" s="646"/>
      <c r="AK807" s="653"/>
      <c r="AL807" s="653"/>
      <c r="AM807" s="653"/>
      <c r="AN807" s="653"/>
    </row>
    <row r="808" spans="1:40">
      <c r="A808" s="234"/>
      <c r="B808" s="647"/>
      <c r="C808" s="647"/>
      <c r="D808" s="647"/>
      <c r="E808" s="647"/>
      <c r="F808" s="647"/>
      <c r="G808" s="647"/>
      <c r="H808" s="647"/>
      <c r="I808" s="647"/>
      <c r="J808" s="647"/>
      <c r="K808" s="647"/>
      <c r="L808" s="647"/>
      <c r="M808" s="647"/>
      <c r="N808" s="647"/>
      <c r="O808" s="647"/>
      <c r="P808" s="647"/>
      <c r="Q808" s="647"/>
      <c r="R808" s="647"/>
      <c r="S808" s="647"/>
      <c r="T808" s="647"/>
      <c r="U808" s="647"/>
      <c r="V808" s="647"/>
      <c r="W808" s="647"/>
      <c r="X808" s="648"/>
      <c r="Y808" s="649"/>
      <c r="Z808" s="650"/>
      <c r="AA808" s="651"/>
      <c r="AB808" s="647"/>
      <c r="AC808" s="647"/>
      <c r="AD808" s="647"/>
      <c r="AE808" s="647"/>
      <c r="AF808" s="652"/>
      <c r="AG808" s="647"/>
      <c r="AH808" s="647"/>
      <c r="AI808" s="647"/>
      <c r="AJ808" s="646"/>
      <c r="AK808" s="653"/>
      <c r="AL808" s="653"/>
      <c r="AM808" s="653"/>
      <c r="AN808" s="653"/>
    </row>
    <row r="809" spans="1:40">
      <c r="A809" s="234"/>
      <c r="B809" s="647"/>
      <c r="C809" s="647"/>
      <c r="D809" s="647"/>
      <c r="E809" s="647"/>
      <c r="F809" s="647"/>
      <c r="G809" s="647"/>
      <c r="H809" s="647"/>
      <c r="I809" s="647"/>
      <c r="J809" s="647"/>
      <c r="K809" s="647"/>
      <c r="L809" s="647"/>
      <c r="M809" s="647"/>
      <c r="N809" s="647"/>
      <c r="O809" s="647"/>
      <c r="P809" s="647"/>
      <c r="Q809" s="647"/>
      <c r="R809" s="647"/>
      <c r="S809" s="647"/>
      <c r="T809" s="647"/>
      <c r="U809" s="647"/>
      <c r="V809" s="647"/>
      <c r="W809" s="647"/>
      <c r="X809" s="648"/>
      <c r="Y809" s="649"/>
      <c r="Z809" s="650"/>
      <c r="AA809" s="651"/>
      <c r="AB809" s="647"/>
      <c r="AC809" s="647"/>
      <c r="AD809" s="647"/>
      <c r="AE809" s="647"/>
      <c r="AF809" s="652"/>
      <c r="AG809" s="647"/>
      <c r="AH809" s="647"/>
      <c r="AI809" s="647"/>
      <c r="AJ809" s="646"/>
      <c r="AK809" s="653"/>
      <c r="AL809" s="653"/>
      <c r="AM809" s="653"/>
      <c r="AN809" s="653"/>
    </row>
    <row r="810" spans="1:40">
      <c r="A810" s="234"/>
      <c r="B810" s="647"/>
      <c r="C810" s="647"/>
      <c r="D810" s="647"/>
      <c r="E810" s="647"/>
      <c r="F810" s="647"/>
      <c r="G810" s="647"/>
      <c r="H810" s="647"/>
      <c r="I810" s="647"/>
      <c r="J810" s="647"/>
      <c r="K810" s="647"/>
      <c r="L810" s="647"/>
      <c r="M810" s="647"/>
      <c r="N810" s="647"/>
      <c r="O810" s="647"/>
      <c r="P810" s="647"/>
      <c r="Q810" s="647"/>
      <c r="R810" s="647"/>
      <c r="S810" s="647"/>
      <c r="T810" s="647"/>
      <c r="U810" s="647"/>
      <c r="V810" s="647"/>
      <c r="W810" s="647"/>
      <c r="X810" s="648"/>
      <c r="Y810" s="649"/>
      <c r="Z810" s="650"/>
      <c r="AA810" s="651"/>
      <c r="AB810" s="647"/>
      <c r="AC810" s="647"/>
      <c r="AD810" s="647"/>
      <c r="AE810" s="647"/>
      <c r="AF810" s="652"/>
      <c r="AG810" s="647"/>
      <c r="AH810" s="647"/>
      <c r="AI810" s="647"/>
      <c r="AJ810" s="646"/>
      <c r="AK810" s="653"/>
      <c r="AL810" s="653"/>
      <c r="AM810" s="653"/>
      <c r="AN810" s="653"/>
    </row>
    <row r="811" spans="1:40">
      <c r="A811" s="234"/>
      <c r="B811" s="647"/>
      <c r="C811" s="647"/>
      <c r="D811" s="647"/>
      <c r="E811" s="647"/>
      <c r="F811" s="647"/>
      <c r="G811" s="647"/>
      <c r="H811" s="647"/>
      <c r="I811" s="647"/>
      <c r="J811" s="647"/>
      <c r="K811" s="647"/>
      <c r="L811" s="647"/>
      <c r="M811" s="647"/>
      <c r="N811" s="647"/>
      <c r="O811" s="647"/>
      <c r="P811" s="647"/>
      <c r="Q811" s="647"/>
      <c r="R811" s="647"/>
      <c r="S811" s="647"/>
      <c r="T811" s="647"/>
      <c r="U811" s="647"/>
      <c r="V811" s="647"/>
      <c r="W811" s="647"/>
      <c r="X811" s="648"/>
      <c r="Y811" s="649"/>
      <c r="Z811" s="650"/>
      <c r="AA811" s="651"/>
      <c r="AB811" s="647"/>
      <c r="AC811" s="647"/>
      <c r="AD811" s="647"/>
      <c r="AE811" s="647"/>
      <c r="AF811" s="652"/>
      <c r="AG811" s="647"/>
      <c r="AH811" s="647"/>
      <c r="AI811" s="647"/>
      <c r="AJ811" s="646"/>
      <c r="AK811" s="653"/>
      <c r="AL811" s="653"/>
      <c r="AM811" s="653"/>
      <c r="AN811" s="653"/>
    </row>
    <row r="812" spans="1:40">
      <c r="A812" s="234"/>
      <c r="B812" s="647"/>
      <c r="C812" s="647"/>
      <c r="D812" s="647"/>
      <c r="E812" s="647"/>
      <c r="F812" s="647"/>
      <c r="G812" s="647"/>
      <c r="H812" s="647"/>
      <c r="I812" s="647"/>
      <c r="J812" s="647"/>
      <c r="K812" s="647"/>
      <c r="L812" s="647"/>
      <c r="M812" s="647"/>
      <c r="N812" s="647"/>
      <c r="O812" s="647"/>
      <c r="P812" s="647"/>
      <c r="Q812" s="647"/>
      <c r="R812" s="647"/>
      <c r="S812" s="647"/>
      <c r="T812" s="647"/>
      <c r="U812" s="647"/>
      <c r="V812" s="647"/>
      <c r="W812" s="647"/>
      <c r="X812" s="648"/>
      <c r="Y812" s="649"/>
      <c r="Z812" s="650"/>
      <c r="AA812" s="651"/>
      <c r="AB812" s="647"/>
      <c r="AC812" s="647"/>
      <c r="AD812" s="647"/>
      <c r="AE812" s="647"/>
      <c r="AF812" s="652"/>
      <c r="AG812" s="647"/>
      <c r="AH812" s="647"/>
      <c r="AI812" s="647"/>
      <c r="AJ812" s="646"/>
      <c r="AK812" s="653"/>
      <c r="AL812" s="653"/>
      <c r="AM812" s="653"/>
      <c r="AN812" s="653"/>
    </row>
    <row r="813" spans="1:40">
      <c r="A813" s="234"/>
      <c r="B813" s="647"/>
      <c r="C813" s="647"/>
      <c r="D813" s="647"/>
      <c r="E813" s="647"/>
      <c r="F813" s="647"/>
      <c r="G813" s="647"/>
      <c r="H813" s="647"/>
      <c r="I813" s="647"/>
      <c r="J813" s="647"/>
      <c r="K813" s="647"/>
      <c r="L813" s="647"/>
      <c r="M813" s="647"/>
      <c r="N813" s="647"/>
      <c r="O813" s="647"/>
      <c r="P813" s="647"/>
      <c r="Q813" s="647"/>
      <c r="R813" s="647"/>
      <c r="S813" s="647"/>
      <c r="T813" s="647"/>
      <c r="U813" s="647"/>
      <c r="V813" s="647"/>
      <c r="W813" s="647"/>
      <c r="X813" s="648"/>
      <c r="Y813" s="649"/>
      <c r="Z813" s="650"/>
      <c r="AA813" s="651"/>
      <c r="AB813" s="647"/>
      <c r="AC813" s="647"/>
      <c r="AD813" s="647"/>
      <c r="AE813" s="647"/>
      <c r="AF813" s="652"/>
      <c r="AG813" s="647"/>
      <c r="AH813" s="647"/>
      <c r="AI813" s="647"/>
      <c r="AJ813" s="646"/>
      <c r="AK813" s="653"/>
      <c r="AL813" s="653"/>
      <c r="AM813" s="653"/>
      <c r="AN813" s="653"/>
    </row>
    <row r="814" spans="1:40">
      <c r="A814" s="234"/>
      <c r="B814" s="647"/>
      <c r="C814" s="647"/>
      <c r="D814" s="647"/>
      <c r="E814" s="647"/>
      <c r="F814" s="647"/>
      <c r="G814" s="647"/>
      <c r="H814" s="647"/>
      <c r="I814" s="647"/>
      <c r="J814" s="647"/>
      <c r="K814" s="647"/>
      <c r="L814" s="647"/>
      <c r="M814" s="647"/>
      <c r="N814" s="647"/>
      <c r="O814" s="647"/>
      <c r="P814" s="647"/>
      <c r="Q814" s="647"/>
      <c r="R814" s="647"/>
      <c r="S814" s="647"/>
      <c r="T814" s="647"/>
      <c r="U814" s="647"/>
      <c r="V814" s="647"/>
      <c r="W814" s="647"/>
      <c r="X814" s="648"/>
      <c r="Y814" s="649"/>
      <c r="Z814" s="650"/>
      <c r="AA814" s="651"/>
      <c r="AB814" s="647"/>
      <c r="AC814" s="647"/>
      <c r="AD814" s="647"/>
      <c r="AE814" s="647"/>
      <c r="AF814" s="652"/>
      <c r="AG814" s="647"/>
      <c r="AH814" s="647"/>
      <c r="AI814" s="647"/>
      <c r="AJ814" s="646"/>
      <c r="AK814" s="653"/>
      <c r="AL814" s="653"/>
      <c r="AM814" s="653"/>
      <c r="AN814" s="653"/>
    </row>
    <row r="815" spans="1:40">
      <c r="A815" s="234"/>
      <c r="B815" s="647"/>
      <c r="C815" s="647"/>
      <c r="D815" s="647"/>
      <c r="E815" s="647"/>
      <c r="F815" s="647"/>
      <c r="G815" s="647"/>
      <c r="H815" s="647"/>
      <c r="I815" s="647"/>
      <c r="J815" s="647"/>
      <c r="K815" s="647"/>
      <c r="L815" s="647"/>
      <c r="M815" s="647"/>
      <c r="N815" s="647"/>
      <c r="O815" s="647"/>
      <c r="P815" s="647"/>
      <c r="Q815" s="647"/>
      <c r="R815" s="647"/>
      <c r="S815" s="647"/>
      <c r="T815" s="647"/>
      <c r="U815" s="647"/>
      <c r="V815" s="647"/>
      <c r="W815" s="647"/>
      <c r="X815" s="648"/>
      <c r="Y815" s="649"/>
      <c r="Z815" s="650"/>
      <c r="AA815" s="651"/>
      <c r="AB815" s="647"/>
      <c r="AC815" s="647"/>
      <c r="AD815" s="647"/>
      <c r="AE815" s="647"/>
      <c r="AF815" s="652"/>
      <c r="AG815" s="647"/>
      <c r="AH815" s="647"/>
      <c r="AI815" s="647"/>
      <c r="AJ815" s="646"/>
      <c r="AK815" s="653"/>
      <c r="AL815" s="653"/>
      <c r="AM815" s="653"/>
      <c r="AN815" s="653"/>
    </row>
    <row r="816" spans="1:40">
      <c r="A816" s="234"/>
      <c r="B816" s="647"/>
      <c r="C816" s="647"/>
      <c r="D816" s="647"/>
      <c r="E816" s="647"/>
      <c r="F816" s="647"/>
      <c r="G816" s="647"/>
      <c r="H816" s="647"/>
      <c r="I816" s="647"/>
      <c r="J816" s="647"/>
      <c r="K816" s="647"/>
      <c r="L816" s="647"/>
      <c r="M816" s="647"/>
      <c r="N816" s="647"/>
      <c r="O816" s="647"/>
      <c r="P816" s="647"/>
      <c r="Q816" s="647"/>
      <c r="R816" s="647"/>
      <c r="S816" s="647"/>
      <c r="T816" s="647"/>
      <c r="U816" s="647"/>
      <c r="V816" s="647"/>
      <c r="W816" s="647"/>
      <c r="X816" s="648"/>
      <c r="Y816" s="649"/>
      <c r="Z816" s="650"/>
      <c r="AA816" s="651"/>
      <c r="AB816" s="647"/>
      <c r="AC816" s="647"/>
      <c r="AD816" s="647"/>
      <c r="AE816" s="647"/>
      <c r="AF816" s="652"/>
      <c r="AG816" s="647"/>
      <c r="AH816" s="647"/>
      <c r="AI816" s="647"/>
      <c r="AJ816" s="646"/>
      <c r="AK816" s="653"/>
      <c r="AL816" s="653"/>
      <c r="AM816" s="653"/>
      <c r="AN816" s="653"/>
    </row>
    <row r="817" spans="1:40">
      <c r="A817" s="234"/>
      <c r="B817" s="647"/>
      <c r="C817" s="647"/>
      <c r="D817" s="647"/>
      <c r="E817" s="647"/>
      <c r="F817" s="647"/>
      <c r="G817" s="647"/>
      <c r="H817" s="647"/>
      <c r="I817" s="647"/>
      <c r="J817" s="647"/>
      <c r="K817" s="647"/>
      <c r="L817" s="647"/>
      <c r="M817" s="647"/>
      <c r="N817" s="647"/>
      <c r="O817" s="647"/>
      <c r="P817" s="647"/>
      <c r="Q817" s="647"/>
      <c r="R817" s="647"/>
      <c r="S817" s="647"/>
      <c r="T817" s="647"/>
      <c r="U817" s="647"/>
      <c r="V817" s="647"/>
      <c r="W817" s="647"/>
      <c r="X817" s="648"/>
      <c r="Y817" s="649"/>
      <c r="Z817" s="650"/>
      <c r="AA817" s="651"/>
      <c r="AB817" s="647"/>
      <c r="AC817" s="647"/>
      <c r="AD817" s="647"/>
      <c r="AE817" s="647"/>
      <c r="AF817" s="652"/>
      <c r="AG817" s="647"/>
      <c r="AH817" s="647"/>
      <c r="AI817" s="647"/>
      <c r="AJ817" s="646"/>
      <c r="AK817" s="653"/>
      <c r="AL817" s="653"/>
      <c r="AM817" s="653"/>
      <c r="AN817" s="653"/>
    </row>
    <row r="818" spans="1:40">
      <c r="A818" s="234"/>
      <c r="B818" s="647"/>
      <c r="C818" s="647"/>
      <c r="D818" s="647"/>
      <c r="E818" s="647"/>
      <c r="F818" s="647"/>
      <c r="G818" s="647"/>
      <c r="H818" s="647"/>
      <c r="I818" s="647"/>
      <c r="J818" s="647"/>
      <c r="K818" s="647"/>
      <c r="L818" s="647"/>
      <c r="M818" s="647"/>
      <c r="N818" s="647"/>
      <c r="O818" s="647"/>
      <c r="P818" s="647"/>
      <c r="Q818" s="647"/>
      <c r="R818" s="647"/>
      <c r="S818" s="647"/>
      <c r="T818" s="647"/>
      <c r="U818" s="647"/>
      <c r="V818" s="647"/>
      <c r="W818" s="647"/>
      <c r="X818" s="648"/>
      <c r="Y818" s="649"/>
      <c r="Z818" s="650"/>
      <c r="AA818" s="651"/>
      <c r="AB818" s="647"/>
      <c r="AC818" s="647"/>
      <c r="AD818" s="647"/>
      <c r="AE818" s="647"/>
      <c r="AF818" s="652"/>
      <c r="AG818" s="647"/>
      <c r="AH818" s="647"/>
      <c r="AI818" s="647"/>
      <c r="AJ818" s="646"/>
      <c r="AK818" s="653"/>
      <c r="AL818" s="653"/>
      <c r="AM818" s="653"/>
      <c r="AN818" s="653"/>
    </row>
    <row r="819" spans="1:40">
      <c r="A819" s="234"/>
      <c r="B819" s="647"/>
      <c r="C819" s="647"/>
      <c r="D819" s="647"/>
      <c r="E819" s="647"/>
      <c r="F819" s="647"/>
      <c r="G819" s="647"/>
      <c r="H819" s="647"/>
      <c r="I819" s="647"/>
      <c r="J819" s="647"/>
      <c r="K819" s="647"/>
      <c r="L819" s="647"/>
      <c r="M819" s="647"/>
      <c r="N819" s="647"/>
      <c r="O819" s="647"/>
      <c r="P819" s="647"/>
      <c r="Q819" s="647"/>
      <c r="R819" s="647"/>
      <c r="S819" s="647"/>
      <c r="T819" s="647"/>
      <c r="U819" s="647"/>
      <c r="V819" s="647"/>
      <c r="W819" s="647"/>
      <c r="X819" s="648"/>
      <c r="Y819" s="649"/>
      <c r="Z819" s="650"/>
      <c r="AA819" s="651"/>
      <c r="AB819" s="647"/>
      <c r="AC819" s="647"/>
      <c r="AD819" s="647"/>
      <c r="AE819" s="647"/>
      <c r="AF819" s="652"/>
      <c r="AG819" s="647"/>
      <c r="AH819" s="647"/>
      <c r="AI819" s="647"/>
      <c r="AJ819" s="646"/>
      <c r="AK819" s="653"/>
      <c r="AL819" s="653"/>
      <c r="AM819" s="653"/>
      <c r="AN819" s="653"/>
    </row>
    <row r="820" spans="1:40">
      <c r="A820" s="234"/>
      <c r="B820" s="647"/>
      <c r="C820" s="647"/>
      <c r="D820" s="647"/>
      <c r="E820" s="647"/>
      <c r="F820" s="647"/>
      <c r="G820" s="647"/>
      <c r="H820" s="647"/>
      <c r="I820" s="647"/>
      <c r="J820" s="647"/>
      <c r="K820" s="647"/>
      <c r="L820" s="647"/>
      <c r="M820" s="647"/>
      <c r="N820" s="647"/>
      <c r="O820" s="647"/>
      <c r="P820" s="647"/>
      <c r="Q820" s="647"/>
      <c r="R820" s="647"/>
      <c r="S820" s="647"/>
      <c r="T820" s="647"/>
      <c r="U820" s="647"/>
      <c r="V820" s="647"/>
      <c r="W820" s="647"/>
      <c r="X820" s="648"/>
      <c r="Y820" s="649"/>
      <c r="Z820" s="650"/>
      <c r="AA820" s="651"/>
      <c r="AB820" s="647"/>
      <c r="AC820" s="647"/>
      <c r="AD820" s="647"/>
      <c r="AE820" s="647"/>
      <c r="AF820" s="652"/>
      <c r="AG820" s="647"/>
      <c r="AH820" s="647"/>
      <c r="AI820" s="647"/>
      <c r="AJ820" s="646"/>
      <c r="AK820" s="653"/>
      <c r="AL820" s="653"/>
      <c r="AM820" s="653"/>
      <c r="AN820" s="653"/>
    </row>
    <row r="821" spans="1:40">
      <c r="A821" s="234"/>
      <c r="B821" s="647"/>
      <c r="C821" s="647"/>
      <c r="D821" s="647"/>
      <c r="E821" s="647"/>
      <c r="F821" s="647"/>
      <c r="G821" s="647"/>
      <c r="H821" s="647"/>
      <c r="I821" s="647"/>
      <c r="J821" s="647"/>
      <c r="K821" s="647"/>
      <c r="L821" s="647"/>
      <c r="M821" s="647"/>
      <c r="N821" s="647"/>
      <c r="O821" s="647"/>
      <c r="P821" s="647"/>
      <c r="Q821" s="647"/>
      <c r="R821" s="647"/>
      <c r="S821" s="647"/>
      <c r="T821" s="647"/>
      <c r="U821" s="647"/>
      <c r="V821" s="647"/>
      <c r="W821" s="647"/>
      <c r="X821" s="648"/>
      <c r="Y821" s="649"/>
      <c r="Z821" s="650"/>
      <c r="AA821" s="651"/>
      <c r="AB821" s="647"/>
      <c r="AC821" s="647"/>
      <c r="AD821" s="647"/>
      <c r="AE821" s="647"/>
      <c r="AF821" s="652"/>
      <c r="AG821" s="647"/>
      <c r="AH821" s="647"/>
      <c r="AI821" s="647"/>
      <c r="AJ821" s="646"/>
      <c r="AK821" s="653"/>
      <c r="AL821" s="653"/>
      <c r="AM821" s="653"/>
      <c r="AN821" s="653"/>
    </row>
    <row r="822" spans="1:40">
      <c r="A822" s="234"/>
      <c r="B822" s="647"/>
      <c r="C822" s="647"/>
      <c r="D822" s="647"/>
      <c r="E822" s="647"/>
      <c r="F822" s="647"/>
      <c r="G822" s="647"/>
      <c r="H822" s="647"/>
      <c r="I822" s="647"/>
      <c r="J822" s="647"/>
      <c r="K822" s="647"/>
      <c r="L822" s="647"/>
      <c r="M822" s="647"/>
      <c r="N822" s="647"/>
      <c r="O822" s="647"/>
      <c r="P822" s="647"/>
      <c r="Q822" s="647"/>
      <c r="R822" s="647"/>
      <c r="S822" s="647"/>
      <c r="T822" s="647"/>
      <c r="U822" s="647"/>
      <c r="V822" s="647"/>
      <c r="W822" s="647"/>
      <c r="X822" s="648"/>
      <c r="Y822" s="649"/>
      <c r="Z822" s="650"/>
      <c r="AA822" s="651"/>
      <c r="AB822" s="647"/>
      <c r="AC822" s="647"/>
      <c r="AD822" s="647"/>
      <c r="AE822" s="647"/>
      <c r="AF822" s="652"/>
      <c r="AG822" s="647"/>
      <c r="AH822" s="647"/>
      <c r="AI822" s="647"/>
      <c r="AJ822" s="646"/>
      <c r="AK822" s="653"/>
      <c r="AL822" s="653"/>
      <c r="AM822" s="653"/>
      <c r="AN822" s="653"/>
    </row>
    <row r="823" spans="1:40">
      <c r="A823" s="234"/>
      <c r="B823" s="647"/>
      <c r="C823" s="647"/>
      <c r="D823" s="647"/>
      <c r="E823" s="647"/>
      <c r="F823" s="647"/>
      <c r="G823" s="647"/>
      <c r="H823" s="647"/>
      <c r="I823" s="647"/>
      <c r="J823" s="647"/>
      <c r="K823" s="647"/>
      <c r="L823" s="647"/>
      <c r="M823" s="647"/>
      <c r="N823" s="647"/>
      <c r="O823" s="647"/>
      <c r="P823" s="647"/>
      <c r="Q823" s="647"/>
      <c r="R823" s="647"/>
      <c r="S823" s="647"/>
      <c r="T823" s="647"/>
      <c r="U823" s="647"/>
      <c r="V823" s="647"/>
      <c r="W823" s="647"/>
      <c r="X823" s="648"/>
      <c r="Y823" s="649"/>
      <c r="Z823" s="650"/>
      <c r="AA823" s="651"/>
      <c r="AB823" s="647"/>
      <c r="AC823" s="647"/>
      <c r="AD823" s="647"/>
      <c r="AE823" s="647"/>
      <c r="AF823" s="652"/>
      <c r="AG823" s="647"/>
      <c r="AH823" s="647"/>
      <c r="AI823" s="647"/>
      <c r="AJ823" s="646"/>
      <c r="AK823" s="653"/>
      <c r="AL823" s="653"/>
      <c r="AM823" s="653"/>
      <c r="AN823" s="653"/>
    </row>
    <row r="824" spans="1:40">
      <c r="A824" s="234"/>
      <c r="B824" s="647"/>
      <c r="C824" s="647"/>
      <c r="D824" s="647"/>
      <c r="E824" s="647"/>
      <c r="F824" s="647"/>
      <c r="G824" s="647"/>
      <c r="H824" s="647"/>
      <c r="I824" s="647"/>
      <c r="J824" s="647"/>
      <c r="K824" s="647"/>
      <c r="L824" s="647"/>
      <c r="M824" s="647"/>
      <c r="N824" s="647"/>
      <c r="O824" s="647"/>
      <c r="P824" s="647"/>
      <c r="Q824" s="647"/>
      <c r="R824" s="647"/>
      <c r="S824" s="647"/>
      <c r="T824" s="647"/>
      <c r="U824" s="647"/>
      <c r="V824" s="647"/>
      <c r="W824" s="647"/>
      <c r="X824" s="648"/>
      <c r="Y824" s="649"/>
      <c r="Z824" s="650"/>
      <c r="AA824" s="651"/>
      <c r="AB824" s="647"/>
      <c r="AC824" s="647"/>
      <c r="AD824" s="647"/>
      <c r="AE824" s="647"/>
      <c r="AF824" s="652"/>
      <c r="AG824" s="647"/>
      <c r="AH824" s="647"/>
      <c r="AI824" s="647"/>
      <c r="AJ824" s="646"/>
      <c r="AK824" s="653"/>
      <c r="AL824" s="653"/>
      <c r="AM824" s="653"/>
      <c r="AN824" s="653"/>
    </row>
    <row r="825" spans="1:40">
      <c r="A825" s="234"/>
      <c r="B825" s="647"/>
      <c r="C825" s="647"/>
      <c r="D825" s="647"/>
      <c r="E825" s="647"/>
      <c r="F825" s="647"/>
      <c r="G825" s="647"/>
      <c r="H825" s="647"/>
      <c r="I825" s="647"/>
      <c r="J825" s="647"/>
      <c r="K825" s="647"/>
      <c r="L825" s="647"/>
      <c r="M825" s="647"/>
      <c r="N825" s="647"/>
      <c r="O825" s="647"/>
      <c r="P825" s="647"/>
      <c r="Q825" s="647"/>
      <c r="R825" s="647"/>
      <c r="S825" s="647"/>
      <c r="T825" s="647"/>
      <c r="U825" s="647"/>
      <c r="V825" s="647"/>
      <c r="W825" s="647"/>
      <c r="X825" s="648"/>
      <c r="Y825" s="649"/>
      <c r="Z825" s="650"/>
      <c r="AA825" s="651"/>
      <c r="AB825" s="647"/>
      <c r="AC825" s="647"/>
      <c r="AD825" s="647"/>
      <c r="AE825" s="647"/>
      <c r="AF825" s="652"/>
      <c r="AG825" s="647"/>
      <c r="AH825" s="647"/>
      <c r="AI825" s="647"/>
      <c r="AJ825" s="646"/>
      <c r="AK825" s="653"/>
      <c r="AL825" s="653"/>
      <c r="AM825" s="653"/>
      <c r="AN825" s="653"/>
    </row>
    <row r="826" spans="1:40">
      <c r="A826" s="234"/>
      <c r="B826" s="647"/>
      <c r="C826" s="647"/>
      <c r="D826" s="647"/>
      <c r="E826" s="647"/>
      <c r="F826" s="647"/>
      <c r="G826" s="647"/>
      <c r="H826" s="647"/>
      <c r="I826" s="647"/>
      <c r="J826" s="647"/>
      <c r="K826" s="647"/>
      <c r="L826" s="647"/>
      <c r="M826" s="647"/>
      <c r="N826" s="647"/>
      <c r="O826" s="647"/>
      <c r="P826" s="647"/>
      <c r="Q826" s="647"/>
      <c r="R826" s="647"/>
      <c r="S826" s="647"/>
      <c r="T826" s="647"/>
      <c r="U826" s="647"/>
      <c r="V826" s="647"/>
      <c r="W826" s="647"/>
      <c r="X826" s="648"/>
      <c r="Y826" s="649"/>
      <c r="Z826" s="650"/>
      <c r="AA826" s="651"/>
      <c r="AB826" s="647"/>
      <c r="AC826" s="647"/>
      <c r="AD826" s="647"/>
      <c r="AE826" s="647"/>
      <c r="AF826" s="652"/>
      <c r="AG826" s="647"/>
      <c r="AH826" s="647"/>
      <c r="AI826" s="647"/>
      <c r="AJ826" s="646"/>
      <c r="AK826" s="653"/>
      <c r="AL826" s="653"/>
      <c r="AM826" s="653"/>
      <c r="AN826" s="653"/>
    </row>
    <row r="827" spans="1:40">
      <c r="A827" s="234"/>
      <c r="B827" s="647"/>
      <c r="C827" s="647"/>
      <c r="D827" s="647"/>
      <c r="E827" s="647"/>
      <c r="F827" s="647"/>
      <c r="G827" s="647"/>
      <c r="H827" s="647"/>
      <c r="I827" s="647"/>
      <c r="J827" s="647"/>
      <c r="K827" s="647"/>
      <c r="L827" s="647"/>
      <c r="M827" s="647"/>
      <c r="N827" s="647"/>
      <c r="O827" s="647"/>
      <c r="P827" s="647"/>
      <c r="Q827" s="647"/>
      <c r="R827" s="647"/>
      <c r="S827" s="647"/>
      <c r="T827" s="647"/>
      <c r="U827" s="647"/>
      <c r="V827" s="647"/>
      <c r="W827" s="647"/>
      <c r="X827" s="648"/>
      <c r="Y827" s="649"/>
      <c r="Z827" s="650"/>
      <c r="AA827" s="651"/>
      <c r="AB827" s="647"/>
      <c r="AC827" s="647"/>
      <c r="AD827" s="647"/>
      <c r="AE827" s="647"/>
      <c r="AF827" s="652"/>
      <c r="AG827" s="647"/>
      <c r="AH827" s="647"/>
      <c r="AI827" s="647"/>
      <c r="AJ827" s="646"/>
      <c r="AK827" s="653"/>
      <c r="AL827" s="653"/>
      <c r="AM827" s="653"/>
      <c r="AN827" s="653"/>
    </row>
    <row r="828" spans="1:40">
      <c r="A828" s="234"/>
      <c r="B828" s="647"/>
      <c r="C828" s="647"/>
      <c r="D828" s="647"/>
      <c r="E828" s="647"/>
      <c r="F828" s="647"/>
      <c r="G828" s="647"/>
      <c r="H828" s="647"/>
      <c r="I828" s="647"/>
      <c r="J828" s="647"/>
      <c r="K828" s="647"/>
      <c r="L828" s="647"/>
      <c r="M828" s="647"/>
      <c r="N828" s="647"/>
      <c r="O828" s="647"/>
      <c r="P828" s="647"/>
      <c r="Q828" s="647"/>
      <c r="R828" s="647"/>
      <c r="S828" s="647"/>
      <c r="T828" s="647"/>
      <c r="U828" s="647"/>
      <c r="V828" s="647"/>
      <c r="W828" s="647"/>
      <c r="X828" s="648"/>
      <c r="Y828" s="649"/>
      <c r="Z828" s="650"/>
      <c r="AA828" s="651"/>
      <c r="AB828" s="647"/>
      <c r="AC828" s="647"/>
      <c r="AD828" s="647"/>
      <c r="AE828" s="647"/>
      <c r="AF828" s="652"/>
      <c r="AG828" s="647"/>
      <c r="AH828" s="647"/>
      <c r="AI828" s="647"/>
      <c r="AJ828" s="646"/>
      <c r="AK828" s="653"/>
      <c r="AL828" s="653"/>
      <c r="AM828" s="653"/>
      <c r="AN828" s="653"/>
    </row>
    <row r="829" spans="1:40">
      <c r="A829" s="234"/>
      <c r="B829" s="647"/>
      <c r="C829" s="647"/>
      <c r="D829" s="647"/>
      <c r="E829" s="647"/>
      <c r="F829" s="647"/>
      <c r="G829" s="647"/>
      <c r="H829" s="647"/>
      <c r="I829" s="647"/>
      <c r="J829" s="647"/>
      <c r="K829" s="647"/>
      <c r="L829" s="647"/>
      <c r="M829" s="647"/>
      <c r="N829" s="647"/>
      <c r="O829" s="647"/>
      <c r="P829" s="647"/>
      <c r="Q829" s="647"/>
      <c r="R829" s="647"/>
      <c r="S829" s="647"/>
      <c r="T829" s="647"/>
      <c r="U829" s="647"/>
      <c r="V829" s="647"/>
      <c r="W829" s="647"/>
      <c r="X829" s="648"/>
      <c r="Y829" s="649"/>
      <c r="Z829" s="650"/>
      <c r="AA829" s="651"/>
      <c r="AB829" s="647"/>
      <c r="AC829" s="647"/>
      <c r="AD829" s="647"/>
      <c r="AE829" s="647"/>
      <c r="AF829" s="652"/>
      <c r="AG829" s="647"/>
      <c r="AH829" s="647"/>
      <c r="AI829" s="647"/>
      <c r="AJ829" s="646"/>
      <c r="AK829" s="653"/>
      <c r="AL829" s="653"/>
      <c r="AM829" s="653"/>
      <c r="AN829" s="653"/>
    </row>
    <row r="830" spans="1:40">
      <c r="A830" s="234"/>
      <c r="B830" s="647"/>
      <c r="C830" s="647"/>
      <c r="D830" s="647"/>
      <c r="E830" s="647"/>
      <c r="F830" s="647"/>
      <c r="G830" s="647"/>
      <c r="H830" s="647"/>
      <c r="I830" s="647"/>
      <c r="J830" s="647"/>
      <c r="K830" s="647"/>
      <c r="L830" s="647"/>
      <c r="M830" s="647"/>
      <c r="N830" s="647"/>
      <c r="O830" s="647"/>
      <c r="P830" s="647"/>
      <c r="Q830" s="647"/>
      <c r="R830" s="647"/>
      <c r="S830" s="647"/>
      <c r="T830" s="647"/>
      <c r="U830" s="647"/>
      <c r="V830" s="647"/>
      <c r="W830" s="647"/>
      <c r="X830" s="648"/>
      <c r="Y830" s="649"/>
      <c r="Z830" s="650"/>
      <c r="AA830" s="651"/>
      <c r="AB830" s="647"/>
      <c r="AC830" s="647"/>
      <c r="AD830" s="647"/>
      <c r="AE830" s="647"/>
      <c r="AF830" s="652"/>
      <c r="AG830" s="647"/>
      <c r="AH830" s="647"/>
      <c r="AI830" s="647"/>
      <c r="AJ830" s="646"/>
      <c r="AK830" s="653"/>
      <c r="AL830" s="653"/>
      <c r="AM830" s="653"/>
      <c r="AN830" s="653"/>
    </row>
    <row r="831" spans="1:40">
      <c r="A831" s="234"/>
      <c r="B831" s="647"/>
      <c r="C831" s="647"/>
      <c r="D831" s="647"/>
      <c r="E831" s="647"/>
      <c r="F831" s="647"/>
      <c r="G831" s="647"/>
      <c r="H831" s="647"/>
      <c r="I831" s="647"/>
      <c r="J831" s="647"/>
      <c r="K831" s="647"/>
      <c r="L831" s="647"/>
      <c r="M831" s="647"/>
      <c r="N831" s="647"/>
      <c r="O831" s="647"/>
      <c r="P831" s="647"/>
      <c r="Q831" s="647"/>
      <c r="R831" s="647"/>
      <c r="S831" s="647"/>
      <c r="T831" s="647"/>
      <c r="U831" s="647"/>
      <c r="V831" s="647"/>
      <c r="W831" s="647"/>
      <c r="X831" s="648"/>
      <c r="Y831" s="649"/>
      <c r="Z831" s="650"/>
      <c r="AA831" s="651"/>
      <c r="AB831" s="647"/>
      <c r="AC831" s="647"/>
      <c r="AD831" s="647"/>
      <c r="AE831" s="647"/>
      <c r="AF831" s="652"/>
      <c r="AG831" s="647"/>
      <c r="AH831" s="647"/>
      <c r="AI831" s="647"/>
      <c r="AJ831" s="646"/>
      <c r="AK831" s="653"/>
      <c r="AL831" s="653"/>
      <c r="AM831" s="653"/>
      <c r="AN831" s="653"/>
    </row>
    <row r="832" spans="1:40">
      <c r="A832" s="234"/>
      <c r="B832" s="647"/>
      <c r="C832" s="647"/>
      <c r="D832" s="647"/>
      <c r="E832" s="647"/>
      <c r="F832" s="647"/>
      <c r="G832" s="647"/>
      <c r="H832" s="647"/>
      <c r="I832" s="647"/>
      <c r="J832" s="647"/>
      <c r="K832" s="647"/>
      <c r="L832" s="647"/>
      <c r="M832" s="647"/>
      <c r="N832" s="647"/>
      <c r="O832" s="647"/>
      <c r="P832" s="647"/>
      <c r="Q832" s="647"/>
      <c r="R832" s="647"/>
      <c r="S832" s="647"/>
      <c r="T832" s="647"/>
      <c r="U832" s="647"/>
      <c r="V832" s="647"/>
      <c r="W832" s="647"/>
      <c r="X832" s="648"/>
      <c r="Y832" s="649"/>
      <c r="Z832" s="650"/>
      <c r="AA832" s="651"/>
      <c r="AB832" s="647"/>
      <c r="AC832" s="647"/>
      <c r="AD832" s="647"/>
      <c r="AE832" s="647"/>
      <c r="AF832" s="652"/>
      <c r="AG832" s="647"/>
      <c r="AH832" s="647"/>
      <c r="AI832" s="647"/>
      <c r="AJ832" s="646"/>
      <c r="AK832" s="653"/>
      <c r="AL832" s="653"/>
      <c r="AM832" s="653"/>
      <c r="AN832" s="653"/>
    </row>
    <row r="833" spans="1:40">
      <c r="A833" s="234"/>
      <c r="B833" s="647"/>
      <c r="C833" s="647"/>
      <c r="D833" s="647"/>
      <c r="E833" s="647"/>
      <c r="F833" s="647"/>
      <c r="G833" s="647"/>
      <c r="H833" s="647"/>
      <c r="I833" s="647"/>
      <c r="J833" s="647"/>
      <c r="K833" s="647"/>
      <c r="L833" s="647"/>
      <c r="M833" s="647"/>
      <c r="N833" s="647"/>
      <c r="O833" s="647"/>
      <c r="P833" s="647"/>
      <c r="Q833" s="647"/>
      <c r="R833" s="647"/>
      <c r="S833" s="647"/>
      <c r="T833" s="647"/>
      <c r="U833" s="647"/>
      <c r="V833" s="647"/>
      <c r="W833" s="647"/>
      <c r="X833" s="648"/>
      <c r="Y833" s="649"/>
      <c r="Z833" s="650"/>
      <c r="AA833" s="651"/>
      <c r="AB833" s="647"/>
      <c r="AC833" s="647"/>
      <c r="AD833" s="647"/>
      <c r="AE833" s="647"/>
      <c r="AF833" s="652"/>
      <c r="AG833" s="647"/>
      <c r="AH833" s="647"/>
      <c r="AI833" s="647"/>
      <c r="AJ833" s="646"/>
      <c r="AK833" s="653"/>
      <c r="AL833" s="653"/>
      <c r="AM833" s="653"/>
      <c r="AN833" s="653"/>
    </row>
    <row r="834" spans="1:40">
      <c r="A834" s="234"/>
      <c r="B834" s="647"/>
      <c r="C834" s="647"/>
      <c r="D834" s="647"/>
      <c r="E834" s="647"/>
      <c r="F834" s="647"/>
      <c r="G834" s="647"/>
      <c r="H834" s="647"/>
      <c r="I834" s="647"/>
      <c r="J834" s="647"/>
      <c r="K834" s="647"/>
      <c r="L834" s="647"/>
      <c r="M834" s="647"/>
      <c r="N834" s="647"/>
      <c r="O834" s="647"/>
      <c r="P834" s="647"/>
      <c r="Q834" s="647"/>
      <c r="R834" s="647"/>
      <c r="S834" s="647"/>
      <c r="T834" s="647"/>
      <c r="U834" s="647"/>
      <c r="V834" s="647"/>
      <c r="W834" s="647"/>
      <c r="X834" s="648"/>
      <c r="Y834" s="649"/>
      <c r="Z834" s="650"/>
      <c r="AA834" s="651"/>
      <c r="AB834" s="647"/>
      <c r="AC834" s="647"/>
      <c r="AD834" s="647"/>
      <c r="AE834" s="647"/>
      <c r="AF834" s="652"/>
      <c r="AG834" s="647"/>
      <c r="AH834" s="647"/>
      <c r="AI834" s="647"/>
      <c r="AJ834" s="646"/>
      <c r="AK834" s="653"/>
      <c r="AL834" s="653"/>
      <c r="AM834" s="653"/>
      <c r="AN834" s="653"/>
    </row>
    <row r="835" spans="1:40">
      <c r="A835" s="234"/>
      <c r="B835" s="647"/>
      <c r="C835" s="647"/>
      <c r="D835" s="647"/>
      <c r="E835" s="647"/>
      <c r="F835" s="647"/>
      <c r="G835" s="647"/>
      <c r="H835" s="647"/>
      <c r="I835" s="647"/>
      <c r="J835" s="647"/>
      <c r="K835" s="647"/>
      <c r="L835" s="647"/>
      <c r="M835" s="647"/>
      <c r="N835" s="647"/>
      <c r="O835" s="647"/>
      <c r="P835" s="647"/>
      <c r="Q835" s="647"/>
      <c r="R835" s="647"/>
      <c r="S835" s="647"/>
      <c r="T835" s="647"/>
      <c r="U835" s="647"/>
      <c r="V835" s="647"/>
      <c r="W835" s="647"/>
      <c r="X835" s="648"/>
      <c r="Y835" s="649"/>
      <c r="Z835" s="650"/>
      <c r="AA835" s="651"/>
      <c r="AB835" s="647"/>
      <c r="AC835" s="647"/>
      <c r="AD835" s="647"/>
      <c r="AE835" s="647"/>
      <c r="AF835" s="652"/>
      <c r="AG835" s="647"/>
      <c r="AH835" s="647"/>
      <c r="AI835" s="647"/>
      <c r="AJ835" s="646"/>
      <c r="AK835" s="653"/>
      <c r="AL835" s="653"/>
      <c r="AM835" s="653"/>
      <c r="AN835" s="653"/>
    </row>
    <row r="836" spans="1:40">
      <c r="A836" s="234"/>
      <c r="B836" s="647"/>
      <c r="C836" s="647"/>
      <c r="D836" s="647"/>
      <c r="E836" s="647"/>
      <c r="F836" s="647"/>
      <c r="G836" s="647"/>
      <c r="H836" s="647"/>
      <c r="I836" s="647"/>
      <c r="J836" s="647"/>
      <c r="K836" s="647"/>
      <c r="L836" s="647"/>
      <c r="M836" s="647"/>
      <c r="N836" s="647"/>
      <c r="O836" s="647"/>
      <c r="P836" s="647"/>
      <c r="Q836" s="647"/>
      <c r="R836" s="647"/>
      <c r="S836" s="647"/>
      <c r="T836" s="647"/>
      <c r="U836" s="647"/>
      <c r="V836" s="647"/>
      <c r="W836" s="647"/>
      <c r="X836" s="648"/>
      <c r="Y836" s="649"/>
      <c r="Z836" s="650"/>
      <c r="AA836" s="651"/>
      <c r="AB836" s="647"/>
      <c r="AC836" s="647"/>
      <c r="AD836" s="647"/>
      <c r="AE836" s="647"/>
      <c r="AF836" s="652"/>
      <c r="AG836" s="647"/>
      <c r="AH836" s="647"/>
      <c r="AI836" s="647"/>
      <c r="AJ836" s="646"/>
      <c r="AK836" s="653"/>
      <c r="AL836" s="653"/>
      <c r="AM836" s="653"/>
      <c r="AN836" s="653"/>
    </row>
    <row r="837" spans="1:40">
      <c r="A837" s="234"/>
      <c r="B837" s="647"/>
      <c r="C837" s="647"/>
      <c r="D837" s="647"/>
      <c r="E837" s="647"/>
      <c r="F837" s="647"/>
      <c r="G837" s="647"/>
      <c r="H837" s="647"/>
      <c r="I837" s="647"/>
      <c r="J837" s="647"/>
      <c r="K837" s="647"/>
      <c r="L837" s="647"/>
      <c r="M837" s="647"/>
      <c r="N837" s="647"/>
      <c r="O837" s="647"/>
      <c r="P837" s="647"/>
      <c r="Q837" s="647"/>
      <c r="R837" s="647"/>
      <c r="S837" s="647"/>
      <c r="T837" s="647"/>
      <c r="U837" s="647"/>
      <c r="V837" s="647"/>
      <c r="W837" s="647"/>
      <c r="X837" s="648"/>
      <c r="Y837" s="649"/>
      <c r="Z837" s="650"/>
      <c r="AA837" s="651"/>
      <c r="AB837" s="647"/>
      <c r="AC837" s="647"/>
      <c r="AD837" s="647"/>
      <c r="AE837" s="647"/>
      <c r="AF837" s="652"/>
      <c r="AG837" s="647"/>
      <c r="AH837" s="647"/>
      <c r="AI837" s="647"/>
      <c r="AJ837" s="646"/>
      <c r="AK837" s="653"/>
      <c r="AL837" s="653"/>
      <c r="AM837" s="653"/>
      <c r="AN837" s="653"/>
    </row>
    <row r="838" spans="1:40">
      <c r="A838" s="234"/>
      <c r="B838" s="647"/>
      <c r="C838" s="647"/>
      <c r="D838" s="647"/>
      <c r="E838" s="647"/>
      <c r="F838" s="647"/>
      <c r="G838" s="647"/>
      <c r="H838" s="647"/>
      <c r="I838" s="647"/>
      <c r="J838" s="647"/>
      <c r="K838" s="647"/>
      <c r="L838" s="647"/>
      <c r="M838" s="647"/>
      <c r="N838" s="647"/>
      <c r="O838" s="647"/>
      <c r="P838" s="647"/>
      <c r="Q838" s="647"/>
      <c r="R838" s="647"/>
      <c r="S838" s="647"/>
      <c r="T838" s="647"/>
      <c r="U838" s="647"/>
      <c r="V838" s="647"/>
      <c r="W838" s="647"/>
      <c r="X838" s="648"/>
      <c r="Y838" s="649"/>
      <c r="Z838" s="650"/>
      <c r="AA838" s="651"/>
      <c r="AB838" s="647"/>
      <c r="AC838" s="647"/>
      <c r="AD838" s="647"/>
      <c r="AE838" s="647"/>
      <c r="AF838" s="652"/>
      <c r="AG838" s="647"/>
      <c r="AH838" s="647"/>
      <c r="AI838" s="647"/>
      <c r="AJ838" s="646"/>
      <c r="AK838" s="653"/>
      <c r="AL838" s="653"/>
      <c r="AM838" s="653"/>
      <c r="AN838" s="653"/>
    </row>
    <row r="839" spans="1:40">
      <c r="A839" s="234"/>
      <c r="B839" s="647"/>
      <c r="C839" s="647"/>
      <c r="D839" s="647"/>
      <c r="E839" s="647"/>
      <c r="F839" s="647"/>
      <c r="G839" s="647"/>
      <c r="H839" s="647"/>
      <c r="I839" s="647"/>
      <c r="J839" s="647"/>
      <c r="K839" s="647"/>
      <c r="L839" s="647"/>
      <c r="M839" s="647"/>
      <c r="N839" s="647"/>
      <c r="O839" s="647"/>
      <c r="P839" s="647"/>
      <c r="Q839" s="647"/>
      <c r="R839" s="647"/>
      <c r="S839" s="647"/>
      <c r="T839" s="647"/>
      <c r="U839" s="647"/>
      <c r="V839" s="647"/>
      <c r="W839" s="647"/>
      <c r="X839" s="648"/>
      <c r="Y839" s="649"/>
      <c r="Z839" s="650"/>
      <c r="AA839" s="651"/>
      <c r="AB839" s="647"/>
      <c r="AC839" s="647"/>
      <c r="AD839" s="647"/>
      <c r="AE839" s="647"/>
      <c r="AF839" s="652"/>
      <c r="AG839" s="647"/>
      <c r="AH839" s="647"/>
      <c r="AI839" s="647"/>
      <c r="AJ839" s="646"/>
      <c r="AK839" s="653"/>
      <c r="AL839" s="653"/>
      <c r="AM839" s="653"/>
      <c r="AN839" s="653"/>
    </row>
    <row r="840" spans="1:40">
      <c r="A840" s="234"/>
      <c r="B840" s="647"/>
      <c r="C840" s="647"/>
      <c r="D840" s="647"/>
      <c r="E840" s="647"/>
      <c r="F840" s="647"/>
      <c r="G840" s="647"/>
      <c r="H840" s="647"/>
      <c r="I840" s="647"/>
      <c r="J840" s="647"/>
      <c r="K840" s="647"/>
      <c r="L840" s="647"/>
      <c r="M840" s="647"/>
      <c r="N840" s="647"/>
      <c r="O840" s="647"/>
      <c r="P840" s="647"/>
      <c r="Q840" s="647"/>
      <c r="R840" s="647"/>
      <c r="S840" s="647"/>
      <c r="T840" s="647"/>
      <c r="U840" s="647"/>
      <c r="V840" s="647"/>
      <c r="W840" s="647"/>
      <c r="X840" s="648"/>
      <c r="Y840" s="649"/>
      <c r="Z840" s="650"/>
      <c r="AA840" s="651"/>
      <c r="AB840" s="647"/>
      <c r="AC840" s="647"/>
      <c r="AD840" s="647"/>
      <c r="AE840" s="647"/>
      <c r="AF840" s="652"/>
      <c r="AG840" s="647"/>
      <c r="AH840" s="647"/>
      <c r="AI840" s="647"/>
      <c r="AJ840" s="646"/>
      <c r="AK840" s="653"/>
      <c r="AL840" s="653"/>
      <c r="AM840" s="653"/>
      <c r="AN840" s="653"/>
    </row>
    <row r="841" spans="1:40">
      <c r="A841" s="234"/>
      <c r="B841" s="647"/>
      <c r="C841" s="647"/>
      <c r="D841" s="647"/>
      <c r="E841" s="647"/>
      <c r="F841" s="647"/>
      <c r="G841" s="647"/>
      <c r="H841" s="647"/>
      <c r="I841" s="647"/>
      <c r="J841" s="647"/>
      <c r="K841" s="647"/>
      <c r="L841" s="647"/>
      <c r="M841" s="647"/>
      <c r="N841" s="647"/>
      <c r="O841" s="647"/>
      <c r="P841" s="647"/>
      <c r="Q841" s="647"/>
      <c r="R841" s="647"/>
      <c r="S841" s="647"/>
      <c r="T841" s="647"/>
      <c r="U841" s="647"/>
      <c r="V841" s="647"/>
      <c r="W841" s="647"/>
      <c r="X841" s="648"/>
      <c r="Y841" s="649"/>
      <c r="Z841" s="650"/>
      <c r="AA841" s="651"/>
      <c r="AB841" s="647"/>
      <c r="AC841" s="647"/>
      <c r="AD841" s="647"/>
      <c r="AE841" s="647"/>
      <c r="AF841" s="652"/>
      <c r="AG841" s="647"/>
      <c r="AH841" s="647"/>
      <c r="AI841" s="647"/>
      <c r="AJ841" s="646"/>
      <c r="AK841" s="653"/>
      <c r="AL841" s="653"/>
      <c r="AM841" s="653"/>
      <c r="AN841" s="653"/>
    </row>
    <row r="842" spans="1:40">
      <c r="A842" s="234"/>
      <c r="B842" s="647"/>
      <c r="C842" s="647"/>
      <c r="D842" s="647"/>
      <c r="E842" s="647"/>
      <c r="F842" s="647"/>
      <c r="G842" s="647"/>
      <c r="H842" s="647"/>
      <c r="I842" s="647"/>
      <c r="J842" s="647"/>
      <c r="K842" s="647"/>
      <c r="L842" s="647"/>
      <c r="M842" s="647"/>
      <c r="N842" s="647"/>
      <c r="O842" s="647"/>
      <c r="P842" s="647"/>
      <c r="Q842" s="647"/>
      <c r="R842" s="647"/>
      <c r="S842" s="647"/>
      <c r="T842" s="647"/>
      <c r="U842" s="647"/>
      <c r="V842" s="647"/>
      <c r="W842" s="647"/>
      <c r="X842" s="648"/>
      <c r="Y842" s="649"/>
      <c r="Z842" s="650"/>
      <c r="AA842" s="651"/>
      <c r="AB842" s="647"/>
      <c r="AC842" s="647"/>
      <c r="AD842" s="647"/>
      <c r="AE842" s="647"/>
      <c r="AF842" s="652"/>
      <c r="AG842" s="647"/>
      <c r="AH842" s="647"/>
      <c r="AI842" s="647"/>
      <c r="AJ842" s="646"/>
      <c r="AK842" s="653"/>
      <c r="AL842" s="653"/>
      <c r="AM842" s="653"/>
      <c r="AN842" s="653"/>
    </row>
    <row r="843" spans="1:40">
      <c r="A843" s="234"/>
      <c r="B843" s="647"/>
      <c r="C843" s="647"/>
      <c r="D843" s="647"/>
      <c r="E843" s="647"/>
      <c r="F843" s="647"/>
      <c r="G843" s="647"/>
      <c r="H843" s="647"/>
      <c r="I843" s="647"/>
      <c r="J843" s="647"/>
      <c r="K843" s="647"/>
      <c r="L843" s="647"/>
      <c r="M843" s="647"/>
      <c r="N843" s="647"/>
      <c r="O843" s="647"/>
      <c r="P843" s="647"/>
      <c r="Q843" s="647"/>
      <c r="R843" s="647"/>
      <c r="S843" s="647"/>
      <c r="T843" s="647"/>
      <c r="U843" s="647"/>
      <c r="V843" s="647"/>
      <c r="W843" s="647"/>
      <c r="X843" s="648"/>
      <c r="Y843" s="649"/>
      <c r="Z843" s="650"/>
      <c r="AA843" s="651"/>
      <c r="AB843" s="647"/>
      <c r="AC843" s="647"/>
      <c r="AD843" s="647"/>
      <c r="AE843" s="647"/>
      <c r="AF843" s="652"/>
      <c r="AG843" s="647"/>
      <c r="AH843" s="647"/>
      <c r="AI843" s="647"/>
      <c r="AJ843" s="646"/>
      <c r="AK843" s="653"/>
      <c r="AL843" s="653"/>
      <c r="AM843" s="653"/>
      <c r="AN843" s="653"/>
    </row>
    <row r="844" spans="1:40">
      <c r="A844" s="234"/>
      <c r="B844" s="647"/>
      <c r="C844" s="647"/>
      <c r="D844" s="647"/>
      <c r="E844" s="647"/>
      <c r="F844" s="647"/>
      <c r="G844" s="647"/>
      <c r="H844" s="647"/>
      <c r="I844" s="647"/>
      <c r="J844" s="647"/>
      <c r="K844" s="647"/>
      <c r="L844" s="647"/>
      <c r="M844" s="647"/>
      <c r="N844" s="647"/>
      <c r="O844" s="647"/>
      <c r="P844" s="647"/>
      <c r="Q844" s="647"/>
      <c r="R844" s="647"/>
      <c r="S844" s="647"/>
      <c r="T844" s="647"/>
      <c r="U844" s="647"/>
      <c r="V844" s="647"/>
      <c r="W844" s="647"/>
      <c r="X844" s="648"/>
      <c r="Y844" s="649"/>
      <c r="Z844" s="650"/>
      <c r="AA844" s="651"/>
      <c r="AB844" s="647"/>
      <c r="AC844" s="647"/>
      <c r="AD844" s="647"/>
      <c r="AE844" s="647"/>
      <c r="AF844" s="652"/>
      <c r="AG844" s="647"/>
      <c r="AH844" s="647"/>
      <c r="AI844" s="647"/>
      <c r="AJ844" s="646"/>
      <c r="AK844" s="653"/>
      <c r="AL844" s="653"/>
      <c r="AM844" s="653"/>
      <c r="AN844" s="653"/>
    </row>
    <row r="845" spans="1:40">
      <c r="A845" s="234"/>
      <c r="B845" s="647"/>
      <c r="C845" s="647"/>
      <c r="D845" s="647"/>
      <c r="E845" s="647"/>
      <c r="F845" s="647"/>
      <c r="G845" s="647"/>
      <c r="H845" s="647"/>
      <c r="I845" s="647"/>
      <c r="J845" s="647"/>
      <c r="K845" s="647"/>
      <c r="L845" s="647"/>
      <c r="M845" s="647"/>
      <c r="N845" s="647"/>
      <c r="O845" s="647"/>
      <c r="P845" s="647"/>
      <c r="Q845" s="647"/>
      <c r="R845" s="647"/>
      <c r="S845" s="647"/>
      <c r="T845" s="647"/>
      <c r="U845" s="647"/>
      <c r="V845" s="647"/>
      <c r="W845" s="647"/>
      <c r="X845" s="648"/>
      <c r="Y845" s="649"/>
      <c r="Z845" s="650"/>
      <c r="AA845" s="651"/>
      <c r="AB845" s="647"/>
      <c r="AC845" s="647"/>
      <c r="AD845" s="647"/>
      <c r="AE845" s="647"/>
      <c r="AF845" s="652"/>
      <c r="AG845" s="647"/>
      <c r="AH845" s="647"/>
      <c r="AI845" s="647"/>
      <c r="AJ845" s="646"/>
      <c r="AK845" s="653"/>
      <c r="AL845" s="653"/>
      <c r="AM845" s="653"/>
      <c r="AN845" s="653"/>
    </row>
    <row r="846" spans="1:40">
      <c r="A846" s="234"/>
      <c r="B846" s="647"/>
      <c r="C846" s="647"/>
      <c r="D846" s="647"/>
      <c r="E846" s="647"/>
      <c r="F846" s="647"/>
      <c r="G846" s="647"/>
      <c r="H846" s="647"/>
      <c r="I846" s="647"/>
      <c r="J846" s="647"/>
      <c r="K846" s="647"/>
      <c r="L846" s="647"/>
      <c r="M846" s="647"/>
      <c r="N846" s="647"/>
      <c r="O846" s="647"/>
      <c r="P846" s="647"/>
      <c r="Q846" s="647"/>
      <c r="R846" s="647"/>
      <c r="S846" s="647"/>
      <c r="T846" s="647"/>
      <c r="U846" s="647"/>
      <c r="V846" s="647"/>
      <c r="W846" s="647"/>
      <c r="X846" s="648"/>
      <c r="Y846" s="649"/>
      <c r="Z846" s="650"/>
      <c r="AA846" s="651"/>
      <c r="AB846" s="647"/>
      <c r="AC846" s="647"/>
      <c r="AD846" s="647"/>
      <c r="AE846" s="647"/>
      <c r="AF846" s="652"/>
      <c r="AG846" s="647"/>
      <c r="AH846" s="647"/>
      <c r="AI846" s="647"/>
      <c r="AJ846" s="646"/>
      <c r="AK846" s="653"/>
      <c r="AL846" s="653"/>
      <c r="AM846" s="653"/>
      <c r="AN846" s="653"/>
    </row>
    <row r="847" spans="1:40">
      <c r="A847" s="234"/>
      <c r="B847" s="647"/>
      <c r="C847" s="647"/>
      <c r="D847" s="647"/>
      <c r="E847" s="647"/>
      <c r="F847" s="647"/>
      <c r="G847" s="647"/>
      <c r="H847" s="647"/>
      <c r="I847" s="647"/>
      <c r="J847" s="647"/>
      <c r="K847" s="647"/>
      <c r="L847" s="647"/>
      <c r="M847" s="647"/>
      <c r="N847" s="647"/>
      <c r="O847" s="647"/>
      <c r="P847" s="647"/>
      <c r="Q847" s="647"/>
      <c r="R847" s="647"/>
      <c r="S847" s="647"/>
      <c r="T847" s="647"/>
      <c r="U847" s="647"/>
      <c r="V847" s="647"/>
      <c r="W847" s="647"/>
      <c r="X847" s="648"/>
      <c r="Y847" s="649"/>
      <c r="Z847" s="650"/>
      <c r="AA847" s="651"/>
      <c r="AB847" s="647"/>
      <c r="AC847" s="647"/>
      <c r="AD847" s="647"/>
      <c r="AE847" s="647"/>
      <c r="AF847" s="652"/>
      <c r="AG847" s="647"/>
      <c r="AH847" s="647"/>
      <c r="AI847" s="647"/>
      <c r="AJ847" s="646"/>
      <c r="AK847" s="653"/>
      <c r="AL847" s="653"/>
      <c r="AM847" s="653"/>
      <c r="AN847" s="653"/>
    </row>
    <row r="848" spans="1:40">
      <c r="A848" s="234"/>
      <c r="B848" s="647"/>
      <c r="C848" s="647"/>
      <c r="D848" s="647"/>
      <c r="E848" s="647"/>
      <c r="F848" s="647"/>
      <c r="G848" s="647"/>
      <c r="H848" s="647"/>
      <c r="I848" s="647"/>
      <c r="J848" s="647"/>
      <c r="K848" s="647"/>
      <c r="L848" s="647"/>
      <c r="M848" s="647"/>
      <c r="N848" s="647"/>
      <c r="O848" s="647"/>
      <c r="P848" s="647"/>
      <c r="Q848" s="647"/>
      <c r="R848" s="647"/>
      <c r="S848" s="647"/>
      <c r="T848" s="647"/>
      <c r="U848" s="647"/>
      <c r="V848" s="647"/>
      <c r="W848" s="647"/>
      <c r="X848" s="648"/>
      <c r="Y848" s="649"/>
      <c r="Z848" s="650"/>
      <c r="AA848" s="651"/>
      <c r="AB848" s="647"/>
      <c r="AC848" s="647"/>
      <c r="AD848" s="647"/>
      <c r="AE848" s="647"/>
      <c r="AF848" s="652"/>
      <c r="AG848" s="647"/>
      <c r="AH848" s="647"/>
      <c r="AI848" s="647"/>
      <c r="AJ848" s="646"/>
      <c r="AK848" s="653"/>
      <c r="AL848" s="653"/>
      <c r="AM848" s="653"/>
      <c r="AN848" s="653"/>
    </row>
    <row r="849" spans="1:40">
      <c r="A849" s="234"/>
      <c r="B849" s="647"/>
      <c r="C849" s="647"/>
      <c r="D849" s="647"/>
      <c r="E849" s="647"/>
      <c r="F849" s="647"/>
      <c r="G849" s="647"/>
      <c r="H849" s="647"/>
      <c r="I849" s="647"/>
      <c r="J849" s="647"/>
      <c r="K849" s="647"/>
      <c r="L849" s="647"/>
      <c r="M849" s="647"/>
      <c r="N849" s="647"/>
      <c r="O849" s="647"/>
      <c r="P849" s="647"/>
      <c r="Q849" s="647"/>
      <c r="R849" s="647"/>
      <c r="S849" s="647"/>
      <c r="T849" s="647"/>
      <c r="U849" s="647"/>
      <c r="V849" s="647"/>
      <c r="W849" s="647"/>
      <c r="X849" s="648"/>
      <c r="Y849" s="649"/>
      <c r="Z849" s="650"/>
      <c r="AA849" s="651"/>
      <c r="AB849" s="647"/>
      <c r="AC849" s="647"/>
      <c r="AD849" s="647"/>
      <c r="AE849" s="647"/>
      <c r="AF849" s="652"/>
      <c r="AG849" s="647"/>
      <c r="AH849" s="647"/>
      <c r="AI849" s="647"/>
      <c r="AJ849" s="646"/>
      <c r="AK849" s="653"/>
      <c r="AL849" s="653"/>
      <c r="AM849" s="653"/>
      <c r="AN849" s="653"/>
    </row>
    <row r="850" spans="1:40">
      <c r="A850" s="234"/>
      <c r="B850" s="647"/>
      <c r="C850" s="647"/>
      <c r="D850" s="647"/>
      <c r="E850" s="647"/>
      <c r="F850" s="647"/>
      <c r="G850" s="647"/>
      <c r="H850" s="647"/>
      <c r="I850" s="647"/>
      <c r="J850" s="647"/>
      <c r="K850" s="647"/>
      <c r="L850" s="647"/>
      <c r="M850" s="647"/>
      <c r="N850" s="647"/>
      <c r="O850" s="647"/>
      <c r="P850" s="647"/>
      <c r="Q850" s="647"/>
      <c r="R850" s="647"/>
      <c r="S850" s="647"/>
      <c r="T850" s="647"/>
      <c r="U850" s="647"/>
      <c r="V850" s="647"/>
      <c r="W850" s="647"/>
      <c r="X850" s="648"/>
      <c r="Y850" s="649"/>
      <c r="Z850" s="650"/>
      <c r="AA850" s="651"/>
      <c r="AB850" s="647"/>
      <c r="AC850" s="647"/>
      <c r="AD850" s="647"/>
      <c r="AE850" s="647"/>
      <c r="AF850" s="652"/>
      <c r="AG850" s="647"/>
      <c r="AH850" s="647"/>
      <c r="AI850" s="647"/>
      <c r="AJ850" s="646"/>
      <c r="AK850" s="653"/>
      <c r="AL850" s="653"/>
      <c r="AM850" s="653"/>
      <c r="AN850" s="653"/>
    </row>
    <row r="851" spans="1:40">
      <c r="A851" s="234"/>
      <c r="B851" s="647"/>
      <c r="C851" s="647"/>
      <c r="D851" s="647"/>
      <c r="E851" s="647"/>
      <c r="F851" s="647"/>
      <c r="G851" s="647"/>
      <c r="H851" s="647"/>
      <c r="I851" s="647"/>
      <c r="J851" s="647"/>
      <c r="K851" s="647"/>
      <c r="L851" s="647"/>
      <c r="M851" s="647"/>
      <c r="N851" s="647"/>
      <c r="O851" s="647"/>
      <c r="P851" s="647"/>
      <c r="Q851" s="647"/>
      <c r="R851" s="647"/>
      <c r="S851" s="647"/>
      <c r="T851" s="647"/>
      <c r="U851" s="647"/>
      <c r="V851" s="647"/>
      <c r="W851" s="647"/>
      <c r="X851" s="648"/>
      <c r="Y851" s="649"/>
      <c r="Z851" s="650"/>
      <c r="AA851" s="651"/>
      <c r="AB851" s="647"/>
      <c r="AC851" s="647"/>
      <c r="AD851" s="647"/>
      <c r="AE851" s="647"/>
      <c r="AF851" s="652"/>
      <c r="AG851" s="647"/>
      <c r="AH851" s="647"/>
      <c r="AI851" s="647"/>
      <c r="AJ851" s="646"/>
      <c r="AK851" s="653"/>
      <c r="AL851" s="653"/>
      <c r="AM851" s="653"/>
      <c r="AN851" s="653"/>
    </row>
    <row r="852" spans="1:40">
      <c r="A852" s="234"/>
      <c r="B852" s="647"/>
      <c r="C852" s="647"/>
      <c r="D852" s="647"/>
      <c r="E852" s="647"/>
      <c r="F852" s="647"/>
      <c r="G852" s="647"/>
      <c r="H852" s="647"/>
      <c r="I852" s="647"/>
      <c r="J852" s="647"/>
      <c r="K852" s="647"/>
      <c r="L852" s="647"/>
      <c r="M852" s="647"/>
      <c r="N852" s="647"/>
      <c r="O852" s="647"/>
      <c r="P852" s="647"/>
      <c r="Q852" s="647"/>
      <c r="R852" s="647"/>
      <c r="S852" s="647"/>
      <c r="T852" s="647"/>
      <c r="U852" s="647"/>
      <c r="V852" s="647"/>
      <c r="W852" s="647"/>
      <c r="X852" s="648"/>
      <c r="Y852" s="649"/>
      <c r="Z852" s="650"/>
      <c r="AA852" s="651"/>
      <c r="AB852" s="647"/>
      <c r="AC852" s="647"/>
      <c r="AD852" s="647"/>
      <c r="AE852" s="647"/>
      <c r="AF852" s="652"/>
      <c r="AG852" s="647"/>
      <c r="AH852" s="647"/>
      <c r="AI852" s="647"/>
      <c r="AJ852" s="646"/>
      <c r="AK852" s="653"/>
      <c r="AL852" s="653"/>
      <c r="AM852" s="653"/>
      <c r="AN852" s="653"/>
    </row>
    <row r="853" spans="1:40">
      <c r="A853" s="234"/>
      <c r="B853" s="647"/>
      <c r="C853" s="647"/>
      <c r="D853" s="647"/>
      <c r="E853" s="647"/>
      <c r="F853" s="647"/>
      <c r="G853" s="647"/>
      <c r="H853" s="647"/>
      <c r="I853" s="647"/>
      <c r="J853" s="647"/>
      <c r="K853" s="647"/>
      <c r="L853" s="647"/>
      <c r="M853" s="647"/>
      <c r="N853" s="647"/>
      <c r="O853" s="647"/>
      <c r="P853" s="647"/>
      <c r="Q853" s="647"/>
      <c r="R853" s="647"/>
      <c r="S853" s="647"/>
      <c r="T853" s="647"/>
      <c r="U853" s="647"/>
      <c r="V853" s="647"/>
      <c r="W853" s="647"/>
      <c r="X853" s="648"/>
      <c r="Y853" s="649"/>
      <c r="Z853" s="650"/>
      <c r="AA853" s="651"/>
      <c r="AB853" s="647"/>
      <c r="AC853" s="647"/>
      <c r="AD853" s="647"/>
      <c r="AE853" s="647"/>
      <c r="AF853" s="652"/>
      <c r="AG853" s="647"/>
      <c r="AH853" s="647"/>
      <c r="AI853" s="647"/>
      <c r="AJ853" s="646"/>
      <c r="AK853" s="653"/>
      <c r="AL853" s="653"/>
      <c r="AM853" s="653"/>
      <c r="AN853" s="653"/>
    </row>
    <row r="854" spans="1:40">
      <c r="A854" s="234"/>
      <c r="B854" s="647"/>
      <c r="C854" s="647"/>
      <c r="D854" s="647"/>
      <c r="E854" s="647"/>
      <c r="F854" s="647"/>
      <c r="G854" s="647"/>
      <c r="H854" s="647"/>
      <c r="I854" s="647"/>
      <c r="J854" s="647"/>
      <c r="K854" s="647"/>
      <c r="L854" s="647"/>
      <c r="M854" s="647"/>
      <c r="N854" s="647"/>
      <c r="O854" s="647"/>
      <c r="P854" s="647"/>
      <c r="Q854" s="647"/>
      <c r="R854" s="647"/>
      <c r="S854" s="647"/>
      <c r="T854" s="647"/>
      <c r="U854" s="647"/>
      <c r="V854" s="647"/>
      <c r="W854" s="647"/>
      <c r="X854" s="648"/>
      <c r="Y854" s="649"/>
      <c r="Z854" s="650"/>
      <c r="AA854" s="651"/>
      <c r="AB854" s="647"/>
      <c r="AC854" s="647"/>
      <c r="AD854" s="647"/>
      <c r="AE854" s="647"/>
      <c r="AF854" s="652"/>
      <c r="AG854" s="647"/>
      <c r="AH854" s="647"/>
      <c r="AI854" s="647"/>
      <c r="AJ854" s="646"/>
      <c r="AK854" s="653"/>
      <c r="AL854" s="653"/>
      <c r="AM854" s="653"/>
      <c r="AN854" s="653"/>
    </row>
    <row r="855" spans="1:40">
      <c r="A855" s="234"/>
      <c r="B855" s="647"/>
      <c r="C855" s="647"/>
      <c r="D855" s="647"/>
      <c r="E855" s="647"/>
      <c r="F855" s="647"/>
      <c r="G855" s="647"/>
      <c r="H855" s="647"/>
      <c r="I855" s="647"/>
      <c r="J855" s="647"/>
      <c r="K855" s="647"/>
      <c r="L855" s="647"/>
      <c r="M855" s="647"/>
      <c r="N855" s="647"/>
      <c r="O855" s="647"/>
      <c r="P855" s="647"/>
      <c r="Q855" s="647"/>
      <c r="R855" s="647"/>
      <c r="S855" s="647"/>
      <c r="T855" s="647"/>
      <c r="U855" s="647"/>
      <c r="V855" s="647"/>
      <c r="W855" s="647"/>
      <c r="X855" s="648"/>
      <c r="Y855" s="649"/>
      <c r="Z855" s="650"/>
      <c r="AA855" s="651"/>
      <c r="AB855" s="647"/>
      <c r="AC855" s="647"/>
      <c r="AD855" s="647"/>
      <c r="AE855" s="647"/>
      <c r="AF855" s="652"/>
      <c r="AG855" s="647"/>
      <c r="AH855" s="647"/>
      <c r="AI855" s="647"/>
      <c r="AJ855" s="646"/>
      <c r="AK855" s="653"/>
      <c r="AL855" s="653"/>
      <c r="AM855" s="653"/>
      <c r="AN855" s="653"/>
    </row>
    <row r="856" spans="1:40">
      <c r="A856" s="234"/>
      <c r="B856" s="647"/>
      <c r="C856" s="647"/>
      <c r="D856" s="647"/>
      <c r="E856" s="647"/>
      <c r="F856" s="647"/>
      <c r="G856" s="647"/>
      <c r="H856" s="647"/>
      <c r="I856" s="647"/>
      <c r="J856" s="647"/>
      <c r="K856" s="647"/>
      <c r="L856" s="647"/>
      <c r="M856" s="647"/>
      <c r="N856" s="647"/>
      <c r="O856" s="647"/>
      <c r="P856" s="647"/>
      <c r="Q856" s="647"/>
      <c r="R856" s="647"/>
      <c r="S856" s="647"/>
      <c r="T856" s="647"/>
      <c r="U856" s="647"/>
      <c r="V856" s="647"/>
      <c r="W856" s="647"/>
      <c r="X856" s="648"/>
      <c r="Y856" s="649"/>
      <c r="Z856" s="650"/>
      <c r="AA856" s="651"/>
      <c r="AB856" s="647"/>
      <c r="AC856" s="647"/>
      <c r="AD856" s="647"/>
      <c r="AE856" s="647"/>
      <c r="AF856" s="652"/>
      <c r="AG856" s="647"/>
      <c r="AH856" s="647"/>
      <c r="AI856" s="647"/>
      <c r="AJ856" s="646"/>
      <c r="AK856" s="653"/>
      <c r="AL856" s="653"/>
      <c r="AM856" s="653"/>
      <c r="AN856" s="653"/>
    </row>
    <row r="857" spans="1:40">
      <c r="A857" s="234"/>
      <c r="B857" s="647"/>
      <c r="C857" s="647"/>
      <c r="D857" s="647"/>
      <c r="E857" s="647"/>
      <c r="F857" s="647"/>
      <c r="G857" s="647"/>
      <c r="H857" s="647"/>
      <c r="I857" s="647"/>
      <c r="J857" s="647"/>
      <c r="K857" s="647"/>
      <c r="L857" s="647"/>
      <c r="M857" s="647"/>
      <c r="N857" s="647"/>
      <c r="O857" s="647"/>
      <c r="P857" s="647"/>
      <c r="Q857" s="647"/>
      <c r="R857" s="647"/>
      <c r="S857" s="647"/>
      <c r="T857" s="647"/>
      <c r="U857" s="647"/>
      <c r="V857" s="647"/>
      <c r="W857" s="647"/>
      <c r="X857" s="648"/>
      <c r="Y857" s="649"/>
      <c r="Z857" s="650"/>
      <c r="AA857" s="651"/>
      <c r="AB857" s="647"/>
      <c r="AC857" s="647"/>
      <c r="AD857" s="647"/>
      <c r="AE857" s="647"/>
      <c r="AF857" s="652"/>
      <c r="AG857" s="647"/>
      <c r="AH857" s="647"/>
      <c r="AI857" s="647"/>
      <c r="AJ857" s="646"/>
      <c r="AK857" s="653"/>
      <c r="AL857" s="653"/>
      <c r="AM857" s="653"/>
      <c r="AN857" s="653"/>
    </row>
    <row r="858" spans="1:40">
      <c r="A858" s="234"/>
      <c r="B858" s="647"/>
      <c r="C858" s="647"/>
      <c r="D858" s="647"/>
      <c r="E858" s="647"/>
      <c r="F858" s="647"/>
      <c r="G858" s="647"/>
      <c r="H858" s="647"/>
      <c r="I858" s="647"/>
      <c r="J858" s="647"/>
      <c r="K858" s="647"/>
      <c r="L858" s="647"/>
      <c r="M858" s="647"/>
      <c r="N858" s="647"/>
      <c r="O858" s="647"/>
      <c r="P858" s="647"/>
      <c r="Q858" s="647"/>
      <c r="R858" s="647"/>
      <c r="S858" s="647"/>
      <c r="T858" s="647"/>
      <c r="U858" s="647"/>
      <c r="V858" s="647"/>
      <c r="W858" s="647"/>
      <c r="X858" s="648"/>
      <c r="Y858" s="649"/>
      <c r="Z858" s="650"/>
      <c r="AA858" s="651"/>
      <c r="AB858" s="647"/>
      <c r="AC858" s="647"/>
      <c r="AD858" s="647"/>
      <c r="AE858" s="647"/>
      <c r="AF858" s="652"/>
      <c r="AG858" s="647"/>
      <c r="AH858" s="647"/>
      <c r="AI858" s="647"/>
      <c r="AJ858" s="646"/>
      <c r="AK858" s="653"/>
      <c r="AL858" s="653"/>
      <c r="AM858" s="653"/>
      <c r="AN858" s="653"/>
    </row>
    <row r="859" spans="1:40">
      <c r="A859" s="234"/>
      <c r="B859" s="647"/>
      <c r="C859" s="647"/>
      <c r="D859" s="647"/>
      <c r="E859" s="647"/>
      <c r="F859" s="647"/>
      <c r="G859" s="647"/>
      <c r="H859" s="647"/>
      <c r="I859" s="647"/>
      <c r="J859" s="647"/>
      <c r="K859" s="647"/>
      <c r="L859" s="647"/>
      <c r="M859" s="647"/>
      <c r="N859" s="647"/>
      <c r="O859" s="647"/>
      <c r="P859" s="647"/>
      <c r="Q859" s="647"/>
      <c r="R859" s="647"/>
      <c r="S859" s="647"/>
      <c r="T859" s="647"/>
      <c r="U859" s="647"/>
      <c r="V859" s="647"/>
      <c r="W859" s="647"/>
      <c r="X859" s="648"/>
      <c r="Y859" s="649"/>
      <c r="Z859" s="650"/>
      <c r="AA859" s="651"/>
      <c r="AB859" s="647"/>
      <c r="AC859" s="647"/>
      <c r="AD859" s="647"/>
      <c r="AE859" s="647"/>
      <c r="AF859" s="652"/>
      <c r="AG859" s="647"/>
      <c r="AH859" s="647"/>
      <c r="AI859" s="647"/>
      <c r="AJ859" s="646"/>
      <c r="AK859" s="653"/>
      <c r="AL859" s="653"/>
      <c r="AM859" s="653"/>
      <c r="AN859" s="653"/>
    </row>
    <row r="860" spans="1:40">
      <c r="A860" s="234"/>
      <c r="B860" s="647"/>
      <c r="C860" s="647"/>
      <c r="D860" s="647"/>
      <c r="E860" s="647"/>
      <c r="F860" s="647"/>
      <c r="G860" s="647"/>
      <c r="H860" s="647"/>
      <c r="I860" s="647"/>
      <c r="J860" s="647"/>
      <c r="K860" s="647"/>
      <c r="L860" s="647"/>
      <c r="M860" s="647"/>
      <c r="N860" s="647"/>
      <c r="O860" s="647"/>
      <c r="P860" s="647"/>
      <c r="Q860" s="647"/>
      <c r="R860" s="647"/>
      <c r="S860" s="647"/>
      <c r="T860" s="647"/>
      <c r="U860" s="647"/>
      <c r="V860" s="647"/>
      <c r="W860" s="647"/>
      <c r="X860" s="648"/>
      <c r="Y860" s="649"/>
      <c r="Z860" s="650"/>
      <c r="AA860" s="651"/>
      <c r="AB860" s="647"/>
      <c r="AC860" s="647"/>
      <c r="AD860" s="647"/>
      <c r="AE860" s="647"/>
      <c r="AF860" s="652"/>
      <c r="AG860" s="647"/>
      <c r="AH860" s="647"/>
      <c r="AI860" s="647"/>
      <c r="AJ860" s="646"/>
      <c r="AK860" s="653"/>
      <c r="AL860" s="653"/>
      <c r="AM860" s="653"/>
      <c r="AN860" s="653"/>
    </row>
    <row r="861" spans="1:40">
      <c r="A861" s="234"/>
      <c r="B861" s="647"/>
      <c r="C861" s="647"/>
      <c r="D861" s="647"/>
      <c r="E861" s="647"/>
      <c r="F861" s="647"/>
      <c r="G861" s="647"/>
      <c r="H861" s="647"/>
      <c r="I861" s="647"/>
      <c r="J861" s="647"/>
      <c r="K861" s="647"/>
      <c r="L861" s="647"/>
      <c r="M861" s="647"/>
      <c r="N861" s="647"/>
      <c r="O861" s="647"/>
      <c r="P861" s="647"/>
      <c r="Q861" s="647"/>
      <c r="R861" s="647"/>
      <c r="S861" s="647"/>
      <c r="T861" s="647"/>
      <c r="U861" s="647"/>
      <c r="V861" s="647"/>
      <c r="W861" s="647"/>
      <c r="X861" s="648"/>
      <c r="Y861" s="649"/>
      <c r="Z861" s="650"/>
      <c r="AA861" s="651"/>
      <c r="AB861" s="647"/>
      <c r="AC861" s="647"/>
      <c r="AD861" s="647"/>
      <c r="AE861" s="647"/>
      <c r="AF861" s="652"/>
      <c r="AG861" s="647"/>
      <c r="AH861" s="647"/>
      <c r="AI861" s="647"/>
      <c r="AJ861" s="646"/>
      <c r="AK861" s="653"/>
      <c r="AL861" s="653"/>
      <c r="AM861" s="653"/>
      <c r="AN861" s="653"/>
    </row>
    <row r="862" spans="1:40">
      <c r="A862" s="234"/>
      <c r="B862" s="647"/>
      <c r="C862" s="647"/>
      <c r="D862" s="647"/>
      <c r="E862" s="647"/>
      <c r="F862" s="647"/>
      <c r="G862" s="647"/>
      <c r="H862" s="647"/>
      <c r="I862" s="647"/>
      <c r="J862" s="647"/>
      <c r="K862" s="647"/>
      <c r="L862" s="647"/>
      <c r="M862" s="647"/>
      <c r="N862" s="647"/>
      <c r="O862" s="647"/>
      <c r="P862" s="647"/>
      <c r="Q862" s="647"/>
      <c r="R862" s="647"/>
      <c r="S862" s="647"/>
      <c r="T862" s="647"/>
      <c r="U862" s="647"/>
      <c r="V862" s="647"/>
      <c r="W862" s="647"/>
      <c r="X862" s="648"/>
      <c r="Y862" s="649"/>
      <c r="Z862" s="650"/>
      <c r="AA862" s="651"/>
      <c r="AB862" s="647"/>
      <c r="AC862" s="647"/>
      <c r="AD862" s="647"/>
      <c r="AE862" s="647"/>
      <c r="AF862" s="652"/>
      <c r="AG862" s="647"/>
      <c r="AH862" s="647"/>
      <c r="AI862" s="647"/>
      <c r="AJ862" s="646"/>
      <c r="AK862" s="653"/>
      <c r="AL862" s="653"/>
      <c r="AM862" s="653"/>
      <c r="AN862" s="653"/>
    </row>
    <row r="863" spans="1:40">
      <c r="A863" s="234"/>
      <c r="B863" s="647"/>
      <c r="C863" s="647"/>
      <c r="D863" s="647"/>
      <c r="E863" s="647"/>
      <c r="F863" s="647"/>
      <c r="G863" s="647"/>
      <c r="H863" s="647"/>
      <c r="I863" s="647"/>
      <c r="J863" s="647"/>
      <c r="K863" s="647"/>
      <c r="L863" s="647"/>
      <c r="M863" s="647"/>
      <c r="N863" s="647"/>
      <c r="O863" s="647"/>
      <c r="P863" s="647"/>
      <c r="Q863" s="647"/>
      <c r="R863" s="647"/>
      <c r="S863" s="647"/>
      <c r="T863" s="647"/>
      <c r="U863" s="647"/>
      <c r="V863" s="647"/>
      <c r="W863" s="647"/>
      <c r="X863" s="648"/>
      <c r="Y863" s="649"/>
      <c r="Z863" s="650"/>
      <c r="AA863" s="651"/>
      <c r="AB863" s="647"/>
      <c r="AC863" s="647"/>
      <c r="AD863" s="647"/>
      <c r="AE863" s="647"/>
      <c r="AF863" s="652"/>
      <c r="AG863" s="647"/>
      <c r="AH863" s="647"/>
      <c r="AI863" s="647"/>
      <c r="AJ863" s="646"/>
      <c r="AK863" s="653"/>
      <c r="AL863" s="653"/>
      <c r="AM863" s="653"/>
      <c r="AN863" s="653"/>
    </row>
    <row r="864" spans="1:40">
      <c r="A864" s="234"/>
      <c r="B864" s="647"/>
      <c r="C864" s="647"/>
      <c r="D864" s="647"/>
      <c r="E864" s="647"/>
      <c r="F864" s="647"/>
      <c r="G864" s="647"/>
      <c r="H864" s="647"/>
      <c r="I864" s="647"/>
      <c r="J864" s="647"/>
      <c r="K864" s="647"/>
      <c r="L864" s="647"/>
      <c r="M864" s="647"/>
      <c r="N864" s="647"/>
      <c r="O864" s="647"/>
      <c r="P864" s="647"/>
      <c r="Q864" s="647"/>
      <c r="R864" s="647"/>
      <c r="S864" s="647"/>
      <c r="T864" s="647"/>
      <c r="U864" s="647"/>
      <c r="V864" s="647"/>
      <c r="W864" s="647"/>
      <c r="X864" s="648"/>
      <c r="Y864" s="649"/>
      <c r="Z864" s="650"/>
      <c r="AA864" s="651"/>
      <c r="AB864" s="647"/>
      <c r="AC864" s="647"/>
      <c r="AD864" s="647"/>
      <c r="AE864" s="647"/>
      <c r="AF864" s="652"/>
      <c r="AG864" s="647"/>
      <c r="AH864" s="647"/>
      <c r="AI864" s="647"/>
      <c r="AJ864" s="646"/>
      <c r="AK864" s="653"/>
      <c r="AL864" s="653"/>
      <c r="AM864" s="653"/>
      <c r="AN864" s="653"/>
    </row>
    <row r="865" spans="1:40">
      <c r="A865" s="234"/>
      <c r="B865" s="647"/>
      <c r="C865" s="647"/>
      <c r="D865" s="647"/>
      <c r="E865" s="647"/>
      <c r="F865" s="647"/>
      <c r="G865" s="647"/>
      <c r="H865" s="647"/>
      <c r="I865" s="647"/>
      <c r="J865" s="647"/>
      <c r="K865" s="647"/>
      <c r="L865" s="647"/>
      <c r="M865" s="647"/>
      <c r="N865" s="647"/>
      <c r="O865" s="647"/>
      <c r="P865" s="647"/>
      <c r="Q865" s="647"/>
      <c r="R865" s="647"/>
      <c r="S865" s="647"/>
      <c r="T865" s="647"/>
      <c r="U865" s="647"/>
      <c r="V865" s="647"/>
      <c r="W865" s="647"/>
      <c r="X865" s="648"/>
      <c r="Y865" s="649"/>
      <c r="Z865" s="650"/>
      <c r="AA865" s="651"/>
      <c r="AB865" s="647"/>
      <c r="AC865" s="647"/>
      <c r="AD865" s="647"/>
      <c r="AE865" s="647"/>
      <c r="AF865" s="652"/>
      <c r="AG865" s="647"/>
      <c r="AH865" s="647"/>
      <c r="AI865" s="647"/>
      <c r="AJ865" s="646"/>
      <c r="AK865" s="653"/>
      <c r="AL865" s="653"/>
      <c r="AM865" s="653"/>
      <c r="AN865" s="653"/>
    </row>
    <row r="866" spans="1:40">
      <c r="A866" s="234"/>
      <c r="B866" s="647"/>
      <c r="C866" s="647"/>
      <c r="D866" s="647"/>
      <c r="E866" s="647"/>
      <c r="F866" s="647"/>
      <c r="G866" s="647"/>
      <c r="H866" s="647"/>
      <c r="I866" s="647"/>
      <c r="J866" s="647"/>
      <c r="K866" s="647"/>
      <c r="L866" s="647"/>
      <c r="M866" s="647"/>
      <c r="N866" s="647"/>
      <c r="O866" s="647"/>
      <c r="P866" s="647"/>
      <c r="Q866" s="647"/>
      <c r="R866" s="647"/>
      <c r="S866" s="647"/>
      <c r="T866" s="647"/>
      <c r="U866" s="647"/>
      <c r="V866" s="647"/>
      <c r="W866" s="647"/>
      <c r="X866" s="648"/>
      <c r="Y866" s="649"/>
      <c r="Z866" s="650"/>
      <c r="AA866" s="651"/>
      <c r="AB866" s="647"/>
      <c r="AC866" s="647"/>
      <c r="AD866" s="647"/>
      <c r="AE866" s="647"/>
      <c r="AF866" s="652"/>
      <c r="AG866" s="647"/>
      <c r="AH866" s="647"/>
      <c r="AI866" s="647"/>
      <c r="AJ866" s="646"/>
      <c r="AK866" s="653"/>
      <c r="AL866" s="653"/>
      <c r="AM866" s="653"/>
      <c r="AN866" s="653"/>
    </row>
    <row r="867" spans="1:40">
      <c r="A867" s="234"/>
      <c r="B867" s="647"/>
      <c r="C867" s="647"/>
      <c r="D867" s="647"/>
      <c r="E867" s="647"/>
      <c r="F867" s="647"/>
      <c r="G867" s="647"/>
      <c r="H867" s="647"/>
      <c r="I867" s="647"/>
      <c r="J867" s="647"/>
      <c r="K867" s="647"/>
      <c r="L867" s="647"/>
      <c r="M867" s="647"/>
      <c r="N867" s="647"/>
      <c r="O867" s="647"/>
      <c r="P867" s="647"/>
      <c r="Q867" s="647"/>
      <c r="R867" s="647"/>
      <c r="S867" s="647"/>
      <c r="T867" s="647"/>
      <c r="U867" s="647"/>
      <c r="V867" s="647"/>
      <c r="W867" s="647"/>
      <c r="X867" s="648"/>
      <c r="Y867" s="649"/>
      <c r="Z867" s="650"/>
      <c r="AA867" s="651"/>
      <c r="AB867" s="647"/>
      <c r="AC867" s="647"/>
      <c r="AD867" s="647"/>
      <c r="AE867" s="647"/>
      <c r="AF867" s="652"/>
      <c r="AG867" s="647"/>
      <c r="AH867" s="647"/>
      <c r="AI867" s="647"/>
      <c r="AJ867" s="646"/>
      <c r="AK867" s="653"/>
      <c r="AL867" s="653"/>
      <c r="AM867" s="653"/>
      <c r="AN867" s="653"/>
    </row>
    <row r="868" spans="1:40">
      <c r="A868" s="234"/>
      <c r="B868" s="647"/>
      <c r="C868" s="647"/>
      <c r="D868" s="647"/>
      <c r="E868" s="647"/>
      <c r="F868" s="647"/>
      <c r="G868" s="647"/>
      <c r="H868" s="647"/>
      <c r="I868" s="647"/>
      <c r="J868" s="647"/>
      <c r="K868" s="647"/>
      <c r="L868" s="647"/>
      <c r="M868" s="647"/>
      <c r="N868" s="647"/>
      <c r="O868" s="647"/>
      <c r="P868" s="647"/>
      <c r="Q868" s="647"/>
      <c r="R868" s="647"/>
      <c r="S868" s="647"/>
      <c r="T868" s="647"/>
      <c r="U868" s="647"/>
      <c r="V868" s="647"/>
      <c r="W868" s="647"/>
      <c r="X868" s="648"/>
      <c r="Y868" s="649"/>
      <c r="Z868" s="650"/>
      <c r="AA868" s="651"/>
      <c r="AB868" s="647"/>
      <c r="AC868" s="647"/>
      <c r="AD868" s="647"/>
      <c r="AE868" s="647"/>
      <c r="AF868" s="652"/>
      <c r="AG868" s="647"/>
      <c r="AH868" s="647"/>
      <c r="AI868" s="647"/>
      <c r="AJ868" s="646"/>
      <c r="AK868" s="653"/>
      <c r="AL868" s="653"/>
      <c r="AM868" s="653"/>
      <c r="AN868" s="653"/>
    </row>
    <row r="869" spans="1:40">
      <c r="A869" s="234"/>
      <c r="B869" s="647"/>
      <c r="C869" s="647"/>
      <c r="D869" s="647"/>
      <c r="E869" s="647"/>
      <c r="F869" s="647"/>
      <c r="G869" s="647"/>
      <c r="H869" s="647"/>
      <c r="I869" s="647"/>
      <c r="J869" s="647"/>
      <c r="K869" s="647"/>
      <c r="L869" s="647"/>
      <c r="M869" s="647"/>
      <c r="N869" s="647"/>
      <c r="O869" s="647"/>
      <c r="P869" s="647"/>
      <c r="Q869" s="647"/>
      <c r="R869" s="647"/>
      <c r="S869" s="647"/>
      <c r="T869" s="647"/>
      <c r="U869" s="647"/>
      <c r="V869" s="647"/>
      <c r="W869" s="647"/>
      <c r="X869" s="648"/>
      <c r="Y869" s="649"/>
      <c r="Z869" s="650"/>
      <c r="AA869" s="651"/>
      <c r="AB869" s="647"/>
      <c r="AC869" s="647"/>
      <c r="AD869" s="647"/>
      <c r="AE869" s="647"/>
      <c r="AF869" s="652"/>
      <c r="AG869" s="647"/>
      <c r="AH869" s="647"/>
      <c r="AI869" s="647"/>
      <c r="AJ869" s="646"/>
      <c r="AK869" s="653"/>
      <c r="AL869" s="653"/>
      <c r="AM869" s="653"/>
      <c r="AN869" s="653"/>
    </row>
    <row r="870" spans="1:40">
      <c r="A870" s="234"/>
      <c r="B870" s="647"/>
      <c r="C870" s="647"/>
      <c r="D870" s="647"/>
      <c r="E870" s="647"/>
      <c r="F870" s="647"/>
      <c r="G870" s="647"/>
      <c r="H870" s="647"/>
      <c r="I870" s="647"/>
      <c r="J870" s="647"/>
      <c r="K870" s="647"/>
      <c r="L870" s="647"/>
      <c r="M870" s="647"/>
      <c r="N870" s="647"/>
      <c r="O870" s="647"/>
      <c r="P870" s="647"/>
      <c r="Q870" s="647"/>
      <c r="R870" s="647"/>
      <c r="S870" s="647"/>
      <c r="T870" s="647"/>
      <c r="U870" s="647"/>
      <c r="V870" s="647"/>
      <c r="W870" s="647"/>
      <c r="X870" s="648"/>
      <c r="Y870" s="649"/>
      <c r="Z870" s="650"/>
      <c r="AA870" s="651"/>
      <c r="AB870" s="647"/>
      <c r="AC870" s="647"/>
      <c r="AD870" s="647"/>
      <c r="AE870" s="647"/>
      <c r="AF870" s="652"/>
      <c r="AG870" s="647"/>
      <c r="AH870" s="647"/>
      <c r="AI870" s="647"/>
      <c r="AJ870" s="646"/>
      <c r="AK870" s="653"/>
      <c r="AL870" s="653"/>
      <c r="AM870" s="653"/>
      <c r="AN870" s="653"/>
    </row>
    <row r="871" spans="1:40">
      <c r="A871" s="234"/>
      <c r="B871" s="647"/>
      <c r="C871" s="647"/>
      <c r="D871" s="647"/>
      <c r="E871" s="647"/>
      <c r="F871" s="647"/>
      <c r="G871" s="647"/>
      <c r="H871" s="647"/>
      <c r="I871" s="647"/>
      <c r="J871" s="647"/>
      <c r="K871" s="647"/>
      <c r="L871" s="647"/>
      <c r="M871" s="647"/>
      <c r="N871" s="647"/>
      <c r="O871" s="647"/>
      <c r="P871" s="647"/>
      <c r="Q871" s="647"/>
      <c r="R871" s="647"/>
      <c r="S871" s="647"/>
      <c r="T871" s="647"/>
      <c r="U871" s="647"/>
      <c r="V871" s="647"/>
      <c r="W871" s="647"/>
      <c r="X871" s="648"/>
      <c r="Y871" s="649"/>
      <c r="Z871" s="650"/>
      <c r="AA871" s="651"/>
      <c r="AB871" s="647"/>
      <c r="AC871" s="647"/>
      <c r="AD871" s="647"/>
      <c r="AE871" s="647"/>
      <c r="AF871" s="652"/>
      <c r="AG871" s="647"/>
      <c r="AH871" s="647"/>
      <c r="AI871" s="647"/>
      <c r="AJ871" s="646"/>
      <c r="AK871" s="653"/>
      <c r="AL871" s="653"/>
      <c r="AM871" s="653"/>
      <c r="AN871" s="653"/>
    </row>
    <row r="872" spans="1:40">
      <c r="A872" s="234"/>
      <c r="B872" s="647"/>
      <c r="C872" s="647"/>
      <c r="D872" s="647"/>
      <c r="E872" s="647"/>
      <c r="F872" s="647"/>
      <c r="G872" s="647"/>
      <c r="H872" s="647"/>
      <c r="I872" s="647"/>
      <c r="J872" s="647"/>
      <c r="K872" s="647"/>
      <c r="L872" s="647"/>
      <c r="M872" s="647"/>
      <c r="N872" s="647"/>
      <c r="O872" s="647"/>
      <c r="P872" s="647"/>
      <c r="Q872" s="647"/>
      <c r="R872" s="647"/>
      <c r="S872" s="647"/>
      <c r="T872" s="647"/>
      <c r="U872" s="647"/>
      <c r="V872" s="647"/>
      <c r="W872" s="647"/>
      <c r="X872" s="648"/>
      <c r="Y872" s="649"/>
      <c r="Z872" s="650"/>
      <c r="AA872" s="651"/>
      <c r="AB872" s="647"/>
      <c r="AC872" s="647"/>
      <c r="AD872" s="647"/>
      <c r="AE872" s="647"/>
      <c r="AF872" s="652"/>
      <c r="AG872" s="647"/>
      <c r="AH872" s="647"/>
      <c r="AI872" s="647"/>
      <c r="AJ872" s="646"/>
      <c r="AK872" s="653"/>
      <c r="AL872" s="653"/>
      <c r="AM872" s="653"/>
      <c r="AN872" s="653"/>
    </row>
    <row r="873" spans="1:40">
      <c r="A873" s="234"/>
      <c r="B873" s="647"/>
      <c r="C873" s="647"/>
      <c r="D873" s="647"/>
      <c r="E873" s="647"/>
      <c r="F873" s="647"/>
      <c r="G873" s="647"/>
      <c r="H873" s="647"/>
      <c r="I873" s="647"/>
      <c r="J873" s="647"/>
      <c r="K873" s="647"/>
      <c r="L873" s="647"/>
      <c r="M873" s="647"/>
      <c r="N873" s="647"/>
      <c r="O873" s="647"/>
      <c r="P873" s="647"/>
      <c r="Q873" s="647"/>
      <c r="R873" s="647"/>
      <c r="S873" s="647"/>
      <c r="T873" s="647"/>
      <c r="U873" s="647"/>
      <c r="V873" s="647"/>
      <c r="W873" s="647"/>
      <c r="X873" s="648"/>
      <c r="Y873" s="649"/>
      <c r="Z873" s="650"/>
      <c r="AA873" s="651"/>
      <c r="AB873" s="647"/>
      <c r="AC873" s="647"/>
      <c r="AD873" s="647"/>
      <c r="AE873" s="647"/>
      <c r="AF873" s="652"/>
      <c r="AG873" s="647"/>
      <c r="AH873" s="647"/>
      <c r="AI873" s="647"/>
      <c r="AJ873" s="646"/>
      <c r="AK873" s="653"/>
      <c r="AL873" s="653"/>
      <c r="AM873" s="653"/>
      <c r="AN873" s="653"/>
    </row>
    <row r="874" spans="1:40">
      <c r="A874" s="234"/>
      <c r="B874" s="647"/>
      <c r="C874" s="647"/>
      <c r="D874" s="647"/>
      <c r="E874" s="647"/>
      <c r="F874" s="647"/>
      <c r="G874" s="647"/>
      <c r="H874" s="647"/>
      <c r="I874" s="647"/>
      <c r="J874" s="647"/>
      <c r="K874" s="647"/>
      <c r="L874" s="647"/>
      <c r="M874" s="647"/>
      <c r="N874" s="647"/>
      <c r="O874" s="647"/>
      <c r="P874" s="647"/>
      <c r="Q874" s="647"/>
      <c r="R874" s="647"/>
      <c r="S874" s="647"/>
      <c r="T874" s="647"/>
      <c r="U874" s="647"/>
      <c r="V874" s="647"/>
      <c r="W874" s="647"/>
      <c r="X874" s="648"/>
      <c r="Y874" s="649"/>
      <c r="Z874" s="650"/>
      <c r="AA874" s="651"/>
      <c r="AB874" s="647"/>
      <c r="AC874" s="647"/>
      <c r="AD874" s="647"/>
      <c r="AE874" s="647"/>
      <c r="AF874" s="652"/>
      <c r="AG874" s="647"/>
      <c r="AH874" s="647"/>
      <c r="AI874" s="647"/>
      <c r="AJ874" s="646"/>
      <c r="AK874" s="653"/>
      <c r="AL874" s="653"/>
      <c r="AM874" s="653"/>
      <c r="AN874" s="653"/>
    </row>
    <row r="875" spans="1:40">
      <c r="A875" s="234"/>
      <c r="B875" s="647"/>
      <c r="C875" s="647"/>
      <c r="D875" s="647"/>
      <c r="E875" s="647"/>
      <c r="F875" s="647"/>
      <c r="G875" s="647"/>
      <c r="H875" s="647"/>
      <c r="I875" s="647"/>
      <c r="J875" s="647"/>
      <c r="K875" s="647"/>
      <c r="L875" s="647"/>
      <c r="M875" s="647"/>
      <c r="N875" s="647"/>
      <c r="O875" s="647"/>
      <c r="P875" s="647"/>
      <c r="Q875" s="647"/>
      <c r="R875" s="647"/>
      <c r="S875" s="647"/>
      <c r="T875" s="647"/>
      <c r="U875" s="647"/>
      <c r="V875" s="647"/>
      <c r="W875" s="647"/>
      <c r="X875" s="648"/>
      <c r="Y875" s="649"/>
      <c r="Z875" s="650"/>
      <c r="AA875" s="651"/>
      <c r="AB875" s="647"/>
      <c r="AC875" s="647"/>
      <c r="AD875" s="647"/>
      <c r="AE875" s="647"/>
      <c r="AF875" s="652"/>
      <c r="AG875" s="647"/>
      <c r="AH875" s="647"/>
      <c r="AI875" s="647"/>
      <c r="AJ875" s="646"/>
      <c r="AK875" s="653"/>
      <c r="AL875" s="653"/>
      <c r="AM875" s="653"/>
      <c r="AN875" s="653"/>
    </row>
    <row r="876" spans="1:40">
      <c r="A876" s="234"/>
      <c r="B876" s="647"/>
      <c r="C876" s="647"/>
      <c r="D876" s="647"/>
      <c r="E876" s="647"/>
      <c r="F876" s="647"/>
      <c r="G876" s="647"/>
      <c r="H876" s="647"/>
      <c r="I876" s="647"/>
      <c r="J876" s="647"/>
      <c r="K876" s="647"/>
      <c r="L876" s="647"/>
      <c r="M876" s="647"/>
      <c r="N876" s="647"/>
      <c r="O876" s="647"/>
      <c r="P876" s="647"/>
      <c r="Q876" s="647"/>
      <c r="R876" s="647"/>
      <c r="S876" s="647"/>
      <c r="T876" s="647"/>
      <c r="U876" s="647"/>
      <c r="V876" s="647"/>
      <c r="W876" s="647"/>
      <c r="X876" s="648"/>
      <c r="Y876" s="649"/>
      <c r="Z876" s="650"/>
      <c r="AA876" s="651"/>
      <c r="AB876" s="647"/>
      <c r="AC876" s="647"/>
      <c r="AD876" s="647"/>
      <c r="AE876" s="647"/>
      <c r="AF876" s="652"/>
      <c r="AG876" s="647"/>
      <c r="AH876" s="647"/>
      <c r="AI876" s="647"/>
      <c r="AJ876" s="646"/>
      <c r="AK876" s="653"/>
      <c r="AL876" s="653"/>
      <c r="AM876" s="653"/>
      <c r="AN876" s="653"/>
    </row>
    <row r="877" spans="1:40">
      <c r="A877" s="234"/>
      <c r="B877" s="647"/>
      <c r="C877" s="647"/>
      <c r="D877" s="647"/>
      <c r="E877" s="647"/>
      <c r="F877" s="647"/>
      <c r="G877" s="647"/>
      <c r="H877" s="647"/>
      <c r="I877" s="647"/>
      <c r="J877" s="647"/>
      <c r="K877" s="647"/>
      <c r="L877" s="647"/>
      <c r="M877" s="647"/>
      <c r="N877" s="647"/>
      <c r="O877" s="647"/>
      <c r="P877" s="647"/>
      <c r="Q877" s="647"/>
      <c r="R877" s="647"/>
      <c r="S877" s="647"/>
      <c r="T877" s="647"/>
      <c r="U877" s="647"/>
      <c r="V877" s="647"/>
      <c r="W877" s="647"/>
      <c r="X877" s="648"/>
      <c r="Y877" s="649"/>
      <c r="Z877" s="650"/>
      <c r="AA877" s="651"/>
      <c r="AB877" s="647"/>
      <c r="AC877" s="647"/>
      <c r="AD877" s="647"/>
      <c r="AE877" s="647"/>
      <c r="AF877" s="652"/>
      <c r="AG877" s="647"/>
      <c r="AH877" s="647"/>
      <c r="AI877" s="647"/>
      <c r="AJ877" s="646"/>
      <c r="AK877" s="653"/>
      <c r="AL877" s="653"/>
      <c r="AM877" s="653"/>
      <c r="AN877" s="653"/>
    </row>
    <row r="878" spans="1:40">
      <c r="A878" s="234"/>
      <c r="B878" s="647"/>
      <c r="C878" s="647"/>
      <c r="D878" s="647"/>
      <c r="E878" s="647"/>
      <c r="F878" s="647"/>
      <c r="G878" s="647"/>
      <c r="H878" s="647"/>
      <c r="I878" s="647"/>
      <c r="J878" s="647"/>
      <c r="K878" s="647"/>
      <c r="L878" s="647"/>
      <c r="M878" s="647"/>
      <c r="N878" s="647"/>
      <c r="O878" s="647"/>
      <c r="P878" s="647"/>
      <c r="Q878" s="647"/>
      <c r="R878" s="647"/>
      <c r="S878" s="647"/>
      <c r="T878" s="647"/>
      <c r="U878" s="647"/>
      <c r="V878" s="647"/>
      <c r="W878" s="647"/>
      <c r="X878" s="648"/>
      <c r="Y878" s="649"/>
      <c r="Z878" s="650"/>
      <c r="AA878" s="651"/>
      <c r="AB878" s="647"/>
      <c r="AC878" s="647"/>
      <c r="AD878" s="647"/>
      <c r="AE878" s="647"/>
      <c r="AF878" s="652"/>
      <c r="AG878" s="647"/>
      <c r="AH878" s="647"/>
      <c r="AI878" s="647"/>
      <c r="AJ878" s="646"/>
      <c r="AK878" s="653"/>
      <c r="AL878" s="653"/>
      <c r="AM878" s="653"/>
      <c r="AN878" s="653"/>
    </row>
    <row r="879" spans="1:40">
      <c r="A879" s="234"/>
      <c r="B879" s="647"/>
      <c r="C879" s="647"/>
      <c r="D879" s="647"/>
      <c r="E879" s="647"/>
      <c r="F879" s="647"/>
      <c r="G879" s="647"/>
      <c r="H879" s="647"/>
      <c r="I879" s="647"/>
      <c r="J879" s="647"/>
      <c r="K879" s="647"/>
      <c r="L879" s="647"/>
      <c r="M879" s="647"/>
      <c r="N879" s="647"/>
      <c r="O879" s="647"/>
      <c r="P879" s="647"/>
      <c r="Q879" s="647"/>
      <c r="R879" s="647"/>
      <c r="S879" s="647"/>
      <c r="T879" s="647"/>
      <c r="U879" s="647"/>
      <c r="V879" s="647"/>
      <c r="W879" s="647"/>
      <c r="X879" s="648"/>
      <c r="Y879" s="649"/>
      <c r="Z879" s="650"/>
      <c r="AA879" s="651"/>
      <c r="AB879" s="647"/>
      <c r="AC879" s="647"/>
      <c r="AD879" s="647"/>
      <c r="AE879" s="647"/>
      <c r="AF879" s="652"/>
      <c r="AG879" s="647"/>
      <c r="AH879" s="647"/>
      <c r="AI879" s="647"/>
      <c r="AJ879" s="646"/>
      <c r="AK879" s="653"/>
      <c r="AL879" s="653"/>
      <c r="AM879" s="653"/>
      <c r="AN879" s="653"/>
    </row>
    <row r="880" spans="1:40">
      <c r="A880" s="234"/>
      <c r="B880" s="647"/>
      <c r="C880" s="647"/>
      <c r="D880" s="647"/>
      <c r="E880" s="647"/>
      <c r="F880" s="647"/>
      <c r="G880" s="647"/>
      <c r="H880" s="647"/>
      <c r="I880" s="647"/>
      <c r="J880" s="647"/>
      <c r="K880" s="647"/>
      <c r="L880" s="647"/>
      <c r="M880" s="647"/>
      <c r="N880" s="647"/>
      <c r="O880" s="647"/>
      <c r="P880" s="647"/>
      <c r="Q880" s="647"/>
      <c r="R880" s="647"/>
      <c r="S880" s="647"/>
      <c r="T880" s="647"/>
      <c r="U880" s="647"/>
      <c r="V880" s="647"/>
      <c r="W880" s="647"/>
      <c r="X880" s="648"/>
      <c r="Y880" s="649"/>
      <c r="Z880" s="650"/>
      <c r="AA880" s="651"/>
      <c r="AB880" s="647"/>
      <c r="AC880" s="647"/>
      <c r="AD880" s="647"/>
      <c r="AE880" s="647"/>
      <c r="AF880" s="652"/>
      <c r="AG880" s="647"/>
      <c r="AH880" s="647"/>
      <c r="AI880" s="647"/>
      <c r="AJ880" s="646"/>
      <c r="AK880" s="653"/>
      <c r="AL880" s="653"/>
      <c r="AM880" s="653"/>
      <c r="AN880" s="653"/>
    </row>
    <row r="881" spans="1:40">
      <c r="A881" s="234"/>
      <c r="B881" s="647"/>
      <c r="C881" s="647"/>
      <c r="D881" s="647"/>
      <c r="E881" s="647"/>
      <c r="F881" s="647"/>
      <c r="G881" s="647"/>
      <c r="H881" s="647"/>
      <c r="I881" s="647"/>
      <c r="J881" s="647"/>
      <c r="K881" s="647"/>
      <c r="L881" s="647"/>
      <c r="M881" s="647"/>
      <c r="N881" s="647"/>
      <c r="O881" s="647"/>
      <c r="P881" s="647"/>
      <c r="Q881" s="647"/>
      <c r="R881" s="647"/>
      <c r="S881" s="647"/>
      <c r="T881" s="647"/>
      <c r="U881" s="647"/>
      <c r="V881" s="647"/>
      <c r="W881" s="647"/>
      <c r="X881" s="648"/>
      <c r="Y881" s="649"/>
      <c r="Z881" s="650"/>
      <c r="AA881" s="651"/>
      <c r="AB881" s="647"/>
      <c r="AC881" s="647"/>
      <c r="AD881" s="647"/>
      <c r="AE881" s="647"/>
      <c r="AF881" s="652"/>
      <c r="AG881" s="647"/>
      <c r="AH881" s="647"/>
      <c r="AI881" s="647"/>
      <c r="AJ881" s="646"/>
      <c r="AK881" s="653"/>
      <c r="AL881" s="653"/>
      <c r="AM881" s="653"/>
      <c r="AN881" s="653"/>
    </row>
    <row r="882" spans="1:40">
      <c r="A882" s="234"/>
      <c r="B882" s="647"/>
      <c r="C882" s="647"/>
      <c r="D882" s="647"/>
      <c r="E882" s="647"/>
      <c r="F882" s="647"/>
      <c r="G882" s="647"/>
      <c r="H882" s="647"/>
      <c r="I882" s="647"/>
      <c r="J882" s="647"/>
      <c r="K882" s="647"/>
      <c r="L882" s="647"/>
      <c r="M882" s="647"/>
      <c r="N882" s="647"/>
      <c r="O882" s="647"/>
      <c r="P882" s="647"/>
      <c r="Q882" s="647"/>
      <c r="R882" s="647"/>
      <c r="S882" s="647"/>
      <c r="T882" s="647"/>
      <c r="U882" s="647"/>
      <c r="V882" s="647"/>
      <c r="W882" s="647"/>
      <c r="X882" s="648"/>
      <c r="Y882" s="649"/>
      <c r="Z882" s="650"/>
      <c r="AA882" s="651"/>
      <c r="AB882" s="647"/>
      <c r="AC882" s="647"/>
      <c r="AD882" s="647"/>
      <c r="AE882" s="647"/>
      <c r="AF882" s="652"/>
      <c r="AG882" s="647"/>
      <c r="AH882" s="647"/>
      <c r="AI882" s="647"/>
      <c r="AJ882" s="646"/>
      <c r="AK882" s="653"/>
      <c r="AL882" s="653"/>
      <c r="AM882" s="653"/>
      <c r="AN882" s="653"/>
    </row>
    <row r="883" spans="1:40">
      <c r="A883" s="234"/>
      <c r="B883" s="647"/>
      <c r="C883" s="647"/>
      <c r="D883" s="647"/>
      <c r="E883" s="647"/>
      <c r="F883" s="647"/>
      <c r="G883" s="647"/>
      <c r="H883" s="647"/>
      <c r="I883" s="647"/>
      <c r="J883" s="647"/>
      <c r="K883" s="647"/>
      <c r="L883" s="647"/>
      <c r="M883" s="647"/>
      <c r="N883" s="647"/>
      <c r="O883" s="647"/>
      <c r="P883" s="647"/>
      <c r="Q883" s="647"/>
      <c r="R883" s="647"/>
      <c r="S883" s="647"/>
      <c r="T883" s="647"/>
      <c r="U883" s="647"/>
      <c r="V883" s="647"/>
      <c r="W883" s="647"/>
      <c r="X883" s="648"/>
      <c r="Y883" s="649"/>
      <c r="Z883" s="650"/>
      <c r="AA883" s="651"/>
      <c r="AB883" s="647"/>
      <c r="AC883" s="647"/>
      <c r="AD883" s="647"/>
      <c r="AE883" s="647"/>
      <c r="AF883" s="652"/>
      <c r="AG883" s="647"/>
      <c r="AH883" s="647"/>
      <c r="AI883" s="647"/>
      <c r="AJ883" s="646"/>
      <c r="AK883" s="653"/>
      <c r="AL883" s="653"/>
      <c r="AM883" s="653"/>
      <c r="AN883" s="653"/>
    </row>
    <row r="884" spans="1:40">
      <c r="A884" s="234"/>
      <c r="B884" s="647"/>
      <c r="C884" s="647"/>
      <c r="D884" s="647"/>
      <c r="E884" s="647"/>
      <c r="F884" s="647"/>
      <c r="G884" s="647"/>
      <c r="H884" s="647"/>
      <c r="I884" s="647"/>
      <c r="J884" s="647"/>
      <c r="K884" s="647"/>
      <c r="L884" s="647"/>
      <c r="M884" s="647"/>
      <c r="N884" s="647"/>
      <c r="O884" s="647"/>
      <c r="P884" s="647"/>
      <c r="Q884" s="647"/>
      <c r="R884" s="647"/>
      <c r="S884" s="647"/>
      <c r="T884" s="647"/>
      <c r="U884" s="647"/>
      <c r="V884" s="647"/>
      <c r="W884" s="647"/>
      <c r="X884" s="648"/>
      <c r="Y884" s="649"/>
      <c r="Z884" s="650"/>
      <c r="AA884" s="651"/>
      <c r="AB884" s="647"/>
      <c r="AC884" s="647"/>
      <c r="AD884" s="647"/>
      <c r="AE884" s="647"/>
      <c r="AF884" s="652"/>
      <c r="AG884" s="647"/>
      <c r="AH884" s="647"/>
      <c r="AI884" s="647"/>
      <c r="AJ884" s="646"/>
      <c r="AK884" s="653"/>
      <c r="AL884" s="653"/>
      <c r="AM884" s="653"/>
      <c r="AN884" s="653"/>
    </row>
    <row r="885" spans="1:40">
      <c r="A885" s="234"/>
      <c r="B885" s="647"/>
      <c r="C885" s="647"/>
      <c r="D885" s="647"/>
      <c r="E885" s="647"/>
      <c r="F885" s="647"/>
      <c r="G885" s="647"/>
      <c r="H885" s="647"/>
      <c r="I885" s="647"/>
      <c r="J885" s="647"/>
      <c r="K885" s="647"/>
      <c r="L885" s="647"/>
      <c r="M885" s="647"/>
      <c r="N885" s="647"/>
      <c r="O885" s="647"/>
      <c r="P885" s="647"/>
      <c r="Q885" s="647"/>
      <c r="R885" s="647"/>
      <c r="S885" s="647"/>
      <c r="T885" s="647"/>
      <c r="U885" s="647"/>
      <c r="V885" s="647"/>
      <c r="W885" s="647"/>
      <c r="X885" s="648"/>
      <c r="Y885" s="649"/>
      <c r="Z885" s="650"/>
      <c r="AA885" s="651"/>
      <c r="AB885" s="647"/>
      <c r="AC885" s="647"/>
      <c r="AD885" s="647"/>
      <c r="AE885" s="647"/>
      <c r="AF885" s="652"/>
      <c r="AG885" s="647"/>
      <c r="AH885" s="647"/>
      <c r="AI885" s="647"/>
      <c r="AJ885" s="646"/>
      <c r="AK885" s="653"/>
      <c r="AL885" s="653"/>
      <c r="AM885" s="653"/>
      <c r="AN885" s="653"/>
    </row>
    <row r="886" spans="1:40">
      <c r="A886" s="234"/>
      <c r="B886" s="647"/>
      <c r="C886" s="647"/>
      <c r="D886" s="647"/>
      <c r="E886" s="647"/>
      <c r="F886" s="647"/>
      <c r="G886" s="647"/>
      <c r="H886" s="647"/>
      <c r="I886" s="647"/>
      <c r="J886" s="647"/>
      <c r="K886" s="647"/>
      <c r="L886" s="647"/>
      <c r="M886" s="647"/>
      <c r="N886" s="647"/>
      <c r="O886" s="647"/>
      <c r="P886" s="647"/>
      <c r="Q886" s="647"/>
      <c r="R886" s="647"/>
      <c r="S886" s="647"/>
      <c r="T886" s="647"/>
      <c r="U886" s="647"/>
      <c r="V886" s="647"/>
      <c r="W886" s="647"/>
      <c r="X886" s="648"/>
      <c r="Y886" s="649"/>
      <c r="Z886" s="650"/>
      <c r="AA886" s="651"/>
      <c r="AB886" s="647"/>
      <c r="AC886" s="647"/>
      <c r="AD886" s="647"/>
      <c r="AE886" s="647"/>
      <c r="AF886" s="652"/>
      <c r="AG886" s="647"/>
      <c r="AH886" s="647"/>
      <c r="AI886" s="647"/>
      <c r="AJ886" s="646"/>
      <c r="AK886" s="653"/>
      <c r="AL886" s="653"/>
      <c r="AM886" s="653"/>
      <c r="AN886" s="653"/>
    </row>
    <row r="887" spans="1:40">
      <c r="A887" s="234"/>
      <c r="B887" s="647"/>
      <c r="C887" s="647"/>
      <c r="D887" s="647"/>
      <c r="E887" s="647"/>
      <c r="F887" s="647"/>
      <c r="G887" s="647"/>
      <c r="H887" s="647"/>
      <c r="I887" s="647"/>
      <c r="J887" s="647"/>
      <c r="K887" s="647"/>
      <c r="L887" s="647"/>
      <c r="M887" s="647"/>
      <c r="N887" s="647"/>
      <c r="O887" s="647"/>
      <c r="P887" s="647"/>
      <c r="Q887" s="647"/>
      <c r="R887" s="647"/>
      <c r="S887" s="647"/>
      <c r="T887" s="647"/>
      <c r="U887" s="647"/>
      <c r="V887" s="647"/>
      <c r="W887" s="647"/>
      <c r="X887" s="648"/>
      <c r="Y887" s="649"/>
      <c r="Z887" s="650"/>
      <c r="AA887" s="651"/>
      <c r="AB887" s="647"/>
      <c r="AC887" s="647"/>
      <c r="AD887" s="647"/>
      <c r="AE887" s="647"/>
      <c r="AF887" s="652"/>
      <c r="AG887" s="647"/>
      <c r="AH887" s="647"/>
      <c r="AI887" s="647"/>
      <c r="AJ887" s="646"/>
      <c r="AK887" s="653"/>
      <c r="AL887" s="653"/>
      <c r="AM887" s="653"/>
      <c r="AN887" s="653"/>
    </row>
    <row r="888" spans="1:40">
      <c r="A888" s="234"/>
      <c r="B888" s="647"/>
      <c r="C888" s="647"/>
      <c r="D888" s="647"/>
      <c r="E888" s="647"/>
      <c r="F888" s="647"/>
      <c r="G888" s="647"/>
      <c r="H888" s="647"/>
      <c r="I888" s="647"/>
      <c r="J888" s="647"/>
      <c r="K888" s="647"/>
      <c r="L888" s="647"/>
      <c r="M888" s="647"/>
      <c r="N888" s="647"/>
      <c r="O888" s="647"/>
      <c r="P888" s="647"/>
      <c r="Q888" s="647"/>
      <c r="R888" s="647"/>
      <c r="S888" s="647"/>
      <c r="T888" s="647"/>
      <c r="U888" s="647"/>
      <c r="V888" s="647"/>
      <c r="W888" s="647"/>
      <c r="X888" s="648"/>
      <c r="Y888" s="649"/>
      <c r="Z888" s="650"/>
      <c r="AA888" s="651"/>
      <c r="AB888" s="647"/>
      <c r="AC888" s="647"/>
      <c r="AD888" s="647"/>
      <c r="AE888" s="647"/>
      <c r="AF888" s="652"/>
      <c r="AG888" s="647"/>
      <c r="AH888" s="647"/>
      <c r="AI888" s="647"/>
      <c r="AJ888" s="646"/>
      <c r="AK888" s="653"/>
      <c r="AL888" s="653"/>
      <c r="AM888" s="653"/>
      <c r="AN888" s="653"/>
    </row>
    <row r="889" spans="1:40">
      <c r="A889" s="234"/>
      <c r="B889" s="647"/>
      <c r="C889" s="647"/>
      <c r="D889" s="647"/>
      <c r="E889" s="647"/>
      <c r="F889" s="647"/>
      <c r="G889" s="647"/>
      <c r="H889" s="647"/>
      <c r="I889" s="647"/>
      <c r="J889" s="647"/>
      <c r="K889" s="647"/>
      <c r="L889" s="647"/>
      <c r="M889" s="647"/>
      <c r="N889" s="647"/>
      <c r="O889" s="647"/>
      <c r="P889" s="647"/>
      <c r="Q889" s="647"/>
      <c r="R889" s="647"/>
      <c r="S889" s="647"/>
      <c r="T889" s="647"/>
      <c r="U889" s="647"/>
      <c r="V889" s="647"/>
      <c r="W889" s="647"/>
      <c r="X889" s="648"/>
      <c r="Y889" s="649"/>
      <c r="Z889" s="650"/>
      <c r="AA889" s="651"/>
      <c r="AB889" s="647"/>
      <c r="AC889" s="647"/>
      <c r="AD889" s="647"/>
      <c r="AE889" s="647"/>
      <c r="AF889" s="652"/>
      <c r="AG889" s="647"/>
      <c r="AH889" s="647"/>
      <c r="AI889" s="647"/>
      <c r="AJ889" s="646"/>
      <c r="AK889" s="653"/>
      <c r="AL889" s="653"/>
      <c r="AM889" s="653"/>
      <c r="AN889" s="653"/>
    </row>
    <row r="890" spans="1:40">
      <c r="A890" s="234"/>
      <c r="B890" s="647"/>
      <c r="C890" s="647"/>
      <c r="D890" s="647"/>
      <c r="E890" s="647"/>
      <c r="F890" s="647"/>
      <c r="G890" s="647"/>
      <c r="H890" s="647"/>
      <c r="I890" s="647"/>
      <c r="J890" s="647"/>
      <c r="K890" s="647"/>
      <c r="L890" s="647"/>
      <c r="M890" s="647"/>
      <c r="N890" s="647"/>
      <c r="O890" s="647"/>
      <c r="P890" s="647"/>
      <c r="Q890" s="647"/>
      <c r="R890" s="647"/>
      <c r="S890" s="647"/>
      <c r="T890" s="647"/>
      <c r="U890" s="647"/>
      <c r="V890" s="647"/>
      <c r="W890" s="647"/>
      <c r="X890" s="648"/>
      <c r="Y890" s="649"/>
      <c r="Z890" s="650"/>
      <c r="AA890" s="651"/>
      <c r="AB890" s="647"/>
      <c r="AC890" s="647"/>
      <c r="AD890" s="647"/>
      <c r="AE890" s="647"/>
      <c r="AF890" s="652"/>
      <c r="AG890" s="647"/>
      <c r="AH890" s="647"/>
      <c r="AI890" s="647"/>
      <c r="AJ890" s="646"/>
      <c r="AK890" s="653"/>
      <c r="AL890" s="653"/>
      <c r="AM890" s="653"/>
      <c r="AN890" s="653"/>
    </row>
    <row r="891" spans="1:40">
      <c r="A891" s="234"/>
      <c r="B891" s="647"/>
      <c r="C891" s="647"/>
      <c r="D891" s="647"/>
      <c r="E891" s="647"/>
      <c r="F891" s="647"/>
      <c r="G891" s="647"/>
      <c r="H891" s="647"/>
      <c r="I891" s="647"/>
      <c r="J891" s="647"/>
      <c r="K891" s="647"/>
      <c r="L891" s="647"/>
      <c r="M891" s="647"/>
      <c r="N891" s="647"/>
      <c r="O891" s="647"/>
      <c r="P891" s="647"/>
      <c r="Q891" s="647"/>
      <c r="R891" s="647"/>
      <c r="S891" s="647"/>
      <c r="T891" s="647"/>
      <c r="U891" s="647"/>
      <c r="V891" s="647"/>
      <c r="W891" s="647"/>
      <c r="X891" s="648"/>
      <c r="Y891" s="649"/>
      <c r="Z891" s="650"/>
      <c r="AA891" s="651"/>
      <c r="AB891" s="647"/>
      <c r="AC891" s="647"/>
      <c r="AD891" s="647"/>
      <c r="AE891" s="647"/>
      <c r="AF891" s="652"/>
      <c r="AG891" s="647"/>
      <c r="AH891" s="647"/>
      <c r="AI891" s="647"/>
      <c r="AJ891" s="646"/>
      <c r="AK891" s="653"/>
      <c r="AL891" s="653"/>
      <c r="AM891" s="653"/>
      <c r="AN891" s="653"/>
    </row>
    <row r="892" spans="1:40">
      <c r="A892" s="234"/>
      <c r="B892" s="647"/>
      <c r="C892" s="647"/>
      <c r="D892" s="647"/>
      <c r="E892" s="647"/>
      <c r="F892" s="647"/>
      <c r="G892" s="647"/>
      <c r="H892" s="647"/>
      <c r="I892" s="647"/>
      <c r="J892" s="647"/>
      <c r="K892" s="647"/>
      <c r="L892" s="647"/>
      <c r="M892" s="647"/>
      <c r="N892" s="647"/>
      <c r="O892" s="647"/>
      <c r="P892" s="647"/>
      <c r="Q892" s="647"/>
      <c r="R892" s="647"/>
      <c r="S892" s="647"/>
      <c r="T892" s="647"/>
      <c r="U892" s="647"/>
      <c r="V892" s="647"/>
      <c r="W892" s="647"/>
      <c r="X892" s="648"/>
      <c r="Y892" s="649"/>
      <c r="Z892" s="650"/>
      <c r="AA892" s="651"/>
      <c r="AB892" s="647"/>
      <c r="AC892" s="647"/>
      <c r="AD892" s="647"/>
      <c r="AE892" s="647"/>
      <c r="AF892" s="652"/>
      <c r="AG892" s="647"/>
      <c r="AH892" s="647"/>
      <c r="AI892" s="647"/>
      <c r="AJ892" s="646"/>
      <c r="AK892" s="653"/>
      <c r="AL892" s="653"/>
      <c r="AM892" s="653"/>
      <c r="AN892" s="653"/>
    </row>
    <row r="893" spans="1:40">
      <c r="A893" s="234"/>
      <c r="B893" s="647"/>
      <c r="C893" s="647"/>
      <c r="D893" s="647"/>
      <c r="E893" s="647"/>
      <c r="F893" s="647"/>
      <c r="G893" s="647"/>
      <c r="H893" s="647"/>
      <c r="I893" s="647"/>
      <c r="J893" s="647"/>
      <c r="K893" s="647"/>
      <c r="L893" s="647"/>
      <c r="M893" s="647"/>
      <c r="N893" s="647"/>
      <c r="O893" s="647"/>
      <c r="P893" s="647"/>
      <c r="Q893" s="647"/>
      <c r="R893" s="647"/>
      <c r="S893" s="647"/>
      <c r="T893" s="647"/>
      <c r="U893" s="647"/>
      <c r="V893" s="647"/>
      <c r="W893" s="647"/>
      <c r="X893" s="648"/>
      <c r="Y893" s="649"/>
      <c r="Z893" s="650"/>
      <c r="AA893" s="651"/>
      <c r="AB893" s="647"/>
      <c r="AC893" s="647"/>
      <c r="AD893" s="647"/>
      <c r="AE893" s="647"/>
      <c r="AF893" s="652"/>
      <c r="AG893" s="647"/>
      <c r="AH893" s="647"/>
      <c r="AI893" s="647"/>
      <c r="AJ893" s="646"/>
      <c r="AK893" s="653"/>
      <c r="AL893" s="653"/>
      <c r="AM893" s="653"/>
      <c r="AN893" s="653"/>
    </row>
    <row r="894" spans="1:40">
      <c r="A894" s="234"/>
      <c r="B894" s="647"/>
      <c r="C894" s="647"/>
      <c r="D894" s="647"/>
      <c r="E894" s="647"/>
      <c r="F894" s="647"/>
      <c r="G894" s="647"/>
      <c r="H894" s="647"/>
      <c r="I894" s="647"/>
      <c r="J894" s="647"/>
      <c r="K894" s="647"/>
      <c r="L894" s="647"/>
      <c r="M894" s="647"/>
      <c r="N894" s="647"/>
      <c r="O894" s="647"/>
      <c r="P894" s="647"/>
      <c r="Q894" s="647"/>
      <c r="R894" s="647"/>
      <c r="S894" s="647"/>
      <c r="T894" s="647"/>
      <c r="U894" s="647"/>
      <c r="V894" s="647"/>
      <c r="W894" s="647"/>
      <c r="X894" s="648"/>
      <c r="Y894" s="649"/>
      <c r="Z894" s="650"/>
      <c r="AA894" s="651"/>
      <c r="AB894" s="647"/>
      <c r="AC894" s="647"/>
      <c r="AD894" s="647"/>
      <c r="AE894" s="647"/>
      <c r="AF894" s="652"/>
      <c r="AG894" s="647"/>
      <c r="AH894" s="647"/>
      <c r="AI894" s="647"/>
      <c r="AJ894" s="646"/>
      <c r="AK894" s="653"/>
      <c r="AL894" s="653"/>
      <c r="AM894" s="653"/>
      <c r="AN894" s="653"/>
    </row>
    <row r="895" spans="1:40">
      <c r="A895" s="234"/>
      <c r="B895" s="647"/>
      <c r="C895" s="647"/>
      <c r="D895" s="647"/>
      <c r="E895" s="647"/>
      <c r="F895" s="647"/>
      <c r="G895" s="647"/>
      <c r="H895" s="647"/>
      <c r="I895" s="647"/>
      <c r="J895" s="647"/>
      <c r="K895" s="647"/>
      <c r="L895" s="647"/>
      <c r="M895" s="647"/>
      <c r="N895" s="647"/>
      <c r="O895" s="647"/>
      <c r="P895" s="647"/>
      <c r="Q895" s="647"/>
      <c r="R895" s="647"/>
      <c r="S895" s="647"/>
      <c r="T895" s="647"/>
      <c r="U895" s="647"/>
      <c r="V895" s="647"/>
      <c r="W895" s="647"/>
      <c r="X895" s="648"/>
      <c r="Y895" s="649"/>
      <c r="Z895" s="650"/>
      <c r="AA895" s="651"/>
      <c r="AB895" s="647"/>
      <c r="AC895" s="647"/>
      <c r="AD895" s="647"/>
      <c r="AE895" s="647"/>
      <c r="AF895" s="652"/>
      <c r="AG895" s="647"/>
      <c r="AH895" s="647"/>
      <c r="AI895" s="647"/>
      <c r="AJ895" s="646"/>
      <c r="AK895" s="653"/>
      <c r="AL895" s="653"/>
      <c r="AM895" s="653"/>
      <c r="AN895" s="653"/>
    </row>
    <row r="896" spans="1:40">
      <c r="A896" s="234"/>
      <c r="B896" s="647"/>
      <c r="C896" s="647"/>
      <c r="D896" s="647"/>
      <c r="E896" s="647"/>
      <c r="F896" s="647"/>
      <c r="G896" s="647"/>
      <c r="H896" s="647"/>
      <c r="I896" s="647"/>
      <c r="J896" s="647"/>
      <c r="K896" s="647"/>
      <c r="L896" s="647"/>
      <c r="M896" s="647"/>
      <c r="N896" s="647"/>
      <c r="O896" s="647"/>
      <c r="P896" s="647"/>
      <c r="Q896" s="647"/>
      <c r="R896" s="647"/>
      <c r="S896" s="647"/>
      <c r="T896" s="647"/>
      <c r="U896" s="647"/>
      <c r="V896" s="647"/>
      <c r="W896" s="647"/>
      <c r="X896" s="648"/>
      <c r="Y896" s="649"/>
      <c r="Z896" s="650"/>
      <c r="AA896" s="651"/>
      <c r="AB896" s="647"/>
      <c r="AC896" s="647"/>
      <c r="AD896" s="647"/>
      <c r="AE896" s="647"/>
      <c r="AF896" s="652"/>
      <c r="AG896" s="647"/>
      <c r="AH896" s="647"/>
      <c r="AI896" s="647"/>
      <c r="AJ896" s="646"/>
      <c r="AK896" s="653"/>
      <c r="AL896" s="653"/>
      <c r="AM896" s="653"/>
      <c r="AN896" s="653"/>
    </row>
    <row r="897" spans="1:40">
      <c r="A897" s="234"/>
      <c r="B897" s="647"/>
      <c r="C897" s="647"/>
      <c r="D897" s="647"/>
      <c r="E897" s="647"/>
      <c r="F897" s="647"/>
      <c r="G897" s="647"/>
      <c r="H897" s="647"/>
      <c r="I897" s="647"/>
      <c r="J897" s="647"/>
      <c r="K897" s="647"/>
      <c r="L897" s="647"/>
      <c r="M897" s="647"/>
      <c r="N897" s="647"/>
      <c r="O897" s="647"/>
      <c r="P897" s="647"/>
      <c r="Q897" s="647"/>
      <c r="R897" s="647"/>
      <c r="S897" s="647"/>
      <c r="T897" s="647"/>
      <c r="U897" s="647"/>
      <c r="V897" s="647"/>
      <c r="W897" s="647"/>
      <c r="X897" s="648"/>
      <c r="Y897" s="649"/>
      <c r="Z897" s="650"/>
      <c r="AA897" s="651"/>
      <c r="AB897" s="647"/>
      <c r="AC897" s="647"/>
      <c r="AD897" s="647"/>
      <c r="AE897" s="647"/>
      <c r="AF897" s="652"/>
      <c r="AG897" s="647"/>
      <c r="AH897" s="647"/>
      <c r="AI897" s="647"/>
      <c r="AJ897" s="646"/>
      <c r="AK897" s="653"/>
      <c r="AL897" s="653"/>
      <c r="AM897" s="653"/>
      <c r="AN897" s="653"/>
    </row>
    <row r="898" spans="1:40">
      <c r="A898" s="234"/>
      <c r="B898" s="647"/>
      <c r="C898" s="647"/>
      <c r="D898" s="647"/>
      <c r="E898" s="647"/>
      <c r="F898" s="647"/>
      <c r="G898" s="647"/>
      <c r="H898" s="647"/>
      <c r="I898" s="647"/>
      <c r="J898" s="647"/>
      <c r="K898" s="647"/>
      <c r="L898" s="647"/>
      <c r="M898" s="647"/>
      <c r="N898" s="647"/>
      <c r="O898" s="647"/>
      <c r="P898" s="647"/>
      <c r="Q898" s="647"/>
      <c r="R898" s="647"/>
      <c r="S898" s="647"/>
      <c r="T898" s="647"/>
      <c r="U898" s="647"/>
      <c r="V898" s="647"/>
      <c r="W898" s="647"/>
      <c r="X898" s="648"/>
      <c r="Y898" s="649"/>
      <c r="Z898" s="650"/>
      <c r="AA898" s="651"/>
      <c r="AB898" s="647"/>
      <c r="AC898" s="647"/>
      <c r="AD898" s="647"/>
      <c r="AE898" s="647"/>
      <c r="AF898" s="652"/>
      <c r="AG898" s="647"/>
      <c r="AH898" s="647"/>
      <c r="AI898" s="647"/>
      <c r="AJ898" s="646"/>
      <c r="AK898" s="653"/>
      <c r="AL898" s="653"/>
      <c r="AM898" s="653"/>
      <c r="AN898" s="653"/>
    </row>
    <row r="899" spans="1:40">
      <c r="A899" s="234"/>
      <c r="B899" s="647"/>
      <c r="C899" s="647"/>
      <c r="D899" s="647"/>
      <c r="E899" s="647"/>
      <c r="F899" s="647"/>
      <c r="G899" s="647"/>
      <c r="H899" s="647"/>
      <c r="I899" s="647"/>
      <c r="J899" s="647"/>
      <c r="K899" s="647"/>
      <c r="L899" s="647"/>
      <c r="M899" s="647"/>
      <c r="N899" s="647"/>
      <c r="O899" s="647"/>
      <c r="P899" s="647"/>
      <c r="Q899" s="647"/>
      <c r="R899" s="647"/>
      <c r="S899" s="647"/>
      <c r="T899" s="647"/>
      <c r="U899" s="647"/>
      <c r="V899" s="647"/>
      <c r="W899" s="647"/>
      <c r="X899" s="648"/>
      <c r="Y899" s="649"/>
      <c r="Z899" s="650"/>
      <c r="AA899" s="651"/>
      <c r="AB899" s="647"/>
      <c r="AC899" s="647"/>
      <c r="AD899" s="647"/>
      <c r="AE899" s="647"/>
      <c r="AF899" s="652"/>
      <c r="AG899" s="647"/>
      <c r="AH899" s="647"/>
      <c r="AI899" s="647"/>
      <c r="AJ899" s="646"/>
      <c r="AK899" s="653"/>
      <c r="AL899" s="653"/>
      <c r="AM899" s="653"/>
      <c r="AN899" s="653"/>
    </row>
    <row r="900" spans="1:40">
      <c r="A900" s="234"/>
      <c r="B900" s="647"/>
      <c r="C900" s="647"/>
      <c r="D900" s="647"/>
      <c r="E900" s="647"/>
      <c r="F900" s="647"/>
      <c r="G900" s="647"/>
      <c r="H900" s="647"/>
      <c r="I900" s="647"/>
      <c r="J900" s="647"/>
      <c r="K900" s="647"/>
      <c r="L900" s="647"/>
      <c r="M900" s="647"/>
      <c r="N900" s="647"/>
      <c r="O900" s="647"/>
      <c r="P900" s="647"/>
      <c r="Q900" s="647"/>
      <c r="R900" s="647"/>
      <c r="S900" s="647"/>
      <c r="T900" s="647"/>
      <c r="U900" s="647"/>
      <c r="V900" s="647"/>
      <c r="W900" s="647"/>
      <c r="X900" s="648"/>
      <c r="Y900" s="649"/>
      <c r="Z900" s="650"/>
      <c r="AA900" s="651"/>
      <c r="AB900" s="647"/>
      <c r="AC900" s="647"/>
      <c r="AD900" s="647"/>
      <c r="AE900" s="647"/>
      <c r="AF900" s="652"/>
      <c r="AG900" s="647"/>
      <c r="AH900" s="647"/>
      <c r="AI900" s="647"/>
      <c r="AJ900" s="646"/>
      <c r="AK900" s="653"/>
      <c r="AL900" s="653"/>
      <c r="AM900" s="653"/>
      <c r="AN900" s="653"/>
    </row>
    <row r="901" spans="1:40">
      <c r="A901" s="234"/>
      <c r="B901" s="647"/>
      <c r="C901" s="647"/>
      <c r="D901" s="647"/>
      <c r="E901" s="647"/>
      <c r="F901" s="647"/>
      <c r="G901" s="647"/>
      <c r="H901" s="647"/>
      <c r="I901" s="647"/>
      <c r="J901" s="647"/>
      <c r="K901" s="647"/>
      <c r="L901" s="647"/>
      <c r="M901" s="647"/>
      <c r="N901" s="647"/>
      <c r="O901" s="647"/>
      <c r="P901" s="647"/>
      <c r="Q901" s="647"/>
      <c r="R901" s="647"/>
      <c r="S901" s="647"/>
      <c r="T901" s="647"/>
      <c r="U901" s="647"/>
      <c r="V901" s="647"/>
      <c r="W901" s="647"/>
      <c r="X901" s="648"/>
      <c r="Y901" s="649"/>
      <c r="Z901" s="650"/>
      <c r="AA901" s="651"/>
      <c r="AB901" s="647"/>
      <c r="AC901" s="647"/>
      <c r="AD901" s="647"/>
      <c r="AE901" s="647"/>
      <c r="AF901" s="652"/>
      <c r="AG901" s="647"/>
      <c r="AH901" s="647"/>
      <c r="AI901" s="647"/>
      <c r="AJ901" s="646"/>
      <c r="AK901" s="653"/>
      <c r="AL901" s="653"/>
      <c r="AM901" s="653"/>
      <c r="AN901" s="653"/>
    </row>
    <row r="902" spans="1:40">
      <c r="A902" s="234"/>
      <c r="B902" s="647"/>
      <c r="C902" s="647"/>
      <c r="D902" s="647"/>
      <c r="E902" s="647"/>
      <c r="F902" s="647"/>
      <c r="G902" s="647"/>
      <c r="H902" s="647"/>
      <c r="I902" s="647"/>
      <c r="J902" s="647"/>
      <c r="K902" s="647"/>
      <c r="L902" s="647"/>
      <c r="M902" s="647"/>
      <c r="N902" s="647"/>
      <c r="O902" s="647"/>
      <c r="P902" s="647"/>
      <c r="Q902" s="647"/>
      <c r="R902" s="647"/>
      <c r="S902" s="647"/>
      <c r="T902" s="647"/>
      <c r="U902" s="647"/>
      <c r="V902" s="647"/>
      <c r="W902" s="647"/>
      <c r="X902" s="648"/>
      <c r="Y902" s="649"/>
      <c r="Z902" s="650"/>
      <c r="AA902" s="651"/>
      <c r="AB902" s="647"/>
      <c r="AC902" s="647"/>
      <c r="AD902" s="647"/>
      <c r="AE902" s="647"/>
      <c r="AF902" s="652"/>
      <c r="AG902" s="647"/>
      <c r="AH902" s="647"/>
      <c r="AI902" s="647"/>
      <c r="AJ902" s="646"/>
      <c r="AK902" s="653"/>
      <c r="AL902" s="653"/>
      <c r="AM902" s="653"/>
      <c r="AN902" s="653"/>
    </row>
    <row r="903" spans="1:40">
      <c r="A903" s="234"/>
      <c r="B903" s="647"/>
      <c r="C903" s="647"/>
      <c r="D903" s="647"/>
      <c r="E903" s="647"/>
      <c r="F903" s="647"/>
      <c r="G903" s="647"/>
      <c r="H903" s="647"/>
      <c r="I903" s="647"/>
      <c r="J903" s="647"/>
      <c r="K903" s="647"/>
      <c r="L903" s="647"/>
      <c r="M903" s="647"/>
      <c r="N903" s="647"/>
      <c r="O903" s="647"/>
      <c r="P903" s="647"/>
      <c r="Q903" s="647"/>
      <c r="R903" s="647"/>
      <c r="S903" s="647"/>
      <c r="T903" s="647"/>
      <c r="U903" s="647"/>
      <c r="V903" s="647"/>
      <c r="W903" s="647"/>
      <c r="X903" s="648"/>
      <c r="Y903" s="649"/>
      <c r="Z903" s="650"/>
      <c r="AA903" s="651"/>
      <c r="AB903" s="647"/>
      <c r="AC903" s="647"/>
      <c r="AD903" s="647"/>
      <c r="AE903" s="647"/>
      <c r="AF903" s="652"/>
      <c r="AG903" s="647"/>
      <c r="AH903" s="647"/>
      <c r="AI903" s="647"/>
      <c r="AJ903" s="646"/>
      <c r="AK903" s="653"/>
      <c r="AL903" s="653"/>
      <c r="AM903" s="653"/>
      <c r="AN903" s="653"/>
    </row>
    <row r="904" spans="1:40">
      <c r="A904" s="234"/>
      <c r="B904" s="647"/>
      <c r="C904" s="647"/>
      <c r="D904" s="647"/>
      <c r="E904" s="647"/>
      <c r="F904" s="647"/>
      <c r="G904" s="647"/>
      <c r="H904" s="647"/>
      <c r="I904" s="647"/>
      <c r="J904" s="647"/>
      <c r="K904" s="647"/>
      <c r="L904" s="647"/>
      <c r="M904" s="647"/>
      <c r="N904" s="647"/>
      <c r="O904" s="647"/>
      <c r="P904" s="647"/>
      <c r="Q904" s="647"/>
      <c r="R904" s="647"/>
      <c r="S904" s="647"/>
      <c r="T904" s="647"/>
      <c r="U904" s="647"/>
      <c r="V904" s="647"/>
      <c r="W904" s="647"/>
      <c r="X904" s="648"/>
      <c r="Y904" s="649"/>
      <c r="Z904" s="650"/>
      <c r="AA904" s="651"/>
      <c r="AB904" s="647"/>
      <c r="AC904" s="647"/>
      <c r="AD904" s="647"/>
      <c r="AE904" s="647"/>
      <c r="AF904" s="652"/>
      <c r="AG904" s="647"/>
      <c r="AH904" s="647"/>
      <c r="AI904" s="647"/>
      <c r="AJ904" s="646"/>
      <c r="AK904" s="653"/>
      <c r="AL904" s="653"/>
      <c r="AM904" s="653"/>
      <c r="AN904" s="653"/>
    </row>
    <row r="905" spans="1:40">
      <c r="A905" s="234"/>
      <c r="B905" s="647"/>
      <c r="C905" s="647"/>
      <c r="D905" s="647"/>
      <c r="E905" s="647"/>
      <c r="F905" s="647"/>
      <c r="G905" s="647"/>
      <c r="H905" s="647"/>
      <c r="I905" s="647"/>
      <c r="J905" s="647"/>
      <c r="K905" s="647"/>
      <c r="L905" s="647"/>
      <c r="M905" s="647"/>
      <c r="N905" s="647"/>
      <c r="O905" s="647"/>
      <c r="P905" s="647"/>
      <c r="Q905" s="647"/>
      <c r="R905" s="647"/>
      <c r="S905" s="647"/>
      <c r="T905" s="647"/>
      <c r="U905" s="647"/>
      <c r="V905" s="647"/>
      <c r="W905" s="647"/>
      <c r="X905" s="648"/>
      <c r="Y905" s="649"/>
      <c r="Z905" s="650"/>
      <c r="AA905" s="651"/>
      <c r="AB905" s="647"/>
      <c r="AC905" s="647"/>
      <c r="AD905" s="647"/>
      <c r="AE905" s="647"/>
      <c r="AF905" s="652"/>
      <c r="AG905" s="647"/>
      <c r="AH905" s="647"/>
      <c r="AI905" s="647"/>
      <c r="AJ905" s="646"/>
      <c r="AK905" s="653"/>
      <c r="AL905" s="653"/>
      <c r="AM905" s="653"/>
      <c r="AN905" s="653"/>
    </row>
    <row r="906" spans="1:40">
      <c r="A906" s="234"/>
      <c r="B906" s="647"/>
      <c r="C906" s="647"/>
      <c r="D906" s="647"/>
      <c r="E906" s="647"/>
      <c r="F906" s="647"/>
      <c r="G906" s="647"/>
      <c r="H906" s="647"/>
      <c r="I906" s="647"/>
      <c r="J906" s="647"/>
      <c r="K906" s="647"/>
      <c r="L906" s="647"/>
      <c r="M906" s="647"/>
      <c r="N906" s="647"/>
      <c r="O906" s="647"/>
      <c r="P906" s="647"/>
      <c r="Q906" s="647"/>
      <c r="R906" s="647"/>
      <c r="S906" s="647"/>
      <c r="T906" s="647"/>
      <c r="U906" s="647"/>
      <c r="V906" s="647"/>
      <c r="W906" s="647"/>
      <c r="X906" s="648"/>
      <c r="Y906" s="649"/>
      <c r="Z906" s="650"/>
      <c r="AA906" s="651"/>
      <c r="AB906" s="647"/>
      <c r="AC906" s="647"/>
      <c r="AD906" s="647"/>
      <c r="AE906" s="647"/>
      <c r="AF906" s="652"/>
      <c r="AG906" s="647"/>
      <c r="AH906" s="647"/>
      <c r="AI906" s="647"/>
      <c r="AJ906" s="646"/>
      <c r="AK906" s="653"/>
      <c r="AL906" s="653"/>
      <c r="AM906" s="653"/>
      <c r="AN906" s="653"/>
    </row>
    <row r="907" spans="1:40">
      <c r="A907" s="234"/>
      <c r="B907" s="647"/>
      <c r="C907" s="647"/>
      <c r="D907" s="647"/>
      <c r="E907" s="647"/>
      <c r="F907" s="647"/>
      <c r="G907" s="647"/>
      <c r="H907" s="647"/>
      <c r="I907" s="647"/>
      <c r="J907" s="647"/>
      <c r="K907" s="647"/>
      <c r="L907" s="647"/>
      <c r="M907" s="647"/>
      <c r="N907" s="647"/>
      <c r="O907" s="647"/>
      <c r="P907" s="647"/>
      <c r="Q907" s="647"/>
      <c r="R907" s="647"/>
      <c r="S907" s="647"/>
      <c r="T907" s="647"/>
      <c r="U907" s="647"/>
      <c r="V907" s="647"/>
      <c r="W907" s="647"/>
      <c r="X907" s="648"/>
      <c r="Y907" s="649"/>
      <c r="Z907" s="650"/>
      <c r="AA907" s="651"/>
      <c r="AB907" s="647"/>
      <c r="AC907" s="647"/>
      <c r="AD907" s="647"/>
      <c r="AE907" s="647"/>
      <c r="AF907" s="652"/>
      <c r="AG907" s="647"/>
      <c r="AH907" s="647"/>
      <c r="AI907" s="647"/>
      <c r="AJ907" s="646"/>
      <c r="AK907" s="653"/>
      <c r="AL907" s="653"/>
      <c r="AM907" s="653"/>
      <c r="AN907" s="653"/>
    </row>
    <row r="908" spans="1:40">
      <c r="A908" s="234"/>
      <c r="B908" s="647"/>
      <c r="C908" s="647"/>
      <c r="D908" s="647"/>
      <c r="E908" s="647"/>
      <c r="F908" s="647"/>
      <c r="G908" s="647"/>
      <c r="H908" s="647"/>
      <c r="I908" s="647"/>
      <c r="J908" s="647"/>
      <c r="K908" s="647"/>
      <c r="L908" s="647"/>
      <c r="M908" s="647"/>
      <c r="N908" s="647"/>
      <c r="O908" s="647"/>
      <c r="P908" s="647"/>
      <c r="Q908" s="647"/>
      <c r="R908" s="647"/>
      <c r="S908" s="647"/>
      <c r="T908" s="647"/>
      <c r="U908" s="647"/>
      <c r="V908" s="647"/>
      <c r="W908" s="647"/>
      <c r="X908" s="648"/>
      <c r="Y908" s="649"/>
      <c r="Z908" s="650"/>
      <c r="AA908" s="651"/>
      <c r="AB908" s="647"/>
      <c r="AC908" s="647"/>
      <c r="AD908" s="647"/>
      <c r="AE908" s="647"/>
      <c r="AF908" s="652"/>
      <c r="AG908" s="647"/>
      <c r="AH908" s="647"/>
      <c r="AI908" s="647"/>
      <c r="AJ908" s="646"/>
      <c r="AK908" s="653"/>
      <c r="AL908" s="653"/>
      <c r="AM908" s="653"/>
      <c r="AN908" s="653"/>
    </row>
    <row r="909" spans="1:40">
      <c r="A909" s="234"/>
      <c r="B909" s="647"/>
      <c r="C909" s="647"/>
      <c r="D909" s="647"/>
      <c r="E909" s="647"/>
      <c r="F909" s="647"/>
      <c r="G909" s="647"/>
      <c r="H909" s="647"/>
      <c r="I909" s="647"/>
      <c r="J909" s="647"/>
      <c r="K909" s="647"/>
      <c r="L909" s="647"/>
      <c r="M909" s="647"/>
      <c r="N909" s="647"/>
      <c r="O909" s="647"/>
      <c r="P909" s="647"/>
      <c r="Q909" s="647"/>
      <c r="R909" s="647"/>
      <c r="S909" s="647"/>
      <c r="T909" s="647"/>
      <c r="U909" s="647"/>
      <c r="V909" s="647"/>
      <c r="W909" s="647"/>
      <c r="X909" s="648"/>
      <c r="Y909" s="649"/>
      <c r="Z909" s="650"/>
      <c r="AA909" s="651"/>
      <c r="AB909" s="647"/>
      <c r="AC909" s="647"/>
      <c r="AD909" s="647"/>
      <c r="AE909" s="647"/>
      <c r="AF909" s="652"/>
      <c r="AG909" s="647"/>
      <c r="AH909" s="647"/>
      <c r="AI909" s="647"/>
      <c r="AJ909" s="646"/>
      <c r="AK909" s="653"/>
      <c r="AL909" s="653"/>
      <c r="AM909" s="653"/>
      <c r="AN909" s="653"/>
    </row>
    <row r="910" spans="1:40">
      <c r="A910" s="234"/>
      <c r="B910" s="647"/>
      <c r="C910" s="647"/>
      <c r="D910" s="647"/>
      <c r="E910" s="647"/>
      <c r="F910" s="647"/>
      <c r="G910" s="647"/>
      <c r="H910" s="647"/>
      <c r="I910" s="647"/>
      <c r="J910" s="647"/>
      <c r="K910" s="647"/>
      <c r="L910" s="647"/>
      <c r="M910" s="647"/>
      <c r="N910" s="647"/>
      <c r="O910" s="647"/>
      <c r="P910" s="647"/>
      <c r="Q910" s="647"/>
      <c r="R910" s="647"/>
      <c r="S910" s="647"/>
      <c r="T910" s="647"/>
      <c r="U910" s="647"/>
      <c r="V910" s="647"/>
      <c r="W910" s="647"/>
      <c r="X910" s="648"/>
      <c r="Y910" s="649"/>
      <c r="Z910" s="650"/>
      <c r="AA910" s="651"/>
      <c r="AB910" s="647"/>
      <c r="AC910" s="647"/>
      <c r="AD910" s="647"/>
      <c r="AE910" s="647"/>
      <c r="AF910" s="652"/>
      <c r="AG910" s="647"/>
      <c r="AH910" s="647"/>
      <c r="AI910" s="647"/>
      <c r="AJ910" s="646"/>
      <c r="AK910" s="653"/>
      <c r="AL910" s="653"/>
      <c r="AM910" s="653"/>
      <c r="AN910" s="653"/>
    </row>
    <row r="911" spans="1:40">
      <c r="A911" s="234"/>
      <c r="B911" s="647"/>
      <c r="C911" s="647"/>
      <c r="D911" s="647"/>
      <c r="E911" s="647"/>
      <c r="F911" s="647"/>
      <c r="G911" s="647"/>
      <c r="H911" s="647"/>
      <c r="I911" s="647"/>
      <c r="J911" s="647"/>
      <c r="K911" s="647"/>
      <c r="L911" s="647"/>
      <c r="M911" s="647"/>
      <c r="N911" s="647"/>
      <c r="O911" s="647"/>
      <c r="P911" s="647"/>
      <c r="Q911" s="647"/>
      <c r="R911" s="647"/>
      <c r="S911" s="647"/>
      <c r="T911" s="647"/>
      <c r="U911" s="647"/>
      <c r="V911" s="647"/>
      <c r="W911" s="647"/>
      <c r="X911" s="648"/>
      <c r="Y911" s="649"/>
      <c r="Z911" s="650"/>
      <c r="AA911" s="651"/>
      <c r="AB911" s="647"/>
      <c r="AC911" s="647"/>
      <c r="AD911" s="647"/>
      <c r="AE911" s="647"/>
      <c r="AF911" s="652"/>
      <c r="AG911" s="647"/>
      <c r="AH911" s="647"/>
      <c r="AI911" s="647"/>
      <c r="AJ911" s="646"/>
      <c r="AK911" s="653"/>
      <c r="AL911" s="653"/>
      <c r="AM911" s="653"/>
      <c r="AN911" s="653"/>
    </row>
    <row r="912" spans="1:40">
      <c r="A912" s="234"/>
      <c r="B912" s="647"/>
      <c r="C912" s="647"/>
      <c r="D912" s="647"/>
      <c r="E912" s="647"/>
      <c r="F912" s="647"/>
      <c r="G912" s="647"/>
      <c r="H912" s="647"/>
      <c r="I912" s="647"/>
      <c r="J912" s="647"/>
      <c r="K912" s="647"/>
      <c r="L912" s="647"/>
      <c r="M912" s="647"/>
      <c r="N912" s="647"/>
      <c r="O912" s="647"/>
      <c r="P912" s="647"/>
      <c r="Q912" s="647"/>
      <c r="R912" s="647"/>
      <c r="S912" s="647"/>
      <c r="T912" s="647"/>
      <c r="U912" s="647"/>
      <c r="V912" s="647"/>
      <c r="W912" s="647"/>
      <c r="X912" s="648"/>
      <c r="Y912" s="649"/>
      <c r="Z912" s="650"/>
      <c r="AA912" s="651"/>
      <c r="AB912" s="647"/>
      <c r="AC912" s="647"/>
      <c r="AD912" s="647"/>
      <c r="AE912" s="647"/>
      <c r="AF912" s="652"/>
      <c r="AG912" s="647"/>
      <c r="AH912" s="647"/>
      <c r="AI912" s="647"/>
      <c r="AJ912" s="646"/>
      <c r="AK912" s="653"/>
      <c r="AL912" s="653"/>
      <c r="AM912" s="653"/>
      <c r="AN912" s="653"/>
    </row>
    <row r="913" spans="1:40">
      <c r="A913" s="234"/>
      <c r="B913" s="647"/>
      <c r="C913" s="647"/>
      <c r="D913" s="647"/>
      <c r="E913" s="647"/>
      <c r="F913" s="647"/>
      <c r="G913" s="647"/>
      <c r="H913" s="647"/>
      <c r="I913" s="647"/>
      <c r="J913" s="647"/>
      <c r="K913" s="647"/>
      <c r="L913" s="647"/>
      <c r="M913" s="647"/>
      <c r="N913" s="647"/>
      <c r="O913" s="647"/>
      <c r="P913" s="647"/>
      <c r="Q913" s="647"/>
      <c r="R913" s="647"/>
      <c r="S913" s="647"/>
      <c r="T913" s="647"/>
      <c r="U913" s="647"/>
      <c r="V913" s="647"/>
      <c r="W913" s="647"/>
      <c r="X913" s="648"/>
      <c r="Y913" s="649"/>
      <c r="Z913" s="650"/>
      <c r="AA913" s="651"/>
      <c r="AB913" s="647"/>
      <c r="AC913" s="647"/>
      <c r="AD913" s="647"/>
      <c r="AE913" s="647"/>
      <c r="AF913" s="652"/>
      <c r="AG913" s="647"/>
      <c r="AH913" s="647"/>
      <c r="AI913" s="647"/>
      <c r="AJ913" s="646"/>
      <c r="AK913" s="653"/>
      <c r="AL913" s="653"/>
      <c r="AM913" s="653"/>
      <c r="AN913" s="653"/>
    </row>
    <row r="914" spans="1:40">
      <c r="A914" s="234"/>
      <c r="B914" s="647"/>
      <c r="C914" s="647"/>
      <c r="D914" s="647"/>
      <c r="E914" s="647"/>
      <c r="F914" s="647"/>
      <c r="G914" s="647"/>
      <c r="H914" s="647"/>
      <c r="I914" s="647"/>
      <c r="J914" s="647"/>
      <c r="K914" s="647"/>
      <c r="L914" s="647"/>
      <c r="M914" s="647"/>
      <c r="N914" s="647"/>
      <c r="O914" s="647"/>
      <c r="P914" s="647"/>
      <c r="Q914" s="647"/>
      <c r="R914" s="647"/>
      <c r="S914" s="647"/>
      <c r="T914" s="647"/>
      <c r="U914" s="647"/>
      <c r="V914" s="647"/>
      <c r="W914" s="647"/>
      <c r="X914" s="648"/>
      <c r="Y914" s="649"/>
      <c r="Z914" s="650"/>
      <c r="AA914" s="651"/>
      <c r="AB914" s="647"/>
      <c r="AC914" s="647"/>
      <c r="AD914" s="647"/>
      <c r="AE914" s="647"/>
      <c r="AF914" s="652"/>
      <c r="AG914" s="647"/>
      <c r="AH914" s="647"/>
      <c r="AI914" s="647"/>
      <c r="AJ914" s="646"/>
      <c r="AK914" s="653"/>
      <c r="AL914" s="653"/>
      <c r="AM914" s="653"/>
      <c r="AN914" s="653"/>
    </row>
    <row r="915" spans="1:40">
      <c r="A915" s="234"/>
      <c r="B915" s="647"/>
      <c r="C915" s="647"/>
      <c r="D915" s="647"/>
      <c r="E915" s="647"/>
      <c r="F915" s="647"/>
      <c r="G915" s="647"/>
      <c r="H915" s="647"/>
      <c r="I915" s="647"/>
      <c r="J915" s="647"/>
      <c r="K915" s="647"/>
      <c r="L915" s="647"/>
      <c r="M915" s="647"/>
      <c r="N915" s="647"/>
      <c r="O915" s="647"/>
      <c r="P915" s="647"/>
      <c r="Q915" s="647"/>
      <c r="R915" s="647"/>
      <c r="S915" s="647"/>
      <c r="T915" s="647"/>
      <c r="U915" s="647"/>
      <c r="V915" s="647"/>
      <c r="W915" s="647"/>
      <c r="X915" s="648"/>
      <c r="Y915" s="649"/>
      <c r="Z915" s="650"/>
      <c r="AA915" s="651"/>
      <c r="AB915" s="647"/>
      <c r="AC915" s="647"/>
      <c r="AD915" s="647"/>
      <c r="AE915" s="647"/>
      <c r="AF915" s="652"/>
      <c r="AG915" s="647"/>
      <c r="AH915" s="647"/>
      <c r="AI915" s="647"/>
      <c r="AJ915" s="646"/>
      <c r="AK915" s="653"/>
      <c r="AL915" s="653"/>
      <c r="AM915" s="653"/>
      <c r="AN915" s="653"/>
    </row>
    <row r="916" spans="1:40">
      <c r="A916" s="234"/>
      <c r="B916" s="647"/>
      <c r="C916" s="647"/>
      <c r="D916" s="647"/>
      <c r="E916" s="647"/>
      <c r="F916" s="647"/>
      <c r="G916" s="647"/>
      <c r="H916" s="647"/>
      <c r="I916" s="647"/>
      <c r="J916" s="647"/>
      <c r="K916" s="647"/>
      <c r="L916" s="647"/>
      <c r="M916" s="647"/>
      <c r="N916" s="647"/>
      <c r="O916" s="647"/>
      <c r="P916" s="647"/>
      <c r="Q916" s="647"/>
      <c r="R916" s="647"/>
      <c r="S916" s="647"/>
      <c r="T916" s="647"/>
      <c r="U916" s="647"/>
      <c r="V916" s="647"/>
      <c r="W916" s="647"/>
      <c r="X916" s="648"/>
      <c r="Y916" s="649"/>
      <c r="Z916" s="650"/>
      <c r="AA916" s="651"/>
      <c r="AB916" s="647"/>
      <c r="AC916" s="647"/>
      <c r="AD916" s="647"/>
      <c r="AE916" s="647"/>
      <c r="AF916" s="652"/>
      <c r="AG916" s="647"/>
      <c r="AH916" s="647"/>
      <c r="AI916" s="647"/>
      <c r="AJ916" s="646"/>
      <c r="AK916" s="653"/>
      <c r="AL916" s="653"/>
      <c r="AM916" s="653"/>
      <c r="AN916" s="653"/>
    </row>
    <row r="917" spans="1:40">
      <c r="A917" s="234"/>
      <c r="B917" s="647"/>
      <c r="C917" s="647"/>
      <c r="D917" s="647"/>
      <c r="E917" s="647"/>
      <c r="F917" s="647"/>
      <c r="G917" s="647"/>
      <c r="H917" s="647"/>
      <c r="I917" s="647"/>
      <c r="J917" s="647"/>
      <c r="K917" s="647"/>
      <c r="L917" s="647"/>
      <c r="M917" s="647"/>
      <c r="N917" s="647"/>
      <c r="O917" s="647"/>
      <c r="P917" s="647"/>
      <c r="Q917" s="647"/>
      <c r="R917" s="647"/>
      <c r="S917" s="647"/>
      <c r="T917" s="647"/>
      <c r="U917" s="647"/>
      <c r="V917" s="647"/>
      <c r="W917" s="647"/>
      <c r="X917" s="648"/>
      <c r="Y917" s="649"/>
      <c r="Z917" s="650"/>
      <c r="AA917" s="651"/>
      <c r="AB917" s="647"/>
      <c r="AC917" s="647"/>
      <c r="AD917" s="647"/>
      <c r="AE917" s="647"/>
      <c r="AF917" s="652"/>
      <c r="AG917" s="647"/>
      <c r="AH917" s="647"/>
      <c r="AI917" s="647"/>
      <c r="AJ917" s="646"/>
      <c r="AK917" s="653"/>
      <c r="AL917" s="653"/>
      <c r="AM917" s="653"/>
      <c r="AN917" s="653"/>
    </row>
    <row r="918" spans="1:40">
      <c r="A918" s="234"/>
      <c r="B918" s="647"/>
      <c r="C918" s="647"/>
      <c r="D918" s="647"/>
      <c r="E918" s="647"/>
      <c r="F918" s="647"/>
      <c r="G918" s="647"/>
      <c r="H918" s="647"/>
      <c r="I918" s="647"/>
      <c r="J918" s="647"/>
      <c r="K918" s="647"/>
      <c r="L918" s="647"/>
      <c r="M918" s="647"/>
      <c r="N918" s="647"/>
      <c r="O918" s="647"/>
      <c r="P918" s="647"/>
      <c r="Q918" s="647"/>
      <c r="R918" s="647"/>
      <c r="S918" s="647"/>
      <c r="T918" s="647"/>
      <c r="U918" s="647"/>
      <c r="V918" s="647"/>
      <c r="W918" s="647"/>
      <c r="X918" s="648"/>
      <c r="Y918" s="649"/>
      <c r="Z918" s="650"/>
      <c r="AA918" s="651"/>
      <c r="AB918" s="647"/>
      <c r="AC918" s="647"/>
      <c r="AD918" s="647"/>
      <c r="AE918" s="647"/>
      <c r="AF918" s="652"/>
      <c r="AG918" s="647"/>
      <c r="AH918" s="647"/>
      <c r="AI918" s="647"/>
      <c r="AJ918" s="646"/>
      <c r="AK918" s="653"/>
      <c r="AL918" s="653"/>
      <c r="AM918" s="653"/>
      <c r="AN918" s="653"/>
    </row>
    <row r="919" spans="1:40">
      <c r="A919" s="234"/>
      <c r="B919" s="647"/>
      <c r="C919" s="647"/>
      <c r="D919" s="647"/>
      <c r="E919" s="647"/>
      <c r="F919" s="647"/>
      <c r="G919" s="647"/>
      <c r="H919" s="647"/>
      <c r="I919" s="647"/>
      <c r="J919" s="647"/>
      <c r="K919" s="647"/>
      <c r="L919" s="647"/>
      <c r="M919" s="647"/>
      <c r="N919" s="647"/>
      <c r="O919" s="647"/>
      <c r="P919" s="647"/>
      <c r="Q919" s="647"/>
      <c r="R919" s="647"/>
      <c r="S919" s="647"/>
      <c r="T919" s="647"/>
      <c r="U919" s="647"/>
      <c r="V919" s="647"/>
      <c r="W919" s="647"/>
      <c r="X919" s="648"/>
      <c r="Y919" s="649"/>
      <c r="Z919" s="650"/>
      <c r="AA919" s="651"/>
      <c r="AB919" s="647"/>
      <c r="AC919" s="647"/>
      <c r="AD919" s="647"/>
      <c r="AE919" s="647"/>
      <c r="AF919" s="652"/>
      <c r="AG919" s="647"/>
      <c r="AH919" s="647"/>
      <c r="AI919" s="647"/>
      <c r="AJ919" s="646"/>
      <c r="AK919" s="653"/>
      <c r="AL919" s="653"/>
      <c r="AM919" s="653"/>
      <c r="AN919" s="653"/>
    </row>
    <row r="920" spans="1:40">
      <c r="A920" s="234"/>
      <c r="B920" s="647"/>
      <c r="C920" s="647"/>
      <c r="D920" s="647"/>
      <c r="E920" s="647"/>
      <c r="F920" s="647"/>
      <c r="G920" s="647"/>
      <c r="H920" s="647"/>
      <c r="I920" s="647"/>
      <c r="J920" s="647"/>
      <c r="K920" s="647"/>
      <c r="L920" s="647"/>
      <c r="M920" s="647"/>
      <c r="N920" s="647"/>
      <c r="O920" s="647"/>
      <c r="P920" s="647"/>
      <c r="Q920" s="647"/>
      <c r="R920" s="647"/>
      <c r="S920" s="647"/>
      <c r="T920" s="647"/>
      <c r="U920" s="647"/>
      <c r="V920" s="647"/>
      <c r="W920" s="647"/>
      <c r="X920" s="648"/>
      <c r="Y920" s="649"/>
      <c r="Z920" s="650"/>
      <c r="AA920" s="651"/>
      <c r="AB920" s="647"/>
      <c r="AC920" s="647"/>
      <c r="AD920" s="647"/>
      <c r="AE920" s="647"/>
      <c r="AF920" s="652"/>
      <c r="AG920" s="647"/>
      <c r="AH920" s="647"/>
      <c r="AI920" s="647"/>
      <c r="AJ920" s="646"/>
      <c r="AK920" s="653"/>
      <c r="AL920" s="653"/>
      <c r="AM920" s="653"/>
      <c r="AN920" s="653"/>
    </row>
    <row r="921" spans="1:40">
      <c r="A921" s="234"/>
      <c r="B921" s="647"/>
      <c r="C921" s="647"/>
      <c r="D921" s="647"/>
      <c r="E921" s="647"/>
      <c r="F921" s="647"/>
      <c r="G921" s="647"/>
      <c r="H921" s="647"/>
      <c r="I921" s="647"/>
      <c r="J921" s="647"/>
      <c r="K921" s="647"/>
      <c r="L921" s="647"/>
      <c r="M921" s="647"/>
      <c r="N921" s="647"/>
      <c r="O921" s="647"/>
      <c r="P921" s="647"/>
      <c r="Q921" s="647"/>
      <c r="R921" s="647"/>
      <c r="S921" s="647"/>
      <c r="T921" s="647"/>
      <c r="U921" s="647"/>
      <c r="V921" s="647"/>
      <c r="W921" s="647"/>
      <c r="X921" s="648"/>
      <c r="Y921" s="649"/>
      <c r="Z921" s="650"/>
      <c r="AA921" s="651"/>
      <c r="AB921" s="647"/>
      <c r="AC921" s="647"/>
      <c r="AD921" s="647"/>
      <c r="AE921" s="647"/>
      <c r="AF921" s="652"/>
      <c r="AG921" s="647"/>
      <c r="AH921" s="647"/>
      <c r="AI921" s="647"/>
      <c r="AJ921" s="646"/>
      <c r="AK921" s="653"/>
      <c r="AL921" s="653"/>
      <c r="AM921" s="653"/>
      <c r="AN921" s="653"/>
    </row>
    <row r="922" spans="1:40">
      <c r="A922" s="234"/>
      <c r="B922" s="647"/>
      <c r="C922" s="647"/>
      <c r="D922" s="647"/>
      <c r="E922" s="647"/>
      <c r="F922" s="647"/>
      <c r="G922" s="647"/>
      <c r="H922" s="647"/>
      <c r="I922" s="647"/>
      <c r="J922" s="647"/>
      <c r="K922" s="647"/>
      <c r="L922" s="647"/>
      <c r="M922" s="647"/>
      <c r="N922" s="647"/>
      <c r="O922" s="647"/>
      <c r="P922" s="647"/>
      <c r="Q922" s="647"/>
      <c r="R922" s="647"/>
      <c r="S922" s="647"/>
      <c r="T922" s="647"/>
      <c r="U922" s="647"/>
      <c r="V922" s="647"/>
      <c r="W922" s="647"/>
      <c r="X922" s="648"/>
      <c r="Y922" s="649"/>
      <c r="Z922" s="650"/>
      <c r="AA922" s="651"/>
      <c r="AB922" s="647"/>
      <c r="AC922" s="647"/>
      <c r="AD922" s="647"/>
      <c r="AE922" s="647"/>
      <c r="AF922" s="652"/>
      <c r="AG922" s="647"/>
      <c r="AH922" s="647"/>
      <c r="AI922" s="647"/>
      <c r="AJ922" s="646"/>
      <c r="AK922" s="653"/>
      <c r="AL922" s="653"/>
      <c r="AM922" s="653"/>
      <c r="AN922" s="653"/>
    </row>
    <row r="923" spans="1:40">
      <c r="A923" s="234"/>
      <c r="B923" s="647"/>
      <c r="C923" s="647"/>
      <c r="D923" s="647"/>
      <c r="E923" s="647"/>
      <c r="F923" s="647"/>
      <c r="G923" s="647"/>
      <c r="H923" s="647"/>
      <c r="I923" s="647"/>
      <c r="J923" s="647"/>
      <c r="K923" s="647"/>
      <c r="L923" s="647"/>
      <c r="M923" s="647"/>
      <c r="N923" s="647"/>
      <c r="O923" s="647"/>
      <c r="P923" s="647"/>
      <c r="Q923" s="647"/>
      <c r="R923" s="647"/>
      <c r="S923" s="647"/>
      <c r="T923" s="647"/>
      <c r="U923" s="647"/>
      <c r="V923" s="647"/>
      <c r="W923" s="647"/>
      <c r="X923" s="648"/>
      <c r="Y923" s="649"/>
      <c r="Z923" s="650"/>
      <c r="AA923" s="651"/>
      <c r="AB923" s="647"/>
      <c r="AC923" s="647"/>
      <c r="AD923" s="647"/>
      <c r="AE923" s="647"/>
      <c r="AF923" s="652"/>
      <c r="AG923" s="647"/>
      <c r="AH923" s="647"/>
      <c r="AI923" s="647"/>
      <c r="AJ923" s="646"/>
      <c r="AK923" s="653"/>
      <c r="AL923" s="653"/>
      <c r="AM923" s="653"/>
      <c r="AN923" s="653"/>
    </row>
    <row r="924" spans="1:40">
      <c r="A924" s="234"/>
      <c r="B924" s="647"/>
      <c r="C924" s="647"/>
      <c r="D924" s="647"/>
      <c r="E924" s="647"/>
      <c r="F924" s="647"/>
      <c r="G924" s="647"/>
      <c r="H924" s="647"/>
      <c r="I924" s="647"/>
      <c r="J924" s="647"/>
      <c r="K924" s="647"/>
      <c r="L924" s="647"/>
      <c r="M924" s="647"/>
      <c r="N924" s="647"/>
      <c r="O924" s="647"/>
      <c r="P924" s="647"/>
      <c r="Q924" s="647"/>
      <c r="R924" s="647"/>
      <c r="S924" s="647"/>
      <c r="T924" s="647"/>
      <c r="U924" s="647"/>
      <c r="V924" s="647"/>
      <c r="W924" s="647"/>
      <c r="X924" s="648"/>
      <c r="Y924" s="649"/>
      <c r="Z924" s="650"/>
      <c r="AA924" s="651"/>
      <c r="AB924" s="647"/>
      <c r="AC924" s="647"/>
      <c r="AD924" s="647"/>
      <c r="AE924" s="647"/>
      <c r="AF924" s="652"/>
      <c r="AG924" s="647"/>
      <c r="AH924" s="647"/>
      <c r="AI924" s="647"/>
      <c r="AJ924" s="646"/>
      <c r="AK924" s="653"/>
      <c r="AL924" s="653"/>
      <c r="AM924" s="653"/>
      <c r="AN924" s="653"/>
    </row>
    <row r="925" spans="1:40">
      <c r="A925" s="234"/>
      <c r="B925" s="647"/>
      <c r="C925" s="647"/>
      <c r="D925" s="647"/>
      <c r="E925" s="647"/>
      <c r="F925" s="647"/>
      <c r="G925" s="647"/>
      <c r="H925" s="647"/>
      <c r="I925" s="647"/>
      <c r="J925" s="647"/>
      <c r="K925" s="647"/>
      <c r="L925" s="647"/>
      <c r="M925" s="647"/>
      <c r="N925" s="647"/>
      <c r="O925" s="647"/>
      <c r="P925" s="647"/>
      <c r="Q925" s="647"/>
      <c r="R925" s="647"/>
      <c r="S925" s="647"/>
      <c r="T925" s="647"/>
      <c r="U925" s="647"/>
      <c r="V925" s="647"/>
      <c r="W925" s="647"/>
      <c r="X925" s="648"/>
      <c r="Y925" s="649"/>
      <c r="Z925" s="650"/>
      <c r="AA925" s="651"/>
      <c r="AB925" s="647"/>
      <c r="AC925" s="647"/>
      <c r="AD925" s="647"/>
      <c r="AE925" s="647"/>
      <c r="AF925" s="652"/>
      <c r="AG925" s="647"/>
      <c r="AH925" s="647"/>
      <c r="AI925" s="647"/>
      <c r="AJ925" s="646"/>
      <c r="AK925" s="653"/>
      <c r="AL925" s="653"/>
      <c r="AM925" s="653"/>
      <c r="AN925" s="653"/>
    </row>
    <row r="926" spans="1:40">
      <c r="A926" s="234"/>
      <c r="B926" s="647"/>
      <c r="C926" s="647"/>
      <c r="D926" s="647"/>
      <c r="E926" s="647"/>
      <c r="F926" s="647"/>
      <c r="G926" s="647"/>
      <c r="H926" s="647"/>
      <c r="I926" s="647"/>
      <c r="J926" s="647"/>
      <c r="K926" s="647"/>
      <c r="L926" s="647"/>
      <c r="M926" s="647"/>
      <c r="N926" s="647"/>
      <c r="O926" s="647"/>
      <c r="P926" s="647"/>
      <c r="Q926" s="647"/>
      <c r="R926" s="647"/>
      <c r="S926" s="647"/>
      <c r="T926" s="647"/>
      <c r="U926" s="647"/>
      <c r="V926" s="647"/>
      <c r="W926" s="647"/>
      <c r="X926" s="648"/>
      <c r="Y926" s="649"/>
      <c r="Z926" s="650"/>
      <c r="AA926" s="651"/>
      <c r="AB926" s="647"/>
      <c r="AC926" s="647"/>
      <c r="AD926" s="647"/>
      <c r="AE926" s="647"/>
      <c r="AF926" s="652"/>
      <c r="AG926" s="647"/>
      <c r="AH926" s="647"/>
      <c r="AI926" s="647"/>
      <c r="AJ926" s="646"/>
      <c r="AK926" s="653"/>
      <c r="AL926" s="653"/>
      <c r="AM926" s="653"/>
      <c r="AN926" s="653"/>
    </row>
    <row r="927" spans="1:40">
      <c r="A927" s="234"/>
      <c r="B927" s="647"/>
      <c r="C927" s="647"/>
      <c r="D927" s="647"/>
      <c r="E927" s="647"/>
      <c r="F927" s="647"/>
      <c r="G927" s="647"/>
      <c r="H927" s="647"/>
      <c r="I927" s="647"/>
      <c r="J927" s="647"/>
      <c r="K927" s="647"/>
      <c r="L927" s="647"/>
      <c r="M927" s="647"/>
      <c r="N927" s="647"/>
      <c r="O927" s="647"/>
      <c r="P927" s="647"/>
      <c r="Q927" s="647"/>
      <c r="R927" s="647"/>
      <c r="S927" s="647"/>
      <c r="T927" s="647"/>
      <c r="U927" s="647"/>
      <c r="V927" s="647"/>
      <c r="W927" s="647"/>
      <c r="X927" s="648"/>
      <c r="Y927" s="649"/>
      <c r="Z927" s="650"/>
      <c r="AA927" s="651"/>
      <c r="AB927" s="647"/>
      <c r="AC927" s="647"/>
      <c r="AD927" s="647"/>
      <c r="AE927" s="647"/>
      <c r="AF927" s="652"/>
      <c r="AG927" s="647"/>
      <c r="AH927" s="647"/>
      <c r="AI927" s="647"/>
      <c r="AJ927" s="646"/>
      <c r="AK927" s="653"/>
      <c r="AL927" s="653"/>
      <c r="AM927" s="653"/>
      <c r="AN927" s="653"/>
    </row>
    <row r="928" spans="1:40">
      <c r="A928" s="234"/>
      <c r="B928" s="647"/>
      <c r="C928" s="647"/>
      <c r="D928" s="647"/>
      <c r="E928" s="647"/>
      <c r="F928" s="647"/>
      <c r="G928" s="647"/>
      <c r="H928" s="647"/>
      <c r="I928" s="647"/>
      <c r="J928" s="647"/>
      <c r="K928" s="647"/>
      <c r="L928" s="647"/>
      <c r="M928" s="647"/>
      <c r="N928" s="647"/>
      <c r="O928" s="647"/>
      <c r="P928" s="647"/>
      <c r="Q928" s="647"/>
      <c r="R928" s="647"/>
      <c r="S928" s="647"/>
      <c r="T928" s="647"/>
      <c r="U928" s="647"/>
      <c r="V928" s="647"/>
      <c r="W928" s="647"/>
      <c r="X928" s="648"/>
      <c r="Y928" s="649"/>
      <c r="Z928" s="650"/>
      <c r="AA928" s="651"/>
      <c r="AB928" s="647"/>
      <c r="AC928" s="647"/>
      <c r="AD928" s="647"/>
      <c r="AE928" s="647"/>
      <c r="AF928" s="652"/>
      <c r="AG928" s="647"/>
      <c r="AH928" s="647"/>
      <c r="AI928" s="647"/>
      <c r="AJ928" s="646"/>
      <c r="AK928" s="653"/>
      <c r="AL928" s="653"/>
      <c r="AM928" s="653"/>
      <c r="AN928" s="653"/>
    </row>
    <row r="929" spans="1:40">
      <c r="A929" s="234"/>
      <c r="B929" s="647"/>
      <c r="C929" s="647"/>
      <c r="D929" s="647"/>
      <c r="E929" s="647"/>
      <c r="F929" s="647"/>
      <c r="G929" s="647"/>
      <c r="H929" s="647"/>
      <c r="I929" s="647"/>
      <c r="J929" s="647"/>
      <c r="K929" s="647"/>
      <c r="L929" s="647"/>
      <c r="M929" s="647"/>
      <c r="N929" s="647"/>
      <c r="O929" s="647"/>
      <c r="P929" s="647"/>
      <c r="Q929" s="647"/>
      <c r="R929" s="647"/>
      <c r="S929" s="647"/>
      <c r="T929" s="647"/>
      <c r="U929" s="647"/>
      <c r="V929" s="647"/>
      <c r="W929" s="647"/>
      <c r="X929" s="648"/>
      <c r="Y929" s="649"/>
      <c r="Z929" s="650"/>
      <c r="AA929" s="651"/>
      <c r="AB929" s="647"/>
      <c r="AC929" s="647"/>
      <c r="AD929" s="647"/>
      <c r="AE929" s="647"/>
      <c r="AF929" s="652"/>
      <c r="AG929" s="647"/>
      <c r="AH929" s="647"/>
      <c r="AI929" s="647"/>
      <c r="AJ929" s="646"/>
      <c r="AK929" s="653"/>
      <c r="AL929" s="653"/>
      <c r="AM929" s="653"/>
      <c r="AN929" s="653"/>
    </row>
    <row r="930" spans="1:40">
      <c r="A930" s="234"/>
      <c r="B930" s="647"/>
      <c r="C930" s="647"/>
      <c r="D930" s="647"/>
      <c r="E930" s="647"/>
      <c r="F930" s="647"/>
      <c r="G930" s="647"/>
      <c r="H930" s="647"/>
      <c r="I930" s="647"/>
      <c r="J930" s="647"/>
      <c r="K930" s="647"/>
      <c r="L930" s="647"/>
      <c r="M930" s="647"/>
      <c r="N930" s="647"/>
      <c r="O930" s="647"/>
      <c r="P930" s="647"/>
      <c r="Q930" s="647"/>
      <c r="R930" s="647"/>
      <c r="S930" s="647"/>
      <c r="T930" s="647"/>
      <c r="U930" s="647"/>
      <c r="V930" s="647"/>
      <c r="W930" s="647"/>
      <c r="X930" s="648"/>
      <c r="Y930" s="649"/>
      <c r="Z930" s="650"/>
      <c r="AA930" s="651"/>
      <c r="AB930" s="647"/>
      <c r="AC930" s="647"/>
      <c r="AD930" s="647"/>
      <c r="AE930" s="647"/>
      <c r="AF930" s="652"/>
      <c r="AG930" s="647"/>
      <c r="AH930" s="647"/>
      <c r="AI930" s="647"/>
      <c r="AJ930" s="646"/>
      <c r="AK930" s="653"/>
      <c r="AL930" s="653"/>
      <c r="AM930" s="653"/>
      <c r="AN930" s="653"/>
    </row>
    <row r="931" spans="1:40">
      <c r="A931" s="234"/>
      <c r="B931" s="647"/>
      <c r="C931" s="647"/>
      <c r="D931" s="647"/>
      <c r="E931" s="647"/>
      <c r="F931" s="647"/>
      <c r="G931" s="647"/>
      <c r="H931" s="647"/>
      <c r="I931" s="647"/>
      <c r="J931" s="647"/>
      <c r="K931" s="647"/>
      <c r="L931" s="647"/>
      <c r="M931" s="647"/>
      <c r="N931" s="647"/>
      <c r="O931" s="647"/>
      <c r="P931" s="647"/>
      <c r="Q931" s="647"/>
      <c r="R931" s="647"/>
      <c r="S931" s="647"/>
      <c r="T931" s="647"/>
      <c r="U931" s="647"/>
      <c r="V931" s="647"/>
      <c r="W931" s="647"/>
      <c r="X931" s="648"/>
      <c r="Y931" s="649"/>
      <c r="Z931" s="650"/>
      <c r="AA931" s="651"/>
      <c r="AB931" s="647"/>
      <c r="AC931" s="647"/>
      <c r="AD931" s="647"/>
      <c r="AE931" s="647"/>
      <c r="AF931" s="652"/>
      <c r="AG931" s="647"/>
      <c r="AH931" s="647"/>
      <c r="AI931" s="647"/>
      <c r="AJ931" s="646"/>
      <c r="AK931" s="653"/>
      <c r="AL931" s="653"/>
      <c r="AM931" s="653"/>
      <c r="AN931" s="653"/>
    </row>
    <row r="932" spans="1:40">
      <c r="A932" s="234"/>
      <c r="B932" s="647"/>
      <c r="C932" s="647"/>
      <c r="D932" s="647"/>
      <c r="E932" s="647"/>
      <c r="F932" s="647"/>
      <c r="G932" s="647"/>
      <c r="H932" s="647"/>
      <c r="I932" s="647"/>
      <c r="J932" s="647"/>
      <c r="K932" s="647"/>
      <c r="L932" s="647"/>
      <c r="M932" s="647"/>
      <c r="N932" s="647"/>
      <c r="O932" s="647"/>
      <c r="P932" s="647"/>
      <c r="Q932" s="647"/>
      <c r="R932" s="647"/>
      <c r="S932" s="647"/>
      <c r="T932" s="647"/>
      <c r="U932" s="647"/>
      <c r="V932" s="647"/>
      <c r="W932" s="647"/>
      <c r="X932" s="648"/>
      <c r="Y932" s="649"/>
      <c r="Z932" s="650"/>
      <c r="AA932" s="651"/>
      <c r="AB932" s="647"/>
      <c r="AC932" s="647"/>
      <c r="AD932" s="647"/>
      <c r="AE932" s="647"/>
      <c r="AF932" s="652"/>
      <c r="AG932" s="647"/>
      <c r="AH932" s="647"/>
      <c r="AI932" s="647"/>
      <c r="AJ932" s="646"/>
      <c r="AK932" s="653"/>
      <c r="AL932" s="653"/>
      <c r="AM932" s="653"/>
      <c r="AN932" s="653"/>
    </row>
    <row r="933" spans="1:40">
      <c r="A933" s="234"/>
      <c r="B933" s="647"/>
      <c r="C933" s="647"/>
      <c r="D933" s="647"/>
      <c r="E933" s="647"/>
      <c r="F933" s="647"/>
      <c r="G933" s="647"/>
      <c r="H933" s="647"/>
      <c r="I933" s="647"/>
      <c r="J933" s="647"/>
      <c r="K933" s="647"/>
      <c r="L933" s="647"/>
      <c r="M933" s="647"/>
      <c r="N933" s="647"/>
      <c r="O933" s="647"/>
      <c r="P933" s="647"/>
      <c r="Q933" s="647"/>
      <c r="R933" s="647"/>
      <c r="S933" s="647"/>
      <c r="T933" s="647"/>
      <c r="U933" s="647"/>
      <c r="V933" s="647"/>
      <c r="W933" s="647"/>
      <c r="X933" s="648"/>
      <c r="Y933" s="649"/>
      <c r="Z933" s="650"/>
      <c r="AA933" s="651"/>
      <c r="AB933" s="647"/>
      <c r="AC933" s="647"/>
      <c r="AD933" s="647"/>
      <c r="AE933" s="647"/>
      <c r="AF933" s="652"/>
      <c r="AG933" s="647"/>
      <c r="AH933" s="647"/>
      <c r="AI933" s="647"/>
      <c r="AJ933" s="646"/>
      <c r="AK933" s="653"/>
      <c r="AL933" s="653"/>
      <c r="AM933" s="653"/>
      <c r="AN933" s="653"/>
    </row>
    <row r="934" spans="1:40">
      <c r="A934" s="234"/>
      <c r="B934" s="647"/>
      <c r="C934" s="647"/>
      <c r="D934" s="647"/>
      <c r="E934" s="647"/>
      <c r="F934" s="647"/>
      <c r="G934" s="647"/>
      <c r="H934" s="647"/>
      <c r="I934" s="647"/>
      <c r="J934" s="647"/>
      <c r="K934" s="647"/>
      <c r="L934" s="647"/>
      <c r="M934" s="647"/>
      <c r="N934" s="647"/>
      <c r="O934" s="647"/>
      <c r="P934" s="647"/>
      <c r="Q934" s="647"/>
      <c r="R934" s="647"/>
      <c r="S934" s="647"/>
      <c r="T934" s="647"/>
      <c r="U934" s="647"/>
      <c r="V934" s="647"/>
      <c r="W934" s="647"/>
      <c r="X934" s="648"/>
      <c r="Y934" s="649"/>
      <c r="Z934" s="650"/>
      <c r="AA934" s="651"/>
      <c r="AB934" s="647"/>
      <c r="AC934" s="647"/>
      <c r="AD934" s="647"/>
      <c r="AE934" s="647"/>
      <c r="AF934" s="652"/>
      <c r="AG934" s="647"/>
      <c r="AH934" s="647"/>
      <c r="AI934" s="647"/>
      <c r="AJ934" s="646"/>
      <c r="AK934" s="653"/>
      <c r="AL934" s="653"/>
      <c r="AM934" s="653"/>
      <c r="AN934" s="653"/>
    </row>
    <row r="935" spans="1:40">
      <c r="A935" s="234"/>
      <c r="B935" s="647"/>
      <c r="C935" s="647"/>
      <c r="D935" s="647"/>
      <c r="E935" s="647"/>
      <c r="F935" s="647"/>
      <c r="G935" s="647"/>
      <c r="H935" s="647"/>
      <c r="I935" s="647"/>
      <c r="J935" s="647"/>
      <c r="K935" s="647"/>
      <c r="L935" s="647"/>
      <c r="M935" s="647"/>
      <c r="N935" s="647"/>
      <c r="O935" s="647"/>
      <c r="P935" s="647"/>
      <c r="Q935" s="647"/>
      <c r="R935" s="647"/>
      <c r="S935" s="647"/>
      <c r="T935" s="647"/>
      <c r="U935" s="647"/>
      <c r="V935" s="647"/>
      <c r="W935" s="647"/>
      <c r="X935" s="648"/>
      <c r="Y935" s="649"/>
      <c r="Z935" s="650"/>
      <c r="AA935" s="651"/>
      <c r="AB935" s="647"/>
      <c r="AC935" s="647"/>
      <c r="AD935" s="647"/>
      <c r="AE935" s="647"/>
      <c r="AF935" s="652"/>
      <c r="AG935" s="647"/>
      <c r="AH935" s="647"/>
      <c r="AI935" s="647"/>
      <c r="AJ935" s="646"/>
      <c r="AK935" s="653"/>
      <c r="AL935" s="653"/>
      <c r="AM935" s="653"/>
      <c r="AN935" s="653"/>
    </row>
    <row r="936" spans="1:40">
      <c r="A936" s="234"/>
      <c r="B936" s="647"/>
      <c r="C936" s="647"/>
      <c r="D936" s="647"/>
      <c r="E936" s="647"/>
      <c r="F936" s="647"/>
      <c r="G936" s="647"/>
      <c r="H936" s="647"/>
      <c r="I936" s="647"/>
      <c r="J936" s="647"/>
      <c r="K936" s="647"/>
      <c r="L936" s="647"/>
      <c r="M936" s="647"/>
      <c r="N936" s="647"/>
      <c r="O936" s="647"/>
      <c r="P936" s="647"/>
      <c r="Q936" s="647"/>
      <c r="R936" s="647"/>
      <c r="S936" s="647"/>
      <c r="T936" s="647"/>
      <c r="U936" s="647"/>
      <c r="V936" s="647"/>
      <c r="W936" s="647"/>
      <c r="X936" s="648"/>
      <c r="Y936" s="649"/>
      <c r="Z936" s="650"/>
      <c r="AA936" s="651"/>
      <c r="AB936" s="647"/>
      <c r="AC936" s="647"/>
      <c r="AD936" s="647"/>
      <c r="AE936" s="647"/>
      <c r="AF936" s="652"/>
      <c r="AG936" s="647"/>
      <c r="AH936" s="647"/>
      <c r="AI936" s="647"/>
      <c r="AJ936" s="646"/>
      <c r="AK936" s="653"/>
      <c r="AL936" s="653"/>
      <c r="AM936" s="653"/>
      <c r="AN936" s="653"/>
    </row>
    <row r="937" spans="1:40">
      <c r="A937" s="234"/>
      <c r="B937" s="647"/>
      <c r="C937" s="647"/>
      <c r="D937" s="647"/>
      <c r="E937" s="647"/>
      <c r="F937" s="647"/>
      <c r="G937" s="647"/>
      <c r="H937" s="647"/>
      <c r="I937" s="647"/>
      <c r="J937" s="647"/>
      <c r="K937" s="647"/>
      <c r="L937" s="647"/>
      <c r="M937" s="647"/>
      <c r="N937" s="647"/>
      <c r="O937" s="647"/>
      <c r="P937" s="647"/>
      <c r="Q937" s="647"/>
      <c r="R937" s="647"/>
      <c r="S937" s="647"/>
      <c r="T937" s="647"/>
      <c r="U937" s="647"/>
      <c r="V937" s="647"/>
      <c r="W937" s="647"/>
      <c r="X937" s="648"/>
      <c r="Y937" s="649"/>
      <c r="Z937" s="650"/>
      <c r="AA937" s="651"/>
      <c r="AB937" s="647"/>
      <c r="AC937" s="647"/>
      <c r="AD937" s="647"/>
      <c r="AE937" s="647"/>
      <c r="AF937" s="652"/>
      <c r="AG937" s="647"/>
      <c r="AH937" s="647"/>
      <c r="AI937" s="647"/>
      <c r="AJ937" s="646"/>
      <c r="AK937" s="653"/>
      <c r="AL937" s="653"/>
      <c r="AM937" s="653"/>
      <c r="AN937" s="653"/>
    </row>
    <row r="938" spans="1:40">
      <c r="A938" s="234"/>
      <c r="B938" s="647"/>
      <c r="C938" s="647"/>
      <c r="D938" s="647"/>
      <c r="E938" s="647"/>
      <c r="F938" s="647"/>
      <c r="G938" s="647"/>
      <c r="H938" s="647"/>
      <c r="I938" s="647"/>
      <c r="J938" s="647"/>
      <c r="K938" s="647"/>
      <c r="L938" s="647"/>
      <c r="M938" s="647"/>
      <c r="N938" s="647"/>
      <c r="O938" s="647"/>
      <c r="P938" s="647"/>
      <c r="Q938" s="647"/>
      <c r="R938" s="647"/>
      <c r="S938" s="647"/>
      <c r="T938" s="647"/>
      <c r="U938" s="647"/>
      <c r="V938" s="647"/>
      <c r="W938" s="647"/>
      <c r="X938" s="648"/>
      <c r="Y938" s="649"/>
      <c r="Z938" s="650"/>
      <c r="AA938" s="651"/>
      <c r="AB938" s="647"/>
      <c r="AC938" s="647"/>
      <c r="AD938" s="647"/>
      <c r="AE938" s="647"/>
      <c r="AF938" s="652"/>
      <c r="AG938" s="647"/>
      <c r="AH938" s="647"/>
      <c r="AI938" s="647"/>
      <c r="AJ938" s="646"/>
      <c r="AK938" s="653"/>
      <c r="AL938" s="653"/>
      <c r="AM938" s="653"/>
      <c r="AN938" s="653"/>
    </row>
    <row r="939" spans="1:40">
      <c r="A939" s="234"/>
      <c r="B939" s="647"/>
      <c r="C939" s="647"/>
      <c r="D939" s="647"/>
      <c r="E939" s="647"/>
      <c r="F939" s="647"/>
      <c r="G939" s="647"/>
      <c r="H939" s="647"/>
      <c r="I939" s="647"/>
      <c r="J939" s="647"/>
      <c r="K939" s="647"/>
      <c r="L939" s="647"/>
      <c r="M939" s="647"/>
      <c r="N939" s="647"/>
      <c r="O939" s="647"/>
      <c r="P939" s="647"/>
      <c r="Q939" s="647"/>
      <c r="R939" s="647"/>
      <c r="S939" s="647"/>
      <c r="T939" s="647"/>
      <c r="U939" s="647"/>
      <c r="V939" s="647"/>
      <c r="W939" s="647"/>
      <c r="X939" s="648"/>
      <c r="Y939" s="649"/>
      <c r="Z939" s="650"/>
      <c r="AA939" s="651"/>
      <c r="AB939" s="647"/>
      <c r="AC939" s="647"/>
      <c r="AD939" s="647"/>
      <c r="AE939" s="647"/>
      <c r="AF939" s="652"/>
      <c r="AG939" s="647"/>
      <c r="AH939" s="647"/>
      <c r="AI939" s="647"/>
      <c r="AJ939" s="646"/>
      <c r="AK939" s="653"/>
      <c r="AL939" s="653"/>
      <c r="AM939" s="653"/>
      <c r="AN939" s="653"/>
    </row>
    <row r="940" spans="1:40">
      <c r="A940" s="234"/>
      <c r="B940" s="647"/>
      <c r="C940" s="647"/>
      <c r="D940" s="647"/>
      <c r="E940" s="647"/>
      <c r="F940" s="647"/>
      <c r="G940" s="647"/>
      <c r="H940" s="647"/>
      <c r="I940" s="647"/>
      <c r="J940" s="647"/>
      <c r="K940" s="647"/>
      <c r="L940" s="647"/>
      <c r="M940" s="647"/>
      <c r="N940" s="647"/>
      <c r="O940" s="647"/>
      <c r="P940" s="647"/>
      <c r="Q940" s="647"/>
      <c r="R940" s="647"/>
      <c r="S940" s="647"/>
      <c r="T940" s="647"/>
      <c r="U940" s="647"/>
      <c r="V940" s="647"/>
      <c r="W940" s="647"/>
      <c r="X940" s="648"/>
      <c r="Y940" s="649"/>
      <c r="Z940" s="650"/>
      <c r="AA940" s="651"/>
      <c r="AB940" s="647"/>
      <c r="AC940" s="647"/>
      <c r="AD940" s="647"/>
      <c r="AE940" s="647"/>
      <c r="AF940" s="652"/>
      <c r="AG940" s="647"/>
      <c r="AH940" s="647"/>
      <c r="AI940" s="647"/>
      <c r="AJ940" s="646"/>
      <c r="AK940" s="653"/>
      <c r="AL940" s="653"/>
      <c r="AM940" s="653"/>
      <c r="AN940" s="653"/>
    </row>
    <row r="941" spans="1:40">
      <c r="A941" s="234"/>
      <c r="B941" s="647"/>
      <c r="C941" s="647"/>
      <c r="D941" s="647"/>
      <c r="E941" s="647"/>
      <c r="F941" s="647"/>
      <c r="G941" s="647"/>
      <c r="H941" s="647"/>
      <c r="I941" s="647"/>
      <c r="J941" s="647"/>
      <c r="K941" s="647"/>
      <c r="L941" s="647"/>
      <c r="M941" s="647"/>
      <c r="N941" s="647"/>
      <c r="O941" s="647"/>
      <c r="P941" s="647"/>
      <c r="Q941" s="647"/>
      <c r="R941" s="647"/>
      <c r="S941" s="647"/>
      <c r="T941" s="647"/>
      <c r="U941" s="647"/>
      <c r="V941" s="647"/>
      <c r="W941" s="647"/>
      <c r="X941" s="648"/>
      <c r="Y941" s="649"/>
      <c r="Z941" s="650"/>
      <c r="AA941" s="651"/>
      <c r="AB941" s="647"/>
      <c r="AC941" s="647"/>
      <c r="AD941" s="647"/>
      <c r="AE941" s="647"/>
      <c r="AF941" s="652"/>
      <c r="AG941" s="647"/>
      <c r="AH941" s="647"/>
      <c r="AI941" s="647"/>
      <c r="AJ941" s="646"/>
      <c r="AK941" s="653"/>
      <c r="AL941" s="653"/>
      <c r="AM941" s="653"/>
      <c r="AN941" s="653"/>
    </row>
    <row r="942" spans="1:40">
      <c r="A942" s="234"/>
      <c r="B942" s="647"/>
      <c r="C942" s="647"/>
      <c r="D942" s="647"/>
      <c r="E942" s="647"/>
      <c r="F942" s="647"/>
      <c r="G942" s="647"/>
      <c r="H942" s="647"/>
      <c r="I942" s="647"/>
      <c r="J942" s="647"/>
      <c r="K942" s="647"/>
      <c r="L942" s="647"/>
      <c r="M942" s="647"/>
      <c r="N942" s="647"/>
      <c r="O942" s="647"/>
      <c r="P942" s="647"/>
      <c r="Q942" s="647"/>
      <c r="R942" s="647"/>
      <c r="S942" s="647"/>
      <c r="T942" s="647"/>
      <c r="U942" s="647"/>
      <c r="V942" s="647"/>
      <c r="W942" s="647"/>
      <c r="X942" s="648"/>
      <c r="Y942" s="649"/>
      <c r="Z942" s="650"/>
      <c r="AA942" s="651"/>
      <c r="AB942" s="647"/>
      <c r="AC942" s="647"/>
      <c r="AD942" s="647"/>
      <c r="AE942" s="647"/>
      <c r="AF942" s="652"/>
      <c r="AG942" s="647"/>
      <c r="AH942" s="647"/>
      <c r="AI942" s="647"/>
      <c r="AJ942" s="646"/>
      <c r="AK942" s="653"/>
      <c r="AL942" s="653"/>
      <c r="AM942" s="653"/>
      <c r="AN942" s="653"/>
    </row>
    <row r="943" spans="1:40">
      <c r="A943" s="234"/>
      <c r="B943" s="647"/>
      <c r="C943" s="647"/>
      <c r="D943" s="647"/>
      <c r="E943" s="647"/>
      <c r="F943" s="647"/>
      <c r="G943" s="647"/>
      <c r="H943" s="647"/>
      <c r="I943" s="647"/>
      <c r="J943" s="647"/>
      <c r="K943" s="647"/>
      <c r="L943" s="647"/>
      <c r="M943" s="647"/>
      <c r="N943" s="647"/>
      <c r="O943" s="647"/>
      <c r="P943" s="647"/>
      <c r="Q943" s="647"/>
      <c r="R943" s="647"/>
      <c r="S943" s="647"/>
      <c r="T943" s="647"/>
      <c r="U943" s="647"/>
      <c r="V943" s="647"/>
      <c r="W943" s="647"/>
      <c r="X943" s="648"/>
      <c r="Y943" s="649"/>
      <c r="Z943" s="650"/>
      <c r="AA943" s="651"/>
      <c r="AB943" s="647"/>
      <c r="AC943" s="647"/>
      <c r="AD943" s="647"/>
      <c r="AE943" s="647"/>
      <c r="AF943" s="652"/>
      <c r="AG943" s="647"/>
      <c r="AH943" s="647"/>
      <c r="AI943" s="647"/>
      <c r="AJ943" s="646"/>
      <c r="AK943" s="653"/>
      <c r="AL943" s="653"/>
      <c r="AM943" s="653"/>
      <c r="AN943" s="653"/>
    </row>
    <row r="944" spans="1:40">
      <c r="A944" s="234"/>
      <c r="B944" s="647"/>
      <c r="C944" s="647"/>
      <c r="D944" s="647"/>
      <c r="E944" s="647"/>
      <c r="F944" s="647"/>
      <c r="G944" s="647"/>
      <c r="H944" s="647"/>
      <c r="I944" s="647"/>
      <c r="J944" s="647"/>
      <c r="K944" s="647"/>
      <c r="L944" s="647"/>
      <c r="M944" s="647"/>
      <c r="N944" s="647"/>
      <c r="O944" s="647"/>
      <c r="P944" s="647"/>
      <c r="Q944" s="647"/>
      <c r="R944" s="647"/>
      <c r="S944" s="647"/>
      <c r="T944" s="647"/>
      <c r="U944" s="647"/>
      <c r="V944" s="647"/>
      <c r="W944" s="647"/>
      <c r="X944" s="648"/>
      <c r="Y944" s="649"/>
      <c r="Z944" s="650"/>
      <c r="AA944" s="651"/>
      <c r="AB944" s="647"/>
      <c r="AC944" s="647"/>
      <c r="AD944" s="647"/>
      <c r="AE944" s="647"/>
      <c r="AF944" s="652"/>
      <c r="AG944" s="647"/>
      <c r="AH944" s="647"/>
      <c r="AI944" s="647"/>
      <c r="AJ944" s="646"/>
      <c r="AK944" s="653"/>
      <c r="AL944" s="653"/>
      <c r="AM944" s="653"/>
      <c r="AN944" s="653"/>
    </row>
    <row r="945" spans="1:40">
      <c r="A945" s="234"/>
      <c r="B945" s="647"/>
      <c r="C945" s="647"/>
      <c r="D945" s="647"/>
      <c r="E945" s="647"/>
      <c r="F945" s="647"/>
      <c r="G945" s="647"/>
      <c r="H945" s="647"/>
      <c r="I945" s="647"/>
      <c r="J945" s="647"/>
      <c r="K945" s="647"/>
      <c r="L945" s="647"/>
      <c r="M945" s="647"/>
      <c r="N945" s="647"/>
      <c r="O945" s="647"/>
      <c r="P945" s="647"/>
      <c r="Q945" s="647"/>
      <c r="R945" s="647"/>
      <c r="S945" s="647"/>
      <c r="T945" s="647"/>
      <c r="U945" s="647"/>
      <c r="V945" s="647"/>
      <c r="W945" s="647"/>
      <c r="X945" s="648"/>
      <c r="Y945" s="649"/>
      <c r="Z945" s="650"/>
      <c r="AA945" s="651"/>
      <c r="AB945" s="647"/>
      <c r="AC945" s="647"/>
      <c r="AD945" s="647"/>
      <c r="AE945" s="647"/>
      <c r="AF945" s="652"/>
      <c r="AG945" s="647"/>
      <c r="AH945" s="647"/>
      <c r="AI945" s="647"/>
      <c r="AJ945" s="646"/>
      <c r="AK945" s="653"/>
      <c r="AL945" s="653"/>
      <c r="AM945" s="653"/>
      <c r="AN945" s="653"/>
    </row>
    <row r="946" spans="1:40">
      <c r="A946" s="234"/>
      <c r="B946" s="647"/>
      <c r="C946" s="647"/>
      <c r="D946" s="647"/>
      <c r="E946" s="647"/>
      <c r="F946" s="647"/>
      <c r="G946" s="647"/>
      <c r="H946" s="647"/>
      <c r="I946" s="647"/>
      <c r="J946" s="647"/>
      <c r="K946" s="647"/>
      <c r="L946" s="647"/>
      <c r="M946" s="647"/>
      <c r="N946" s="647"/>
      <c r="O946" s="647"/>
      <c r="P946" s="647"/>
      <c r="Q946" s="647"/>
      <c r="R946" s="647"/>
      <c r="S946" s="647"/>
      <c r="T946" s="647"/>
      <c r="U946" s="647"/>
      <c r="V946" s="647"/>
      <c r="W946" s="647"/>
      <c r="X946" s="648"/>
      <c r="Y946" s="649"/>
      <c r="Z946" s="650"/>
      <c r="AA946" s="651"/>
      <c r="AB946" s="647"/>
      <c r="AC946" s="647"/>
      <c r="AD946" s="647"/>
      <c r="AE946" s="647"/>
      <c r="AF946" s="652"/>
      <c r="AG946" s="647"/>
      <c r="AH946" s="647"/>
      <c r="AI946" s="647"/>
      <c r="AJ946" s="646"/>
      <c r="AK946" s="653"/>
      <c r="AL946" s="653"/>
      <c r="AM946" s="653"/>
      <c r="AN946" s="653"/>
    </row>
    <row r="947" spans="1:40">
      <c r="A947" s="234"/>
      <c r="B947" s="647"/>
      <c r="C947" s="647"/>
      <c r="D947" s="647"/>
      <c r="E947" s="647"/>
      <c r="F947" s="647"/>
      <c r="G947" s="647"/>
      <c r="H947" s="647"/>
      <c r="I947" s="647"/>
      <c r="J947" s="647"/>
      <c r="K947" s="647"/>
      <c r="L947" s="647"/>
      <c r="M947" s="647"/>
      <c r="N947" s="647"/>
      <c r="O947" s="647"/>
      <c r="P947" s="647"/>
      <c r="Q947" s="647"/>
      <c r="R947" s="647"/>
      <c r="S947" s="647"/>
      <c r="T947" s="647"/>
      <c r="U947" s="647"/>
      <c r="V947" s="647"/>
      <c r="W947" s="647"/>
      <c r="X947" s="648"/>
      <c r="Y947" s="649"/>
      <c r="Z947" s="650"/>
      <c r="AA947" s="651"/>
      <c r="AB947" s="647"/>
      <c r="AC947" s="647"/>
      <c r="AD947" s="647"/>
      <c r="AE947" s="647"/>
      <c r="AF947" s="652"/>
      <c r="AG947" s="647"/>
      <c r="AH947" s="647"/>
      <c r="AI947" s="647"/>
      <c r="AJ947" s="646"/>
      <c r="AK947" s="653"/>
      <c r="AL947" s="653"/>
      <c r="AM947" s="653"/>
      <c r="AN947" s="653"/>
    </row>
    <row r="948" spans="1:40">
      <c r="A948" s="234"/>
      <c r="B948" s="647"/>
      <c r="C948" s="647"/>
      <c r="D948" s="647"/>
      <c r="E948" s="647"/>
      <c r="F948" s="647"/>
      <c r="G948" s="647"/>
      <c r="H948" s="647"/>
      <c r="I948" s="647"/>
      <c r="J948" s="647"/>
      <c r="K948" s="647"/>
      <c r="L948" s="647"/>
      <c r="M948" s="647"/>
      <c r="N948" s="647"/>
      <c r="O948" s="647"/>
      <c r="P948" s="647"/>
      <c r="Q948" s="647"/>
      <c r="R948" s="647"/>
      <c r="S948" s="647"/>
      <c r="T948" s="647"/>
      <c r="U948" s="647"/>
      <c r="V948" s="647"/>
      <c r="W948" s="647"/>
      <c r="X948" s="648"/>
      <c r="Y948" s="649"/>
      <c r="Z948" s="650"/>
      <c r="AA948" s="651"/>
      <c r="AB948" s="647"/>
      <c r="AC948" s="647"/>
      <c r="AD948" s="647"/>
      <c r="AE948" s="647"/>
      <c r="AF948" s="652"/>
      <c r="AG948" s="647"/>
      <c r="AH948" s="647"/>
      <c r="AI948" s="647"/>
      <c r="AJ948" s="646"/>
      <c r="AK948" s="653"/>
      <c r="AL948" s="653"/>
      <c r="AM948" s="653"/>
      <c r="AN948" s="653"/>
    </row>
    <row r="949" spans="1:40">
      <c r="A949" s="234"/>
      <c r="B949" s="647"/>
      <c r="C949" s="647"/>
      <c r="D949" s="647"/>
      <c r="E949" s="647"/>
      <c r="F949" s="647"/>
      <c r="G949" s="647"/>
      <c r="H949" s="647"/>
      <c r="I949" s="647"/>
      <c r="J949" s="647"/>
      <c r="K949" s="647"/>
      <c r="L949" s="647"/>
      <c r="M949" s="647"/>
      <c r="N949" s="647"/>
      <c r="O949" s="647"/>
      <c r="P949" s="647"/>
      <c r="Q949" s="647"/>
      <c r="R949" s="647"/>
      <c r="S949" s="647"/>
      <c r="T949" s="647"/>
      <c r="U949" s="647"/>
      <c r="V949" s="647"/>
      <c r="W949" s="647"/>
      <c r="X949" s="648"/>
      <c r="Y949" s="649"/>
      <c r="Z949" s="650"/>
      <c r="AA949" s="651"/>
      <c r="AB949" s="647"/>
      <c r="AC949" s="647"/>
      <c r="AD949" s="647"/>
      <c r="AE949" s="647"/>
      <c r="AF949" s="652"/>
      <c r="AG949" s="647"/>
      <c r="AH949" s="647"/>
      <c r="AI949" s="647"/>
      <c r="AJ949" s="646"/>
      <c r="AK949" s="653"/>
      <c r="AL949" s="653"/>
      <c r="AM949" s="653"/>
      <c r="AN949" s="653"/>
    </row>
    <row r="950" spans="1:40">
      <c r="A950" s="234"/>
      <c r="B950" s="647"/>
      <c r="C950" s="647"/>
      <c r="D950" s="647"/>
      <c r="E950" s="647"/>
      <c r="F950" s="647"/>
      <c r="G950" s="647"/>
      <c r="H950" s="647"/>
      <c r="I950" s="647"/>
      <c r="J950" s="647"/>
      <c r="K950" s="647"/>
      <c r="L950" s="647"/>
      <c r="M950" s="647"/>
      <c r="N950" s="647"/>
      <c r="O950" s="647"/>
      <c r="P950" s="647"/>
      <c r="Q950" s="647"/>
      <c r="R950" s="647"/>
      <c r="S950" s="647"/>
      <c r="T950" s="647"/>
      <c r="U950" s="647"/>
      <c r="V950" s="647"/>
      <c r="W950" s="647"/>
      <c r="X950" s="648"/>
      <c r="Y950" s="649"/>
      <c r="Z950" s="650"/>
      <c r="AA950" s="651"/>
      <c r="AB950" s="647"/>
      <c r="AC950" s="647"/>
      <c r="AD950" s="647"/>
      <c r="AE950" s="647"/>
      <c r="AF950" s="652"/>
      <c r="AG950" s="647"/>
      <c r="AH950" s="647"/>
      <c r="AI950" s="647"/>
      <c r="AJ950" s="646"/>
      <c r="AK950" s="653"/>
      <c r="AL950" s="653"/>
      <c r="AM950" s="653"/>
      <c r="AN950" s="653"/>
    </row>
    <row r="951" spans="1:40">
      <c r="A951" s="234"/>
      <c r="B951" s="647"/>
      <c r="C951" s="647"/>
      <c r="D951" s="647"/>
      <c r="E951" s="647"/>
      <c r="F951" s="647"/>
      <c r="G951" s="647"/>
      <c r="H951" s="647"/>
      <c r="I951" s="647"/>
      <c r="J951" s="647"/>
      <c r="K951" s="647"/>
      <c r="L951" s="647"/>
      <c r="M951" s="647"/>
      <c r="N951" s="647"/>
      <c r="O951" s="647"/>
      <c r="P951" s="647"/>
      <c r="Q951" s="647"/>
      <c r="R951" s="647"/>
      <c r="S951" s="647"/>
      <c r="T951" s="647"/>
      <c r="U951" s="647"/>
      <c r="V951" s="647"/>
      <c r="W951" s="647"/>
      <c r="X951" s="648"/>
      <c r="Y951" s="649"/>
      <c r="Z951" s="650"/>
      <c r="AA951" s="651"/>
      <c r="AB951" s="647"/>
      <c r="AC951" s="647"/>
      <c r="AD951" s="647"/>
      <c r="AE951" s="647"/>
      <c r="AF951" s="652"/>
      <c r="AG951" s="647"/>
      <c r="AH951" s="647"/>
      <c r="AI951" s="647"/>
      <c r="AJ951" s="646"/>
      <c r="AK951" s="653"/>
      <c r="AL951" s="653"/>
      <c r="AM951" s="653"/>
      <c r="AN951" s="653"/>
    </row>
    <row r="952" spans="1:40">
      <c r="A952" s="234"/>
      <c r="B952" s="647"/>
      <c r="C952" s="647"/>
      <c r="D952" s="647"/>
      <c r="E952" s="647"/>
      <c r="F952" s="647"/>
      <c r="G952" s="647"/>
      <c r="H952" s="647"/>
      <c r="I952" s="647"/>
      <c r="J952" s="647"/>
      <c r="K952" s="647"/>
      <c r="L952" s="647"/>
      <c r="M952" s="647"/>
      <c r="N952" s="647"/>
      <c r="O952" s="647"/>
      <c r="P952" s="647"/>
      <c r="Q952" s="647"/>
      <c r="R952" s="647"/>
      <c r="S952" s="647"/>
      <c r="T952" s="647"/>
      <c r="U952" s="647"/>
      <c r="V952" s="647"/>
      <c r="W952" s="647"/>
      <c r="X952" s="648"/>
      <c r="Y952" s="649"/>
      <c r="Z952" s="650"/>
      <c r="AA952" s="651"/>
      <c r="AB952" s="647"/>
      <c r="AC952" s="647"/>
      <c r="AD952" s="647"/>
      <c r="AE952" s="647"/>
      <c r="AF952" s="652"/>
      <c r="AG952" s="647"/>
      <c r="AH952" s="647"/>
      <c r="AI952" s="647"/>
      <c r="AJ952" s="646"/>
      <c r="AK952" s="653"/>
      <c r="AL952" s="653"/>
      <c r="AM952" s="653"/>
      <c r="AN952" s="653"/>
    </row>
    <row r="953" spans="1:40">
      <c r="A953" s="234"/>
      <c r="B953" s="647"/>
      <c r="C953" s="647"/>
      <c r="D953" s="647"/>
      <c r="E953" s="647"/>
      <c r="F953" s="647"/>
      <c r="G953" s="647"/>
      <c r="H953" s="647"/>
      <c r="I953" s="647"/>
      <c r="J953" s="647"/>
      <c r="K953" s="647"/>
      <c r="L953" s="647"/>
      <c r="M953" s="647"/>
      <c r="N953" s="647"/>
      <c r="O953" s="647"/>
      <c r="P953" s="647"/>
      <c r="Q953" s="647"/>
      <c r="R953" s="647"/>
      <c r="S953" s="647"/>
      <c r="T953" s="647"/>
      <c r="U953" s="647"/>
      <c r="V953" s="647"/>
      <c r="W953" s="647"/>
      <c r="X953" s="648"/>
      <c r="Y953" s="649"/>
      <c r="Z953" s="650"/>
      <c r="AA953" s="651"/>
      <c r="AB953" s="647"/>
      <c r="AC953" s="647"/>
      <c r="AD953" s="647"/>
      <c r="AE953" s="647"/>
      <c r="AF953" s="652"/>
      <c r="AG953" s="647"/>
      <c r="AH953" s="647"/>
      <c r="AI953" s="647"/>
      <c r="AJ953" s="646"/>
      <c r="AK953" s="653"/>
      <c r="AL953" s="653"/>
      <c r="AM953" s="653"/>
      <c r="AN953" s="653"/>
    </row>
    <row r="954" spans="1:40">
      <c r="A954" s="234"/>
      <c r="B954" s="647"/>
      <c r="C954" s="647"/>
      <c r="D954" s="647"/>
      <c r="E954" s="647"/>
      <c r="F954" s="647"/>
      <c r="G954" s="647"/>
      <c r="H954" s="647"/>
      <c r="I954" s="647"/>
      <c r="J954" s="647"/>
      <c r="K954" s="647"/>
      <c r="L954" s="647"/>
      <c r="M954" s="647"/>
      <c r="N954" s="647"/>
      <c r="O954" s="647"/>
      <c r="P954" s="647"/>
      <c r="Q954" s="647"/>
      <c r="R954" s="647"/>
      <c r="S954" s="647"/>
      <c r="T954" s="647"/>
      <c r="U954" s="647"/>
      <c r="V954" s="647"/>
      <c r="W954" s="647"/>
      <c r="X954" s="648"/>
      <c r="Y954" s="649"/>
      <c r="Z954" s="650"/>
      <c r="AA954" s="651"/>
      <c r="AB954" s="647"/>
      <c r="AC954" s="647"/>
      <c r="AD954" s="647"/>
      <c r="AE954" s="647"/>
      <c r="AF954" s="652"/>
      <c r="AG954" s="647"/>
      <c r="AH954" s="647"/>
      <c r="AI954" s="647"/>
      <c r="AJ954" s="646"/>
      <c r="AK954" s="653"/>
      <c r="AL954" s="653"/>
      <c r="AM954" s="653"/>
      <c r="AN954" s="653"/>
    </row>
    <row r="955" spans="1:40">
      <c r="A955" s="234"/>
      <c r="B955" s="647"/>
      <c r="C955" s="647"/>
      <c r="D955" s="647"/>
      <c r="E955" s="647"/>
      <c r="F955" s="647"/>
      <c r="G955" s="647"/>
      <c r="H955" s="647"/>
      <c r="I955" s="647"/>
      <c r="J955" s="647"/>
      <c r="K955" s="647"/>
      <c r="L955" s="647"/>
      <c r="M955" s="647"/>
      <c r="N955" s="647"/>
      <c r="O955" s="647"/>
      <c r="P955" s="647"/>
      <c r="Q955" s="647"/>
      <c r="R955" s="647"/>
      <c r="S955" s="647"/>
      <c r="T955" s="647"/>
      <c r="U955" s="647"/>
      <c r="V955" s="647"/>
      <c r="W955" s="647"/>
      <c r="X955" s="648"/>
      <c r="Y955" s="649"/>
      <c r="Z955" s="650"/>
      <c r="AA955" s="651"/>
      <c r="AB955" s="647"/>
      <c r="AC955" s="647"/>
      <c r="AD955" s="647"/>
      <c r="AE955" s="647"/>
      <c r="AF955" s="652"/>
      <c r="AG955" s="647"/>
      <c r="AH955" s="647"/>
      <c r="AI955" s="647"/>
      <c r="AJ955" s="646"/>
      <c r="AK955" s="653"/>
      <c r="AL955" s="653"/>
      <c r="AM955" s="653"/>
      <c r="AN955" s="653"/>
    </row>
    <row r="956" spans="1:40">
      <c r="A956" s="234"/>
      <c r="B956" s="647"/>
      <c r="C956" s="647"/>
      <c r="D956" s="647"/>
      <c r="E956" s="647"/>
      <c r="F956" s="647"/>
      <c r="G956" s="647"/>
      <c r="H956" s="647"/>
      <c r="I956" s="647"/>
      <c r="J956" s="647"/>
      <c r="K956" s="647"/>
      <c r="L956" s="647"/>
      <c r="M956" s="647"/>
      <c r="N956" s="647"/>
      <c r="O956" s="647"/>
      <c r="P956" s="647"/>
      <c r="Q956" s="647"/>
      <c r="R956" s="647"/>
      <c r="S956" s="647"/>
      <c r="T956" s="647"/>
      <c r="U956" s="647"/>
      <c r="V956" s="647"/>
      <c r="W956" s="647"/>
      <c r="X956" s="648"/>
      <c r="Y956" s="649"/>
      <c r="Z956" s="650"/>
      <c r="AA956" s="651"/>
      <c r="AB956" s="647"/>
      <c r="AC956" s="647"/>
      <c r="AD956" s="647"/>
      <c r="AE956" s="647"/>
      <c r="AF956" s="652"/>
      <c r="AG956" s="647"/>
      <c r="AH956" s="647"/>
      <c r="AI956" s="647"/>
      <c r="AJ956" s="646"/>
      <c r="AK956" s="653"/>
      <c r="AL956" s="653"/>
      <c r="AM956" s="653"/>
      <c r="AN956" s="653"/>
    </row>
    <row r="957" spans="1:40">
      <c r="A957" s="234"/>
      <c r="B957" s="647"/>
      <c r="C957" s="647"/>
      <c r="D957" s="647"/>
      <c r="E957" s="647"/>
      <c r="F957" s="647"/>
      <c r="G957" s="647"/>
      <c r="H957" s="647"/>
      <c r="I957" s="647"/>
      <c r="J957" s="647"/>
      <c r="K957" s="647"/>
      <c r="L957" s="647"/>
      <c r="M957" s="647"/>
      <c r="N957" s="647"/>
      <c r="O957" s="647"/>
      <c r="P957" s="647"/>
      <c r="Q957" s="647"/>
      <c r="R957" s="647"/>
      <c r="S957" s="647"/>
      <c r="T957" s="647"/>
      <c r="U957" s="647"/>
      <c r="V957" s="647"/>
      <c r="W957" s="647"/>
      <c r="X957" s="648"/>
      <c r="Y957" s="649"/>
      <c r="Z957" s="650"/>
      <c r="AA957" s="651"/>
      <c r="AB957" s="647"/>
      <c r="AC957" s="647"/>
      <c r="AD957" s="647"/>
      <c r="AE957" s="647"/>
      <c r="AF957" s="652"/>
      <c r="AG957" s="647"/>
      <c r="AH957" s="647"/>
      <c r="AI957" s="647"/>
      <c r="AJ957" s="646"/>
      <c r="AK957" s="653"/>
      <c r="AL957" s="653"/>
      <c r="AM957" s="653"/>
      <c r="AN957" s="653"/>
    </row>
    <row r="958" spans="1:40">
      <c r="A958" s="234"/>
      <c r="B958" s="647"/>
      <c r="C958" s="647"/>
      <c r="D958" s="647"/>
      <c r="E958" s="647"/>
      <c r="F958" s="647"/>
      <c r="G958" s="647"/>
      <c r="H958" s="647"/>
      <c r="I958" s="647"/>
      <c r="J958" s="647"/>
      <c r="K958" s="647"/>
      <c r="L958" s="647"/>
      <c r="M958" s="647"/>
      <c r="N958" s="647"/>
      <c r="O958" s="647"/>
      <c r="P958" s="647"/>
      <c r="Q958" s="647"/>
      <c r="R958" s="647"/>
      <c r="S958" s="647"/>
      <c r="T958" s="647"/>
      <c r="U958" s="647"/>
      <c r="V958" s="647"/>
      <c r="W958" s="647"/>
      <c r="X958" s="648"/>
      <c r="Y958" s="649"/>
      <c r="Z958" s="650"/>
      <c r="AA958" s="651"/>
      <c r="AB958" s="647"/>
      <c r="AC958" s="647"/>
      <c r="AD958" s="647"/>
      <c r="AE958" s="647"/>
      <c r="AF958" s="652"/>
      <c r="AG958" s="647"/>
      <c r="AH958" s="647"/>
      <c r="AI958" s="647"/>
      <c r="AJ958" s="646"/>
      <c r="AK958" s="653"/>
      <c r="AL958" s="653"/>
      <c r="AM958" s="653"/>
      <c r="AN958" s="653"/>
    </row>
    <row r="959" spans="1:40">
      <c r="A959" s="234"/>
      <c r="B959" s="647"/>
      <c r="C959" s="647"/>
      <c r="D959" s="647"/>
      <c r="E959" s="647"/>
      <c r="F959" s="647"/>
      <c r="G959" s="647"/>
      <c r="H959" s="647"/>
      <c r="I959" s="647"/>
      <c r="J959" s="647"/>
      <c r="K959" s="647"/>
      <c r="L959" s="647"/>
      <c r="M959" s="647"/>
      <c r="N959" s="647"/>
      <c r="O959" s="647"/>
      <c r="P959" s="647"/>
      <c r="Q959" s="647"/>
      <c r="R959" s="647"/>
      <c r="S959" s="647"/>
      <c r="T959" s="647"/>
      <c r="U959" s="647"/>
      <c r="V959" s="647"/>
      <c r="W959" s="647"/>
      <c r="X959" s="648"/>
      <c r="Y959" s="649"/>
      <c r="Z959" s="650"/>
      <c r="AA959" s="651"/>
      <c r="AB959" s="647"/>
      <c r="AC959" s="647"/>
      <c r="AD959" s="647"/>
      <c r="AE959" s="647"/>
      <c r="AF959" s="652"/>
      <c r="AG959" s="647"/>
      <c r="AH959" s="647"/>
      <c r="AI959" s="647"/>
      <c r="AJ959" s="646"/>
      <c r="AK959" s="653"/>
      <c r="AL959" s="653"/>
      <c r="AM959" s="653"/>
      <c r="AN959" s="653"/>
    </row>
    <row r="960" spans="1:40">
      <c r="A960" s="234"/>
      <c r="B960" s="647"/>
      <c r="C960" s="647"/>
      <c r="D960" s="647"/>
      <c r="E960" s="647"/>
      <c r="F960" s="647"/>
      <c r="G960" s="647"/>
      <c r="H960" s="647"/>
      <c r="I960" s="647"/>
      <c r="J960" s="647"/>
      <c r="K960" s="647"/>
      <c r="L960" s="647"/>
      <c r="M960" s="647"/>
      <c r="N960" s="647"/>
      <c r="O960" s="647"/>
      <c r="P960" s="647"/>
      <c r="Q960" s="647"/>
      <c r="R960" s="647"/>
      <c r="S960" s="647"/>
      <c r="T960" s="647"/>
      <c r="U960" s="647"/>
      <c r="V960" s="647"/>
      <c r="W960" s="647"/>
      <c r="X960" s="648"/>
      <c r="Y960" s="649"/>
      <c r="Z960" s="650"/>
      <c r="AA960" s="651"/>
      <c r="AB960" s="647"/>
      <c r="AC960" s="647"/>
      <c r="AD960" s="647"/>
      <c r="AE960" s="647"/>
      <c r="AF960" s="652"/>
      <c r="AG960" s="647"/>
      <c r="AH960" s="647"/>
      <c r="AI960" s="647"/>
      <c r="AJ960" s="646"/>
      <c r="AK960" s="653"/>
      <c r="AL960" s="653"/>
      <c r="AM960" s="653"/>
      <c r="AN960" s="653"/>
    </row>
    <row r="961" spans="1:40">
      <c r="A961" s="234"/>
      <c r="B961" s="647"/>
      <c r="C961" s="647"/>
      <c r="D961" s="647"/>
      <c r="E961" s="647"/>
      <c r="F961" s="647"/>
      <c r="G961" s="647"/>
      <c r="H961" s="647"/>
      <c r="I961" s="647"/>
      <c r="J961" s="647"/>
      <c r="K961" s="647"/>
      <c r="L961" s="647"/>
      <c r="M961" s="647"/>
      <c r="N961" s="647"/>
      <c r="O961" s="647"/>
      <c r="P961" s="647"/>
      <c r="Q961" s="647"/>
      <c r="R961" s="647"/>
      <c r="S961" s="647"/>
      <c r="T961" s="647"/>
      <c r="U961" s="647"/>
      <c r="V961" s="647"/>
      <c r="W961" s="647"/>
      <c r="X961" s="648"/>
      <c r="Y961" s="649"/>
      <c r="Z961" s="650"/>
      <c r="AA961" s="651"/>
      <c r="AB961" s="647"/>
      <c r="AC961" s="647"/>
      <c r="AD961" s="647"/>
      <c r="AE961" s="647"/>
      <c r="AF961" s="652"/>
      <c r="AG961" s="647"/>
      <c r="AH961" s="647"/>
      <c r="AI961" s="647"/>
      <c r="AJ961" s="646"/>
      <c r="AK961" s="653"/>
      <c r="AL961" s="653"/>
      <c r="AM961" s="653"/>
      <c r="AN961" s="653"/>
    </row>
    <row r="962" spans="1:40">
      <c r="A962" s="234"/>
      <c r="B962" s="647"/>
      <c r="C962" s="647"/>
      <c r="D962" s="647"/>
      <c r="E962" s="647"/>
      <c r="F962" s="647"/>
      <c r="G962" s="647"/>
      <c r="H962" s="647"/>
      <c r="I962" s="647"/>
      <c r="J962" s="647"/>
      <c r="K962" s="647"/>
      <c r="L962" s="647"/>
      <c r="M962" s="647"/>
      <c r="N962" s="647"/>
      <c r="O962" s="647"/>
      <c r="P962" s="647"/>
      <c r="Q962" s="647"/>
      <c r="R962" s="647"/>
      <c r="S962" s="647"/>
      <c r="T962" s="647"/>
      <c r="U962" s="647"/>
      <c r="V962" s="647"/>
      <c r="W962" s="647"/>
      <c r="X962" s="648"/>
      <c r="Y962" s="649"/>
      <c r="Z962" s="650"/>
      <c r="AA962" s="651"/>
      <c r="AB962" s="647"/>
      <c r="AC962" s="647"/>
      <c r="AD962" s="647"/>
      <c r="AE962" s="647"/>
      <c r="AF962" s="652"/>
      <c r="AG962" s="647"/>
      <c r="AH962" s="647"/>
      <c r="AI962" s="647"/>
      <c r="AJ962" s="646"/>
      <c r="AK962" s="653"/>
      <c r="AL962" s="653"/>
      <c r="AM962" s="653"/>
      <c r="AN962" s="653"/>
    </row>
    <row r="963" spans="1:40">
      <c r="A963" s="234"/>
      <c r="B963" s="647"/>
      <c r="C963" s="647"/>
      <c r="D963" s="647"/>
      <c r="E963" s="647"/>
      <c r="F963" s="647"/>
      <c r="G963" s="647"/>
      <c r="H963" s="647"/>
      <c r="I963" s="647"/>
      <c r="J963" s="647"/>
      <c r="K963" s="647"/>
      <c r="L963" s="647"/>
      <c r="M963" s="647"/>
      <c r="N963" s="647"/>
      <c r="O963" s="647"/>
      <c r="P963" s="647"/>
      <c r="Q963" s="647"/>
      <c r="R963" s="647"/>
      <c r="S963" s="647"/>
      <c r="T963" s="647"/>
      <c r="U963" s="647"/>
      <c r="V963" s="647"/>
      <c r="W963" s="647"/>
      <c r="X963" s="648"/>
      <c r="Y963" s="649"/>
      <c r="Z963" s="650"/>
      <c r="AA963" s="651"/>
      <c r="AB963" s="647"/>
      <c r="AC963" s="647"/>
      <c r="AD963" s="647"/>
      <c r="AE963" s="647"/>
      <c r="AF963" s="652"/>
      <c r="AG963" s="647"/>
      <c r="AH963" s="647"/>
      <c r="AI963" s="647"/>
      <c r="AJ963" s="646"/>
      <c r="AK963" s="653"/>
      <c r="AL963" s="653"/>
      <c r="AM963" s="653"/>
      <c r="AN963" s="653"/>
    </row>
    <row r="964" spans="1:40">
      <c r="A964" s="234"/>
      <c r="B964" s="647"/>
      <c r="C964" s="647"/>
      <c r="D964" s="647"/>
      <c r="E964" s="647"/>
      <c r="F964" s="647"/>
      <c r="G964" s="647"/>
      <c r="H964" s="647"/>
      <c r="I964" s="647"/>
      <c r="J964" s="647"/>
      <c r="K964" s="647"/>
      <c r="L964" s="647"/>
      <c r="M964" s="647"/>
      <c r="N964" s="647"/>
      <c r="O964" s="647"/>
      <c r="P964" s="647"/>
      <c r="Q964" s="647"/>
      <c r="R964" s="647"/>
      <c r="S964" s="647"/>
      <c r="T964" s="647"/>
      <c r="U964" s="647"/>
      <c r="V964" s="647"/>
      <c r="W964" s="647"/>
      <c r="X964" s="648"/>
      <c r="Y964" s="649"/>
      <c r="Z964" s="650"/>
      <c r="AA964" s="651"/>
      <c r="AB964" s="647"/>
      <c r="AC964" s="647"/>
      <c r="AD964" s="647"/>
      <c r="AE964" s="647"/>
      <c r="AF964" s="652"/>
      <c r="AG964" s="647"/>
      <c r="AH964" s="647"/>
      <c r="AI964" s="647"/>
      <c r="AJ964" s="646"/>
      <c r="AK964" s="653"/>
      <c r="AL964" s="653"/>
      <c r="AM964" s="653"/>
      <c r="AN964" s="653"/>
    </row>
    <row r="965" spans="1:40">
      <c r="A965" s="234"/>
      <c r="B965" s="647"/>
      <c r="C965" s="647"/>
      <c r="D965" s="647"/>
      <c r="E965" s="647"/>
      <c r="F965" s="647"/>
      <c r="G965" s="647"/>
      <c r="H965" s="647"/>
      <c r="I965" s="647"/>
      <c r="J965" s="647"/>
      <c r="K965" s="647"/>
      <c r="L965" s="647"/>
      <c r="M965" s="647"/>
      <c r="N965" s="647"/>
      <c r="O965" s="647"/>
      <c r="P965" s="647"/>
      <c r="Q965" s="647"/>
      <c r="R965" s="647"/>
      <c r="S965" s="647"/>
      <c r="T965" s="647"/>
      <c r="U965" s="647"/>
      <c r="V965" s="647"/>
      <c r="W965" s="647"/>
      <c r="X965" s="648"/>
      <c r="Y965" s="649"/>
      <c r="Z965" s="650"/>
      <c r="AA965" s="651"/>
      <c r="AB965" s="647"/>
      <c r="AC965" s="647"/>
      <c r="AD965" s="647"/>
      <c r="AE965" s="647"/>
      <c r="AF965" s="652"/>
      <c r="AG965" s="647"/>
      <c r="AH965" s="647"/>
      <c r="AI965" s="647"/>
      <c r="AJ965" s="646"/>
      <c r="AK965" s="653"/>
      <c r="AL965" s="653"/>
      <c r="AM965" s="653"/>
      <c r="AN965" s="653"/>
    </row>
    <row r="966" spans="1:40">
      <c r="A966" s="234"/>
      <c r="B966" s="647"/>
      <c r="C966" s="647"/>
      <c r="D966" s="647"/>
      <c r="E966" s="647"/>
      <c r="F966" s="647"/>
      <c r="G966" s="647"/>
      <c r="H966" s="647"/>
      <c r="I966" s="647"/>
      <c r="J966" s="647"/>
      <c r="K966" s="647"/>
      <c r="L966" s="647"/>
      <c r="M966" s="647"/>
      <c r="N966" s="647"/>
      <c r="O966" s="647"/>
      <c r="P966" s="647"/>
      <c r="Q966" s="647"/>
      <c r="R966" s="647"/>
      <c r="S966" s="647"/>
      <c r="T966" s="647"/>
      <c r="U966" s="647"/>
      <c r="V966" s="647"/>
      <c r="W966" s="647"/>
      <c r="X966" s="648"/>
      <c r="Y966" s="649"/>
      <c r="Z966" s="650"/>
      <c r="AA966" s="651"/>
      <c r="AB966" s="647"/>
      <c r="AC966" s="647"/>
      <c r="AD966" s="647"/>
      <c r="AE966" s="647"/>
      <c r="AF966" s="652"/>
      <c r="AG966" s="647"/>
      <c r="AH966" s="647"/>
      <c r="AI966" s="647"/>
      <c r="AJ966" s="646"/>
      <c r="AK966" s="653"/>
      <c r="AL966" s="653"/>
      <c r="AM966" s="653"/>
      <c r="AN966" s="653"/>
    </row>
    <row r="967" spans="1:40">
      <c r="A967" s="234"/>
      <c r="B967" s="647"/>
      <c r="C967" s="647"/>
      <c r="D967" s="647"/>
      <c r="E967" s="647"/>
      <c r="F967" s="647"/>
      <c r="G967" s="647"/>
      <c r="H967" s="647"/>
      <c r="I967" s="647"/>
      <c r="J967" s="647"/>
      <c r="K967" s="647"/>
      <c r="L967" s="647"/>
      <c r="M967" s="647"/>
      <c r="N967" s="647"/>
      <c r="O967" s="647"/>
      <c r="P967" s="647"/>
      <c r="Q967" s="647"/>
      <c r="R967" s="647"/>
      <c r="S967" s="647"/>
      <c r="T967" s="647"/>
      <c r="U967" s="647"/>
      <c r="V967" s="647"/>
      <c r="W967" s="647"/>
      <c r="X967" s="648"/>
      <c r="Y967" s="649"/>
      <c r="Z967" s="650"/>
      <c r="AA967" s="651"/>
      <c r="AB967" s="647"/>
      <c r="AC967" s="647"/>
      <c r="AD967" s="647"/>
      <c r="AE967" s="647"/>
      <c r="AF967" s="652"/>
      <c r="AG967" s="647"/>
      <c r="AH967" s="647"/>
      <c r="AI967" s="647"/>
      <c r="AJ967" s="646"/>
      <c r="AK967" s="653"/>
      <c r="AL967" s="653"/>
      <c r="AM967" s="653"/>
      <c r="AN967" s="653"/>
    </row>
    <row r="968" spans="1:40">
      <c r="A968" s="234"/>
      <c r="B968" s="647"/>
      <c r="C968" s="647"/>
      <c r="D968" s="647"/>
      <c r="E968" s="647"/>
      <c r="F968" s="647"/>
      <c r="G968" s="647"/>
      <c r="H968" s="647"/>
      <c r="I968" s="647"/>
      <c r="J968" s="647"/>
      <c r="K968" s="647"/>
      <c r="L968" s="647"/>
      <c r="M968" s="647"/>
      <c r="N968" s="647"/>
      <c r="O968" s="647"/>
      <c r="P968" s="647"/>
      <c r="Q968" s="647"/>
      <c r="R968" s="647"/>
      <c r="S968" s="647"/>
      <c r="T968" s="647"/>
      <c r="U968" s="647"/>
      <c r="V968" s="647"/>
      <c r="W968" s="647"/>
      <c r="X968" s="648"/>
      <c r="Y968" s="649"/>
      <c r="Z968" s="650"/>
      <c r="AA968" s="651"/>
      <c r="AB968" s="647"/>
      <c r="AC968" s="647"/>
      <c r="AD968" s="647"/>
      <c r="AE968" s="647"/>
      <c r="AF968" s="652"/>
      <c r="AG968" s="647"/>
      <c r="AH968" s="647"/>
      <c r="AI968" s="647"/>
      <c r="AJ968" s="646"/>
      <c r="AK968" s="653"/>
      <c r="AL968" s="653"/>
      <c r="AM968" s="653"/>
      <c r="AN968" s="653"/>
    </row>
    <row r="969" spans="1:40">
      <c r="A969" s="234"/>
      <c r="B969" s="647"/>
      <c r="C969" s="647"/>
      <c r="D969" s="647"/>
      <c r="E969" s="647"/>
      <c r="F969" s="647"/>
      <c r="G969" s="647"/>
      <c r="H969" s="647"/>
      <c r="I969" s="647"/>
      <c r="J969" s="647"/>
      <c r="K969" s="647"/>
      <c r="L969" s="647"/>
      <c r="M969" s="647"/>
      <c r="N969" s="647"/>
      <c r="O969" s="647"/>
      <c r="P969" s="647"/>
      <c r="Q969" s="647"/>
      <c r="R969" s="647"/>
      <c r="S969" s="647"/>
      <c r="T969" s="647"/>
      <c r="U969" s="647"/>
      <c r="V969" s="647"/>
      <c r="W969" s="647"/>
      <c r="X969" s="648"/>
      <c r="Y969" s="654"/>
      <c r="Z969" s="655"/>
      <c r="AA969" s="651"/>
      <c r="AB969" s="647"/>
      <c r="AC969" s="647"/>
      <c r="AD969" s="647"/>
      <c r="AE969" s="647"/>
      <c r="AF969" s="652"/>
      <c r="AG969" s="647"/>
      <c r="AH969" s="647"/>
      <c r="AI969" s="647"/>
      <c r="AJ969" s="646"/>
      <c r="AK969" s="653"/>
      <c r="AL969" s="653"/>
      <c r="AM969" s="653"/>
      <c r="AN969" s="653"/>
    </row>
  </sheetData>
  <autoFilter ref="A1:AN163" xr:uid="{00000000-0009-0000-0000-000006000000}"/>
  <customSheetViews>
    <customSheetView guid="{9A0FE5CD-034A-45A1-BE2A-18B2D99ECDF1}" filter="1" showAutoFilter="1">
      <pageMargins left="0.7" right="0.7" top="0.75" bottom="0.75" header="0.3" footer="0.3"/>
      <autoFilter ref="B1:B969" xr:uid="{09013378-742F-45DD-AA03-D692F5616271}">
        <filterColumn colId="0">
          <filters>
            <filter val="Easterseals CCBHC"/>
            <filter val="Not included on any roster"/>
          </filters>
        </filterColumn>
      </autoFilter>
      <extLst>
        <ext uri="GoogleSheetsCustomDataVersion1">
          <go:sheetsCustomData xmlns:go="http://customooxmlschemas.google.com/" filterViewId="967031706"/>
        </ext>
      </extLst>
    </customSheetView>
    <customSheetView guid="{A1145AB3-D95F-4C75-973D-F5BB6EE7D75D}" filter="1" showAutoFilter="1">
      <pageMargins left="0.7" right="0.7" top="0.75" bottom="0.75" header="0.3" footer="0.3"/>
      <autoFilter ref="AF1:AF969" xr:uid="{AC2EA69C-4C74-4F19-9C31-20AD301D50DA}">
        <filterColumn colId="0">
          <filters>
            <filter val="Approved_x000a__x000a_Reassigning Medicare ID:_x000a_E061250100_x000a__x000a_Receiving Medicare ID_x000a_0E06125_x000a__x000a_Effective Date_x000a_10/10/2022"/>
            <filter val="Approved_x000a__x000a_Reassigning Medicare ID:_x000a_E06125118_x000a__x000a_Receiving Medicare ID_x000a_0E06125_x000a__x000a_Effective Date_x000a_12/30/2022"/>
            <filter val="Approved_x000a__x000a_Reassigning Medicare ID:_x000a_E06125119_x000a__x000a_Receiving Medicare ID_x000a_0E06125_x000a__x000a_Effective Date_x000a_12/30/2022"/>
            <filter val="CMS I&amp;A Connection Request Approved 04/06/2023"/>
            <filter val="CMS I&amp;A Connection Request Approved 3/15/2023"/>
            <filter val="CMS I&amp;A Connection Request Approved 3/7/2023"/>
            <filter val="NOT ELIGIBLE"/>
          </filters>
        </filterColumn>
      </autoFilter>
      <extLst>
        <ext uri="GoogleSheetsCustomDataVersion1">
          <go:sheetsCustomData xmlns:go="http://customooxmlschemas.google.com/" filterViewId="80424102"/>
        </ext>
      </extLst>
    </customSheetView>
    <customSheetView guid="{B281B25C-367C-428F-98EE-EA0FF8A205C0}" filter="1" showAutoFilter="1">
      <pageMargins left="0.7" right="0.7" top="0.75" bottom="0.75" header="0.3" footer="0.3"/>
      <autoFilter ref="B1:B969" xr:uid="{0B90373D-212A-46D8-85EE-5B3A4DA5E0E3}">
        <filterColumn colId="0">
          <filters>
            <filter val="Easterseals CCBHC"/>
          </filters>
        </filterColumn>
      </autoFilter>
      <extLst>
        <ext uri="GoogleSheetsCustomDataVersion1">
          <go:sheetsCustomData xmlns:go="http://customooxmlschemas.google.com/" filterViewId="568122070"/>
        </ext>
      </extLst>
    </customSheetView>
    <customSheetView guid="{AED8D80B-B320-4097-BA13-600484643D60}" filter="1" showAutoFilter="1">
      <pageMargins left="0.7" right="0.7" top="0.75" bottom="0.75" header="0.3" footer="0.3"/>
      <autoFilter ref="B1:B969" xr:uid="{77BF91BE-FA23-45CF-8886-764E9F9F421C}">
        <filterColumn colId="0">
          <filters>
            <filter val="Easterseals CCBHC"/>
            <filter val="CNS Healthcare"/>
          </filters>
        </filterColumn>
      </autoFilter>
      <extLst>
        <ext uri="GoogleSheetsCustomDataVersion1">
          <go:sheetsCustomData xmlns:go="http://customooxmlschemas.google.com/" filterViewId="555171602"/>
        </ext>
      </extLst>
    </customSheetView>
    <customSheetView guid="{17D600B2-876F-46C9-AE77-E42A04B66A6A}" filter="1" showAutoFilter="1">
      <pageMargins left="0.7" right="0.7" top="0.75" bottom="0.75" header="0.3" footer="0.3"/>
      <autoFilter ref="AN1:AN969" xr:uid="{A6046D14-8AE9-4B3E-B544-0BF066DA49FE}">
        <filterColumn colId="0">
          <filters>
            <filter val="Approved _x000a_03/20/2023_x000a_Provider Vendor Number:_x000a_ 7002862976"/>
            <filter val="Approved_x000a__x000a_04/11/2023_x000a_Provider Vendor Number: 7002117462"/>
            <filter val="Approved_x000a__x000a_11/28/2022_x000a_Provider Vendor Number: 7000110784"/>
            <filter val="Approved_x000a__x000a_11/28/2022_x000a_Provider Vendor Number: 7000369206"/>
            <filter val="Approved_x000a__x000a_11/28/2022_x000a_Provider Vendor Number: 7000714435"/>
            <filter val="Approved_x000a__x000a_11/28/2022_x000a_Provider Vendor Number: 7001473773"/>
            <filter val="Approved_x000a__x000a_11/28/2022_x000a_Provider Vendor Number: 7002731373"/>
            <filter val="Approved_x000a_03/24/2023_x000a_Provider Vendor Number: 7000711555"/>
            <filter val="Approved_x000a_11/28/2022_x000a_Provider Vendor Number: 70004167111"/>
            <filter val="Approved_x000a_11/28/2022_x000a_Provider Vendor Number: 7000482189"/>
            <filter val="Approved_x000a_11/28/2022_x000a_Provider Vendor Number: 7001254708"/>
            <filter val="Approved_x000a_11/28/2022_x000a_Provider Vendor Number: 7002046574"/>
            <filter val="Approved_x000a_11/28/2022_x000a_Provider Vendor Number: 7003090972"/>
            <filter val="Approved_x000a_11/29/2022_x000a_Provider Vendor Number: 7002866512"/>
            <filter val="Approved11/09/2022_x000a_Provider Vendor Number: 7000332733"/>
            <filter val="Closed - Complete_x000a_First Attempt 2/28/2023 _x000a_Inquiry ID:_x000a_23022811891783"/>
            <filter val="CLOSED - INC_x000a__x000a_First Attempt 2/27/2023 _x000a_Inquiry ID:_x000a_23022711878348"/>
            <filter val="CLOSED - INC_x000a__x000a_First Attempt: 10/27/2022_x000a_INQUIRY ID 22102710701698"/>
            <filter val="CLOSED - INC_x000a__x000a_First Attempt: 10/27/2022_x000a_INQUIRY ID_ 22102710701590"/>
            <filter val="CLOSED - INC_x000a__x000a_First Attempt: 10/27/2022_x000a_Last Attempt: 02/02/2023_x000a_INQUIRY ID 22102810704602"/>
            <filter val="CLOSED - INC_x000a__x000a_First Attempt: 10/27/2022_x000a_Latest Attempt: 02/02/2023_x000a_INQUIRY ID 22102710701689"/>
            <filter val="CLOSED - INC_x000a__x000a_First Attempt: 10/27/2022_x000a_Latest Attempt: 02/02/2023_x000a_Inquiry ID: 22102710697131"/>
            <filter val="CLOSED - INC_x000a__x000a_First Attempt: 10/27/2022_x000a_Latest Attempt: 02/02/2023_x000a_Inquiry ID: 22102710699603"/>
            <filter val="CLOSED - INC_x000a__x000a_First Attempt: 10/27/2022_x000a_Latest Attempt: 02/02/2023_x000a_Inquiry ID: 22102710699910"/>
            <filter val="CLOSED - INC_x000a__x000a_First Attempt: 10/27/2022_x000a_Latest Attempt: 02/02/2023_x000a_Inquiry ID: 22102710700519"/>
            <filter val="CLOSED - INC_x000a__x000a_First Attempt: 10/27/2022_x000a_Latest Attempt: 02/02/2023_x000a_Inquiry ID: 22102710700842"/>
            <filter val="CLOSED - INC_x000a__x000a_First Attempt: 10/27/2022_x000a_Latest Attempt: 02/02/2023_x000a_Inquiry ID: 22102710700962"/>
            <filter val="CLOSED - INC_x000a__x000a_First Attempt: 10/27/2022_x000a_Latest Attempt: 02/02/2023_x000a_Inquiry ID: 22102710701147"/>
            <filter val="CLOSED - INC_x000a__x000a_First Attempt: 10/27/2022_x000a_Latest Attempt: 02/02/2023_x000a_Inquiry ID: 22102710701198"/>
            <filter val="CLOSED - INC_x000a__x000a_First Attempt: 10/27/2022_x000a_Latest Attempt: 02/02/2023_x000a_Inquiry ID: 22102710701223"/>
            <filter val="CLOSED - INC_x000a__x000a_First Attempt: 10/27/2022_x000a_Latest Attempt: 02/02/2023_x000a_Inquiry ID: 22102710701254"/>
            <filter val="CLOSED - INC_x000a__x000a_First Attempt: 10/27/2022_x000a_Latest Attempt: 02/02/2023_x000a_Inquiry ID: 22102710701487"/>
            <filter val="CLOSED - INC_x000a__x000a_First Attempt: 10/27/2022_x000a_Latest Attempt: 02/02/2023_x000a_Inquiry ID: 22102710701544"/>
            <filter val="CLOSED - INC_x000a__x000a_First Attempt: 10/27/2022_x000a_Latest Attempt: 02/02/2023_x000a_Inquiry ID: 22102710701608"/>
            <filter val="CLOSED - INC_x000a__x000a_First Attempt: 10/27/2022_x000a_Latest Attempt: 12/05/2022_x000a_Inquiry ID: 22102710700895"/>
            <filter val="CLOSED - INC_x000a__x000a_First Attempt: 10/27/2022_x000a_Latest Attempt:02/02/2023_x000a_INQUIRY ID_ 22102710701644"/>
            <filter val="CLOSED - INC_x000a__x000a_First Attempt: 10/27/2022_x000a_Second Attempt: 12/05/2022_x000a_Latest Attempt: 02/02/2023_x000a_Inquiry ID: 22120511168234"/>
            <filter val="CLOSED - INC_x000a__x000a_First Attempt: 10/27/2022_x000a_Second Attempt: 12/05/2022_x000a_Latest Attempt: 02/02/2023_x000a_Inquiry ID: 22120511168412"/>
            <filter val="CLOSED - INC_x000a__x000a_First Attempt: 10/27/2022_x000a_Second Attempt: 12/05/2022_x000a_Latest Attempt: 02/02/2023_x000a_Inquiry ID: 22120511168610"/>
            <filter val="CLOSED - INC_x000a__x000a_First Attempt: 10/28/2022_x000a_INQUIRY ID_22102810703237"/>
            <filter val="CLOSED - INC_x000a__x000a_First Attempt: 10/28/2022_x000a_INQUIRY ID_22102810704466"/>
            <filter val="CLOSED - INC_x000a__x000a_First Attempt: 10/28/2022_x000a_Last Attempt: 02/02/2023_x000a_INQUIRY ID 22102810703544"/>
            <filter val="CLOSED - INC_x000a__x000a_First Attempt: 10/28/2022_x000a_Last Attempt: 02/02/2023_x000a_INQUIRY ID_ 22102810704674"/>
            <filter val="CLOSED - INC_x000a__x000a_First Attempt: 10/28/2022_x000a_Last Attempt: 02/02/2023_x000a_INQUIRY ID_22102810703628"/>
            <filter val="CLOSED - INC_x000a__x000a_First Attempt: 10/28/2022_x000a_Last Attempt: 02/02/2023_x000a_INQUIRY ID_22102810703684"/>
            <filter val="CLOSED - INC_x000a__x000a_First Attempt: 10/28/2022_x000a_Last Attempt: 02/02/2023_x000a_INQUIRY ID_22102810703737"/>
            <filter val="CLOSED - INC_x000a__x000a_First Attempt: 10/28/2022_x000a_Last Attempt: 02/02/2023_x000a_INQUIRY ID_22102810704747"/>
            <filter val="CLOSED - INC_x000a__x000a_First Attempt: 10/28/2022_x000a_Latest Attempt: 02/02/2023 _x000a_INQUIRY ID_ 22102810705808"/>
            <filter val="CLOSED - INC_x000a__x000a_First Attempt: 10/28/2022_x000a_Latest Attempt: 02/02/2023 _x000a_INQUIRY ID_ 22102810705869"/>
            <filter val="CLOSED - INC_x000a__x000a_First Attempt: 10/31/2022 _x000a_Latest Attempt: 02/02/2023_x000a_INQUIRY ID_22103110713716"/>
            <filter val="CLOSED - INC_x000a__x000a_First Attempt: 10/31/2022 _x000a_Latest Attempt: 02/02/2023_x000a_INQUIRY ID_22103110713843"/>
            <filter val="CLOSED - INC_x000a__x000a_First Attempt: 10/31/2022_x000a_Latest Attempt: 02/02/2023 _x000a_INQUIRY ID_22103110713012"/>
            <filter val="CLOSED - INC_x000a__x000a_First Attempt: 12/05/2022_x000a_INQUIRY ID_22120511168641"/>
            <filter val="CLOSED - INC_x000a__x000a_First Attempt: 12/05/2022_x000a_Last Attempt: 02/02/2023_x000a_INQUIRY ID_22120511166293"/>
            <filter val="CLOSED - INC_x000a__x000a_Latest Attempt: 12/05/2022_x000a_INQUIRY ID_ 22120511166528"/>
            <filter val="CLOSED - INC_x000a__x000a_Latest Attempt: 12/05/2022_x000a_INQUIRY ID_22120511165996"/>
            <filter val="CLOSED - INC_x000a_First Attempt 2/28/2023 _x000a_Inquiry ID:_x000a_23022811889942"/>
            <filter val="Closed - Inc_x000a_First Attempt: 10/31/2022_x000a_Latest Attempt: 12/05/2022_x000a_Inquiry ID: 22120511168092"/>
            <filter val="Closed - Incomplete                                                  First Attempt 2/28/2023 _x000a_Inquiry ID:_x000a_23022811890910"/>
            <filter val="Closed- INC_x000a__x000a_First Attempt: 10/27/2022_x000a_INQUIRY ID 22102710701684"/>
            <filter val="CLOSED- INC_x000a__x000a_First Attempt: 10/27/2022_x000a_Last Attempt: 02/02/2023_x000a_INQUIRY 22102810703307"/>
            <filter val="Closed- INC_x000a__x000a_First Attempt: 10/27/2022_x000a_Latest Attempt: 02/28/2023_x000a_Inquiry ID: 23022811890369"/>
            <filter val="Closed- INC_x000a__x000a_First Attempt: 10/27/2022_x000a_Latest Attempt: 12/05/2022_x000a_Inquiry ID: 22120511168158"/>
            <filter val="Closed Incomplete_x000a__x000a_First Attempt: 02/03/2023_x000a_INQUIRY ID_ 23022711885575"/>
            <filter val="Closed Incomplete_x000a__x000a_First Attempt: 12/05/2022_x000a_Latest Attempt: 02/02/2023_x000a_Inquiry ID: 22120511169283"/>
            <filter val="Closed-INC_x000a__x000a_First Attempt: 10/27/2022_x000a_INQUIRY ID 22102710701691"/>
            <filter val="IN PROGRESS_x000a_First Attempt: 10/27/2022_x000a_Latest Attempt: 02/02/2023_x000a_Inquiry ID: 22102710701294"/>
            <filter val="Not Eligible"/>
            <filter val="Submitted                                                      First Attempt 2/27/2023 _x000a_Inquiry ID:_x000a_23022711880236"/>
            <filter val="Submitted                                                 First Attempt 2/27/2023 _x000a_Inquiry ID:_x000a_23022711885077"/>
            <filter val="SUBMITTED_x000a__x000a_First Attempt: 10/27/2022_x000a_INQUIRY ID_ 22102710701702"/>
            <filter val="SUBMITTED_x000a__x000a_First Attempt: 12/05/2022_x000a_INQUIRY ID_ 22120511167843"/>
            <filter val="Submitted_x000a_First Attempt 2/27/2023 _x000a_Inquiry ID:_x000a_23022711878736"/>
            <filter val="Submitted_x000a_First Attempt 2/27/2023 _x000a_Inquiry ID:_x000a_23022711882922"/>
            <filter val="Submitted_x000a_First Attempt 2/27/2023 _x000a_Inquiry ID:_x000a_23022711883543"/>
            <filter val="Submitted_x000a_First Attempt 2/27/2023 _x000a_Inquiry ID:_x000a_23022711883992"/>
            <filter val="Submitted_x000a_First Attempt 2/27/2023 _x000a_Inquiry ID:_x000a_23022711884294"/>
            <filter val="Submitted_x000a_First Attempt: 10/27/2022_x000a_Latest Attempt: 02/02/2023_x000a_Inquiry ID: 22102710701285"/>
          </filters>
        </filterColumn>
      </autoFilter>
      <extLst>
        <ext uri="GoogleSheetsCustomDataVersion1">
          <go:sheetsCustomData xmlns:go="http://customooxmlschemas.google.com/" filterViewId="480012568"/>
        </ext>
      </extLst>
    </customSheetView>
    <customSheetView guid="{3B088792-2269-452E-BA7A-2A66542FC24D}" filter="1" showAutoFilter="1">
      <pageMargins left="0.7" right="0.7" top="0.75" bottom="0.75" header="0.3" footer="0.3"/>
      <autoFilter ref="B1:B969" xr:uid="{03B3A5DB-54D4-4D00-BAB3-7413D03B3A17}">
        <filterColumn colId="0">
          <filters>
            <filter val="Easterseals CCBHC"/>
            <filter val="Not included on any roster"/>
          </filters>
        </filterColumn>
      </autoFilter>
      <extLst>
        <ext uri="GoogleSheetsCustomDataVersion1">
          <go:sheetsCustomData xmlns:go="http://customooxmlschemas.google.com/" filterViewId="466915117"/>
        </ext>
      </extLst>
    </customSheetView>
    <customSheetView guid="{7FDC1042-C1F9-4F18-8CAC-DF70ACC343E6}" filter="1" showAutoFilter="1">
      <pageMargins left="0.7" right="0.7" top="0.75" bottom="0.75" header="0.3" footer="0.3"/>
      <autoFilter ref="AC1:AC969" xr:uid="{0CDB9329-293B-4104-A4DE-8D0CC4F51BD8}"/>
      <extLst>
        <ext uri="GoogleSheetsCustomDataVersion1">
          <go:sheetsCustomData xmlns:go="http://customooxmlschemas.google.com/" filterViewId="391771677"/>
        </ext>
      </extLst>
    </customSheetView>
    <customSheetView guid="{720307DE-D65A-4F54-9C36-613DB9B02689}" filter="1" showAutoFilter="1">
      <pageMargins left="0.7" right="0.7" top="0.75" bottom="0.75" header="0.3" footer="0.3"/>
      <autoFilter ref="B1:B969" xr:uid="{025FE265-6BED-4433-A7FB-508229176079}">
        <filterColumn colId="0">
          <filters>
            <filter val="Easterseals CCBHC"/>
            <filter val="Judson CCBHC"/>
          </filters>
        </filterColumn>
      </autoFilter>
      <extLst>
        <ext uri="GoogleSheetsCustomDataVersion1">
          <go:sheetsCustomData xmlns:go="http://customooxmlschemas.google.com/" filterViewId="336067539"/>
        </ext>
      </extLst>
    </customSheetView>
    <customSheetView guid="{85541060-8C2C-4499-8F3E-A2E74D2C95E4}" filter="1" showAutoFilter="1">
      <pageMargins left="0.7" right="0.7" top="0.75" bottom="0.75" header="0.3" footer="0.3"/>
      <autoFilter ref="B1:B969" xr:uid="{F6716F63-7FEF-4605-B558-781E36E67C4F}">
        <filterColumn colId="0">
          <filters>
            <filter val="Easterseals CCBHC"/>
            <filter val="Hope Network_x000a__x000a_Macomb County Health Partners_x000a__x000a_New Passages"/>
          </filters>
        </filterColumn>
      </autoFilter>
      <extLst>
        <ext uri="GoogleSheetsCustomDataVersion1">
          <go:sheetsCustomData xmlns:go="http://customooxmlschemas.google.com/" filterViewId="2123646676"/>
        </ext>
      </extLst>
    </customSheetView>
    <customSheetView guid="{556D7AC4-C77D-40AB-B1C4-831B5147BDF8}" filter="1" showAutoFilter="1">
      <pageMargins left="0.7" right="0.7" top="0.75" bottom="0.75" header="0.3" footer="0.3"/>
      <autoFilter ref="AF1:AF969" xr:uid="{37D828D5-10BA-4E01-B12B-703036476E2A}">
        <filterColumn colId="0">
          <filters>
            <filter val="Approved_x000a__x000a_Reassigning Medicare ID:_x000a_E061250100_x000a__x000a_Receiving Medicare ID_x000a_0E06125_x000a__x000a_Effective Date_x000a_10/10/2022"/>
            <filter val="Approved_x000a__x000a_Reassigning Medicare ID:_x000a_E06125118_x000a__x000a_Receiving Medicare ID_x000a_0E06125_x000a__x000a_Effective Date_x000a_12/30/2022"/>
            <filter val="Approved_x000a__x000a_Reassigning Medicare ID:_x000a_E06125119_x000a__x000a_Receiving Medicare ID_x000a_0E06125_x000a__x000a_Effective Date_x000a_12/30/2022"/>
            <filter val="CMS I&amp;A Connection Request  Rejected 3/2/2023_x000a_Request Tracking ID for PECOS access:S6555874"/>
            <filter val="CMS I&amp;A Connection Request 02/27/2023_x000a_Request Tracking ID for PECOS access: S6548358"/>
            <filter val="CMS I&amp;A Connection Request 03/13/2023_x000a_Request Tracking ID for PECOS access: S6580451"/>
            <filter val="CMS I&amp;A Connection Request 2/2/2023_x000a_Request Tracking ID for PECOS access: S6559169"/>
            <filter val="CMS I&amp;A Connection Request 2/2/2023_x000a_Request Tracking ID for PECOS access: S6559176"/>
            <filter val="CMS I&amp;A Connection Request 2/2/2023_x000a_Request Tracking ID for PECOS access: S6559235"/>
            <filter val="CMS I&amp;A Connection Request 2/27/2023_x000a_Request Tracking ID for PECOS access: S6548242"/>
            <filter val="CMS I&amp;A Connection Request 2/27/2023_x000a_Request Tracking ID for PECOS access: S6555872"/>
            <filter val="CMS I&amp;A Connection Request 2/27/2023_x000a_Request Tracking ID for PECOS access: S6555875"/>
            <filter val="CMS I&amp;A Connection Request 2/27/2023_x000a_Request Tracking ID for PECOS access: S6555879"/>
            <filter val="CMS I&amp;A Connection Request 2/27/2023_x000a_Request Tracking ID for PECOS access: S6555882"/>
            <filter val="CMS I&amp;A Connection Request 2/27/2023_x000a_Request Tracking ID for PECOS access: S6555898"/>
            <filter val="CMS I&amp;A Connection Request 2/27/2023_x000a_Request Tracking ID for PECOS access: S6555899"/>
            <filter val="CMS I&amp;A Connection Request 2/27/2023_x000a_Request Tracking ID for PECOS access: S6555900"/>
            <filter val="CMS I&amp;A Connection Request 2/27/2023_x000a_Request Tracking ID for PECOS access: S6555915"/>
            <filter val="CMS I&amp;A Connection Request 2/27/2023_x000a_Request Tracking ID for PECOS access: S6555916"/>
            <filter val="CMS I&amp;A Connection Request 2/27/2023_x000a_Request Tracking ID for PECOS access: S6555920"/>
            <filter val="CMS I&amp;A Connection Request 2/27/2023_x000a_Request Tracking ID for PECOS access: S6555921"/>
            <filter val="CMS I&amp;A Connection Request 2/27/2023_x000a_Request Tracking ID for PECOS access:S6548396"/>
            <filter val="CMS I&amp;A Connection Request 3/1/2023_x000a_Request Tracking ID for PECOS access: S6555834"/>
            <filter val="CMS I&amp;A Connection Request 3/1/2023_x000a_Request Tracking ID for PECOS access: S6555835"/>
            <filter val="CMS I&amp;A Connection Request 3/1/2023_x000a_Request Tracking ID for PECOS access: S6555847"/>
            <filter val="CMS I&amp;A Connection Request 3/1/2023_x000a_Request Tracking ID for PECOS access: S6555850"/>
            <filter val="CMS I&amp;A Connection Request 3/1/2023_x000a_Request Tracking ID for PECOS access: S6555886"/>
            <filter val="CMS I&amp;A Connection Request 3/1/2023_x000a_Request Tracking ID for PECOS access: S6555888"/>
            <filter val="CMS I&amp;A Connection Request 3/1/2023_x000a_Request Tracking ID for PECOS access: S6555901"/>
            <filter val="CMS I&amp;A Connection Request 3/1/2023_x000a_Request Tracking ID for PECOS access: S6555902"/>
            <filter val="CMS I&amp;A Connection Request 3/1/2023_x000a_Request Tracking ID for PECOS access: S6555910"/>
            <filter val="CMS I&amp;A Connection Request 3/1/2023_x000a_Request Tracking ID for PECOS access: S6555911"/>
            <filter val="CMS I&amp;A Connection Request 3/1/2023_x000a_Request Tracking ID for PECOS access: S6555912"/>
            <filter val="CMS I&amp;A Connection Request 3/1/2023_x000a_Request Tracking ID for PECOS access: S6555913"/>
            <filter val="CMS I&amp;A Connection Request 3/1/2023_x000a_Request Tracking ID for PECOS access: S6555925"/>
            <filter val="CMS I&amp;A Connection Request 3/1/2023_x000a_Request Tracking ID for PECOS access: S6555926"/>
            <filter val="CMS I&amp;A Connection Request 3/1/2023_x000a_Request Tracking ID for PECOS access: S6555927"/>
            <filter val="CMS I&amp;A Connection Request 3/1/2023_x000a_Request Tracking ID for PECOS access:S6555194"/>
            <filter val="CMS I&amp;A Connection Request 3/1/2023_x000a_Request Tracking ID for PECOS access:S6555200"/>
            <filter val="CMS I&amp;A Connection Request 3/1/2023_x000a_Request Tracking ID for PECOS access:S6555203"/>
            <filter val="CMS I&amp;A Connection Request 3/1/2023_x000a_Request Tracking ID for PECOS access:S6555826"/>
            <filter val="CMS I&amp;A Connection Request 3/1/2023_x000a_Request Tracking ID for PECOS access:S6555831"/>
            <filter val="CMS I&amp;A Connection Request 3/1/2023_x000a_Request Tracking ID for PECOS access:S6555832"/>
            <filter val="CMS I&amp;A Connection Request 3/1/2023_x000a_Request Tracking ID for PECOS access:S6555839"/>
            <filter val="CMS I&amp;A Connection Request 3/1/2023_x000a_Request Tracking ID for PECOS access:S6555840"/>
            <filter val="CMS I&amp;A Connection Request 3/1/2023_x000a_Request Tracking ID for PECOS access:S6555841"/>
            <filter val="CMS I&amp;A Connection Request 3/1/2023_x000a_Request Tracking ID for PECOS access:S6555844"/>
            <filter val="CMS I&amp;A Connection Request 3/1/2023_x000a_Request Tracking ID for PECOS access:S6555851"/>
            <filter val="CMS I&amp;A Connection Request 3/1/2023_x000a_Request Tracking ID for PECOS access:S6555852"/>
            <filter val="CMS I&amp;A Connection Request 3/1/2023_x000a_Request Tracking ID for PECOS access:S6555859"/>
            <filter val="CMS I&amp;A Connection Request 3/1/2023_x000a_Request Tracking ID for PECOS access:S6555865"/>
            <filter val="CMS I&amp;A Connection Request 3/1/2023_x000a_Request Tracking ID for PECOS access:S6555866"/>
            <filter val="CMS I&amp;A Connection Request 3/1/2023_x000a_Request Tracking ID for PECOS access:S6555873"/>
            <filter val="CMS I&amp;A Connection Request 3/1/2023_x000a_Request Tracking ID for PECOS access:S6555892"/>
            <filter val="CMS I&amp;A Connection Request 3/1/2023_x000a_Request Tracking ID for PECOS access:S6555893"/>
            <filter val="CMS I&amp;A Connection Request 3/1/2023_x000a_Request Tracking ID for PECOS access:S6555897"/>
            <filter val="CMS I&amp;A Connection Request 3/1/2023_x000a_Request Tracking ID for PECOS access:S6555914"/>
            <filter val="CMS I&amp;A Connection Request 3/13/2023_x000a__x000a_ Request Tracking ID for PECOS access: S6580355"/>
            <filter val="CMS I&amp;A Connection Request 3/13/2023_x000a_Request Tracking ID for PECOS access: S6580301"/>
            <filter val="CMS I&amp;A Connection Request 3/13/2023_x000a_Request Tracking ID for PECOS access: S6580407"/>
            <filter val="CMS I&amp;A Connection Request 3/13/2023_x000a_Request Tracking ID for PECOS access: S6580435"/>
            <filter val="CMS I&amp;A Connection Request 3/13/2023_x000a_Request Tracking ID for PECOS access: S6580445"/>
            <filter val="CMS I&amp;A Connection Request 3/13/2023_x000a_Request Tracking ID for PECOS access: S6580474"/>
            <filter val="CMS I&amp;A Connection Request 3/13/2023_x000a_Request Tracking ID for PECOS access: S6580487"/>
            <filter val="CMS I&amp;A Connection Request 3/2/2023_x000a__x000a_ Request Tracking ID for PECOS access: S6559139"/>
            <filter val="CMS I&amp;A Connection Request 3/2/2023_x000a_Request Tracking ID for PECOS access: S6559140"/>
            <filter val="CMS I&amp;A Connection Request 3/2/2023_x000a_Request Tracking ID for PECOS access: S6559152"/>
            <filter val="CMS I&amp;A Connection Request 3/2/2023_x000a_Request Tracking ID for PECOS access: S6559183"/>
            <filter val="CMS I&amp;A Connection Request 3/2/2023_x000a_Request Tracking ID for PECOS access: S6559193"/>
            <filter val="CMS I&amp;A Connection Request 3/2/2023_x000a_Request Tracking ID for PECOS access:S6555828"/>
            <filter val="CMS I&amp;A Connection Request 3/2/2023_x000a_Request Tracking ID for PECOS access:S6559083"/>
            <filter val="CMS I&amp;A Connection Request 3/2/2023_x000a_Request Tracking ID for PECOS access:S6559111"/>
            <filter val="CMS I&amp;A Connection Request 3/2/2023_x000a_Request Tracking ID for PECOS access:S6559115"/>
            <filter val="CMS I&amp;A Connection Request 3/2/2023_x000a_Request Tracking ID for PECOS access:S6559123"/>
            <filter val="CMS I&amp;A Connection Request 3/2/2023_x000a_Request Tracking ID for PECOS access:S6559153"/>
            <filter val="CMS I&amp;A Connection Request 3/2/2023_x000a_Request Tracking ID for PECOS access:S6559155"/>
            <filter val="CMS I&amp;A Connection Request 3/2/2023_x000a_Request Tracking ID for PECOS access:S6559156"/>
            <filter val="CMS I&amp;A Connection Request 3/2/2023_x000a_Request Tracking ID for PECOS access:S6559163"/>
            <filter val="CMS I&amp;A Connection Request 3/2/2023_x000a_Request Tracking ID for PECOS access:S6559234"/>
            <filter val="CMS I&amp;A Connection Request 3/3/2023_x000a_Request Tracking ID for PECOS access: S6561794"/>
            <filter val="CMS I&amp;A Connection Request 3/3/2023_x000a_Request Tracking ID for PECOS access:S6561782"/>
            <filter val="CMS I&amp;A Connection Request Approved 04/06/2023"/>
            <filter val="CMS I&amp;A Connection Request Approved 3/15/2023"/>
            <filter val="CMS I&amp;A Connection Request Approved 3/7/2023"/>
            <filter val="CMS I&amp;A Connection Request: 3/13/2023_x000a_Request Tracking ID for PECOS access: S6580393"/>
            <filter val="CMS I&amp;A Connection Request: 3/2/2023_x000a_Request Tracking ID for PECOS access: S6559209"/>
            <filter val="NOT ELIGIBLE"/>
          </filters>
        </filterColumn>
      </autoFilter>
      <extLst>
        <ext uri="GoogleSheetsCustomDataVersion1">
          <go:sheetsCustomData xmlns:go="http://customooxmlschemas.google.com/" filterViewId="2024696533"/>
        </ext>
      </extLst>
    </customSheetView>
    <customSheetView guid="{1190CA7D-8391-4F9F-9E7C-DEE2C156735E}" filter="1" showAutoFilter="1">
      <pageMargins left="0.7" right="0.7" top="0.75" bottom="0.75" header="0.3" footer="0.3"/>
      <autoFilter ref="AM1:AM969" xr:uid="{DFD05F4B-EA91-4BB7-867C-4A10A7E06095}">
        <filterColumn colId="0">
          <filters>
            <filter val="First Attempt 2/2/2023"/>
            <filter val="First Attempt 2/28/2023"/>
            <filter val="First Attempt: 02/03/2023_x000a_Request  ID: 09569158"/>
            <filter val="First Attempt: 02/03/2023_x000a_Request ID: 59605351"/>
            <filter val="First Attempt: 02/28/2023_x000a_Inquiry ID: 13979478"/>
            <filter val="First Attempt: 02/28/2023_x000a_Inquiry ID: 40611831"/>
            <filter val="First Attempt: 10/27/2022"/>
            <filter val="First Attempt: 10/27/2022_x000a_Latest Attempt: 12/28/2022"/>
            <filter val="First Attempt: 10/27/2022_x000a_Second Attempt: 11/01/2022_x000a_Latest Attempt: 02/02/2023"/>
            <filter val="First Attempt: 11/01/2022"/>
            <filter val="First Attempt: 11/01/2022_x000a_Last Attempt: 02/02/2023"/>
            <filter val="First Attempt: 11/01/2022_x000a_Latest Attempt: 02/02/2023"/>
            <filter val="First Attempt: 12/28/2022"/>
            <filter val="Latest Attempt: 10/27/2022"/>
            <filter val="NOT ELIGIBLE"/>
          </filters>
        </filterColumn>
      </autoFilter>
      <extLst>
        <ext uri="GoogleSheetsCustomDataVersion1">
          <go:sheetsCustomData xmlns:go="http://customooxmlschemas.google.com/" filterViewId="1985440504"/>
        </ext>
      </extLst>
    </customSheetView>
    <customSheetView guid="{F24365F5-FE66-49CF-9887-3FF471D29D25}" filter="1" showAutoFilter="1">
      <pageMargins left="0.7" right="0.7" top="0.75" bottom="0.75" header="0.3" footer="0.3"/>
      <autoFilter ref="B1:B969" xr:uid="{1CDE1B77-1BD0-42A5-820C-BD8713A2EC82}">
        <filterColumn colId="0">
          <filters>
            <filter val="Easterseals CCBHC"/>
            <filter val="Renewal Christian Counseling Inc"/>
          </filters>
        </filterColumn>
      </autoFilter>
      <extLst>
        <ext uri="GoogleSheetsCustomDataVersion1">
          <go:sheetsCustomData xmlns:go="http://customooxmlschemas.google.com/" filterViewId="1832211917"/>
        </ext>
      </extLst>
    </customSheetView>
    <customSheetView guid="{6C5D2A13-D8C6-4F99-A516-0218FCE230C4}" filter="1" showAutoFilter="1">
      <pageMargins left="0.7" right="0.7" top="0.75" bottom="0.75" header="0.3" footer="0.3"/>
      <autoFilter ref="B1:B969" xr:uid="{998E9489-54C2-4156-936A-99B7AD9C3170}">
        <filterColumn colId="0">
          <filters>
            <filter val="Easterseals CCBHC"/>
            <filter val="Not included on any roster"/>
          </filters>
        </filterColumn>
      </autoFilter>
      <extLst>
        <ext uri="GoogleSheetsCustomDataVersion1">
          <go:sheetsCustomData xmlns:go="http://customooxmlschemas.google.com/" filterViewId="179166828"/>
        </ext>
      </extLst>
    </customSheetView>
    <customSheetView guid="{30282C29-1B4D-4524-BC13-BBA18E69A12D}" filter="1" showAutoFilter="1">
      <pageMargins left="0.7" right="0.7" top="0.75" bottom="0.75" header="0.3" footer="0.3"/>
      <autoFilter ref="B1:B969" xr:uid="{4F9050B4-C080-4696-B8D9-FCE2709CA6AD}">
        <filterColumn colId="0">
          <filters>
            <filter val="Easterseals CCBHC"/>
            <filter val="CNS Healthcare"/>
          </filters>
        </filterColumn>
      </autoFilter>
      <extLst>
        <ext uri="GoogleSheetsCustomDataVersion1">
          <go:sheetsCustomData xmlns:go="http://customooxmlschemas.google.com/" filterViewId="1773706879"/>
        </ext>
      </extLst>
    </customSheetView>
    <customSheetView guid="{62733857-9950-420B-960D-29D66127C503}" filter="1" showAutoFilter="1">
      <pageMargins left="0.7" right="0.7" top="0.75" bottom="0.75" header="0.3" footer="0.3"/>
      <autoFilter ref="B1:B969" xr:uid="{F00FCBF9-F73E-40CC-B11F-F7934BCB44B7}">
        <filterColumn colId="0">
          <filters>
            <filter val="CCBHC Staff TTI"/>
            <filter val="Easterseals CCBHC"/>
          </filters>
        </filterColumn>
      </autoFilter>
      <extLst>
        <ext uri="GoogleSheetsCustomDataVersion1">
          <go:sheetsCustomData xmlns:go="http://customooxmlschemas.google.com/" filterViewId="1447320407"/>
        </ext>
      </extLst>
    </customSheetView>
    <customSheetView guid="{1EC0F0EC-C833-4F39-87F0-63A68BEB4AA3}" filter="1" showAutoFilter="1">
      <pageMargins left="0.7" right="0.7" top="0.75" bottom="0.75" header="0.3" footer="0.3"/>
      <autoFilter ref="B1:B969" xr:uid="{EB4D580B-5C59-47FA-9862-1FE551EDFF82}">
        <filterColumn colId="0">
          <filters>
            <filter val="Easterseals CCBHC"/>
            <filter val="Judson CCBHC"/>
          </filters>
        </filterColumn>
      </autoFilter>
      <extLst>
        <ext uri="GoogleSheetsCustomDataVersion1">
          <go:sheetsCustomData xmlns:go="http://customooxmlschemas.google.com/" filterViewId="1367431707"/>
        </ext>
      </extLst>
    </customSheetView>
    <customSheetView guid="{2A81EBA7-6F9F-4276-8F83-62FC74642064}" filter="1" showAutoFilter="1">
      <pageMargins left="0.7" right="0.7" top="0.75" bottom="0.75" header="0.3" footer="0.3"/>
      <autoFilter ref="B1:B969" xr:uid="{91998EB9-BF93-4C8B-A96B-4259E3974C82}">
        <filterColumn colId="0">
          <filters>
            <filter val="Easterseals CCBHC"/>
            <filter val="Judson CCBHC"/>
          </filters>
        </filterColumn>
      </autoFilter>
      <extLst>
        <ext uri="GoogleSheetsCustomDataVersion1">
          <go:sheetsCustomData xmlns:go="http://customooxmlschemas.google.com/" filterViewId="1363325578"/>
        </ext>
      </extLst>
    </customSheetView>
    <customSheetView guid="{7F9A6BC3-89BB-41BB-92A7-D70DDB6AA4AB}" filter="1" showAutoFilter="1">
      <pageMargins left="0.7" right="0.7" top="0.75" bottom="0.75" header="0.3" footer="0.3"/>
      <autoFilter ref="AK1:AK969" xr:uid="{EF0464F3-0277-43F0-B3D2-374936803ED3}"/>
      <extLst>
        <ext uri="GoogleSheetsCustomDataVersion1">
          <go:sheetsCustomData xmlns:go="http://customooxmlschemas.google.com/" filterViewId="1360362444"/>
        </ext>
      </extLst>
    </customSheetView>
    <customSheetView guid="{5E8CC12C-02DB-48EA-BAA5-D6479781B9CF}" filter="1" showAutoFilter="1">
      <pageMargins left="0.7" right="0.7" top="0.75" bottom="0.75" header="0.3" footer="0.3"/>
      <autoFilter ref="AF1:AF969" xr:uid="{EC66D020-825E-425A-BB5B-1F8BABA4E790}"/>
      <extLst>
        <ext uri="GoogleSheetsCustomDataVersion1">
          <go:sheetsCustomData xmlns:go="http://customooxmlschemas.google.com/" filterViewId="1265671255"/>
        </ext>
      </extLst>
    </customSheetView>
    <customSheetView guid="{46AB93AC-F6B3-4BEC-B80A-433B00040A31}" filter="1" showAutoFilter="1">
      <pageMargins left="0.7" right="0.7" top="0.75" bottom="0.75" header="0.3" footer="0.3"/>
      <autoFilter ref="B1:B969" xr:uid="{484F9E8B-1AFE-423C-80DC-FF10402097C4}">
        <filterColumn colId="0">
          <filters>
            <filter val="Easterseals CCBHC"/>
            <filter val="Hope Network_x000a__x000a_Macomb County Health Partners_x000a__x000a_New Passages"/>
          </filters>
        </filterColumn>
      </autoFilter>
      <extLst>
        <ext uri="GoogleSheetsCustomDataVersion1">
          <go:sheetsCustomData xmlns:go="http://customooxmlschemas.google.com/" filterViewId="1219113246"/>
        </ext>
      </extLst>
    </customSheetView>
    <customSheetView guid="{96FA0657-898F-4461-A032-9B56CA2191C9}" filter="1" showAutoFilter="1">
      <pageMargins left="0.7" right="0.7" top="0.75" bottom="0.75" header="0.3" footer="0.3"/>
      <autoFilter ref="B1:B969" xr:uid="{CFDEC1A7-8A79-4656-9F7F-B1F5AA17C16D}">
        <filterColumn colId="0">
          <filters>
            <filter val="Easterseals CCBHC"/>
            <filter val="New Oakland Family Centers"/>
          </filters>
        </filterColumn>
      </autoFilter>
      <extLst>
        <ext uri="GoogleSheetsCustomDataVersion1">
          <go:sheetsCustomData xmlns:go="http://customooxmlschemas.google.com/" filterViewId="1147741802"/>
        </ext>
      </extLst>
    </customSheetView>
    <customSheetView guid="{0339C0C8-B22B-436B-A6DE-E9F22488B78F}" filter="1" showAutoFilter="1">
      <pageMargins left="0.7" right="0.7" top="0.75" bottom="0.75" header="0.3" footer="0.3"/>
      <autoFilter ref="B1:B969" xr:uid="{8801DF9B-A742-4F11-8062-C04E039D91FB}">
        <filterColumn colId="0">
          <filters>
            <filter val="Easterseals CCBHC"/>
            <filter val="Judson CCBHC"/>
          </filters>
        </filterColumn>
      </autoFilter>
      <extLst>
        <ext uri="GoogleSheetsCustomDataVersion1">
          <go:sheetsCustomData xmlns:go="http://customooxmlschemas.google.com/" filterViewId="1134599351"/>
        </ext>
      </extLst>
    </customSheetView>
    <customSheetView guid="{359F75B0-BAA5-4505-9C78-EE3EDE77F71E}" filter="1" showAutoFilter="1">
      <pageMargins left="0.7" right="0.7" top="0.75" bottom="0.75" header="0.3" footer="0.3"/>
      <autoFilter ref="B1:B969" xr:uid="{218CDB95-22BB-4768-85D7-0BA6761C2A5F}">
        <filterColumn colId="0">
          <filters>
            <filter val="Easterseals CCBHC"/>
            <filter val="CNS Healthcare"/>
          </filters>
        </filterColumn>
      </autoFilter>
      <extLst>
        <ext uri="GoogleSheetsCustomDataVersion1">
          <go:sheetsCustomData xmlns:go="http://customooxmlschemas.google.com/" filterViewId="1120361714"/>
        </ext>
      </extLst>
    </customSheetView>
    <customSheetView guid="{B61634BF-BEB0-4D86-A628-1C4CC8B3257D}" filter="1" showAutoFilter="1">
      <pageMargins left="0.7" right="0.7" top="0.75" bottom="0.75" header="0.3" footer="0.3"/>
      <autoFilter ref="AJ1:AJ969" xr:uid="{103C0E67-AB85-4EFB-9221-CCFD3916CB1E}">
        <filterColumn colId="0">
          <filters>
            <filter val="Approved_x000a_Effective Date: 12/01/2022_x000a__x000a_Medicare: In network may 1, 2022"/>
            <filter val="Approved_x000a_Effective Date: 12/1/2022"/>
            <filter val="Approved_x000a_Effective Date: 12/10/2022"/>
            <filter val="First Attempt 2/28/2023"/>
            <filter val="NOT ELIGIBLE"/>
          </filters>
        </filterColumn>
      </autoFilter>
      <extLst>
        <ext uri="GoogleSheetsCustomDataVersion1">
          <go:sheetsCustomData xmlns:go="http://customooxmlschemas.google.com/" filterViewId="1106385494"/>
        </ext>
      </extLst>
    </customSheetView>
    <customSheetView guid="{98837DD4-43C7-4222-A121-C5BC26E6E90A}" filter="1" showAutoFilter="1">
      <pageMargins left="0.7" right="0.7" top="0.75" bottom="0.75" header="0.3" footer="0.3"/>
      <autoFilter ref="B1:B969" xr:uid="{F6FBE71F-FA4F-4C4F-A2E3-24AC54589FC4}">
        <filterColumn colId="0">
          <filters>
            <filter val="Easterseals CCBHC"/>
            <filter val="Judson CCBHC"/>
          </filters>
        </filterColumn>
      </autoFilter>
      <extLst>
        <ext uri="GoogleSheetsCustomDataVersion1">
          <go:sheetsCustomData xmlns:go="http://customooxmlschemas.google.com/" filterViewId="1099006368"/>
        </ext>
      </extLst>
    </customSheetView>
    <customSheetView guid="{27DF10CC-5753-427D-A02A-918EE50BF5F6}" filter="1" showAutoFilter="1">
      <pageMargins left="0.7" right="0.7" top="0.75" bottom="0.75" header="0.3" footer="0.3"/>
      <autoFilter ref="A1:AN164" xr:uid="{B78F1189-4396-43B6-A1B4-4130F295903E}">
        <filterColumn colId="1">
          <filters blank="1">
            <filter val="Easterseals CCBHC"/>
            <filter val="Renewal Christian Counseling Inc"/>
          </filters>
        </filterColumn>
      </autoFilter>
      <extLst>
        <ext uri="GoogleSheetsCustomDataVersion1">
          <go:sheetsCustomData xmlns:go="http://customooxmlschemas.google.com/" filterViewId="1046998683"/>
        </ext>
      </extLst>
    </customSheetView>
  </customSheetViews>
  <conditionalFormatting sqref="AD1:AN969">
    <cfRule type="containsText" dxfId="25" priority="1" operator="containsText" text="Attempt">
      <formula>NOT(ISERROR(SEARCH(("Attempt"),(AD1))))</formula>
    </cfRule>
  </conditionalFormatting>
  <conditionalFormatting sqref="AD1:AN969">
    <cfRule type="containsText" dxfId="24" priority="2" operator="containsText" text="Approved">
      <formula>NOT(ISERROR(SEARCH(("Approved"),(AD1))))</formula>
    </cfRule>
  </conditionalFormatting>
  <conditionalFormatting sqref="AD1:AF969 AG17:AN17 AH19 AH21 AJ72:AN72 AJ159:AN159 AK75:AN75 AK78:AN78">
    <cfRule type="containsText" dxfId="23" priority="3" operator="containsText" text="CMS I&amp;A">
      <formula>NOT(ISERROR(SEARCH(("CMS I&amp;A"),(AD1))))</formula>
    </cfRule>
  </conditionalFormatting>
  <conditionalFormatting sqref="AD1:AF969 AJ72:AN72 AJ159:AN159 AK75:AN75 AK78:AN78">
    <cfRule type="containsText" dxfId="22" priority="4" operator="containsText" text="Rejected">
      <formula>NOT(ISERROR(SEARCH(("Rejected"),(AD1))))</formula>
    </cfRule>
  </conditionalFormatting>
  <conditionalFormatting sqref="F1:F969">
    <cfRule type="containsText" dxfId="21" priority="5" operator="containsText" text="NP">
      <formula>NOT(ISERROR(SEARCH(("NP"),(F1))))</formula>
    </cfRule>
  </conditionalFormatting>
  <conditionalFormatting sqref="F1:F969">
    <cfRule type="containsText" dxfId="20" priority="6" operator="containsText" text="RN">
      <formula>NOT(ISERROR(SEARCH(("RN"),(F1))))</formula>
    </cfRule>
  </conditionalFormatting>
  <conditionalFormatting sqref="F1:F969">
    <cfRule type="containsText" dxfId="19" priority="7" operator="containsText" text="NP">
      <formula>NOT(ISERROR(SEARCH(("NP"),(F1))))</formula>
    </cfRule>
  </conditionalFormatting>
  <conditionalFormatting sqref="AF1:AF969 AJ72:AN72 AJ159:AN159 AK75:AN75 AK78:AN78">
    <cfRule type="containsText" dxfId="18" priority="8" operator="containsText" text="Enrollment Status">
      <formula>NOT(ISERROR(SEARCH(("Enrollment Status"),(AF1))))</formula>
    </cfRule>
  </conditionalFormatting>
  <conditionalFormatting sqref="AH1:AH969">
    <cfRule type="containsText" dxfId="17" priority="9" operator="containsText" text="CHAMPS FULL ACCESS">
      <formula>NOT(ISERROR(SEARCH(("CHAMPS FULL ACCESS"),(AH1))))</formula>
    </cfRule>
  </conditionalFormatting>
  <conditionalFormatting sqref="AF1:AN969">
    <cfRule type="containsText" dxfId="16" priority="10" operator="containsText" text="Not Eligible">
      <formula>NOT(ISERROR(SEARCH(("Not Eligible"),(AF1))))</formula>
    </cfRule>
  </conditionalFormatting>
  <conditionalFormatting sqref="AJ116:AK116 AL1:AL969 AM18 AM109:AM110 AN109">
    <cfRule type="containsText" dxfId="15" priority="11" operator="containsText" text="Provider ID">
      <formula>NOT(ISERROR(SEARCH(("Provider ID"),(AJ116))))</formula>
    </cfRule>
  </conditionalFormatting>
  <conditionalFormatting sqref="O2">
    <cfRule type="expression" dxfId="14" priority="12">
      <formula>AND(ISDATE(O2), O2 &lt; TODAY())</formula>
    </cfRule>
  </conditionalFormatting>
  <conditionalFormatting sqref="F1:F969">
    <cfRule type="containsText" dxfId="13" priority="13" operator="containsText" text="LL">
      <formula>NOT(ISERROR(SEARCH(("LL"),(F1))))</formula>
    </cfRule>
  </conditionalFormatting>
  <conditionalFormatting sqref="F1:F969">
    <cfRule type="containsText" dxfId="12" priority="14" operator="containsText" text="limited">
      <formula>NOT(ISERROR(SEARCH(("limited"),(F1))))</formula>
    </cfRule>
  </conditionalFormatting>
  <pageMargins left="0.7" right="0.7" top="0.75" bottom="0.75" header="0" footer="0"/>
  <pageSetup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outlinePr summaryBelow="0" summaryRight="0"/>
  </sheetPr>
  <dimension ref="A1:AL1009"/>
  <sheetViews>
    <sheetView workbookViewId="0">
      <pane xSplit="2" ySplit="3" topLeftCell="C4" activePane="bottomRight" state="frozen"/>
      <selection pane="topRight" activeCell="C1" sqref="C1"/>
      <selection pane="bottomLeft" activeCell="A4" sqref="A4"/>
      <selection pane="bottomRight" activeCell="C4" sqref="C4"/>
    </sheetView>
  </sheetViews>
  <sheetFormatPr defaultColWidth="12.5703125" defaultRowHeight="15" customHeight="1"/>
  <cols>
    <col min="1" max="1" width="20.85546875" customWidth="1"/>
    <col min="2" max="5" width="8.7109375" customWidth="1"/>
    <col min="6" max="6" width="9.7109375" customWidth="1"/>
    <col min="7" max="7" width="9.42578125" customWidth="1"/>
    <col min="8" max="10" width="8.7109375" customWidth="1"/>
    <col min="11" max="11" width="9.85546875" customWidth="1"/>
    <col min="12" max="12" width="9.42578125" customWidth="1"/>
    <col min="13" max="15" width="8.7109375" customWidth="1"/>
    <col min="16" max="16" width="10.28515625" customWidth="1"/>
    <col min="17" max="17" width="11.140625" customWidth="1"/>
    <col min="18" max="20" width="8.7109375" customWidth="1"/>
    <col min="21" max="21" width="9.85546875" customWidth="1"/>
    <col min="22" max="22" width="10.28515625" customWidth="1"/>
    <col min="23" max="25" width="8.7109375" customWidth="1"/>
    <col min="26" max="26" width="10.140625" customWidth="1"/>
    <col min="27" max="27" width="9.7109375" customWidth="1"/>
    <col min="28" max="30" width="8.7109375" customWidth="1"/>
    <col min="31" max="31" width="9.7109375" customWidth="1"/>
    <col min="32" max="32" width="10.140625" customWidth="1"/>
    <col min="33" max="35" width="8.7109375" customWidth="1"/>
    <col min="36" max="36" width="9.85546875" customWidth="1"/>
    <col min="37" max="37" width="10.28515625" customWidth="1"/>
  </cols>
  <sheetData>
    <row r="1" spans="1:38" ht="12.75">
      <c r="A1" s="905" t="s">
        <v>2574</v>
      </c>
      <c r="B1" s="908" t="s">
        <v>11</v>
      </c>
      <c r="C1" s="915" t="s">
        <v>12</v>
      </c>
      <c r="D1" s="911"/>
      <c r="E1" s="911"/>
      <c r="F1" s="911"/>
      <c r="G1" s="911"/>
      <c r="H1" s="911"/>
      <c r="I1" s="911"/>
      <c r="J1" s="911"/>
      <c r="K1" s="911"/>
      <c r="L1" s="911"/>
      <c r="M1" s="911"/>
      <c r="N1" s="911"/>
      <c r="O1" s="911"/>
      <c r="P1" s="911"/>
      <c r="Q1" s="911"/>
      <c r="R1" s="911"/>
      <c r="S1" s="911"/>
      <c r="T1" s="911"/>
      <c r="U1" s="911"/>
      <c r="V1" s="911"/>
      <c r="W1" s="911"/>
      <c r="X1" s="911"/>
      <c r="Y1" s="911"/>
      <c r="Z1" s="911"/>
      <c r="AA1" s="911"/>
      <c r="AB1" s="911"/>
      <c r="AC1" s="911"/>
      <c r="AD1" s="911"/>
      <c r="AE1" s="911"/>
      <c r="AF1" s="911"/>
      <c r="AG1" s="911"/>
      <c r="AH1" s="911"/>
      <c r="AI1" s="911"/>
      <c r="AJ1" s="911"/>
      <c r="AK1" s="912"/>
      <c r="AL1" s="13"/>
    </row>
    <row r="2" spans="1:38" ht="12.75">
      <c r="A2" s="906"/>
      <c r="B2" s="909"/>
      <c r="C2" s="916" t="s">
        <v>13</v>
      </c>
      <c r="D2" s="911"/>
      <c r="E2" s="911"/>
      <c r="F2" s="911"/>
      <c r="G2" s="912"/>
      <c r="H2" s="916" t="s">
        <v>14</v>
      </c>
      <c r="I2" s="911"/>
      <c r="J2" s="911"/>
      <c r="K2" s="911"/>
      <c r="L2" s="912"/>
      <c r="M2" s="917" t="s">
        <v>15</v>
      </c>
      <c r="N2" s="903"/>
      <c r="O2" s="903"/>
      <c r="P2" s="903"/>
      <c r="Q2" s="904"/>
      <c r="R2" s="916" t="s">
        <v>16</v>
      </c>
      <c r="S2" s="911"/>
      <c r="T2" s="911"/>
      <c r="U2" s="911"/>
      <c r="V2" s="912"/>
      <c r="W2" s="918" t="s">
        <v>17</v>
      </c>
      <c r="X2" s="903"/>
      <c r="Y2" s="903"/>
      <c r="Z2" s="903"/>
      <c r="AA2" s="914"/>
      <c r="AB2" s="917" t="s">
        <v>18</v>
      </c>
      <c r="AC2" s="903"/>
      <c r="AD2" s="903"/>
      <c r="AE2" s="903"/>
      <c r="AF2" s="904"/>
      <c r="AG2" s="918" t="s">
        <v>19</v>
      </c>
      <c r="AH2" s="903"/>
      <c r="AI2" s="903"/>
      <c r="AJ2" s="903"/>
      <c r="AK2" s="904"/>
      <c r="AL2" s="13"/>
    </row>
    <row r="3" spans="1:38" ht="63.75">
      <c r="A3" s="907"/>
      <c r="B3" s="910"/>
      <c r="C3" s="656" t="s">
        <v>20</v>
      </c>
      <c r="D3" s="657" t="s">
        <v>21</v>
      </c>
      <c r="E3" s="657" t="s">
        <v>23</v>
      </c>
      <c r="F3" s="657" t="s">
        <v>22</v>
      </c>
      <c r="G3" s="658" t="s">
        <v>1394</v>
      </c>
      <c r="H3" s="659" t="s">
        <v>20</v>
      </c>
      <c r="I3" s="660" t="s">
        <v>21</v>
      </c>
      <c r="J3" s="660" t="s">
        <v>23</v>
      </c>
      <c r="K3" s="660" t="s">
        <v>22</v>
      </c>
      <c r="L3" s="661" t="s">
        <v>1394</v>
      </c>
      <c r="M3" s="662" t="s">
        <v>20</v>
      </c>
      <c r="N3" s="663" t="s">
        <v>21</v>
      </c>
      <c r="O3" s="663" t="s">
        <v>23</v>
      </c>
      <c r="P3" s="663" t="s">
        <v>22</v>
      </c>
      <c r="Q3" s="664" t="s">
        <v>1394</v>
      </c>
      <c r="R3" s="665" t="s">
        <v>20</v>
      </c>
      <c r="S3" s="660" t="s">
        <v>21</v>
      </c>
      <c r="T3" s="660" t="s">
        <v>23</v>
      </c>
      <c r="U3" s="660" t="s">
        <v>22</v>
      </c>
      <c r="V3" s="666" t="s">
        <v>1394</v>
      </c>
      <c r="W3" s="659" t="s">
        <v>20</v>
      </c>
      <c r="X3" s="660" t="s">
        <v>21</v>
      </c>
      <c r="Y3" s="660" t="s">
        <v>23</v>
      </c>
      <c r="Z3" s="660" t="s">
        <v>22</v>
      </c>
      <c r="AA3" s="666" t="s">
        <v>1394</v>
      </c>
      <c r="AB3" s="659" t="s">
        <v>20</v>
      </c>
      <c r="AC3" s="660" t="s">
        <v>21</v>
      </c>
      <c r="AD3" s="660" t="s">
        <v>23</v>
      </c>
      <c r="AE3" s="660" t="s">
        <v>22</v>
      </c>
      <c r="AF3" s="666" t="s">
        <v>1394</v>
      </c>
      <c r="AG3" s="659" t="s">
        <v>20</v>
      </c>
      <c r="AH3" s="660" t="s">
        <v>21</v>
      </c>
      <c r="AI3" s="660" t="s">
        <v>23</v>
      </c>
      <c r="AJ3" s="660" t="s">
        <v>22</v>
      </c>
      <c r="AK3" s="666" t="s">
        <v>1394</v>
      </c>
      <c r="AL3" s="13"/>
    </row>
    <row r="4" spans="1:38" ht="12.75">
      <c r="A4" s="667" t="s">
        <v>70</v>
      </c>
      <c r="B4" s="668">
        <v>2</v>
      </c>
      <c r="C4" s="669">
        <v>2</v>
      </c>
      <c r="D4" s="670">
        <v>0</v>
      </c>
      <c r="E4" s="670">
        <v>0</v>
      </c>
      <c r="F4" s="670">
        <v>0</v>
      </c>
      <c r="G4" s="671">
        <v>0</v>
      </c>
      <c r="H4" s="669">
        <v>2</v>
      </c>
      <c r="I4" s="670">
        <v>0</v>
      </c>
      <c r="J4" s="670">
        <v>0</v>
      </c>
      <c r="K4" s="670">
        <v>0</v>
      </c>
      <c r="L4" s="671">
        <v>0</v>
      </c>
      <c r="M4" s="672">
        <v>2</v>
      </c>
      <c r="N4" s="670">
        <v>0</v>
      </c>
      <c r="O4" s="673">
        <v>0</v>
      </c>
      <c r="P4" s="670">
        <v>0</v>
      </c>
      <c r="Q4" s="671">
        <v>0</v>
      </c>
      <c r="R4" s="674">
        <v>2</v>
      </c>
      <c r="S4" s="675">
        <v>0</v>
      </c>
      <c r="T4" s="670">
        <v>0</v>
      </c>
      <c r="U4" s="670">
        <v>0</v>
      </c>
      <c r="V4" s="671">
        <v>0</v>
      </c>
      <c r="W4" s="674">
        <v>2</v>
      </c>
      <c r="X4" s="14">
        <v>0</v>
      </c>
      <c r="Y4" s="675">
        <v>0</v>
      </c>
      <c r="Z4" s="670">
        <v>0</v>
      </c>
      <c r="AA4" s="671">
        <v>0</v>
      </c>
      <c r="AB4" s="676">
        <v>2</v>
      </c>
      <c r="AC4" s="675">
        <v>0</v>
      </c>
      <c r="AD4" s="677">
        <v>0</v>
      </c>
      <c r="AE4" s="670">
        <v>0</v>
      </c>
      <c r="AF4" s="678">
        <v>0</v>
      </c>
      <c r="AG4" s="669">
        <v>2</v>
      </c>
      <c r="AH4" s="670">
        <v>0</v>
      </c>
      <c r="AI4" s="670">
        <v>0</v>
      </c>
      <c r="AJ4" s="670">
        <v>0</v>
      </c>
      <c r="AK4" s="671">
        <v>0</v>
      </c>
      <c r="AL4" s="13"/>
    </row>
    <row r="5" spans="1:38" ht="12.75">
      <c r="A5" s="679" t="s">
        <v>1630</v>
      </c>
      <c r="B5" s="680">
        <v>11</v>
      </c>
      <c r="C5" s="681">
        <v>2</v>
      </c>
      <c r="D5" s="675">
        <v>0</v>
      </c>
      <c r="E5" s="675">
        <v>0</v>
      </c>
      <c r="F5" s="675">
        <v>9</v>
      </c>
      <c r="G5" s="682">
        <v>0</v>
      </c>
      <c r="H5" s="681">
        <v>0</v>
      </c>
      <c r="I5" s="675">
        <v>0</v>
      </c>
      <c r="J5" s="675">
        <v>0</v>
      </c>
      <c r="K5" s="675">
        <v>11</v>
      </c>
      <c r="L5" s="682">
        <v>0</v>
      </c>
      <c r="M5" s="683">
        <v>2</v>
      </c>
      <c r="N5" s="675">
        <v>8</v>
      </c>
      <c r="O5" s="673">
        <v>0</v>
      </c>
      <c r="P5" s="675">
        <v>1</v>
      </c>
      <c r="Q5" s="682">
        <v>0</v>
      </c>
      <c r="R5" s="684">
        <v>2</v>
      </c>
      <c r="S5" s="675">
        <v>0</v>
      </c>
      <c r="T5" s="675">
        <v>9</v>
      </c>
      <c r="U5" s="675">
        <v>0</v>
      </c>
      <c r="V5" s="682">
        <v>0</v>
      </c>
      <c r="W5" s="674">
        <v>2</v>
      </c>
      <c r="X5" s="675">
        <v>9</v>
      </c>
      <c r="Y5" s="675">
        <v>0</v>
      </c>
      <c r="Z5" s="675">
        <v>0</v>
      </c>
      <c r="AA5" s="682">
        <v>0</v>
      </c>
      <c r="AB5" s="681">
        <v>2</v>
      </c>
      <c r="AC5" s="675">
        <v>9</v>
      </c>
      <c r="AD5" s="677">
        <v>0</v>
      </c>
      <c r="AE5" s="675">
        <v>0</v>
      </c>
      <c r="AF5" s="685">
        <v>0</v>
      </c>
      <c r="AG5" s="681">
        <v>2</v>
      </c>
      <c r="AH5" s="675">
        <v>8</v>
      </c>
      <c r="AI5" s="670">
        <v>1</v>
      </c>
      <c r="AJ5" s="675">
        <v>0</v>
      </c>
      <c r="AK5" s="682">
        <v>0</v>
      </c>
      <c r="AL5" s="13"/>
    </row>
    <row r="6" spans="1:38" ht="13.5" customHeight="1">
      <c r="A6" s="679" t="s">
        <v>126</v>
      </c>
      <c r="B6" s="680">
        <v>14</v>
      </c>
      <c r="C6" s="681">
        <v>6</v>
      </c>
      <c r="D6" s="675">
        <v>1</v>
      </c>
      <c r="E6" s="675">
        <v>0</v>
      </c>
      <c r="F6" s="675">
        <v>7</v>
      </c>
      <c r="G6" s="682">
        <v>0</v>
      </c>
      <c r="H6" s="681">
        <v>0</v>
      </c>
      <c r="I6" s="675">
        <v>2</v>
      </c>
      <c r="J6" s="675">
        <v>6</v>
      </c>
      <c r="K6" s="675">
        <v>6</v>
      </c>
      <c r="L6" s="682">
        <v>0</v>
      </c>
      <c r="M6" s="683">
        <v>2</v>
      </c>
      <c r="N6" s="675">
        <v>11</v>
      </c>
      <c r="O6" s="673">
        <v>0</v>
      </c>
      <c r="P6" s="675">
        <v>1</v>
      </c>
      <c r="Q6" s="682">
        <v>0</v>
      </c>
      <c r="R6" s="684">
        <v>2</v>
      </c>
      <c r="S6" s="675">
        <v>0</v>
      </c>
      <c r="T6" s="675">
        <v>12</v>
      </c>
      <c r="U6" s="675">
        <v>0</v>
      </c>
      <c r="V6" s="682">
        <v>0</v>
      </c>
      <c r="W6" s="674">
        <v>2</v>
      </c>
      <c r="X6" s="675">
        <v>12</v>
      </c>
      <c r="Y6" s="675">
        <v>0</v>
      </c>
      <c r="Z6" s="675">
        <v>0</v>
      </c>
      <c r="AA6" s="682">
        <v>0</v>
      </c>
      <c r="AB6" s="681">
        <v>2</v>
      </c>
      <c r="AC6" s="675">
        <v>11</v>
      </c>
      <c r="AD6" s="677">
        <v>1</v>
      </c>
      <c r="AE6" s="675">
        <v>0</v>
      </c>
      <c r="AF6" s="685">
        <v>0</v>
      </c>
      <c r="AG6" s="681">
        <v>4</v>
      </c>
      <c r="AH6" s="675">
        <v>7</v>
      </c>
      <c r="AI6" s="670">
        <v>3</v>
      </c>
      <c r="AJ6" s="675">
        <v>0</v>
      </c>
      <c r="AK6" s="682">
        <v>0</v>
      </c>
      <c r="AL6" s="13"/>
    </row>
    <row r="7" spans="1:38">
      <c r="A7" s="272" t="s">
        <v>1633</v>
      </c>
      <c r="B7" s="680">
        <v>9</v>
      </c>
      <c r="C7" s="681">
        <v>3</v>
      </c>
      <c r="D7" s="675">
        <v>0</v>
      </c>
      <c r="E7" s="675">
        <v>0</v>
      </c>
      <c r="F7" s="675">
        <v>6</v>
      </c>
      <c r="G7" s="682">
        <v>0</v>
      </c>
      <c r="H7" s="681">
        <v>1</v>
      </c>
      <c r="I7" s="675">
        <v>0</v>
      </c>
      <c r="J7" s="675">
        <v>0</v>
      </c>
      <c r="K7" s="675">
        <v>8</v>
      </c>
      <c r="L7" s="682">
        <v>0</v>
      </c>
      <c r="M7" s="683">
        <v>3</v>
      </c>
      <c r="N7" s="675">
        <v>5</v>
      </c>
      <c r="O7" s="673">
        <v>0</v>
      </c>
      <c r="P7" s="675">
        <v>1</v>
      </c>
      <c r="Q7" s="682">
        <v>0</v>
      </c>
      <c r="R7" s="684">
        <v>3</v>
      </c>
      <c r="S7" s="675">
        <v>5</v>
      </c>
      <c r="T7" s="675">
        <v>0</v>
      </c>
      <c r="U7" s="675">
        <v>1</v>
      </c>
      <c r="V7" s="682">
        <v>0</v>
      </c>
      <c r="W7" s="674">
        <v>3</v>
      </c>
      <c r="X7" s="675">
        <v>4</v>
      </c>
      <c r="Y7" s="675">
        <v>0</v>
      </c>
      <c r="Z7" s="675">
        <v>2</v>
      </c>
      <c r="AA7" s="682">
        <v>0</v>
      </c>
      <c r="AB7" s="681">
        <v>3</v>
      </c>
      <c r="AC7" s="675">
        <v>0</v>
      </c>
      <c r="AD7" s="677">
        <v>0</v>
      </c>
      <c r="AE7" s="675">
        <v>6</v>
      </c>
      <c r="AF7" s="685">
        <v>0</v>
      </c>
      <c r="AG7" s="681">
        <v>0</v>
      </c>
      <c r="AH7" s="675">
        <v>3</v>
      </c>
      <c r="AI7" s="675">
        <v>1</v>
      </c>
      <c r="AJ7" s="675">
        <v>5</v>
      </c>
      <c r="AK7" s="682">
        <v>0</v>
      </c>
      <c r="AL7" s="13"/>
    </row>
    <row r="8" spans="1:38" ht="12.75">
      <c r="A8" s="679" t="s">
        <v>1635</v>
      </c>
      <c r="B8" s="680">
        <v>34</v>
      </c>
      <c r="C8" s="681">
        <v>7</v>
      </c>
      <c r="D8" s="675">
        <v>3</v>
      </c>
      <c r="E8" s="675">
        <v>0</v>
      </c>
      <c r="F8" s="675">
        <v>20</v>
      </c>
      <c r="G8" s="682">
        <v>5</v>
      </c>
      <c r="H8" s="681">
        <v>0</v>
      </c>
      <c r="I8" s="675">
        <v>0</v>
      </c>
      <c r="J8" s="675">
        <v>4</v>
      </c>
      <c r="K8" s="675">
        <v>23</v>
      </c>
      <c r="L8" s="682">
        <v>5</v>
      </c>
      <c r="M8" s="683">
        <v>6</v>
      </c>
      <c r="N8" s="675">
        <v>16</v>
      </c>
      <c r="O8" s="686">
        <v>0</v>
      </c>
      <c r="P8" s="675">
        <v>5</v>
      </c>
      <c r="Q8" s="682">
        <v>5</v>
      </c>
      <c r="R8" s="684">
        <v>6</v>
      </c>
      <c r="S8" s="675">
        <v>8</v>
      </c>
      <c r="T8" s="675">
        <v>13</v>
      </c>
      <c r="U8" s="675">
        <v>0</v>
      </c>
      <c r="V8" s="682">
        <v>5</v>
      </c>
      <c r="W8" s="674">
        <v>6</v>
      </c>
      <c r="X8" s="675">
        <v>20</v>
      </c>
      <c r="Y8" s="675">
        <v>0</v>
      </c>
      <c r="Z8" s="675">
        <v>1</v>
      </c>
      <c r="AA8" s="682">
        <v>5</v>
      </c>
      <c r="AB8" s="681">
        <v>6</v>
      </c>
      <c r="AC8" s="675">
        <v>11</v>
      </c>
      <c r="AD8" s="677">
        <v>3</v>
      </c>
      <c r="AE8" s="675">
        <v>7</v>
      </c>
      <c r="AF8" s="685">
        <v>5</v>
      </c>
      <c r="AG8" s="681">
        <v>5</v>
      </c>
      <c r="AH8" s="675">
        <v>14</v>
      </c>
      <c r="AI8" s="675">
        <v>4</v>
      </c>
      <c r="AJ8" s="675">
        <v>6</v>
      </c>
      <c r="AK8" s="682">
        <v>5</v>
      </c>
      <c r="AL8" s="13"/>
    </row>
    <row r="9" spans="1:38" ht="12.75">
      <c r="A9" s="679" t="s">
        <v>2217</v>
      </c>
      <c r="B9" s="680">
        <v>14</v>
      </c>
      <c r="C9" s="681">
        <v>6</v>
      </c>
      <c r="D9" s="675">
        <v>1</v>
      </c>
      <c r="E9" s="675">
        <v>0</v>
      </c>
      <c r="F9" s="675">
        <v>7</v>
      </c>
      <c r="G9" s="682">
        <v>0</v>
      </c>
      <c r="H9" s="681">
        <v>0</v>
      </c>
      <c r="I9" s="675">
        <v>0</v>
      </c>
      <c r="J9" s="675">
        <v>9</v>
      </c>
      <c r="K9" s="675">
        <v>5</v>
      </c>
      <c r="L9" s="682">
        <v>0</v>
      </c>
      <c r="M9" s="683">
        <v>5</v>
      </c>
      <c r="N9" s="675">
        <v>9</v>
      </c>
      <c r="O9" s="673">
        <v>0</v>
      </c>
      <c r="P9" s="675">
        <v>0</v>
      </c>
      <c r="Q9" s="682">
        <v>0</v>
      </c>
      <c r="R9" s="684">
        <v>5</v>
      </c>
      <c r="S9" s="675">
        <v>1</v>
      </c>
      <c r="T9" s="675">
        <v>8</v>
      </c>
      <c r="U9" s="675">
        <v>0</v>
      </c>
      <c r="V9" s="682">
        <v>0</v>
      </c>
      <c r="W9" s="674">
        <v>5</v>
      </c>
      <c r="X9" s="675">
        <v>9</v>
      </c>
      <c r="Y9" s="675">
        <v>0</v>
      </c>
      <c r="Z9" s="675">
        <v>0</v>
      </c>
      <c r="AA9" s="682">
        <v>0</v>
      </c>
      <c r="AB9" s="681">
        <v>5</v>
      </c>
      <c r="AC9" s="675">
        <v>8</v>
      </c>
      <c r="AD9" s="677">
        <v>1</v>
      </c>
      <c r="AE9" s="675">
        <v>0</v>
      </c>
      <c r="AF9" s="685">
        <v>0</v>
      </c>
      <c r="AG9" s="681">
        <v>3</v>
      </c>
      <c r="AH9" s="675">
        <v>8</v>
      </c>
      <c r="AI9" s="675">
        <v>3</v>
      </c>
      <c r="AJ9" s="675">
        <v>0</v>
      </c>
      <c r="AK9" s="682">
        <v>0</v>
      </c>
      <c r="AL9" s="13"/>
    </row>
    <row r="10" spans="1:38" ht="12.75">
      <c r="A10" s="679" t="s">
        <v>751</v>
      </c>
      <c r="B10" s="680">
        <v>13</v>
      </c>
      <c r="C10" s="681">
        <v>8</v>
      </c>
      <c r="D10" s="675">
        <v>0</v>
      </c>
      <c r="E10" s="675">
        <v>0</v>
      </c>
      <c r="F10" s="675">
        <v>5</v>
      </c>
      <c r="G10" s="682">
        <v>0</v>
      </c>
      <c r="H10" s="681">
        <v>0</v>
      </c>
      <c r="I10" s="675">
        <v>0</v>
      </c>
      <c r="J10" s="675">
        <v>2</v>
      </c>
      <c r="K10" s="675">
        <v>11</v>
      </c>
      <c r="L10" s="682">
        <v>0</v>
      </c>
      <c r="M10" s="683">
        <v>2</v>
      </c>
      <c r="N10" s="675">
        <v>11</v>
      </c>
      <c r="O10" s="673">
        <v>0</v>
      </c>
      <c r="P10" s="675">
        <v>0</v>
      </c>
      <c r="Q10" s="682">
        <v>0</v>
      </c>
      <c r="R10" s="684">
        <v>2</v>
      </c>
      <c r="S10" s="675">
        <v>0</v>
      </c>
      <c r="T10" s="675">
        <v>11</v>
      </c>
      <c r="U10" s="675">
        <v>0</v>
      </c>
      <c r="V10" s="682">
        <v>0</v>
      </c>
      <c r="W10" s="674">
        <v>2</v>
      </c>
      <c r="X10" s="675">
        <v>11</v>
      </c>
      <c r="Y10" s="675">
        <v>0</v>
      </c>
      <c r="Z10" s="675">
        <v>0</v>
      </c>
      <c r="AA10" s="682">
        <v>0</v>
      </c>
      <c r="AB10" s="681">
        <v>2</v>
      </c>
      <c r="AC10" s="675">
        <v>11</v>
      </c>
      <c r="AD10" s="677">
        <v>0</v>
      </c>
      <c r="AE10" s="675">
        <v>0</v>
      </c>
      <c r="AF10" s="685">
        <v>0</v>
      </c>
      <c r="AG10" s="681"/>
      <c r="AH10" s="675">
        <v>9</v>
      </c>
      <c r="AI10" s="675">
        <v>2</v>
      </c>
      <c r="AJ10" s="675">
        <v>0</v>
      </c>
      <c r="AK10" s="682">
        <v>0</v>
      </c>
      <c r="AL10" s="13"/>
    </row>
    <row r="11" spans="1:38" ht="12.75">
      <c r="A11" s="679" t="s">
        <v>1701</v>
      </c>
      <c r="B11" s="680">
        <v>21</v>
      </c>
      <c r="C11" s="681">
        <v>10</v>
      </c>
      <c r="D11" s="675">
        <v>0</v>
      </c>
      <c r="E11" s="675">
        <v>0</v>
      </c>
      <c r="F11" s="675">
        <v>8</v>
      </c>
      <c r="G11" s="682">
        <v>3</v>
      </c>
      <c r="H11" s="681">
        <v>0</v>
      </c>
      <c r="I11" s="675">
        <v>0</v>
      </c>
      <c r="J11" s="675">
        <v>3</v>
      </c>
      <c r="K11" s="675">
        <v>15</v>
      </c>
      <c r="L11" s="682">
        <v>3</v>
      </c>
      <c r="M11" s="683">
        <v>5</v>
      </c>
      <c r="N11" s="675">
        <v>12</v>
      </c>
      <c r="O11" s="673">
        <v>0</v>
      </c>
      <c r="P11" s="675">
        <v>1</v>
      </c>
      <c r="Q11" s="682">
        <v>3</v>
      </c>
      <c r="R11" s="684">
        <v>5</v>
      </c>
      <c r="S11" s="675">
        <v>1</v>
      </c>
      <c r="T11" s="675">
        <v>12</v>
      </c>
      <c r="U11" s="675">
        <v>0</v>
      </c>
      <c r="V11" s="682">
        <v>3</v>
      </c>
      <c r="W11" s="684">
        <v>5</v>
      </c>
      <c r="X11" s="675">
        <v>13</v>
      </c>
      <c r="Y11" s="675">
        <v>0</v>
      </c>
      <c r="Z11" s="675">
        <v>0</v>
      </c>
      <c r="AA11" s="682">
        <v>3</v>
      </c>
      <c r="AB11" s="681">
        <v>5</v>
      </c>
      <c r="AC11" s="675">
        <v>12</v>
      </c>
      <c r="AD11" s="677">
        <v>1</v>
      </c>
      <c r="AE11" s="675">
        <v>0</v>
      </c>
      <c r="AF11" s="685">
        <v>3</v>
      </c>
      <c r="AG11" s="681">
        <v>10</v>
      </c>
      <c r="AH11" s="675">
        <v>5</v>
      </c>
      <c r="AI11" s="675">
        <v>4</v>
      </c>
      <c r="AJ11" s="675">
        <v>0</v>
      </c>
      <c r="AK11" s="682">
        <v>2</v>
      </c>
      <c r="AL11" s="13"/>
    </row>
    <row r="12" spans="1:38" ht="25.5">
      <c r="A12" s="679" t="s">
        <v>2575</v>
      </c>
      <c r="B12" s="680">
        <v>13</v>
      </c>
      <c r="C12" s="681">
        <v>6</v>
      </c>
      <c r="D12" s="675">
        <v>1</v>
      </c>
      <c r="E12" s="675">
        <v>0</v>
      </c>
      <c r="F12" s="675">
        <v>6</v>
      </c>
      <c r="G12" s="682">
        <v>0</v>
      </c>
      <c r="H12" s="681">
        <v>0</v>
      </c>
      <c r="I12" s="675">
        <v>0</v>
      </c>
      <c r="J12" s="675">
        <v>8</v>
      </c>
      <c r="K12" s="675">
        <v>5</v>
      </c>
      <c r="L12" s="682">
        <v>0</v>
      </c>
      <c r="M12" s="683">
        <v>5</v>
      </c>
      <c r="N12" s="675">
        <v>8</v>
      </c>
      <c r="O12" s="673">
        <v>0</v>
      </c>
      <c r="P12" s="675">
        <v>0</v>
      </c>
      <c r="Q12" s="682">
        <v>0</v>
      </c>
      <c r="R12" s="684">
        <v>5</v>
      </c>
      <c r="S12" s="675">
        <v>0</v>
      </c>
      <c r="T12" s="675">
        <v>8</v>
      </c>
      <c r="U12" s="675">
        <v>0</v>
      </c>
      <c r="V12" s="682">
        <v>0</v>
      </c>
      <c r="W12" s="674">
        <v>5</v>
      </c>
      <c r="X12" s="675">
        <v>8</v>
      </c>
      <c r="Y12" s="675">
        <v>0</v>
      </c>
      <c r="Z12" s="675">
        <v>0</v>
      </c>
      <c r="AA12" s="682">
        <v>0</v>
      </c>
      <c r="AB12" s="681">
        <v>5</v>
      </c>
      <c r="AC12" s="675">
        <v>7</v>
      </c>
      <c r="AD12" s="677">
        <v>1</v>
      </c>
      <c r="AE12" s="675">
        <v>0</v>
      </c>
      <c r="AF12" s="685">
        <v>0</v>
      </c>
      <c r="AG12" s="681">
        <v>3</v>
      </c>
      <c r="AH12" s="675">
        <v>8</v>
      </c>
      <c r="AI12" s="675">
        <v>2</v>
      </c>
      <c r="AJ12" s="675">
        <v>0</v>
      </c>
      <c r="AK12" s="682">
        <v>0</v>
      </c>
      <c r="AL12" s="13"/>
    </row>
    <row r="13" spans="1:38" ht="25.5">
      <c r="A13" s="679" t="s">
        <v>940</v>
      </c>
      <c r="B13" s="680">
        <v>36</v>
      </c>
      <c r="C13" s="681">
        <v>13</v>
      </c>
      <c r="D13" s="675">
        <v>0</v>
      </c>
      <c r="E13" s="675">
        <v>0</v>
      </c>
      <c r="F13" s="675">
        <v>23</v>
      </c>
      <c r="G13" s="682">
        <v>0</v>
      </c>
      <c r="H13" s="681">
        <v>0</v>
      </c>
      <c r="I13" s="675">
        <v>1</v>
      </c>
      <c r="J13" s="675">
        <v>29</v>
      </c>
      <c r="K13" s="675">
        <v>6</v>
      </c>
      <c r="L13" s="682">
        <v>0</v>
      </c>
      <c r="M13" s="683">
        <v>6</v>
      </c>
      <c r="N13" s="675">
        <v>30</v>
      </c>
      <c r="O13" s="673">
        <v>0</v>
      </c>
      <c r="P13" s="675">
        <v>0</v>
      </c>
      <c r="Q13" s="682">
        <v>0</v>
      </c>
      <c r="R13" s="684">
        <v>6</v>
      </c>
      <c r="S13" s="675">
        <v>6</v>
      </c>
      <c r="T13" s="675">
        <v>24</v>
      </c>
      <c r="U13" s="675"/>
      <c r="V13" s="682">
        <v>0</v>
      </c>
      <c r="W13" s="684">
        <v>6</v>
      </c>
      <c r="X13" s="675">
        <v>29</v>
      </c>
      <c r="Y13" s="675">
        <v>0</v>
      </c>
      <c r="Z13" s="675">
        <v>1</v>
      </c>
      <c r="AA13" s="682">
        <v>0</v>
      </c>
      <c r="AB13" s="681">
        <v>6</v>
      </c>
      <c r="AC13" s="675">
        <v>23</v>
      </c>
      <c r="AD13" s="677">
        <v>7</v>
      </c>
      <c r="AE13" s="675">
        <v>0</v>
      </c>
      <c r="AF13" s="685">
        <v>0</v>
      </c>
      <c r="AG13" s="681">
        <v>7</v>
      </c>
      <c r="AH13" s="675">
        <v>23</v>
      </c>
      <c r="AI13" s="675">
        <v>6</v>
      </c>
      <c r="AJ13" s="675">
        <v>0</v>
      </c>
      <c r="AK13" s="682">
        <v>0</v>
      </c>
      <c r="AL13" s="13"/>
    </row>
    <row r="14" spans="1:38" ht="12.75">
      <c r="A14" s="679" t="s">
        <v>1638</v>
      </c>
      <c r="B14" s="680">
        <v>16</v>
      </c>
      <c r="C14" s="675">
        <v>7</v>
      </c>
      <c r="D14" s="675">
        <v>1</v>
      </c>
      <c r="E14" s="675">
        <v>0</v>
      </c>
      <c r="F14" s="14">
        <v>7</v>
      </c>
      <c r="G14" s="682">
        <v>0</v>
      </c>
      <c r="H14" s="681">
        <v>0</v>
      </c>
      <c r="I14" s="675">
        <v>0</v>
      </c>
      <c r="J14" s="675">
        <v>11</v>
      </c>
      <c r="K14" s="675">
        <v>6</v>
      </c>
      <c r="L14" s="682">
        <v>0</v>
      </c>
      <c r="M14" s="683">
        <v>6</v>
      </c>
      <c r="N14" s="675">
        <v>11</v>
      </c>
      <c r="O14" s="673">
        <v>0</v>
      </c>
      <c r="P14" s="675">
        <v>0</v>
      </c>
      <c r="Q14" s="682">
        <v>0</v>
      </c>
      <c r="R14" s="684">
        <v>6</v>
      </c>
      <c r="S14" s="675">
        <v>2</v>
      </c>
      <c r="T14" s="675">
        <v>8</v>
      </c>
      <c r="U14" s="675">
        <v>1</v>
      </c>
      <c r="V14" s="682">
        <v>0</v>
      </c>
      <c r="W14" s="674">
        <v>6</v>
      </c>
      <c r="X14" s="675">
        <v>11</v>
      </c>
      <c r="Y14" s="675">
        <v>0</v>
      </c>
      <c r="Z14" s="675">
        <v>0</v>
      </c>
      <c r="AA14" s="682">
        <v>0</v>
      </c>
      <c r="AB14" s="681">
        <v>6</v>
      </c>
      <c r="AC14" s="675">
        <v>9</v>
      </c>
      <c r="AD14" s="674">
        <v>1</v>
      </c>
      <c r="AE14" s="675">
        <v>1</v>
      </c>
      <c r="AF14" s="685">
        <v>0</v>
      </c>
      <c r="AG14" s="681">
        <v>3</v>
      </c>
      <c r="AH14" s="675">
        <v>12</v>
      </c>
      <c r="AI14" s="675">
        <v>2</v>
      </c>
      <c r="AJ14" s="675">
        <v>1</v>
      </c>
      <c r="AK14" s="682">
        <v>0</v>
      </c>
      <c r="AL14" s="13"/>
    </row>
    <row r="15" spans="1:38" ht="25.5">
      <c r="A15" s="679" t="s">
        <v>1285</v>
      </c>
      <c r="B15" s="680">
        <v>4</v>
      </c>
      <c r="C15" s="681">
        <v>3</v>
      </c>
      <c r="D15" s="675">
        <v>0</v>
      </c>
      <c r="E15" s="675">
        <v>0</v>
      </c>
      <c r="F15" s="675">
        <v>1</v>
      </c>
      <c r="G15" s="682">
        <v>0</v>
      </c>
      <c r="H15" s="681">
        <v>0</v>
      </c>
      <c r="I15" s="675">
        <v>0</v>
      </c>
      <c r="J15" s="675">
        <v>4</v>
      </c>
      <c r="K15" s="675">
        <v>0</v>
      </c>
      <c r="L15" s="682">
        <v>0</v>
      </c>
      <c r="M15" s="683">
        <v>1</v>
      </c>
      <c r="N15" s="675">
        <v>3</v>
      </c>
      <c r="O15" s="686">
        <v>0</v>
      </c>
      <c r="P15" s="675">
        <v>0</v>
      </c>
      <c r="Q15" s="682">
        <v>0</v>
      </c>
      <c r="R15" s="684">
        <v>1</v>
      </c>
      <c r="S15" s="675">
        <v>0</v>
      </c>
      <c r="T15" s="675">
        <v>3</v>
      </c>
      <c r="U15" s="675">
        <v>0</v>
      </c>
      <c r="V15" s="682">
        <v>0</v>
      </c>
      <c r="W15" s="674">
        <v>1</v>
      </c>
      <c r="X15" s="675">
        <v>3</v>
      </c>
      <c r="Y15" s="675">
        <v>0</v>
      </c>
      <c r="Z15" s="675">
        <v>0</v>
      </c>
      <c r="AA15" s="682">
        <v>0</v>
      </c>
      <c r="AB15" s="681">
        <v>1</v>
      </c>
      <c r="AC15" s="675">
        <v>3</v>
      </c>
      <c r="AD15" s="674">
        <v>0</v>
      </c>
      <c r="AE15" s="675">
        <v>0</v>
      </c>
      <c r="AF15" s="685">
        <v>0</v>
      </c>
      <c r="AG15" s="681">
        <v>1</v>
      </c>
      <c r="AH15" s="675">
        <v>2</v>
      </c>
      <c r="AI15" s="675">
        <v>1</v>
      </c>
      <c r="AJ15" s="675">
        <v>0</v>
      </c>
      <c r="AK15" s="682">
        <v>0</v>
      </c>
      <c r="AL15" s="13"/>
    </row>
    <row r="16" spans="1:38" ht="25.5">
      <c r="A16" s="687" t="s">
        <v>1640</v>
      </c>
      <c r="B16" s="688">
        <v>4</v>
      </c>
      <c r="C16" s="681">
        <v>3</v>
      </c>
      <c r="D16" s="675">
        <v>0</v>
      </c>
      <c r="E16" s="675">
        <v>0</v>
      </c>
      <c r="F16" s="675">
        <v>1</v>
      </c>
      <c r="G16" s="682">
        <v>0</v>
      </c>
      <c r="H16" s="689">
        <v>0</v>
      </c>
      <c r="I16" s="690">
        <v>0</v>
      </c>
      <c r="J16" s="690">
        <v>0</v>
      </c>
      <c r="K16" s="675">
        <v>3</v>
      </c>
      <c r="L16" s="682">
        <v>0</v>
      </c>
      <c r="M16" s="689">
        <v>1</v>
      </c>
      <c r="N16" s="691">
        <v>1</v>
      </c>
      <c r="O16" s="692">
        <v>0</v>
      </c>
      <c r="P16" s="675">
        <v>1</v>
      </c>
      <c r="Q16" s="682">
        <v>0</v>
      </c>
      <c r="R16" s="693">
        <v>1</v>
      </c>
      <c r="S16" s="675">
        <v>1</v>
      </c>
      <c r="T16" s="675"/>
      <c r="U16" s="675">
        <v>1</v>
      </c>
      <c r="V16" s="682">
        <v>0</v>
      </c>
      <c r="W16" s="674">
        <v>0</v>
      </c>
      <c r="X16" s="675">
        <v>3</v>
      </c>
      <c r="Y16" s="675">
        <v>0</v>
      </c>
      <c r="Z16" s="675">
        <v>0</v>
      </c>
      <c r="AA16" s="682">
        <v>0</v>
      </c>
      <c r="AB16" s="694">
        <v>1</v>
      </c>
      <c r="AC16" s="690">
        <v>1</v>
      </c>
      <c r="AD16" s="695">
        <v>0</v>
      </c>
      <c r="AE16" s="675">
        <v>1</v>
      </c>
      <c r="AF16" s="696">
        <v>0</v>
      </c>
      <c r="AG16" s="694">
        <v>0</v>
      </c>
      <c r="AH16" s="697">
        <v>2</v>
      </c>
      <c r="AI16" s="697">
        <v>0</v>
      </c>
      <c r="AJ16" s="690">
        <v>2</v>
      </c>
      <c r="AK16" s="698">
        <v>0</v>
      </c>
      <c r="AL16" s="13"/>
    </row>
    <row r="17" spans="1:38" ht="12.75">
      <c r="A17" s="699"/>
      <c r="B17" s="699"/>
      <c r="C17" s="700">
        <f t="shared" ref="C17:R17" si="0">SUM(C4:C16)</f>
        <v>76</v>
      </c>
      <c r="D17" s="700">
        <f t="shared" si="0"/>
        <v>7</v>
      </c>
      <c r="E17" s="700">
        <f t="shared" si="0"/>
        <v>0</v>
      </c>
      <c r="F17" s="700">
        <f t="shared" si="0"/>
        <v>100</v>
      </c>
      <c r="G17" s="701">
        <f t="shared" si="0"/>
        <v>8</v>
      </c>
      <c r="H17" s="702">
        <f t="shared" si="0"/>
        <v>3</v>
      </c>
      <c r="I17" s="701">
        <f t="shared" si="0"/>
        <v>3</v>
      </c>
      <c r="J17" s="701">
        <f t="shared" si="0"/>
        <v>76</v>
      </c>
      <c r="K17" s="701">
        <f t="shared" si="0"/>
        <v>99</v>
      </c>
      <c r="L17" s="703">
        <f t="shared" si="0"/>
        <v>8</v>
      </c>
      <c r="M17" s="704">
        <f t="shared" si="0"/>
        <v>46</v>
      </c>
      <c r="N17" s="704">
        <f t="shared" si="0"/>
        <v>125</v>
      </c>
      <c r="O17" s="704">
        <f t="shared" si="0"/>
        <v>0</v>
      </c>
      <c r="P17" s="700">
        <f t="shared" si="0"/>
        <v>10</v>
      </c>
      <c r="Q17" s="703">
        <f t="shared" si="0"/>
        <v>8</v>
      </c>
      <c r="R17" s="704">
        <f t="shared" si="0"/>
        <v>46</v>
      </c>
      <c r="S17" s="704">
        <f>SUM(S5:S16)</f>
        <v>24</v>
      </c>
      <c r="T17" s="704">
        <f t="shared" ref="T17:AK17" si="1">SUM(T4:T16)</f>
        <v>108</v>
      </c>
      <c r="U17" s="700">
        <f t="shared" si="1"/>
        <v>3</v>
      </c>
      <c r="V17" s="703">
        <f t="shared" si="1"/>
        <v>8</v>
      </c>
      <c r="W17" s="704">
        <f t="shared" si="1"/>
        <v>45</v>
      </c>
      <c r="X17" s="704">
        <f t="shared" si="1"/>
        <v>132</v>
      </c>
      <c r="Y17" s="704">
        <f t="shared" si="1"/>
        <v>0</v>
      </c>
      <c r="Z17" s="700">
        <f t="shared" si="1"/>
        <v>4</v>
      </c>
      <c r="AA17" s="703">
        <f t="shared" si="1"/>
        <v>8</v>
      </c>
      <c r="AB17" s="705">
        <f t="shared" si="1"/>
        <v>46</v>
      </c>
      <c r="AC17" s="706">
        <f t="shared" si="1"/>
        <v>105</v>
      </c>
      <c r="AD17" s="706">
        <f t="shared" si="1"/>
        <v>15</v>
      </c>
      <c r="AE17" s="700">
        <f t="shared" si="1"/>
        <v>15</v>
      </c>
      <c r="AF17" s="707">
        <f t="shared" si="1"/>
        <v>8</v>
      </c>
      <c r="AG17" s="708">
        <f t="shared" si="1"/>
        <v>40</v>
      </c>
      <c r="AH17" s="708">
        <f t="shared" si="1"/>
        <v>101</v>
      </c>
      <c r="AI17" s="705">
        <f t="shared" si="1"/>
        <v>29</v>
      </c>
      <c r="AJ17" s="704">
        <f t="shared" si="1"/>
        <v>14</v>
      </c>
      <c r="AK17" s="706">
        <f t="shared" si="1"/>
        <v>7</v>
      </c>
      <c r="AL17" s="13"/>
    </row>
    <row r="18" spans="1:38" ht="12.75">
      <c r="A18" s="699"/>
      <c r="B18" s="699">
        <f>SUM(B4:B16)</f>
        <v>191</v>
      </c>
      <c r="C18" s="919">
        <f>SUM(C17:G17)</f>
        <v>191</v>
      </c>
      <c r="D18" s="911"/>
      <c r="E18" s="911"/>
      <c r="F18" s="911"/>
      <c r="G18" s="912"/>
      <c r="H18" s="920">
        <f>SUM(H17:L17)</f>
        <v>189</v>
      </c>
      <c r="I18" s="921"/>
      <c r="J18" s="921"/>
      <c r="K18" s="921"/>
      <c r="L18" s="910"/>
      <c r="M18" s="919">
        <f>SUM(M17:Q17)</f>
        <v>189</v>
      </c>
      <c r="N18" s="911"/>
      <c r="O18" s="911"/>
      <c r="P18" s="911"/>
      <c r="Q18" s="912"/>
      <c r="R18" s="919">
        <f>SUM(R17:V17)</f>
        <v>189</v>
      </c>
      <c r="S18" s="911"/>
      <c r="T18" s="911"/>
      <c r="U18" s="911"/>
      <c r="V18" s="912"/>
      <c r="W18" s="919">
        <f>SUM(W17:AA17)</f>
        <v>189</v>
      </c>
      <c r="X18" s="911"/>
      <c r="Y18" s="911"/>
      <c r="Z18" s="911"/>
      <c r="AA18" s="912"/>
      <c r="AB18" s="919">
        <f>SUM(AB17:AF17)</f>
        <v>189</v>
      </c>
      <c r="AC18" s="911"/>
      <c r="AD18" s="911"/>
      <c r="AE18" s="911"/>
      <c r="AF18" s="912"/>
      <c r="AG18" s="919">
        <f>SUM(AG17:AK17)</f>
        <v>191</v>
      </c>
      <c r="AH18" s="911"/>
      <c r="AI18" s="911"/>
      <c r="AJ18" s="911"/>
      <c r="AK18" s="912"/>
      <c r="AL18" s="13"/>
    </row>
    <row r="19" spans="1:38" ht="12.75">
      <c r="A19" s="9"/>
    </row>
    <row r="20" spans="1:38" ht="12.75">
      <c r="A20" s="709" t="s">
        <v>25</v>
      </c>
      <c r="B20" s="10">
        <f>SUM(E17,J17,O17,T17,Y17,AD17,AI17)</f>
        <v>228</v>
      </c>
    </row>
    <row r="21" spans="1:38" ht="12.75">
      <c r="A21" s="709" t="s">
        <v>26</v>
      </c>
      <c r="B21" s="10">
        <f>SUM(N17,D17,I17,S17,X17,AC17,AH17)</f>
        <v>497</v>
      </c>
    </row>
    <row r="22" spans="1:38" ht="12.75">
      <c r="A22" s="9"/>
      <c r="B22" s="10"/>
    </row>
    <row r="23" spans="1:38" ht="12.75">
      <c r="A23" s="9"/>
      <c r="B23" s="10"/>
    </row>
    <row r="24" spans="1:38" ht="12.75">
      <c r="A24" s="9"/>
      <c r="B24" s="12"/>
    </row>
    <row r="25" spans="1:38" ht="12.75">
      <c r="A25" s="9"/>
      <c r="B25" s="12"/>
    </row>
    <row r="26" spans="1:38" ht="12.75">
      <c r="A26" s="9"/>
      <c r="B26" s="12"/>
    </row>
    <row r="27" spans="1:38" ht="12.75">
      <c r="A27" s="9"/>
    </row>
    <row r="28" spans="1:38" ht="12.75">
      <c r="A28" s="9"/>
    </row>
    <row r="29" spans="1:38" ht="12.75">
      <c r="A29" s="9"/>
    </row>
    <row r="30" spans="1:38" ht="12.75">
      <c r="A30" s="9"/>
    </row>
    <row r="31" spans="1:38" ht="12.75">
      <c r="A31" s="9"/>
    </row>
    <row r="32" spans="1:38" ht="12.75">
      <c r="A32" s="9"/>
    </row>
    <row r="33" spans="1:1" ht="12.75">
      <c r="A33" s="9"/>
    </row>
    <row r="34" spans="1:1" ht="12.75">
      <c r="A34" s="9"/>
    </row>
    <row r="35" spans="1:1" ht="12.75">
      <c r="A35" s="9"/>
    </row>
    <row r="36" spans="1:1" ht="12.75">
      <c r="A36" s="9"/>
    </row>
    <row r="37" spans="1:1" ht="12.75">
      <c r="A37" s="9"/>
    </row>
    <row r="38" spans="1:1" ht="12.75">
      <c r="A38" s="9"/>
    </row>
    <row r="39" spans="1:1" ht="12.75">
      <c r="A39" s="9"/>
    </row>
    <row r="40" spans="1:1" ht="12.75">
      <c r="A40" s="9"/>
    </row>
    <row r="41" spans="1:1" ht="12.75">
      <c r="A41" s="9"/>
    </row>
    <row r="42" spans="1:1" ht="12.75">
      <c r="A42" s="9"/>
    </row>
    <row r="43" spans="1:1" ht="12.75">
      <c r="A43" s="9"/>
    </row>
    <row r="44" spans="1:1" ht="12.75">
      <c r="A44" s="9"/>
    </row>
    <row r="45" spans="1:1" ht="12.75">
      <c r="A45" s="9"/>
    </row>
    <row r="46" spans="1:1" ht="12.75">
      <c r="A46" s="9"/>
    </row>
    <row r="47" spans="1:1" ht="12.75">
      <c r="A47" s="9"/>
    </row>
    <row r="48" spans="1:1" ht="12.75">
      <c r="A48" s="9"/>
    </row>
    <row r="49" spans="1:1" ht="12.75">
      <c r="A49" s="9"/>
    </row>
    <row r="50" spans="1:1" ht="12.75">
      <c r="A50" s="9"/>
    </row>
    <row r="51" spans="1:1" ht="12.75">
      <c r="A51" s="9"/>
    </row>
    <row r="52" spans="1:1" ht="12.75">
      <c r="A52" s="9"/>
    </row>
    <row r="53" spans="1:1" ht="12.75">
      <c r="A53" s="9"/>
    </row>
    <row r="54" spans="1:1" ht="12.75">
      <c r="A54" s="9"/>
    </row>
    <row r="55" spans="1:1" ht="12.75">
      <c r="A55" s="9"/>
    </row>
    <row r="56" spans="1:1" ht="12.75">
      <c r="A56" s="9"/>
    </row>
    <row r="57" spans="1:1" ht="12.75">
      <c r="A57" s="9"/>
    </row>
    <row r="58" spans="1:1" ht="12.75">
      <c r="A58" s="9"/>
    </row>
    <row r="59" spans="1:1" ht="12.75">
      <c r="A59" s="9"/>
    </row>
    <row r="60" spans="1:1" ht="12.75">
      <c r="A60" s="9"/>
    </row>
    <row r="61" spans="1:1" ht="12.75">
      <c r="A61" s="9"/>
    </row>
    <row r="62" spans="1:1" ht="12.75">
      <c r="A62" s="9"/>
    </row>
    <row r="63" spans="1:1" ht="12.75">
      <c r="A63" s="9"/>
    </row>
    <row r="64" spans="1:1" ht="12.75">
      <c r="A64" s="9"/>
    </row>
    <row r="65" spans="1:1" ht="12.75">
      <c r="A65" s="9"/>
    </row>
    <row r="66" spans="1:1" ht="12.75">
      <c r="A66" s="9"/>
    </row>
    <row r="67" spans="1:1" ht="12.75">
      <c r="A67" s="9"/>
    </row>
    <row r="68" spans="1:1" ht="12.75">
      <c r="A68" s="9"/>
    </row>
    <row r="69" spans="1:1" ht="12.75">
      <c r="A69" s="9"/>
    </row>
    <row r="70" spans="1:1" ht="12.75">
      <c r="A70" s="9"/>
    </row>
    <row r="71" spans="1:1" ht="12.75">
      <c r="A71" s="9"/>
    </row>
    <row r="72" spans="1:1" ht="12.75">
      <c r="A72" s="9"/>
    </row>
    <row r="73" spans="1:1" ht="12.75">
      <c r="A73" s="9"/>
    </row>
    <row r="74" spans="1:1" ht="12.75">
      <c r="A74" s="9"/>
    </row>
    <row r="75" spans="1:1" ht="12.75">
      <c r="A75" s="9"/>
    </row>
    <row r="76" spans="1:1" ht="12.75">
      <c r="A76" s="9"/>
    </row>
    <row r="77" spans="1:1" ht="12.75">
      <c r="A77" s="9"/>
    </row>
    <row r="78" spans="1:1" ht="12.75">
      <c r="A78" s="9"/>
    </row>
    <row r="79" spans="1:1" ht="12.75">
      <c r="A79" s="9"/>
    </row>
    <row r="80" spans="1:1" ht="12.75">
      <c r="A80" s="9"/>
    </row>
    <row r="81" spans="1:1" ht="12.75">
      <c r="A81" s="9"/>
    </row>
    <row r="82" spans="1:1" ht="12.75">
      <c r="A82" s="9"/>
    </row>
    <row r="83" spans="1:1" ht="12.75">
      <c r="A83" s="9"/>
    </row>
    <row r="84" spans="1:1" ht="12.75">
      <c r="A84" s="9"/>
    </row>
    <row r="85" spans="1:1" ht="12.75">
      <c r="A85" s="9"/>
    </row>
    <row r="86" spans="1:1" ht="12.75">
      <c r="A86" s="9"/>
    </row>
    <row r="87" spans="1:1" ht="12.75">
      <c r="A87" s="9"/>
    </row>
    <row r="88" spans="1:1" ht="12.75">
      <c r="A88" s="9"/>
    </row>
    <row r="89" spans="1:1" ht="12.75">
      <c r="A89" s="9"/>
    </row>
    <row r="90" spans="1:1" ht="12.75">
      <c r="A90" s="9"/>
    </row>
    <row r="91" spans="1:1" ht="12.75">
      <c r="A91" s="9"/>
    </row>
    <row r="92" spans="1:1" ht="12.75">
      <c r="A92" s="9"/>
    </row>
    <row r="93" spans="1:1" ht="12.75">
      <c r="A93" s="9"/>
    </row>
    <row r="94" spans="1:1" ht="12.75">
      <c r="A94" s="9"/>
    </row>
    <row r="95" spans="1:1" ht="12.75">
      <c r="A95" s="9"/>
    </row>
    <row r="96" spans="1:1" ht="12.75">
      <c r="A96" s="9"/>
    </row>
    <row r="97" spans="1:1" ht="12.75">
      <c r="A97" s="9"/>
    </row>
    <row r="98" spans="1:1" ht="12.75">
      <c r="A98" s="9"/>
    </row>
    <row r="99" spans="1:1" ht="12.75">
      <c r="A99" s="9"/>
    </row>
    <row r="100" spans="1:1" ht="12.75">
      <c r="A100" s="9"/>
    </row>
    <row r="101" spans="1:1" ht="12.75">
      <c r="A101" s="9"/>
    </row>
    <row r="102" spans="1:1" ht="12.75">
      <c r="A102" s="9"/>
    </row>
    <row r="103" spans="1:1" ht="12.75">
      <c r="A103" s="9"/>
    </row>
    <row r="104" spans="1:1" ht="12.75">
      <c r="A104" s="9"/>
    </row>
    <row r="105" spans="1:1" ht="12.75">
      <c r="A105" s="9"/>
    </row>
    <row r="106" spans="1:1" ht="12.75">
      <c r="A106" s="9"/>
    </row>
    <row r="107" spans="1:1" ht="12.75">
      <c r="A107" s="9"/>
    </row>
    <row r="108" spans="1:1" ht="12.75">
      <c r="A108" s="9"/>
    </row>
    <row r="109" spans="1:1" ht="12.75">
      <c r="A109" s="9"/>
    </row>
    <row r="110" spans="1:1" ht="12.75">
      <c r="A110" s="9"/>
    </row>
    <row r="111" spans="1:1" ht="12.75">
      <c r="A111" s="9"/>
    </row>
    <row r="112" spans="1:1" ht="12.75">
      <c r="A112" s="9"/>
    </row>
    <row r="113" spans="1:1" ht="12.75">
      <c r="A113" s="9"/>
    </row>
    <row r="114" spans="1:1" ht="12.75">
      <c r="A114" s="9"/>
    </row>
    <row r="115" spans="1:1" ht="12.75">
      <c r="A115" s="9"/>
    </row>
    <row r="116" spans="1:1" ht="12.75">
      <c r="A116" s="9"/>
    </row>
    <row r="117" spans="1:1" ht="12.75">
      <c r="A117" s="9"/>
    </row>
    <row r="118" spans="1:1" ht="12.75">
      <c r="A118" s="9"/>
    </row>
    <row r="119" spans="1:1" ht="12.75">
      <c r="A119" s="9"/>
    </row>
    <row r="120" spans="1:1" ht="12.75">
      <c r="A120" s="9"/>
    </row>
    <row r="121" spans="1:1" ht="12.75">
      <c r="A121" s="9"/>
    </row>
    <row r="122" spans="1:1" ht="12.75">
      <c r="A122" s="9"/>
    </row>
    <row r="123" spans="1:1" ht="12.75">
      <c r="A123" s="9"/>
    </row>
    <row r="124" spans="1:1" ht="12.75">
      <c r="A124" s="9"/>
    </row>
    <row r="125" spans="1:1" ht="12.75">
      <c r="A125" s="9"/>
    </row>
    <row r="126" spans="1:1" ht="12.75">
      <c r="A126" s="9"/>
    </row>
    <row r="127" spans="1:1" ht="12.75">
      <c r="A127" s="9"/>
    </row>
    <row r="128" spans="1:1" ht="12.75">
      <c r="A128" s="9"/>
    </row>
    <row r="129" spans="1:1" ht="12.75">
      <c r="A129" s="9"/>
    </row>
    <row r="130" spans="1:1" ht="12.75">
      <c r="A130" s="9"/>
    </row>
    <row r="131" spans="1:1" ht="12.75">
      <c r="A131" s="9"/>
    </row>
    <row r="132" spans="1:1" ht="12.75">
      <c r="A132" s="9"/>
    </row>
    <row r="133" spans="1:1" ht="12.75">
      <c r="A133" s="9"/>
    </row>
    <row r="134" spans="1:1" ht="12.75">
      <c r="A134" s="9"/>
    </row>
    <row r="135" spans="1:1" ht="12.75">
      <c r="A135" s="9"/>
    </row>
    <row r="136" spans="1:1" ht="12.75">
      <c r="A136" s="9"/>
    </row>
    <row r="137" spans="1:1" ht="12.75">
      <c r="A137" s="9"/>
    </row>
    <row r="138" spans="1:1" ht="12.75">
      <c r="A138" s="9"/>
    </row>
    <row r="139" spans="1:1" ht="12.75">
      <c r="A139" s="9"/>
    </row>
    <row r="140" spans="1:1" ht="12.75">
      <c r="A140" s="9"/>
    </row>
    <row r="141" spans="1:1" ht="12.75">
      <c r="A141" s="9"/>
    </row>
    <row r="142" spans="1:1" ht="12.75">
      <c r="A142" s="9"/>
    </row>
    <row r="143" spans="1:1" ht="12.75">
      <c r="A143" s="9"/>
    </row>
    <row r="144" spans="1:1" ht="12.75">
      <c r="A144" s="9"/>
    </row>
    <row r="145" spans="1:1" ht="12.75">
      <c r="A145" s="9"/>
    </row>
    <row r="146" spans="1:1" ht="12.75">
      <c r="A146" s="9"/>
    </row>
    <row r="147" spans="1:1" ht="12.75">
      <c r="A147" s="9"/>
    </row>
    <row r="148" spans="1:1" ht="12.75">
      <c r="A148" s="9"/>
    </row>
    <row r="149" spans="1:1" ht="12.75">
      <c r="A149" s="9"/>
    </row>
    <row r="150" spans="1:1" ht="12.75">
      <c r="A150" s="9"/>
    </row>
    <row r="151" spans="1:1" ht="12.75">
      <c r="A151" s="9"/>
    </row>
    <row r="152" spans="1:1" ht="12.75">
      <c r="A152" s="9"/>
    </row>
    <row r="153" spans="1:1" ht="12.75">
      <c r="A153" s="9"/>
    </row>
    <row r="154" spans="1:1" ht="12.75">
      <c r="A154" s="9"/>
    </row>
    <row r="155" spans="1:1" ht="12.75">
      <c r="A155" s="9"/>
    </row>
    <row r="156" spans="1:1" ht="12.75">
      <c r="A156" s="9"/>
    </row>
    <row r="157" spans="1:1" ht="12.75">
      <c r="A157" s="9"/>
    </row>
    <row r="158" spans="1:1" ht="12.75">
      <c r="A158" s="9"/>
    </row>
    <row r="159" spans="1:1" ht="12.75">
      <c r="A159" s="9"/>
    </row>
    <row r="160" spans="1:1" ht="12.75">
      <c r="A160" s="9"/>
    </row>
    <row r="161" spans="1:1" ht="12.75">
      <c r="A161" s="9"/>
    </row>
    <row r="162" spans="1:1" ht="12.75">
      <c r="A162" s="9"/>
    </row>
    <row r="163" spans="1:1" ht="12.75">
      <c r="A163" s="9"/>
    </row>
    <row r="164" spans="1:1" ht="12.75">
      <c r="A164" s="9"/>
    </row>
    <row r="165" spans="1:1" ht="12.75">
      <c r="A165" s="9"/>
    </row>
    <row r="166" spans="1:1" ht="12.75">
      <c r="A166" s="9"/>
    </row>
    <row r="167" spans="1:1" ht="12.75">
      <c r="A167" s="9"/>
    </row>
    <row r="168" spans="1:1" ht="12.75">
      <c r="A168" s="9"/>
    </row>
    <row r="169" spans="1:1" ht="12.75">
      <c r="A169" s="9"/>
    </row>
    <row r="170" spans="1:1" ht="12.75">
      <c r="A170" s="9"/>
    </row>
    <row r="171" spans="1:1" ht="12.75">
      <c r="A171" s="9"/>
    </row>
    <row r="172" spans="1:1" ht="12.75">
      <c r="A172" s="9"/>
    </row>
    <row r="173" spans="1:1" ht="12.75">
      <c r="A173" s="9"/>
    </row>
    <row r="174" spans="1:1" ht="12.75">
      <c r="A174" s="9"/>
    </row>
    <row r="175" spans="1:1" ht="12.75">
      <c r="A175" s="9"/>
    </row>
    <row r="176" spans="1:1" ht="12.75">
      <c r="A176" s="9"/>
    </row>
    <row r="177" spans="1:1" ht="12.75">
      <c r="A177" s="9"/>
    </row>
    <row r="178" spans="1:1" ht="12.75">
      <c r="A178" s="9"/>
    </row>
    <row r="179" spans="1:1" ht="12.75">
      <c r="A179" s="9"/>
    </row>
    <row r="180" spans="1:1" ht="12.75">
      <c r="A180" s="9"/>
    </row>
    <row r="181" spans="1:1" ht="12.75">
      <c r="A181" s="9"/>
    </row>
    <row r="182" spans="1:1" ht="12.75">
      <c r="A182" s="9"/>
    </row>
    <row r="183" spans="1:1" ht="12.75">
      <c r="A183" s="9"/>
    </row>
    <row r="184" spans="1:1" ht="12.75">
      <c r="A184" s="9"/>
    </row>
    <row r="185" spans="1:1" ht="12.75">
      <c r="A185" s="9"/>
    </row>
    <row r="186" spans="1:1" ht="12.75">
      <c r="A186" s="9"/>
    </row>
    <row r="187" spans="1:1" ht="12.75">
      <c r="A187" s="9"/>
    </row>
    <row r="188" spans="1:1" ht="12.75">
      <c r="A188" s="9"/>
    </row>
    <row r="189" spans="1:1" ht="12.75">
      <c r="A189" s="9"/>
    </row>
    <row r="190" spans="1:1" ht="12.75">
      <c r="A190" s="9"/>
    </row>
    <row r="191" spans="1:1" ht="12.75">
      <c r="A191" s="9"/>
    </row>
    <row r="192" spans="1:1" ht="12.75">
      <c r="A192" s="9"/>
    </row>
    <row r="193" spans="1:1" ht="12.75">
      <c r="A193" s="9"/>
    </row>
    <row r="194" spans="1:1" ht="12.75">
      <c r="A194" s="9"/>
    </row>
    <row r="195" spans="1:1" ht="12.75">
      <c r="A195" s="9"/>
    </row>
    <row r="196" spans="1:1" ht="12.75">
      <c r="A196" s="9"/>
    </row>
    <row r="197" spans="1:1" ht="12.75">
      <c r="A197" s="9"/>
    </row>
    <row r="198" spans="1:1" ht="12.75">
      <c r="A198" s="9"/>
    </row>
    <row r="199" spans="1:1" ht="12.75">
      <c r="A199" s="9"/>
    </row>
    <row r="200" spans="1:1" ht="12.75">
      <c r="A200" s="9"/>
    </row>
    <row r="201" spans="1:1" ht="12.75">
      <c r="A201" s="9"/>
    </row>
    <row r="202" spans="1:1" ht="12.75">
      <c r="A202" s="9"/>
    </row>
    <row r="203" spans="1:1" ht="12.75">
      <c r="A203" s="9"/>
    </row>
    <row r="204" spans="1:1" ht="12.75">
      <c r="A204" s="9"/>
    </row>
    <row r="205" spans="1:1" ht="12.75">
      <c r="A205" s="9"/>
    </row>
    <row r="206" spans="1:1" ht="12.75">
      <c r="A206" s="9"/>
    </row>
    <row r="207" spans="1:1" ht="12.75">
      <c r="A207" s="9"/>
    </row>
    <row r="208" spans="1:1" ht="12.75">
      <c r="A208" s="9"/>
    </row>
    <row r="209" spans="1:1" ht="12.75">
      <c r="A209" s="9"/>
    </row>
    <row r="210" spans="1:1" ht="12.75">
      <c r="A210" s="9"/>
    </row>
    <row r="211" spans="1:1" ht="12.75">
      <c r="A211" s="9"/>
    </row>
    <row r="212" spans="1:1" ht="12.75">
      <c r="A212" s="9"/>
    </row>
    <row r="213" spans="1:1" ht="12.75">
      <c r="A213" s="9"/>
    </row>
    <row r="214" spans="1:1" ht="12.75">
      <c r="A214" s="9"/>
    </row>
    <row r="215" spans="1:1" ht="12.75">
      <c r="A215" s="9"/>
    </row>
    <row r="216" spans="1:1" ht="12.75">
      <c r="A216" s="9"/>
    </row>
    <row r="217" spans="1:1" ht="12.75">
      <c r="A217" s="9"/>
    </row>
    <row r="218" spans="1:1" ht="12.75">
      <c r="A218" s="9"/>
    </row>
    <row r="219" spans="1:1" ht="12.75">
      <c r="A219" s="9"/>
    </row>
    <row r="220" spans="1:1" ht="12.75">
      <c r="A220" s="9"/>
    </row>
    <row r="221" spans="1:1" ht="12.75">
      <c r="A221" s="9"/>
    </row>
    <row r="222" spans="1:1" ht="12.75">
      <c r="A222" s="9"/>
    </row>
    <row r="223" spans="1:1" ht="12.75">
      <c r="A223" s="9"/>
    </row>
    <row r="224" spans="1:1" ht="12.75">
      <c r="A224" s="9"/>
    </row>
    <row r="225" spans="1:1" ht="12.75">
      <c r="A225" s="9"/>
    </row>
    <row r="226" spans="1:1" ht="12.75">
      <c r="A226" s="9"/>
    </row>
    <row r="227" spans="1:1" ht="12.75">
      <c r="A227" s="9"/>
    </row>
    <row r="228" spans="1:1" ht="12.75">
      <c r="A228" s="9"/>
    </row>
    <row r="229" spans="1:1" ht="12.75">
      <c r="A229" s="9"/>
    </row>
    <row r="230" spans="1:1" ht="12.75">
      <c r="A230" s="9"/>
    </row>
    <row r="231" spans="1:1" ht="12.75">
      <c r="A231" s="9"/>
    </row>
    <row r="232" spans="1:1" ht="12.75">
      <c r="A232" s="9"/>
    </row>
    <row r="233" spans="1:1" ht="12.75">
      <c r="A233" s="9"/>
    </row>
    <row r="234" spans="1:1" ht="12.75">
      <c r="A234" s="9"/>
    </row>
    <row r="235" spans="1:1" ht="12.75">
      <c r="A235" s="9"/>
    </row>
    <row r="236" spans="1:1" ht="12.75">
      <c r="A236" s="9"/>
    </row>
    <row r="237" spans="1:1" ht="12.75">
      <c r="A237" s="9"/>
    </row>
    <row r="238" spans="1:1" ht="12.75">
      <c r="A238" s="9"/>
    </row>
    <row r="239" spans="1:1" ht="12.75">
      <c r="A239" s="9"/>
    </row>
    <row r="240" spans="1:1" ht="12.75">
      <c r="A240" s="9"/>
    </row>
    <row r="241" spans="1:1" ht="12.75">
      <c r="A241" s="9"/>
    </row>
    <row r="242" spans="1:1" ht="12.75">
      <c r="A242" s="9"/>
    </row>
    <row r="243" spans="1:1" ht="12.75">
      <c r="A243" s="9"/>
    </row>
    <row r="244" spans="1:1" ht="12.75">
      <c r="A244" s="9"/>
    </row>
    <row r="245" spans="1:1" ht="12.75">
      <c r="A245" s="9"/>
    </row>
    <row r="246" spans="1:1" ht="12.75">
      <c r="A246" s="9"/>
    </row>
    <row r="247" spans="1:1" ht="12.75">
      <c r="A247" s="9"/>
    </row>
    <row r="248" spans="1:1" ht="12.75">
      <c r="A248" s="9"/>
    </row>
    <row r="249" spans="1:1" ht="12.75">
      <c r="A249" s="9"/>
    </row>
    <row r="250" spans="1:1" ht="12.75">
      <c r="A250" s="9"/>
    </row>
    <row r="251" spans="1:1" ht="12.75">
      <c r="A251" s="9"/>
    </row>
    <row r="252" spans="1:1" ht="12.75">
      <c r="A252" s="9"/>
    </row>
    <row r="253" spans="1:1" ht="12.75">
      <c r="A253" s="9"/>
    </row>
    <row r="254" spans="1:1" ht="12.75">
      <c r="A254" s="9"/>
    </row>
    <row r="255" spans="1:1" ht="12.75">
      <c r="A255" s="9"/>
    </row>
    <row r="256" spans="1:1" ht="12.75">
      <c r="A256" s="9"/>
    </row>
    <row r="257" spans="1:1" ht="12.75">
      <c r="A257" s="9"/>
    </row>
    <row r="258" spans="1:1" ht="12.75">
      <c r="A258" s="9"/>
    </row>
    <row r="259" spans="1:1" ht="12.75">
      <c r="A259" s="9"/>
    </row>
    <row r="260" spans="1:1" ht="12.75">
      <c r="A260" s="9"/>
    </row>
    <row r="261" spans="1:1" ht="12.75">
      <c r="A261" s="9"/>
    </row>
    <row r="262" spans="1:1" ht="12.75">
      <c r="A262" s="9"/>
    </row>
    <row r="263" spans="1:1" ht="12.75">
      <c r="A263" s="9"/>
    </row>
    <row r="264" spans="1:1" ht="12.75">
      <c r="A264" s="9"/>
    </row>
    <row r="265" spans="1:1" ht="12.75">
      <c r="A265" s="9"/>
    </row>
    <row r="266" spans="1:1" ht="12.75">
      <c r="A266" s="9"/>
    </row>
    <row r="267" spans="1:1" ht="12.75">
      <c r="A267" s="9"/>
    </row>
    <row r="268" spans="1:1" ht="12.75">
      <c r="A268" s="9"/>
    </row>
    <row r="269" spans="1:1" ht="12.75">
      <c r="A269" s="9"/>
    </row>
    <row r="270" spans="1:1" ht="12.75">
      <c r="A270" s="9"/>
    </row>
    <row r="271" spans="1:1" ht="12.75">
      <c r="A271" s="9"/>
    </row>
    <row r="272" spans="1:1" ht="12.75">
      <c r="A272" s="9"/>
    </row>
    <row r="273" spans="1:1" ht="12.75">
      <c r="A273" s="9"/>
    </row>
    <row r="274" spans="1:1" ht="12.75">
      <c r="A274" s="9"/>
    </row>
    <row r="275" spans="1:1" ht="12.75">
      <c r="A275" s="9"/>
    </row>
    <row r="276" spans="1:1" ht="12.75">
      <c r="A276" s="9"/>
    </row>
    <row r="277" spans="1:1" ht="12.75">
      <c r="A277" s="9"/>
    </row>
    <row r="278" spans="1:1" ht="12.75">
      <c r="A278" s="9"/>
    </row>
    <row r="279" spans="1:1" ht="12.75">
      <c r="A279" s="9"/>
    </row>
    <row r="280" spans="1:1" ht="12.75">
      <c r="A280" s="9"/>
    </row>
    <row r="281" spans="1:1" ht="12.75">
      <c r="A281" s="9"/>
    </row>
    <row r="282" spans="1:1" ht="12.75">
      <c r="A282" s="9"/>
    </row>
    <row r="283" spans="1:1" ht="12.75">
      <c r="A283" s="9"/>
    </row>
    <row r="284" spans="1:1" ht="12.75">
      <c r="A284" s="9"/>
    </row>
    <row r="285" spans="1:1" ht="12.75">
      <c r="A285" s="9"/>
    </row>
    <row r="286" spans="1:1" ht="12.75">
      <c r="A286" s="9"/>
    </row>
    <row r="287" spans="1:1" ht="12.75">
      <c r="A287" s="9"/>
    </row>
    <row r="288" spans="1:1" ht="12.75">
      <c r="A288" s="9"/>
    </row>
    <row r="289" spans="1:1" ht="12.75">
      <c r="A289" s="9"/>
    </row>
    <row r="290" spans="1:1" ht="12.75">
      <c r="A290" s="9"/>
    </row>
    <row r="291" spans="1:1" ht="12.75">
      <c r="A291" s="9"/>
    </row>
    <row r="292" spans="1:1" ht="12.75">
      <c r="A292" s="9"/>
    </row>
    <row r="293" spans="1:1" ht="12.75">
      <c r="A293" s="9"/>
    </row>
    <row r="294" spans="1:1" ht="12.75">
      <c r="A294" s="9"/>
    </row>
    <row r="295" spans="1:1" ht="12.75">
      <c r="A295" s="9"/>
    </row>
    <row r="296" spans="1:1" ht="12.75">
      <c r="A296" s="9"/>
    </row>
    <row r="297" spans="1:1" ht="12.75">
      <c r="A297" s="9"/>
    </row>
    <row r="298" spans="1:1" ht="12.75">
      <c r="A298" s="9"/>
    </row>
    <row r="299" spans="1:1" ht="12.75">
      <c r="A299" s="9"/>
    </row>
    <row r="300" spans="1:1" ht="12.75">
      <c r="A300" s="9"/>
    </row>
    <row r="301" spans="1:1" ht="12.75">
      <c r="A301" s="9"/>
    </row>
    <row r="302" spans="1:1" ht="12.75">
      <c r="A302" s="9"/>
    </row>
    <row r="303" spans="1:1" ht="12.75">
      <c r="A303" s="9"/>
    </row>
    <row r="304" spans="1:1" ht="12.75">
      <c r="A304" s="9"/>
    </row>
    <row r="305" spans="1:1" ht="12.75">
      <c r="A305" s="9"/>
    </row>
    <row r="306" spans="1:1" ht="12.75">
      <c r="A306" s="9"/>
    </row>
    <row r="307" spans="1:1" ht="12.75">
      <c r="A307" s="9"/>
    </row>
    <row r="308" spans="1:1" ht="12.75">
      <c r="A308" s="9"/>
    </row>
    <row r="309" spans="1:1" ht="12.75">
      <c r="A309" s="9"/>
    </row>
    <row r="310" spans="1:1" ht="12.75">
      <c r="A310" s="9"/>
    </row>
    <row r="311" spans="1:1" ht="12.75">
      <c r="A311" s="9"/>
    </row>
    <row r="312" spans="1:1" ht="12.75">
      <c r="A312" s="9"/>
    </row>
    <row r="313" spans="1:1" ht="12.75">
      <c r="A313" s="9"/>
    </row>
    <row r="314" spans="1:1" ht="12.75">
      <c r="A314" s="9"/>
    </row>
    <row r="315" spans="1:1" ht="12.75">
      <c r="A315" s="9"/>
    </row>
    <row r="316" spans="1:1" ht="12.75">
      <c r="A316" s="9"/>
    </row>
    <row r="317" spans="1:1" ht="12.75">
      <c r="A317" s="9"/>
    </row>
    <row r="318" spans="1:1" ht="12.75">
      <c r="A318" s="9"/>
    </row>
    <row r="319" spans="1:1" ht="12.75">
      <c r="A319" s="9"/>
    </row>
    <row r="320" spans="1:1" ht="12.75">
      <c r="A320" s="9"/>
    </row>
    <row r="321" spans="1:1" ht="12.75">
      <c r="A321" s="9"/>
    </row>
    <row r="322" spans="1:1" ht="12.75">
      <c r="A322" s="9"/>
    </row>
    <row r="323" spans="1:1" ht="12.75">
      <c r="A323" s="9"/>
    </row>
    <row r="324" spans="1:1" ht="12.75">
      <c r="A324" s="9"/>
    </row>
    <row r="325" spans="1:1" ht="12.75">
      <c r="A325" s="9"/>
    </row>
    <row r="326" spans="1:1" ht="12.75">
      <c r="A326" s="9"/>
    </row>
    <row r="327" spans="1:1" ht="12.75">
      <c r="A327" s="9"/>
    </row>
    <row r="328" spans="1:1" ht="12.75">
      <c r="A328" s="9"/>
    </row>
    <row r="329" spans="1:1" ht="12.75">
      <c r="A329" s="9"/>
    </row>
    <row r="330" spans="1:1" ht="12.75">
      <c r="A330" s="9"/>
    </row>
    <row r="331" spans="1:1" ht="12.75">
      <c r="A331" s="9"/>
    </row>
    <row r="332" spans="1:1" ht="12.75">
      <c r="A332" s="9"/>
    </row>
    <row r="333" spans="1:1" ht="12.75">
      <c r="A333" s="9"/>
    </row>
    <row r="334" spans="1:1" ht="12.75">
      <c r="A334" s="9"/>
    </row>
    <row r="335" spans="1:1" ht="12.75">
      <c r="A335" s="9"/>
    </row>
    <row r="336" spans="1:1" ht="12.75">
      <c r="A336" s="9"/>
    </row>
    <row r="337" spans="1:1" ht="12.75">
      <c r="A337" s="9"/>
    </row>
    <row r="338" spans="1:1" ht="12.75">
      <c r="A338" s="9"/>
    </row>
    <row r="339" spans="1:1" ht="12.75">
      <c r="A339" s="9"/>
    </row>
    <row r="340" spans="1:1" ht="12.75">
      <c r="A340" s="9"/>
    </row>
    <row r="341" spans="1:1" ht="12.75">
      <c r="A341" s="9"/>
    </row>
    <row r="342" spans="1:1" ht="12.75">
      <c r="A342" s="9"/>
    </row>
    <row r="343" spans="1:1" ht="12.75">
      <c r="A343" s="9"/>
    </row>
    <row r="344" spans="1:1" ht="12.75">
      <c r="A344" s="9"/>
    </row>
    <row r="345" spans="1:1" ht="12.75">
      <c r="A345" s="9"/>
    </row>
    <row r="346" spans="1:1" ht="12.75">
      <c r="A346" s="9"/>
    </row>
    <row r="347" spans="1:1" ht="12.75">
      <c r="A347" s="9"/>
    </row>
    <row r="348" spans="1:1" ht="12.75">
      <c r="A348" s="9"/>
    </row>
    <row r="349" spans="1:1" ht="12.75">
      <c r="A349" s="9"/>
    </row>
    <row r="350" spans="1:1" ht="12.75">
      <c r="A350" s="9"/>
    </row>
    <row r="351" spans="1:1" ht="12.75">
      <c r="A351" s="9"/>
    </row>
    <row r="352" spans="1:1" ht="12.75">
      <c r="A352" s="9"/>
    </row>
    <row r="353" spans="1:1" ht="12.75">
      <c r="A353" s="9"/>
    </row>
    <row r="354" spans="1:1" ht="12.75">
      <c r="A354" s="9"/>
    </row>
    <row r="355" spans="1:1" ht="12.75">
      <c r="A355" s="9"/>
    </row>
    <row r="356" spans="1:1" ht="12.75">
      <c r="A356" s="9"/>
    </row>
    <row r="357" spans="1:1" ht="12.75">
      <c r="A357" s="9"/>
    </row>
    <row r="358" spans="1:1" ht="12.75">
      <c r="A358" s="9"/>
    </row>
    <row r="359" spans="1:1" ht="12.75">
      <c r="A359" s="9"/>
    </row>
    <row r="360" spans="1:1" ht="12.75">
      <c r="A360" s="9"/>
    </row>
    <row r="361" spans="1:1" ht="12.75">
      <c r="A361" s="9"/>
    </row>
    <row r="362" spans="1:1" ht="12.75">
      <c r="A362" s="9"/>
    </row>
    <row r="363" spans="1:1" ht="12.75">
      <c r="A363" s="9"/>
    </row>
    <row r="364" spans="1:1" ht="12.75">
      <c r="A364" s="9"/>
    </row>
    <row r="365" spans="1:1" ht="12.75">
      <c r="A365" s="9"/>
    </row>
    <row r="366" spans="1:1" ht="12.75">
      <c r="A366" s="9"/>
    </row>
    <row r="367" spans="1:1" ht="12.75">
      <c r="A367" s="9"/>
    </row>
    <row r="368" spans="1:1" ht="12.75">
      <c r="A368" s="9"/>
    </row>
    <row r="369" spans="1:1" ht="12.75">
      <c r="A369" s="9"/>
    </row>
    <row r="370" spans="1:1" ht="12.75">
      <c r="A370" s="9"/>
    </row>
    <row r="371" spans="1:1" ht="12.75">
      <c r="A371" s="9"/>
    </row>
    <row r="372" spans="1:1" ht="12.75">
      <c r="A372" s="9"/>
    </row>
    <row r="373" spans="1:1" ht="12.75">
      <c r="A373" s="9"/>
    </row>
    <row r="374" spans="1:1" ht="12.75">
      <c r="A374" s="9"/>
    </row>
    <row r="375" spans="1:1" ht="12.75">
      <c r="A375" s="9"/>
    </row>
    <row r="376" spans="1:1" ht="12.75">
      <c r="A376" s="9"/>
    </row>
    <row r="377" spans="1:1" ht="12.75">
      <c r="A377" s="9"/>
    </row>
    <row r="378" spans="1:1" ht="12.75">
      <c r="A378" s="9"/>
    </row>
    <row r="379" spans="1:1" ht="12.75">
      <c r="A379" s="9"/>
    </row>
    <row r="380" spans="1:1" ht="12.75">
      <c r="A380" s="9"/>
    </row>
    <row r="381" spans="1:1" ht="12.75">
      <c r="A381" s="9"/>
    </row>
    <row r="382" spans="1:1" ht="12.75">
      <c r="A382" s="9"/>
    </row>
    <row r="383" spans="1:1" ht="12.75">
      <c r="A383" s="9"/>
    </row>
    <row r="384" spans="1:1" ht="12.75">
      <c r="A384" s="9"/>
    </row>
    <row r="385" spans="1:1" ht="12.75">
      <c r="A385" s="9"/>
    </row>
    <row r="386" spans="1:1" ht="12.75">
      <c r="A386" s="9"/>
    </row>
    <row r="387" spans="1:1" ht="12.75">
      <c r="A387" s="9"/>
    </row>
    <row r="388" spans="1:1" ht="12.75">
      <c r="A388" s="9"/>
    </row>
    <row r="389" spans="1:1" ht="12.75">
      <c r="A389" s="9"/>
    </row>
    <row r="390" spans="1:1" ht="12.75">
      <c r="A390" s="9"/>
    </row>
    <row r="391" spans="1:1" ht="12.75">
      <c r="A391" s="9"/>
    </row>
    <row r="392" spans="1:1" ht="12.75">
      <c r="A392" s="9"/>
    </row>
    <row r="393" spans="1:1" ht="12.75">
      <c r="A393" s="9"/>
    </row>
    <row r="394" spans="1:1" ht="12.75">
      <c r="A394" s="9"/>
    </row>
    <row r="395" spans="1:1" ht="12.75">
      <c r="A395" s="9"/>
    </row>
    <row r="396" spans="1:1" ht="12.75">
      <c r="A396" s="9"/>
    </row>
    <row r="397" spans="1:1" ht="12.75">
      <c r="A397" s="9"/>
    </row>
    <row r="398" spans="1:1" ht="12.75">
      <c r="A398" s="9"/>
    </row>
    <row r="399" spans="1:1" ht="12.75">
      <c r="A399" s="9"/>
    </row>
    <row r="400" spans="1:1" ht="12.75">
      <c r="A400" s="9"/>
    </row>
    <row r="401" spans="1:1" ht="12.75">
      <c r="A401" s="9"/>
    </row>
    <row r="402" spans="1:1" ht="12.75">
      <c r="A402" s="9"/>
    </row>
    <row r="403" spans="1:1" ht="12.75">
      <c r="A403" s="9"/>
    </row>
    <row r="404" spans="1:1" ht="12.75">
      <c r="A404" s="9"/>
    </row>
    <row r="405" spans="1:1" ht="12.75">
      <c r="A405" s="9"/>
    </row>
    <row r="406" spans="1:1" ht="12.75">
      <c r="A406" s="9"/>
    </row>
    <row r="407" spans="1:1" ht="12.75">
      <c r="A407" s="9"/>
    </row>
    <row r="408" spans="1:1" ht="12.75">
      <c r="A408" s="9"/>
    </row>
    <row r="409" spans="1:1" ht="12.75">
      <c r="A409" s="9"/>
    </row>
    <row r="410" spans="1:1" ht="12.75">
      <c r="A410" s="9"/>
    </row>
    <row r="411" spans="1:1" ht="12.75">
      <c r="A411" s="9"/>
    </row>
    <row r="412" spans="1:1" ht="12.75">
      <c r="A412" s="9"/>
    </row>
    <row r="413" spans="1:1" ht="12.75">
      <c r="A413" s="9"/>
    </row>
    <row r="414" spans="1:1" ht="12.75">
      <c r="A414" s="9"/>
    </row>
    <row r="415" spans="1:1" ht="12.75">
      <c r="A415" s="9"/>
    </row>
    <row r="416" spans="1:1" ht="12.75">
      <c r="A416" s="9"/>
    </row>
    <row r="417" spans="1:1" ht="12.75">
      <c r="A417" s="9"/>
    </row>
    <row r="418" spans="1:1" ht="12.75">
      <c r="A418" s="9"/>
    </row>
    <row r="419" spans="1:1" ht="12.75">
      <c r="A419" s="9"/>
    </row>
    <row r="420" spans="1:1" ht="12.75">
      <c r="A420" s="9"/>
    </row>
    <row r="421" spans="1:1" ht="12.75">
      <c r="A421" s="9"/>
    </row>
    <row r="422" spans="1:1" ht="12.75">
      <c r="A422" s="9"/>
    </row>
    <row r="423" spans="1:1" ht="12.75">
      <c r="A423" s="9"/>
    </row>
    <row r="424" spans="1:1" ht="12.75">
      <c r="A424" s="9"/>
    </row>
    <row r="425" spans="1:1" ht="12.75">
      <c r="A425" s="9"/>
    </row>
    <row r="426" spans="1:1" ht="12.75">
      <c r="A426" s="9"/>
    </row>
    <row r="427" spans="1:1" ht="12.75">
      <c r="A427" s="9"/>
    </row>
    <row r="428" spans="1:1" ht="12.75">
      <c r="A428" s="9"/>
    </row>
    <row r="429" spans="1:1" ht="12.75">
      <c r="A429" s="9"/>
    </row>
    <row r="430" spans="1:1" ht="12.75">
      <c r="A430" s="9"/>
    </row>
    <row r="431" spans="1:1" ht="12.75">
      <c r="A431" s="9"/>
    </row>
    <row r="432" spans="1:1" ht="12.75">
      <c r="A432" s="9"/>
    </row>
    <row r="433" spans="1:1" ht="12.75">
      <c r="A433" s="9"/>
    </row>
    <row r="434" spans="1:1" ht="12.75">
      <c r="A434" s="9"/>
    </row>
    <row r="435" spans="1:1" ht="12.75">
      <c r="A435" s="9"/>
    </row>
    <row r="436" spans="1:1" ht="12.75">
      <c r="A436" s="9"/>
    </row>
    <row r="437" spans="1:1" ht="12.75">
      <c r="A437" s="9"/>
    </row>
    <row r="438" spans="1:1" ht="12.75">
      <c r="A438" s="9"/>
    </row>
    <row r="439" spans="1:1" ht="12.75">
      <c r="A439" s="9"/>
    </row>
    <row r="440" spans="1:1" ht="12.75">
      <c r="A440" s="9"/>
    </row>
    <row r="441" spans="1:1" ht="12.75">
      <c r="A441" s="9"/>
    </row>
    <row r="442" spans="1:1" ht="12.75">
      <c r="A442" s="9"/>
    </row>
    <row r="443" spans="1:1" ht="12.75">
      <c r="A443" s="9"/>
    </row>
    <row r="444" spans="1:1" ht="12.75">
      <c r="A444" s="9"/>
    </row>
    <row r="445" spans="1:1" ht="12.75">
      <c r="A445" s="9"/>
    </row>
    <row r="446" spans="1:1" ht="12.75">
      <c r="A446" s="9"/>
    </row>
    <row r="447" spans="1:1" ht="12.75">
      <c r="A447" s="9"/>
    </row>
    <row r="448" spans="1:1" ht="12.75">
      <c r="A448" s="9"/>
    </row>
    <row r="449" spans="1:1" ht="12.75">
      <c r="A449" s="9"/>
    </row>
    <row r="450" spans="1:1" ht="12.75">
      <c r="A450" s="9"/>
    </row>
    <row r="451" spans="1:1" ht="12.75">
      <c r="A451" s="9"/>
    </row>
    <row r="452" spans="1:1" ht="12.75">
      <c r="A452" s="9"/>
    </row>
    <row r="453" spans="1:1" ht="12.75">
      <c r="A453" s="9"/>
    </row>
    <row r="454" spans="1:1" ht="12.75">
      <c r="A454" s="9"/>
    </row>
    <row r="455" spans="1:1" ht="12.75">
      <c r="A455" s="9"/>
    </row>
    <row r="456" spans="1:1" ht="12.75">
      <c r="A456" s="9"/>
    </row>
    <row r="457" spans="1:1" ht="12.75">
      <c r="A457" s="9"/>
    </row>
    <row r="458" spans="1:1" ht="12.75">
      <c r="A458" s="9"/>
    </row>
    <row r="459" spans="1:1" ht="12.75">
      <c r="A459" s="9"/>
    </row>
    <row r="460" spans="1:1" ht="12.75">
      <c r="A460" s="9"/>
    </row>
    <row r="461" spans="1:1" ht="12.75">
      <c r="A461" s="9"/>
    </row>
    <row r="462" spans="1:1" ht="12.75">
      <c r="A462" s="9"/>
    </row>
    <row r="463" spans="1:1" ht="12.75">
      <c r="A463" s="9"/>
    </row>
    <row r="464" spans="1:1" ht="12.75">
      <c r="A464" s="9"/>
    </row>
    <row r="465" spans="1:1" ht="12.75">
      <c r="A465" s="9"/>
    </row>
    <row r="466" spans="1:1" ht="12.75">
      <c r="A466" s="9"/>
    </row>
    <row r="467" spans="1:1" ht="12.75">
      <c r="A467" s="9"/>
    </row>
    <row r="468" spans="1:1" ht="12.75">
      <c r="A468" s="9"/>
    </row>
    <row r="469" spans="1:1" ht="12.75">
      <c r="A469" s="9"/>
    </row>
    <row r="470" spans="1:1" ht="12.75">
      <c r="A470" s="9"/>
    </row>
    <row r="471" spans="1:1" ht="12.75">
      <c r="A471" s="9"/>
    </row>
    <row r="472" spans="1:1" ht="12.75">
      <c r="A472" s="9"/>
    </row>
    <row r="473" spans="1:1" ht="12.75">
      <c r="A473" s="9"/>
    </row>
    <row r="474" spans="1:1" ht="12.75">
      <c r="A474" s="9"/>
    </row>
    <row r="475" spans="1:1" ht="12.75">
      <c r="A475" s="9"/>
    </row>
    <row r="476" spans="1:1" ht="12.75">
      <c r="A476" s="9"/>
    </row>
    <row r="477" spans="1:1" ht="12.75">
      <c r="A477" s="9"/>
    </row>
    <row r="478" spans="1:1" ht="12.75">
      <c r="A478" s="9"/>
    </row>
    <row r="479" spans="1:1" ht="12.75">
      <c r="A479" s="9"/>
    </row>
    <row r="480" spans="1:1" ht="12.75">
      <c r="A480" s="9"/>
    </row>
    <row r="481" spans="1:1" ht="12.75">
      <c r="A481" s="9"/>
    </row>
    <row r="482" spans="1:1" ht="12.75">
      <c r="A482" s="9"/>
    </row>
    <row r="483" spans="1:1" ht="12.75">
      <c r="A483" s="9"/>
    </row>
    <row r="484" spans="1:1" ht="12.75">
      <c r="A484" s="9"/>
    </row>
    <row r="485" spans="1:1" ht="12.75">
      <c r="A485" s="9"/>
    </row>
    <row r="486" spans="1:1" ht="12.75">
      <c r="A486" s="9"/>
    </row>
    <row r="487" spans="1:1" ht="12.75">
      <c r="A487" s="9"/>
    </row>
    <row r="488" spans="1:1" ht="12.75">
      <c r="A488" s="9"/>
    </row>
    <row r="489" spans="1:1" ht="12.75">
      <c r="A489" s="9"/>
    </row>
    <row r="490" spans="1:1" ht="12.75">
      <c r="A490" s="9"/>
    </row>
    <row r="491" spans="1:1" ht="12.75">
      <c r="A491" s="9"/>
    </row>
    <row r="492" spans="1:1" ht="12.75">
      <c r="A492" s="9"/>
    </row>
    <row r="493" spans="1:1" ht="12.75">
      <c r="A493" s="9"/>
    </row>
    <row r="494" spans="1:1" ht="12.75">
      <c r="A494" s="9"/>
    </row>
    <row r="495" spans="1:1" ht="12.75">
      <c r="A495" s="9"/>
    </row>
    <row r="496" spans="1:1" ht="12.75">
      <c r="A496" s="9"/>
    </row>
    <row r="497" spans="1:1" ht="12.75">
      <c r="A497" s="9"/>
    </row>
    <row r="498" spans="1:1" ht="12.75">
      <c r="A498" s="9"/>
    </row>
    <row r="499" spans="1:1" ht="12.75">
      <c r="A499" s="9"/>
    </row>
    <row r="500" spans="1:1" ht="12.75">
      <c r="A500" s="9"/>
    </row>
    <row r="501" spans="1:1" ht="12.75">
      <c r="A501" s="9"/>
    </row>
    <row r="502" spans="1:1" ht="12.75">
      <c r="A502" s="9"/>
    </row>
    <row r="503" spans="1:1" ht="12.75">
      <c r="A503" s="9"/>
    </row>
    <row r="504" spans="1:1" ht="12.75">
      <c r="A504" s="9"/>
    </row>
    <row r="505" spans="1:1" ht="12.75">
      <c r="A505" s="9"/>
    </row>
    <row r="506" spans="1:1" ht="12.75">
      <c r="A506" s="9"/>
    </row>
    <row r="507" spans="1:1" ht="12.75">
      <c r="A507" s="9"/>
    </row>
    <row r="508" spans="1:1" ht="12.75">
      <c r="A508" s="9"/>
    </row>
    <row r="509" spans="1:1" ht="12.75">
      <c r="A509" s="9"/>
    </row>
    <row r="510" spans="1:1" ht="12.75">
      <c r="A510" s="9"/>
    </row>
    <row r="511" spans="1:1" ht="12.75">
      <c r="A511" s="9"/>
    </row>
    <row r="512" spans="1:1" ht="12.75">
      <c r="A512" s="9"/>
    </row>
    <row r="513" spans="1:1" ht="12.75">
      <c r="A513" s="9"/>
    </row>
    <row r="514" spans="1:1" ht="12.75">
      <c r="A514" s="9"/>
    </row>
    <row r="515" spans="1:1" ht="12.75">
      <c r="A515" s="9"/>
    </row>
    <row r="516" spans="1:1" ht="12.75">
      <c r="A516" s="9"/>
    </row>
    <row r="517" spans="1:1" ht="12.75">
      <c r="A517" s="9"/>
    </row>
    <row r="518" spans="1:1" ht="12.75">
      <c r="A518" s="9"/>
    </row>
    <row r="519" spans="1:1" ht="12.75">
      <c r="A519" s="9"/>
    </row>
    <row r="520" spans="1:1" ht="12.75">
      <c r="A520" s="9"/>
    </row>
    <row r="521" spans="1:1" ht="12.75">
      <c r="A521" s="9"/>
    </row>
    <row r="522" spans="1:1" ht="12.75">
      <c r="A522" s="9"/>
    </row>
    <row r="523" spans="1:1" ht="12.75">
      <c r="A523" s="9"/>
    </row>
    <row r="524" spans="1:1" ht="12.75">
      <c r="A524" s="9"/>
    </row>
    <row r="525" spans="1:1" ht="12.75">
      <c r="A525" s="9"/>
    </row>
    <row r="526" spans="1:1" ht="12.75">
      <c r="A526" s="9"/>
    </row>
    <row r="527" spans="1:1" ht="12.75">
      <c r="A527" s="9"/>
    </row>
    <row r="528" spans="1:1" ht="12.75">
      <c r="A528" s="9"/>
    </row>
    <row r="529" spans="1:1" ht="12.75">
      <c r="A529" s="9"/>
    </row>
    <row r="530" spans="1:1" ht="12.75">
      <c r="A530" s="9"/>
    </row>
    <row r="531" spans="1:1" ht="12.75">
      <c r="A531" s="9"/>
    </row>
    <row r="532" spans="1:1" ht="12.75">
      <c r="A532" s="9"/>
    </row>
    <row r="533" spans="1:1" ht="12.75">
      <c r="A533" s="9"/>
    </row>
    <row r="534" spans="1:1" ht="12.75">
      <c r="A534" s="9"/>
    </row>
    <row r="535" spans="1:1" ht="12.75">
      <c r="A535" s="9"/>
    </row>
    <row r="536" spans="1:1" ht="12.75">
      <c r="A536" s="9"/>
    </row>
    <row r="537" spans="1:1" ht="12.75">
      <c r="A537" s="9"/>
    </row>
    <row r="538" spans="1:1" ht="12.75">
      <c r="A538" s="9"/>
    </row>
    <row r="539" spans="1:1" ht="12.75">
      <c r="A539" s="9"/>
    </row>
    <row r="540" spans="1:1" ht="12.75">
      <c r="A540" s="9"/>
    </row>
    <row r="541" spans="1:1" ht="12.75">
      <c r="A541" s="9"/>
    </row>
    <row r="542" spans="1:1" ht="12.75">
      <c r="A542" s="9"/>
    </row>
    <row r="543" spans="1:1" ht="12.75">
      <c r="A543" s="9"/>
    </row>
    <row r="544" spans="1:1" ht="12.75">
      <c r="A544" s="9"/>
    </row>
    <row r="545" spans="1:1" ht="12.75">
      <c r="A545" s="9"/>
    </row>
    <row r="546" spans="1:1" ht="12.75">
      <c r="A546" s="9"/>
    </row>
    <row r="547" spans="1:1" ht="12.75">
      <c r="A547" s="9"/>
    </row>
    <row r="548" spans="1:1" ht="12.75">
      <c r="A548" s="9"/>
    </row>
    <row r="549" spans="1:1" ht="12.75">
      <c r="A549" s="9"/>
    </row>
    <row r="550" spans="1:1" ht="12.75">
      <c r="A550" s="9"/>
    </row>
    <row r="551" spans="1:1" ht="12.75">
      <c r="A551" s="9"/>
    </row>
    <row r="552" spans="1:1" ht="12.75">
      <c r="A552" s="9"/>
    </row>
    <row r="553" spans="1:1" ht="12.75">
      <c r="A553" s="9"/>
    </row>
    <row r="554" spans="1:1" ht="12.75">
      <c r="A554" s="9"/>
    </row>
    <row r="555" spans="1:1" ht="12.75">
      <c r="A555" s="9"/>
    </row>
    <row r="556" spans="1:1" ht="12.75">
      <c r="A556" s="9"/>
    </row>
    <row r="557" spans="1:1" ht="12.75">
      <c r="A557" s="9"/>
    </row>
    <row r="558" spans="1:1" ht="12.75">
      <c r="A558" s="9"/>
    </row>
    <row r="559" spans="1:1" ht="12.75">
      <c r="A559" s="9"/>
    </row>
    <row r="560" spans="1:1" ht="12.75">
      <c r="A560" s="9"/>
    </row>
    <row r="561" spans="1:1" ht="12.75">
      <c r="A561" s="9"/>
    </row>
    <row r="562" spans="1:1" ht="12.75">
      <c r="A562" s="9"/>
    </row>
    <row r="563" spans="1:1" ht="12.75">
      <c r="A563" s="9"/>
    </row>
    <row r="564" spans="1:1" ht="12.75">
      <c r="A564" s="9"/>
    </row>
    <row r="565" spans="1:1" ht="12.75">
      <c r="A565" s="9"/>
    </row>
    <row r="566" spans="1:1" ht="12.75">
      <c r="A566" s="9"/>
    </row>
    <row r="567" spans="1:1" ht="12.75">
      <c r="A567" s="9"/>
    </row>
    <row r="568" spans="1:1" ht="12.75">
      <c r="A568" s="9"/>
    </row>
    <row r="569" spans="1:1" ht="12.75">
      <c r="A569" s="9"/>
    </row>
    <row r="570" spans="1:1" ht="12.75">
      <c r="A570" s="9"/>
    </row>
    <row r="571" spans="1:1" ht="12.75">
      <c r="A571" s="9"/>
    </row>
    <row r="572" spans="1:1" ht="12.75">
      <c r="A572" s="9"/>
    </row>
    <row r="573" spans="1:1" ht="12.75">
      <c r="A573" s="9"/>
    </row>
    <row r="574" spans="1:1" ht="12.75">
      <c r="A574" s="9"/>
    </row>
    <row r="575" spans="1:1" ht="12.75">
      <c r="A575" s="9"/>
    </row>
    <row r="576" spans="1:1" ht="12.75">
      <c r="A576" s="9"/>
    </row>
    <row r="577" spans="1:1" ht="12.75">
      <c r="A577" s="9"/>
    </row>
    <row r="578" spans="1:1" ht="12.75">
      <c r="A578" s="9"/>
    </row>
    <row r="579" spans="1:1" ht="12.75">
      <c r="A579" s="9"/>
    </row>
    <row r="580" spans="1:1" ht="12.75">
      <c r="A580" s="9"/>
    </row>
    <row r="581" spans="1:1" ht="12.75">
      <c r="A581" s="9"/>
    </row>
    <row r="582" spans="1:1" ht="12.75">
      <c r="A582" s="9"/>
    </row>
    <row r="583" spans="1:1" ht="12.75">
      <c r="A583" s="9"/>
    </row>
    <row r="584" spans="1:1" ht="12.75">
      <c r="A584" s="9"/>
    </row>
    <row r="585" spans="1:1" ht="12.75">
      <c r="A585" s="9"/>
    </row>
    <row r="586" spans="1:1" ht="12.75">
      <c r="A586" s="9"/>
    </row>
    <row r="587" spans="1:1" ht="12.75">
      <c r="A587" s="9"/>
    </row>
    <row r="588" spans="1:1" ht="12.75">
      <c r="A588" s="9"/>
    </row>
    <row r="589" spans="1:1" ht="12.75">
      <c r="A589" s="9"/>
    </row>
    <row r="590" spans="1:1" ht="12.75">
      <c r="A590" s="9"/>
    </row>
    <row r="591" spans="1:1" ht="12.75">
      <c r="A591" s="9"/>
    </row>
    <row r="592" spans="1:1" ht="12.75">
      <c r="A592" s="9"/>
    </row>
    <row r="593" spans="1:1" ht="12.75">
      <c r="A593" s="9"/>
    </row>
    <row r="594" spans="1:1" ht="12.75">
      <c r="A594" s="9"/>
    </row>
    <row r="595" spans="1:1" ht="12.75">
      <c r="A595" s="9"/>
    </row>
    <row r="596" spans="1:1" ht="12.75">
      <c r="A596" s="9"/>
    </row>
    <row r="597" spans="1:1" ht="12.75">
      <c r="A597" s="9"/>
    </row>
    <row r="598" spans="1:1" ht="12.75">
      <c r="A598" s="9"/>
    </row>
    <row r="599" spans="1:1" ht="12.75">
      <c r="A599" s="9"/>
    </row>
    <row r="600" spans="1:1" ht="12.75">
      <c r="A600" s="9"/>
    </row>
    <row r="601" spans="1:1" ht="12.75">
      <c r="A601" s="9"/>
    </row>
    <row r="602" spans="1:1" ht="12.75">
      <c r="A602" s="9"/>
    </row>
    <row r="603" spans="1:1" ht="12.75">
      <c r="A603" s="9"/>
    </row>
    <row r="604" spans="1:1" ht="12.75">
      <c r="A604" s="9"/>
    </row>
    <row r="605" spans="1:1" ht="12.75">
      <c r="A605" s="9"/>
    </row>
    <row r="606" spans="1:1" ht="12.75">
      <c r="A606" s="9"/>
    </row>
    <row r="607" spans="1:1" ht="12.75">
      <c r="A607" s="9"/>
    </row>
    <row r="608" spans="1:1" ht="12.75">
      <c r="A608" s="9"/>
    </row>
    <row r="609" spans="1:1" ht="12.75">
      <c r="A609" s="9"/>
    </row>
    <row r="610" spans="1:1" ht="12.75">
      <c r="A610" s="9"/>
    </row>
    <row r="611" spans="1:1" ht="12.75">
      <c r="A611" s="9"/>
    </row>
    <row r="612" spans="1:1" ht="12.75">
      <c r="A612" s="9"/>
    </row>
    <row r="613" spans="1:1" ht="12.75">
      <c r="A613" s="9"/>
    </row>
    <row r="614" spans="1:1" ht="12.75">
      <c r="A614" s="9"/>
    </row>
    <row r="615" spans="1:1" ht="12.75">
      <c r="A615" s="9"/>
    </row>
    <row r="616" spans="1:1" ht="12.75">
      <c r="A616" s="9"/>
    </row>
    <row r="617" spans="1:1" ht="12.75">
      <c r="A617" s="9"/>
    </row>
    <row r="618" spans="1:1" ht="12.75">
      <c r="A618" s="9"/>
    </row>
    <row r="619" spans="1:1" ht="12.75">
      <c r="A619" s="9"/>
    </row>
    <row r="620" spans="1:1" ht="12.75">
      <c r="A620" s="9"/>
    </row>
    <row r="621" spans="1:1" ht="12.75">
      <c r="A621" s="9"/>
    </row>
    <row r="622" spans="1:1" ht="12.75">
      <c r="A622" s="9"/>
    </row>
    <row r="623" spans="1:1" ht="12.75">
      <c r="A623" s="9"/>
    </row>
    <row r="624" spans="1:1" ht="12.75">
      <c r="A624" s="9"/>
    </row>
    <row r="625" spans="1:1" ht="12.75">
      <c r="A625" s="9"/>
    </row>
    <row r="626" spans="1:1" ht="12.75">
      <c r="A626" s="9"/>
    </row>
    <row r="627" spans="1:1" ht="12.75">
      <c r="A627" s="9"/>
    </row>
    <row r="628" spans="1:1" ht="12.75">
      <c r="A628" s="9"/>
    </row>
    <row r="629" spans="1:1" ht="12.75">
      <c r="A629" s="9"/>
    </row>
    <row r="630" spans="1:1" ht="12.75">
      <c r="A630" s="9"/>
    </row>
    <row r="631" spans="1:1" ht="12.75">
      <c r="A631" s="9"/>
    </row>
    <row r="632" spans="1:1" ht="12.75">
      <c r="A632" s="9"/>
    </row>
    <row r="633" spans="1:1" ht="12.75">
      <c r="A633" s="9"/>
    </row>
    <row r="634" spans="1:1" ht="12.75">
      <c r="A634" s="9"/>
    </row>
    <row r="635" spans="1:1" ht="12.75">
      <c r="A635" s="9"/>
    </row>
    <row r="636" spans="1:1" ht="12.75">
      <c r="A636" s="9"/>
    </row>
    <row r="637" spans="1:1" ht="12.75">
      <c r="A637" s="9"/>
    </row>
    <row r="638" spans="1:1" ht="12.75">
      <c r="A638" s="9"/>
    </row>
    <row r="639" spans="1:1" ht="12.75">
      <c r="A639" s="9"/>
    </row>
    <row r="640" spans="1:1" ht="12.75">
      <c r="A640" s="9"/>
    </row>
    <row r="641" spans="1:1" ht="12.75">
      <c r="A641" s="9"/>
    </row>
    <row r="642" spans="1:1" ht="12.75">
      <c r="A642" s="9"/>
    </row>
    <row r="643" spans="1:1" ht="12.75">
      <c r="A643" s="9"/>
    </row>
    <row r="644" spans="1:1" ht="12.75">
      <c r="A644" s="9"/>
    </row>
    <row r="645" spans="1:1" ht="12.75">
      <c r="A645" s="9"/>
    </row>
    <row r="646" spans="1:1" ht="12.75">
      <c r="A646" s="9"/>
    </row>
    <row r="647" spans="1:1" ht="12.75">
      <c r="A647" s="9"/>
    </row>
    <row r="648" spans="1:1" ht="12.75">
      <c r="A648" s="9"/>
    </row>
    <row r="649" spans="1:1" ht="12.75">
      <c r="A649" s="9"/>
    </row>
    <row r="650" spans="1:1" ht="12.75">
      <c r="A650" s="9"/>
    </row>
    <row r="651" spans="1:1" ht="12.75">
      <c r="A651" s="9"/>
    </row>
    <row r="652" spans="1:1" ht="12.75">
      <c r="A652" s="9"/>
    </row>
    <row r="653" spans="1:1" ht="12.75">
      <c r="A653" s="9"/>
    </row>
    <row r="654" spans="1:1" ht="12.75">
      <c r="A654" s="9"/>
    </row>
    <row r="655" spans="1:1" ht="12.75">
      <c r="A655" s="9"/>
    </row>
    <row r="656" spans="1:1" ht="12.75">
      <c r="A656" s="9"/>
    </row>
    <row r="657" spans="1:1" ht="12.75">
      <c r="A657" s="9"/>
    </row>
    <row r="658" spans="1:1" ht="12.75">
      <c r="A658" s="9"/>
    </row>
    <row r="659" spans="1:1" ht="12.75">
      <c r="A659" s="9"/>
    </row>
    <row r="660" spans="1:1" ht="12.75">
      <c r="A660" s="9"/>
    </row>
    <row r="661" spans="1:1" ht="12.75">
      <c r="A661" s="9"/>
    </row>
    <row r="662" spans="1:1" ht="12.75">
      <c r="A662" s="9"/>
    </row>
    <row r="663" spans="1:1" ht="12.75">
      <c r="A663" s="9"/>
    </row>
    <row r="664" spans="1:1" ht="12.75">
      <c r="A664" s="9"/>
    </row>
    <row r="665" spans="1:1" ht="12.75">
      <c r="A665" s="9"/>
    </row>
    <row r="666" spans="1:1" ht="12.75">
      <c r="A666" s="9"/>
    </row>
    <row r="667" spans="1:1" ht="12.75">
      <c r="A667" s="9"/>
    </row>
    <row r="668" spans="1:1" ht="12.75">
      <c r="A668" s="9"/>
    </row>
    <row r="669" spans="1:1" ht="12.75">
      <c r="A669" s="9"/>
    </row>
    <row r="670" spans="1:1" ht="12.75">
      <c r="A670" s="9"/>
    </row>
    <row r="671" spans="1:1" ht="12.75">
      <c r="A671" s="9"/>
    </row>
    <row r="672" spans="1:1" ht="12.75">
      <c r="A672" s="9"/>
    </row>
    <row r="673" spans="1:1" ht="12.75">
      <c r="A673" s="9"/>
    </row>
    <row r="674" spans="1:1" ht="12.75">
      <c r="A674" s="9"/>
    </row>
    <row r="675" spans="1:1" ht="12.75">
      <c r="A675" s="9"/>
    </row>
    <row r="676" spans="1:1" ht="12.75">
      <c r="A676" s="9"/>
    </row>
    <row r="677" spans="1:1" ht="12.75">
      <c r="A677" s="9"/>
    </row>
    <row r="678" spans="1:1" ht="12.75">
      <c r="A678" s="9"/>
    </row>
    <row r="679" spans="1:1" ht="12.75">
      <c r="A679" s="9"/>
    </row>
    <row r="680" spans="1:1" ht="12.75">
      <c r="A680" s="9"/>
    </row>
    <row r="681" spans="1:1" ht="12.75">
      <c r="A681" s="9"/>
    </row>
    <row r="682" spans="1:1" ht="12.75">
      <c r="A682" s="9"/>
    </row>
    <row r="683" spans="1:1" ht="12.75">
      <c r="A683" s="9"/>
    </row>
    <row r="684" spans="1:1" ht="12.75">
      <c r="A684" s="9"/>
    </row>
    <row r="685" spans="1:1" ht="12.75">
      <c r="A685" s="9"/>
    </row>
    <row r="686" spans="1:1" ht="12.75">
      <c r="A686" s="9"/>
    </row>
    <row r="687" spans="1:1" ht="12.75">
      <c r="A687" s="9"/>
    </row>
    <row r="688" spans="1:1" ht="12.75">
      <c r="A688" s="9"/>
    </row>
    <row r="689" spans="1:1" ht="12.75">
      <c r="A689" s="9"/>
    </row>
    <row r="690" spans="1:1" ht="12.75">
      <c r="A690" s="9"/>
    </row>
    <row r="691" spans="1:1" ht="12.75">
      <c r="A691" s="9"/>
    </row>
    <row r="692" spans="1:1" ht="12.75">
      <c r="A692" s="9"/>
    </row>
    <row r="693" spans="1:1" ht="12.75">
      <c r="A693" s="9"/>
    </row>
    <row r="694" spans="1:1" ht="12.75">
      <c r="A694" s="9"/>
    </row>
    <row r="695" spans="1:1" ht="12.75">
      <c r="A695" s="9"/>
    </row>
    <row r="696" spans="1:1" ht="12.75">
      <c r="A696" s="9"/>
    </row>
    <row r="697" spans="1:1" ht="12.75">
      <c r="A697" s="9"/>
    </row>
    <row r="698" spans="1:1" ht="12.75">
      <c r="A698" s="9"/>
    </row>
    <row r="699" spans="1:1" ht="12.75">
      <c r="A699" s="9"/>
    </row>
    <row r="700" spans="1:1" ht="12.75">
      <c r="A700" s="9"/>
    </row>
    <row r="701" spans="1:1" ht="12.75">
      <c r="A701" s="9"/>
    </row>
    <row r="702" spans="1:1" ht="12.75">
      <c r="A702" s="9"/>
    </row>
    <row r="703" spans="1:1" ht="12.75">
      <c r="A703" s="9"/>
    </row>
    <row r="704" spans="1:1" ht="12.75">
      <c r="A704" s="9"/>
    </row>
    <row r="705" spans="1:1" ht="12.75">
      <c r="A705" s="9"/>
    </row>
    <row r="706" spans="1:1" ht="12.75">
      <c r="A706" s="9"/>
    </row>
    <row r="707" spans="1:1" ht="12.75">
      <c r="A707" s="9"/>
    </row>
    <row r="708" spans="1:1" ht="12.75">
      <c r="A708" s="9"/>
    </row>
    <row r="709" spans="1:1" ht="12.75">
      <c r="A709" s="9"/>
    </row>
    <row r="710" spans="1:1" ht="12.75">
      <c r="A710" s="9"/>
    </row>
    <row r="711" spans="1:1" ht="12.75">
      <c r="A711" s="9"/>
    </row>
    <row r="712" spans="1:1" ht="12.75">
      <c r="A712" s="9"/>
    </row>
    <row r="713" spans="1:1" ht="12.75">
      <c r="A713" s="9"/>
    </row>
    <row r="714" spans="1:1" ht="12.75">
      <c r="A714" s="9"/>
    </row>
    <row r="715" spans="1:1" ht="12.75">
      <c r="A715" s="9"/>
    </row>
    <row r="716" spans="1:1" ht="12.75">
      <c r="A716" s="9"/>
    </row>
    <row r="717" spans="1:1" ht="12.75">
      <c r="A717" s="9"/>
    </row>
    <row r="718" spans="1:1" ht="12.75">
      <c r="A718" s="9"/>
    </row>
    <row r="719" spans="1:1" ht="12.75">
      <c r="A719" s="9"/>
    </row>
    <row r="720" spans="1:1" ht="12.75">
      <c r="A720" s="9"/>
    </row>
    <row r="721" spans="1:1" ht="12.75">
      <c r="A721" s="9"/>
    </row>
    <row r="722" spans="1:1" ht="12.75">
      <c r="A722" s="9"/>
    </row>
    <row r="723" spans="1:1" ht="12.75">
      <c r="A723" s="9"/>
    </row>
    <row r="724" spans="1:1" ht="12.75">
      <c r="A724" s="9"/>
    </row>
    <row r="725" spans="1:1" ht="12.75">
      <c r="A725" s="9"/>
    </row>
    <row r="726" spans="1:1" ht="12.75">
      <c r="A726" s="9"/>
    </row>
    <row r="727" spans="1:1" ht="12.75">
      <c r="A727" s="9"/>
    </row>
    <row r="728" spans="1:1" ht="12.75">
      <c r="A728" s="9"/>
    </row>
    <row r="729" spans="1:1" ht="12.75">
      <c r="A729" s="9"/>
    </row>
    <row r="730" spans="1:1" ht="12.75">
      <c r="A730" s="9"/>
    </row>
    <row r="731" spans="1:1" ht="12.75">
      <c r="A731" s="9"/>
    </row>
    <row r="732" spans="1:1" ht="12.75">
      <c r="A732" s="9"/>
    </row>
    <row r="733" spans="1:1" ht="12.75">
      <c r="A733" s="9"/>
    </row>
    <row r="734" spans="1:1" ht="12.75">
      <c r="A734" s="9"/>
    </row>
    <row r="735" spans="1:1" ht="12.75">
      <c r="A735" s="9"/>
    </row>
    <row r="736" spans="1:1" ht="12.75">
      <c r="A736" s="9"/>
    </row>
    <row r="737" spans="1:1" ht="12.75">
      <c r="A737" s="9"/>
    </row>
    <row r="738" spans="1:1" ht="12.75">
      <c r="A738" s="9"/>
    </row>
    <row r="739" spans="1:1" ht="12.75">
      <c r="A739" s="9"/>
    </row>
    <row r="740" spans="1:1" ht="12.75">
      <c r="A740" s="9"/>
    </row>
    <row r="741" spans="1:1" ht="12.75">
      <c r="A741" s="9"/>
    </row>
    <row r="742" spans="1:1" ht="12.75">
      <c r="A742" s="9"/>
    </row>
    <row r="743" spans="1:1" ht="12.75">
      <c r="A743" s="9"/>
    </row>
    <row r="744" spans="1:1" ht="12.75">
      <c r="A744" s="9"/>
    </row>
    <row r="745" spans="1:1" ht="12.75">
      <c r="A745" s="9"/>
    </row>
    <row r="746" spans="1:1" ht="12.75">
      <c r="A746" s="9"/>
    </row>
    <row r="747" spans="1:1" ht="12.75">
      <c r="A747" s="9"/>
    </row>
    <row r="748" spans="1:1" ht="12.75">
      <c r="A748" s="9"/>
    </row>
    <row r="749" spans="1:1" ht="12.75">
      <c r="A749" s="9"/>
    </row>
    <row r="750" spans="1:1" ht="12.75">
      <c r="A750" s="9"/>
    </row>
    <row r="751" spans="1:1" ht="12.75">
      <c r="A751" s="9"/>
    </row>
    <row r="752" spans="1:1" ht="12.75">
      <c r="A752" s="9"/>
    </row>
    <row r="753" spans="1:1" ht="12.75">
      <c r="A753" s="9"/>
    </row>
    <row r="754" spans="1:1" ht="12.75">
      <c r="A754" s="9"/>
    </row>
    <row r="755" spans="1:1" ht="12.75">
      <c r="A755" s="9"/>
    </row>
    <row r="756" spans="1:1" ht="12.75">
      <c r="A756" s="9"/>
    </row>
    <row r="757" spans="1:1" ht="12.75">
      <c r="A757" s="9"/>
    </row>
    <row r="758" spans="1:1" ht="12.75">
      <c r="A758" s="9"/>
    </row>
    <row r="759" spans="1:1" ht="12.75">
      <c r="A759" s="9"/>
    </row>
    <row r="760" spans="1:1" ht="12.75">
      <c r="A760" s="9"/>
    </row>
    <row r="761" spans="1:1" ht="12.75">
      <c r="A761" s="9"/>
    </row>
    <row r="762" spans="1:1" ht="12.75">
      <c r="A762" s="9"/>
    </row>
    <row r="763" spans="1:1" ht="12.75">
      <c r="A763" s="9"/>
    </row>
    <row r="764" spans="1:1" ht="12.75">
      <c r="A764" s="9"/>
    </row>
    <row r="765" spans="1:1" ht="12.75">
      <c r="A765" s="9"/>
    </row>
    <row r="766" spans="1:1" ht="12.75">
      <c r="A766" s="9"/>
    </row>
    <row r="767" spans="1:1" ht="12.75">
      <c r="A767" s="9"/>
    </row>
    <row r="768" spans="1:1" ht="12.75">
      <c r="A768" s="9"/>
    </row>
    <row r="769" spans="1:1" ht="12.75">
      <c r="A769" s="9"/>
    </row>
    <row r="770" spans="1:1" ht="12.75">
      <c r="A770" s="9"/>
    </row>
    <row r="771" spans="1:1" ht="12.75">
      <c r="A771" s="9"/>
    </row>
    <row r="772" spans="1:1" ht="12.75">
      <c r="A772" s="9"/>
    </row>
    <row r="773" spans="1:1" ht="12.75">
      <c r="A773" s="9"/>
    </row>
    <row r="774" spans="1:1" ht="12.75">
      <c r="A774" s="9"/>
    </row>
    <row r="775" spans="1:1" ht="12.75">
      <c r="A775" s="9"/>
    </row>
    <row r="776" spans="1:1" ht="12.75">
      <c r="A776" s="9"/>
    </row>
    <row r="777" spans="1:1" ht="12.75">
      <c r="A777" s="9"/>
    </row>
    <row r="778" spans="1:1" ht="12.75">
      <c r="A778" s="9"/>
    </row>
    <row r="779" spans="1:1" ht="12.75">
      <c r="A779" s="9"/>
    </row>
    <row r="780" spans="1:1" ht="12.75">
      <c r="A780" s="9"/>
    </row>
    <row r="781" spans="1:1" ht="12.75">
      <c r="A781" s="9"/>
    </row>
    <row r="782" spans="1:1" ht="12.75">
      <c r="A782" s="9"/>
    </row>
    <row r="783" spans="1:1" ht="12.75">
      <c r="A783" s="9"/>
    </row>
    <row r="784" spans="1:1" ht="12.75">
      <c r="A784" s="9"/>
    </row>
    <row r="785" spans="1:1" ht="12.75">
      <c r="A785" s="9"/>
    </row>
    <row r="786" spans="1:1" ht="12.75">
      <c r="A786" s="9"/>
    </row>
    <row r="787" spans="1:1" ht="12.75">
      <c r="A787" s="9"/>
    </row>
    <row r="788" spans="1:1" ht="12.75">
      <c r="A788" s="9"/>
    </row>
    <row r="789" spans="1:1" ht="12.75">
      <c r="A789" s="9"/>
    </row>
    <row r="790" spans="1:1" ht="12.75">
      <c r="A790" s="9"/>
    </row>
    <row r="791" spans="1:1" ht="12.75">
      <c r="A791" s="9"/>
    </row>
    <row r="792" spans="1:1" ht="12.75">
      <c r="A792" s="9"/>
    </row>
    <row r="793" spans="1:1" ht="12.75">
      <c r="A793" s="9"/>
    </row>
    <row r="794" spans="1:1" ht="12.75">
      <c r="A794" s="9"/>
    </row>
    <row r="795" spans="1:1" ht="12.75">
      <c r="A795" s="9"/>
    </row>
    <row r="796" spans="1:1" ht="12.75">
      <c r="A796" s="9"/>
    </row>
    <row r="797" spans="1:1" ht="12.75">
      <c r="A797" s="9"/>
    </row>
    <row r="798" spans="1:1" ht="12.75">
      <c r="A798" s="9"/>
    </row>
    <row r="799" spans="1:1" ht="12.75">
      <c r="A799" s="9"/>
    </row>
    <row r="800" spans="1:1" ht="12.75">
      <c r="A800" s="9"/>
    </row>
    <row r="801" spans="1:1" ht="12.75">
      <c r="A801" s="9"/>
    </row>
    <row r="802" spans="1:1" ht="12.75">
      <c r="A802" s="9"/>
    </row>
    <row r="803" spans="1:1" ht="12.75">
      <c r="A803" s="9"/>
    </row>
    <row r="804" spans="1:1" ht="12.75">
      <c r="A804" s="9"/>
    </row>
    <row r="805" spans="1:1" ht="12.75">
      <c r="A805" s="9"/>
    </row>
    <row r="806" spans="1:1" ht="12.75">
      <c r="A806" s="9"/>
    </row>
    <row r="807" spans="1:1" ht="12.75">
      <c r="A807" s="9"/>
    </row>
    <row r="808" spans="1:1" ht="12.75">
      <c r="A808" s="9"/>
    </row>
    <row r="809" spans="1:1" ht="12.75">
      <c r="A809" s="9"/>
    </row>
    <row r="810" spans="1:1" ht="12.75">
      <c r="A810" s="9"/>
    </row>
    <row r="811" spans="1:1" ht="12.75">
      <c r="A811" s="9"/>
    </row>
    <row r="812" spans="1:1" ht="12.75">
      <c r="A812" s="9"/>
    </row>
    <row r="813" spans="1:1" ht="12.75">
      <c r="A813" s="9"/>
    </row>
    <row r="814" spans="1:1" ht="12.75">
      <c r="A814" s="9"/>
    </row>
    <row r="815" spans="1:1" ht="12.75">
      <c r="A815" s="9"/>
    </row>
    <row r="816" spans="1:1" ht="12.75">
      <c r="A816" s="9"/>
    </row>
    <row r="817" spans="1:1" ht="12.75">
      <c r="A817" s="9"/>
    </row>
    <row r="818" spans="1:1" ht="12.75">
      <c r="A818" s="9"/>
    </row>
    <row r="819" spans="1:1" ht="12.75">
      <c r="A819" s="9"/>
    </row>
    <row r="820" spans="1:1" ht="12.75">
      <c r="A820" s="9"/>
    </row>
    <row r="821" spans="1:1" ht="12.75">
      <c r="A821" s="9"/>
    </row>
    <row r="822" spans="1:1" ht="12.75">
      <c r="A822" s="9"/>
    </row>
    <row r="823" spans="1:1" ht="12.75">
      <c r="A823" s="9"/>
    </row>
    <row r="824" spans="1:1" ht="12.75">
      <c r="A824" s="9"/>
    </row>
    <row r="825" spans="1:1" ht="12.75">
      <c r="A825" s="9"/>
    </row>
    <row r="826" spans="1:1" ht="12.75">
      <c r="A826" s="9"/>
    </row>
    <row r="827" spans="1:1" ht="12.75">
      <c r="A827" s="9"/>
    </row>
    <row r="828" spans="1:1" ht="12.75">
      <c r="A828" s="9"/>
    </row>
    <row r="829" spans="1:1" ht="12.75">
      <c r="A829" s="9"/>
    </row>
    <row r="830" spans="1:1" ht="12.75">
      <c r="A830" s="9"/>
    </row>
    <row r="831" spans="1:1" ht="12.75">
      <c r="A831" s="9"/>
    </row>
    <row r="832" spans="1:1" ht="12.75">
      <c r="A832" s="9"/>
    </row>
    <row r="833" spans="1:1" ht="12.75">
      <c r="A833" s="9"/>
    </row>
    <row r="834" spans="1:1" ht="12.75">
      <c r="A834" s="9"/>
    </row>
    <row r="835" spans="1:1" ht="12.75">
      <c r="A835" s="9"/>
    </row>
    <row r="836" spans="1:1" ht="12.75">
      <c r="A836" s="9"/>
    </row>
    <row r="837" spans="1:1" ht="12.75">
      <c r="A837" s="9"/>
    </row>
    <row r="838" spans="1:1" ht="12.75">
      <c r="A838" s="9"/>
    </row>
    <row r="839" spans="1:1" ht="12.75">
      <c r="A839" s="9"/>
    </row>
    <row r="840" spans="1:1" ht="12.75">
      <c r="A840" s="9"/>
    </row>
    <row r="841" spans="1:1" ht="12.75">
      <c r="A841" s="9"/>
    </row>
    <row r="842" spans="1:1" ht="12.75">
      <c r="A842" s="9"/>
    </row>
    <row r="843" spans="1:1" ht="12.75">
      <c r="A843" s="9"/>
    </row>
    <row r="844" spans="1:1" ht="12.75">
      <c r="A844" s="9"/>
    </row>
    <row r="845" spans="1:1" ht="12.75">
      <c r="A845" s="9"/>
    </row>
    <row r="846" spans="1:1" ht="12.75">
      <c r="A846" s="9"/>
    </row>
    <row r="847" spans="1:1" ht="12.75">
      <c r="A847" s="9"/>
    </row>
    <row r="848" spans="1:1" ht="12.75">
      <c r="A848" s="9"/>
    </row>
    <row r="849" spans="1:1" ht="12.75">
      <c r="A849" s="9"/>
    </row>
    <row r="850" spans="1:1" ht="12.75">
      <c r="A850" s="9"/>
    </row>
    <row r="851" spans="1:1" ht="12.75">
      <c r="A851" s="9"/>
    </row>
    <row r="852" spans="1:1" ht="12.75">
      <c r="A852" s="9"/>
    </row>
    <row r="853" spans="1:1" ht="12.75">
      <c r="A853" s="9"/>
    </row>
    <row r="854" spans="1:1" ht="12.75">
      <c r="A854" s="9"/>
    </row>
    <row r="855" spans="1:1" ht="12.75">
      <c r="A855" s="9"/>
    </row>
    <row r="856" spans="1:1" ht="12.75">
      <c r="A856" s="9"/>
    </row>
    <row r="857" spans="1:1" ht="12.75">
      <c r="A857" s="9"/>
    </row>
    <row r="858" spans="1:1" ht="12.75">
      <c r="A858" s="9"/>
    </row>
    <row r="859" spans="1:1" ht="12.75">
      <c r="A859" s="9"/>
    </row>
    <row r="860" spans="1:1" ht="12.75">
      <c r="A860" s="9"/>
    </row>
    <row r="861" spans="1:1" ht="12.75">
      <c r="A861" s="9"/>
    </row>
    <row r="862" spans="1:1" ht="12.75">
      <c r="A862" s="9"/>
    </row>
    <row r="863" spans="1:1" ht="12.75">
      <c r="A863" s="9"/>
    </row>
    <row r="864" spans="1:1" ht="12.75">
      <c r="A864" s="9"/>
    </row>
    <row r="865" spans="1:1" ht="12.75">
      <c r="A865" s="9"/>
    </row>
    <row r="866" spans="1:1" ht="12.75">
      <c r="A866" s="9"/>
    </row>
    <row r="867" spans="1:1" ht="12.75">
      <c r="A867" s="9"/>
    </row>
    <row r="868" spans="1:1" ht="12.75">
      <c r="A868" s="9"/>
    </row>
    <row r="869" spans="1:1" ht="12.75">
      <c r="A869" s="9"/>
    </row>
    <row r="870" spans="1:1" ht="12.75">
      <c r="A870" s="9"/>
    </row>
    <row r="871" spans="1:1" ht="12.75">
      <c r="A871" s="9"/>
    </row>
    <row r="872" spans="1:1" ht="12.75">
      <c r="A872" s="9"/>
    </row>
    <row r="873" spans="1:1" ht="12.75">
      <c r="A873" s="9"/>
    </row>
    <row r="874" spans="1:1" ht="12.75">
      <c r="A874" s="9"/>
    </row>
    <row r="875" spans="1:1" ht="12.75">
      <c r="A875" s="9"/>
    </row>
    <row r="876" spans="1:1" ht="12.75">
      <c r="A876" s="9"/>
    </row>
    <row r="877" spans="1:1" ht="12.75">
      <c r="A877" s="9"/>
    </row>
    <row r="878" spans="1:1" ht="12.75">
      <c r="A878" s="9"/>
    </row>
    <row r="879" spans="1:1" ht="12.75">
      <c r="A879" s="9"/>
    </row>
    <row r="880" spans="1:1" ht="12.75">
      <c r="A880" s="9"/>
    </row>
    <row r="881" spans="1:1" ht="12.75">
      <c r="A881" s="9"/>
    </row>
    <row r="882" spans="1:1" ht="12.75">
      <c r="A882" s="9"/>
    </row>
    <row r="883" spans="1:1" ht="12.75">
      <c r="A883" s="9"/>
    </row>
    <row r="884" spans="1:1" ht="12.75">
      <c r="A884" s="9"/>
    </row>
    <row r="885" spans="1:1" ht="12.75">
      <c r="A885" s="9"/>
    </row>
    <row r="886" spans="1:1" ht="12.75">
      <c r="A886" s="9"/>
    </row>
    <row r="887" spans="1:1" ht="12.75">
      <c r="A887" s="9"/>
    </row>
    <row r="888" spans="1:1" ht="12.75">
      <c r="A888" s="9"/>
    </row>
    <row r="889" spans="1:1" ht="12.75">
      <c r="A889" s="9"/>
    </row>
    <row r="890" spans="1:1" ht="12.75">
      <c r="A890" s="9"/>
    </row>
    <row r="891" spans="1:1" ht="12.75">
      <c r="A891" s="9"/>
    </row>
    <row r="892" spans="1:1" ht="12.75">
      <c r="A892" s="9"/>
    </row>
    <row r="893" spans="1:1" ht="12.75">
      <c r="A893" s="9"/>
    </row>
    <row r="894" spans="1:1" ht="12.75">
      <c r="A894" s="9"/>
    </row>
    <row r="895" spans="1:1" ht="12.75">
      <c r="A895" s="9"/>
    </row>
    <row r="896" spans="1:1" ht="12.75">
      <c r="A896" s="9"/>
    </row>
    <row r="897" spans="1:1" ht="12.75">
      <c r="A897" s="9"/>
    </row>
    <row r="898" spans="1:1" ht="12.75">
      <c r="A898" s="9"/>
    </row>
    <row r="899" spans="1:1" ht="12.75">
      <c r="A899" s="9"/>
    </row>
    <row r="900" spans="1:1" ht="12.75">
      <c r="A900" s="9"/>
    </row>
    <row r="901" spans="1:1" ht="12.75">
      <c r="A901" s="9"/>
    </row>
    <row r="902" spans="1:1" ht="12.75">
      <c r="A902" s="9"/>
    </row>
    <row r="903" spans="1:1" ht="12.75">
      <c r="A903" s="9"/>
    </row>
    <row r="904" spans="1:1" ht="12.75">
      <c r="A904" s="9"/>
    </row>
    <row r="905" spans="1:1" ht="12.75">
      <c r="A905" s="9"/>
    </row>
    <row r="906" spans="1:1" ht="12.75">
      <c r="A906" s="9"/>
    </row>
    <row r="907" spans="1:1" ht="12.75">
      <c r="A907" s="9"/>
    </row>
    <row r="908" spans="1:1" ht="12.75">
      <c r="A908" s="9"/>
    </row>
    <row r="909" spans="1:1" ht="12.75">
      <c r="A909" s="9"/>
    </row>
    <row r="910" spans="1:1" ht="12.75">
      <c r="A910" s="9"/>
    </row>
    <row r="911" spans="1:1" ht="12.75">
      <c r="A911" s="9"/>
    </row>
    <row r="912" spans="1:1" ht="12.75">
      <c r="A912" s="9"/>
    </row>
    <row r="913" spans="1:1" ht="12.75">
      <c r="A913" s="9"/>
    </row>
    <row r="914" spans="1:1" ht="12.75">
      <c r="A914" s="9"/>
    </row>
    <row r="915" spans="1:1" ht="12.75">
      <c r="A915" s="9"/>
    </row>
    <row r="916" spans="1:1" ht="12.75">
      <c r="A916" s="9"/>
    </row>
    <row r="917" spans="1:1" ht="12.75">
      <c r="A917" s="9"/>
    </row>
    <row r="918" spans="1:1" ht="12.75">
      <c r="A918" s="9"/>
    </row>
    <row r="919" spans="1:1" ht="12.75">
      <c r="A919" s="9"/>
    </row>
    <row r="920" spans="1:1" ht="12.75">
      <c r="A920" s="9"/>
    </row>
    <row r="921" spans="1:1" ht="12.75">
      <c r="A921" s="9"/>
    </row>
    <row r="922" spans="1:1" ht="12.75">
      <c r="A922" s="9"/>
    </row>
    <row r="923" spans="1:1" ht="12.75">
      <c r="A923" s="9"/>
    </row>
    <row r="924" spans="1:1" ht="12.75">
      <c r="A924" s="9"/>
    </row>
    <row r="925" spans="1:1" ht="12.75">
      <c r="A925" s="9"/>
    </row>
    <row r="926" spans="1:1" ht="12.75">
      <c r="A926" s="9"/>
    </row>
    <row r="927" spans="1:1" ht="12.75">
      <c r="A927" s="9"/>
    </row>
    <row r="928" spans="1:1" ht="12.75">
      <c r="A928" s="9"/>
    </row>
    <row r="929" spans="1:1" ht="12.75">
      <c r="A929" s="9"/>
    </row>
    <row r="930" spans="1:1" ht="12.75">
      <c r="A930" s="9"/>
    </row>
    <row r="931" spans="1:1" ht="12.75">
      <c r="A931" s="9"/>
    </row>
    <row r="932" spans="1:1" ht="12.75">
      <c r="A932" s="9"/>
    </row>
    <row r="933" spans="1:1" ht="12.75">
      <c r="A933" s="9"/>
    </row>
    <row r="934" spans="1:1" ht="12.75">
      <c r="A934" s="9"/>
    </row>
    <row r="935" spans="1:1" ht="12.75">
      <c r="A935" s="9"/>
    </row>
    <row r="936" spans="1:1" ht="12.75">
      <c r="A936" s="9"/>
    </row>
    <row r="937" spans="1:1" ht="12.75">
      <c r="A937" s="9"/>
    </row>
    <row r="938" spans="1:1" ht="12.75">
      <c r="A938" s="9"/>
    </row>
    <row r="939" spans="1:1" ht="12.75">
      <c r="A939" s="9"/>
    </row>
    <row r="940" spans="1:1" ht="12.75">
      <c r="A940" s="9"/>
    </row>
    <row r="941" spans="1:1" ht="12.75">
      <c r="A941" s="9"/>
    </row>
    <row r="942" spans="1:1" ht="12.75">
      <c r="A942" s="9"/>
    </row>
    <row r="943" spans="1:1" ht="12.75">
      <c r="A943" s="9"/>
    </row>
    <row r="944" spans="1:1" ht="12.75">
      <c r="A944" s="9"/>
    </row>
    <row r="945" spans="1:1" ht="12.75">
      <c r="A945" s="9"/>
    </row>
    <row r="946" spans="1:1" ht="12.75">
      <c r="A946" s="9"/>
    </row>
    <row r="947" spans="1:1" ht="12.75">
      <c r="A947" s="9"/>
    </row>
    <row r="948" spans="1:1" ht="12.75">
      <c r="A948" s="9"/>
    </row>
    <row r="949" spans="1:1" ht="12.75">
      <c r="A949" s="9"/>
    </row>
    <row r="950" spans="1:1" ht="12.75">
      <c r="A950" s="9"/>
    </row>
    <row r="951" spans="1:1" ht="12.75">
      <c r="A951" s="9"/>
    </row>
    <row r="952" spans="1:1" ht="12.75">
      <c r="A952" s="9"/>
    </row>
    <row r="953" spans="1:1" ht="12.75">
      <c r="A953" s="9"/>
    </row>
    <row r="954" spans="1:1" ht="12.75">
      <c r="A954" s="9"/>
    </row>
    <row r="955" spans="1:1" ht="12.75">
      <c r="A955" s="9"/>
    </row>
    <row r="956" spans="1:1" ht="12.75">
      <c r="A956" s="9"/>
    </row>
    <row r="957" spans="1:1" ht="12.75">
      <c r="A957" s="9"/>
    </row>
    <row r="958" spans="1:1" ht="12.75">
      <c r="A958" s="9"/>
    </row>
    <row r="959" spans="1:1" ht="12.75">
      <c r="A959" s="9"/>
    </row>
    <row r="960" spans="1:1" ht="12.75">
      <c r="A960" s="9"/>
    </row>
    <row r="961" spans="1:1" ht="12.75">
      <c r="A961" s="9"/>
    </row>
    <row r="962" spans="1:1" ht="12.75">
      <c r="A962" s="9"/>
    </row>
    <row r="963" spans="1:1" ht="12.75">
      <c r="A963" s="9"/>
    </row>
    <row r="964" spans="1:1" ht="12.75">
      <c r="A964" s="9"/>
    </row>
    <row r="965" spans="1:1" ht="12.75">
      <c r="A965" s="9"/>
    </row>
    <row r="966" spans="1:1" ht="12.75">
      <c r="A966" s="9"/>
    </row>
    <row r="967" spans="1:1" ht="12.75">
      <c r="A967" s="9"/>
    </row>
    <row r="968" spans="1:1" ht="12.75">
      <c r="A968" s="9"/>
    </row>
    <row r="969" spans="1:1" ht="12.75">
      <c r="A969" s="9"/>
    </row>
    <row r="970" spans="1:1" ht="12.75">
      <c r="A970" s="9"/>
    </row>
    <row r="971" spans="1:1" ht="12.75">
      <c r="A971" s="9"/>
    </row>
    <row r="972" spans="1:1" ht="12.75">
      <c r="A972" s="9"/>
    </row>
    <row r="973" spans="1:1" ht="12.75">
      <c r="A973" s="9"/>
    </row>
    <row r="974" spans="1:1" ht="12.75">
      <c r="A974" s="9"/>
    </row>
    <row r="975" spans="1:1" ht="12.75">
      <c r="A975" s="9"/>
    </row>
    <row r="976" spans="1:1" ht="12.75">
      <c r="A976" s="9"/>
    </row>
    <row r="977" spans="1:1" ht="12.75">
      <c r="A977" s="9"/>
    </row>
    <row r="978" spans="1:1" ht="12.75">
      <c r="A978" s="9"/>
    </row>
    <row r="979" spans="1:1" ht="12.75">
      <c r="A979" s="9"/>
    </row>
    <row r="980" spans="1:1" ht="12.75">
      <c r="A980" s="9"/>
    </row>
    <row r="981" spans="1:1" ht="12.75">
      <c r="A981" s="9"/>
    </row>
    <row r="982" spans="1:1" ht="12.75">
      <c r="A982" s="9"/>
    </row>
    <row r="983" spans="1:1" ht="12.75">
      <c r="A983" s="9"/>
    </row>
    <row r="984" spans="1:1" ht="12.75">
      <c r="A984" s="9"/>
    </row>
    <row r="985" spans="1:1" ht="12.75">
      <c r="A985" s="9"/>
    </row>
    <row r="986" spans="1:1" ht="12.75">
      <c r="A986" s="9"/>
    </row>
    <row r="987" spans="1:1" ht="12.75">
      <c r="A987" s="9"/>
    </row>
    <row r="988" spans="1:1" ht="12.75">
      <c r="A988" s="9"/>
    </row>
    <row r="989" spans="1:1" ht="12.75">
      <c r="A989" s="9"/>
    </row>
    <row r="990" spans="1:1" ht="12.75">
      <c r="A990" s="9"/>
    </row>
    <row r="991" spans="1:1" ht="12.75">
      <c r="A991" s="9"/>
    </row>
    <row r="992" spans="1:1" ht="12.75">
      <c r="A992" s="9"/>
    </row>
    <row r="993" spans="1:1" ht="12.75">
      <c r="A993" s="9"/>
    </row>
    <row r="994" spans="1:1" ht="12.75">
      <c r="A994" s="9"/>
    </row>
    <row r="995" spans="1:1" ht="12.75">
      <c r="A995" s="9"/>
    </row>
    <row r="996" spans="1:1" ht="12.75">
      <c r="A996" s="9"/>
    </row>
    <row r="997" spans="1:1" ht="12.75">
      <c r="A997" s="9"/>
    </row>
    <row r="998" spans="1:1" ht="12.75">
      <c r="A998" s="9"/>
    </row>
    <row r="999" spans="1:1" ht="12.75">
      <c r="A999" s="9"/>
    </row>
    <row r="1000" spans="1:1" ht="12.75">
      <c r="A1000" s="9"/>
    </row>
    <row r="1001" spans="1:1" ht="12.75">
      <c r="A1001" s="9"/>
    </row>
    <row r="1002" spans="1:1" ht="12.75">
      <c r="A1002" s="9"/>
    </row>
    <row r="1003" spans="1:1" ht="12.75">
      <c r="A1003" s="9"/>
    </row>
    <row r="1004" spans="1:1" ht="12.75">
      <c r="A1004" s="9"/>
    </row>
    <row r="1005" spans="1:1" ht="12.75">
      <c r="A1005" s="9"/>
    </row>
    <row r="1006" spans="1:1" ht="12.75">
      <c r="A1006" s="9"/>
    </row>
    <row r="1007" spans="1:1" ht="12.75">
      <c r="A1007" s="9"/>
    </row>
    <row r="1008" spans="1:1" ht="12.75">
      <c r="A1008" s="9"/>
    </row>
    <row r="1009" spans="1:1" ht="12.75">
      <c r="A1009" s="9"/>
    </row>
  </sheetData>
  <mergeCells count="17">
    <mergeCell ref="AB18:AF18"/>
    <mergeCell ref="AG18:AK18"/>
    <mergeCell ref="W2:AA2"/>
    <mergeCell ref="AB2:AF2"/>
    <mergeCell ref="C18:G18"/>
    <mergeCell ref="H18:L18"/>
    <mergeCell ref="M18:Q18"/>
    <mergeCell ref="R18:V18"/>
    <mergeCell ref="W18:AA18"/>
    <mergeCell ref="A1:A3"/>
    <mergeCell ref="B1:B3"/>
    <mergeCell ref="C1:AK1"/>
    <mergeCell ref="C2:G2"/>
    <mergeCell ref="H2:L2"/>
    <mergeCell ref="M2:Q2"/>
    <mergeCell ref="R2:V2"/>
    <mergeCell ref="AG2:AK2"/>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77"/>
  <sheetViews>
    <sheetView workbookViewId="0"/>
  </sheetViews>
  <sheetFormatPr defaultColWidth="12.5703125" defaultRowHeight="15" customHeight="1"/>
  <cols>
    <col min="2" max="2" width="15.42578125" customWidth="1"/>
    <col min="7" max="7" width="17.42578125" customWidth="1"/>
    <col min="9" max="9" width="16.5703125" customWidth="1"/>
  </cols>
  <sheetData>
    <row r="1" spans="1:28" ht="12.75">
      <c r="A1" s="932" t="s">
        <v>2576</v>
      </c>
      <c r="B1" s="927"/>
      <c r="C1" s="927"/>
      <c r="D1" s="927"/>
      <c r="E1" s="927"/>
      <c r="F1" s="927"/>
      <c r="G1" s="927"/>
      <c r="H1" s="927"/>
      <c r="I1" s="928"/>
    </row>
    <row r="2" spans="1:28" ht="12.75">
      <c r="A2" s="710" t="b">
        <v>0</v>
      </c>
      <c r="B2" s="711" t="s">
        <v>2577</v>
      </c>
      <c r="C2" s="712"/>
      <c r="D2" s="712"/>
      <c r="E2" s="712"/>
      <c r="F2" s="712"/>
      <c r="G2" s="712"/>
      <c r="H2" s="712"/>
      <c r="I2" s="713"/>
    </row>
    <row r="3" spans="1:28" ht="12.75">
      <c r="A3" s="714"/>
      <c r="B3" s="715" t="b">
        <v>0</v>
      </c>
      <c r="C3" s="716" t="s">
        <v>2578</v>
      </c>
      <c r="D3" s="717"/>
      <c r="E3" s="717"/>
      <c r="F3" s="717"/>
      <c r="G3" s="717"/>
      <c r="H3" s="717"/>
      <c r="I3" s="718"/>
    </row>
    <row r="4" spans="1:28" ht="12.75">
      <c r="A4" s="719" t="b">
        <v>0</v>
      </c>
      <c r="B4" s="716" t="s">
        <v>2579</v>
      </c>
      <c r="C4" s="717"/>
      <c r="D4" s="717"/>
      <c r="E4" s="717"/>
      <c r="F4" s="717"/>
      <c r="G4" s="717"/>
      <c r="H4" s="717"/>
      <c r="I4" s="718"/>
    </row>
    <row r="5" spans="1:28" ht="12.75">
      <c r="A5" s="719" t="b">
        <v>0</v>
      </c>
      <c r="B5" s="716" t="s">
        <v>2580</v>
      </c>
      <c r="C5" s="717"/>
      <c r="D5" s="717"/>
      <c r="E5" s="717"/>
      <c r="F5" s="717"/>
      <c r="G5" s="717"/>
      <c r="H5" s="717"/>
      <c r="I5" s="718"/>
    </row>
    <row r="6" spans="1:28" ht="12.75">
      <c r="A6" s="719" t="b">
        <v>0</v>
      </c>
      <c r="B6" s="716" t="s">
        <v>2581</v>
      </c>
      <c r="C6" s="717"/>
      <c r="D6" s="717"/>
      <c r="E6" s="717"/>
      <c r="F6" s="717"/>
      <c r="G6" s="717"/>
      <c r="H6" s="717"/>
      <c r="I6" s="718"/>
    </row>
    <row r="7" spans="1:28" ht="12.75">
      <c r="A7" s="719" t="b">
        <v>0</v>
      </c>
      <c r="B7" s="716" t="s">
        <v>2582</v>
      </c>
      <c r="C7" s="717"/>
      <c r="D7" s="717"/>
      <c r="E7" s="717"/>
      <c r="F7" s="717"/>
      <c r="G7" s="717"/>
      <c r="H7" s="717"/>
      <c r="I7" s="718"/>
    </row>
    <row r="8" spans="1:28" ht="12.75">
      <c r="A8" s="714"/>
      <c r="B8" s="715" t="b">
        <v>0</v>
      </c>
      <c r="C8" s="716" t="s">
        <v>2583</v>
      </c>
      <c r="D8" s="717"/>
      <c r="E8" s="717"/>
      <c r="F8" s="717"/>
      <c r="G8" s="717"/>
      <c r="H8" s="717"/>
      <c r="I8" s="718"/>
    </row>
    <row r="9" spans="1:28" ht="28.5" customHeight="1">
      <c r="A9" s="720"/>
      <c r="B9" s="721" t="b">
        <v>0</v>
      </c>
      <c r="C9" s="933" t="s">
        <v>2584</v>
      </c>
      <c r="D9" s="902"/>
      <c r="E9" s="902"/>
      <c r="F9" s="902"/>
      <c r="G9" s="902"/>
      <c r="H9" s="902"/>
      <c r="I9" s="913"/>
      <c r="J9" s="9"/>
      <c r="K9" s="9"/>
      <c r="L9" s="9"/>
      <c r="M9" s="9"/>
      <c r="N9" s="9"/>
      <c r="O9" s="9"/>
      <c r="P9" s="9"/>
      <c r="Q9" s="9"/>
      <c r="R9" s="9"/>
      <c r="S9" s="9"/>
      <c r="T9" s="9"/>
      <c r="U9" s="9"/>
      <c r="V9" s="9"/>
      <c r="W9" s="9"/>
      <c r="X9" s="9"/>
      <c r="Y9" s="9"/>
      <c r="Z9" s="9"/>
      <c r="AA9" s="9"/>
      <c r="AB9" s="9"/>
    </row>
    <row r="10" spans="1:28" ht="12.75">
      <c r="A10" s="717"/>
      <c r="B10" s="716"/>
      <c r="C10" s="717"/>
      <c r="D10" s="717"/>
      <c r="E10" s="717"/>
      <c r="F10" s="717"/>
      <c r="G10" s="717"/>
      <c r="H10" s="717"/>
      <c r="I10" s="717"/>
    </row>
    <row r="11" spans="1:28" ht="12.75">
      <c r="A11" s="923" t="s">
        <v>2585</v>
      </c>
      <c r="B11" s="898"/>
      <c r="C11" s="898"/>
      <c r="D11" s="898"/>
      <c r="E11" s="898"/>
      <c r="F11" s="898"/>
      <c r="G11" s="898"/>
      <c r="H11" s="898"/>
      <c r="I11" s="899"/>
    </row>
    <row r="12" spans="1:28" ht="12.75">
      <c r="A12" s="934" t="s">
        <v>34</v>
      </c>
      <c r="B12" s="898"/>
      <c r="C12" s="899"/>
      <c r="D12" s="934" t="s">
        <v>1622</v>
      </c>
      <c r="E12" s="899"/>
      <c r="F12" s="935" t="s">
        <v>2586</v>
      </c>
      <c r="G12" s="927"/>
      <c r="H12" s="928"/>
      <c r="I12" s="723" t="s">
        <v>2587</v>
      </c>
    </row>
    <row r="13" spans="1:28" ht="12.75">
      <c r="A13" s="723" t="s">
        <v>2588</v>
      </c>
      <c r="B13" s="935" t="s">
        <v>38</v>
      </c>
      <c r="C13" s="928"/>
      <c r="D13" s="934" t="s">
        <v>2589</v>
      </c>
      <c r="E13" s="899"/>
      <c r="F13" s="724" t="s">
        <v>2590</v>
      </c>
      <c r="G13" s="936" t="s">
        <v>2577</v>
      </c>
      <c r="H13" s="898"/>
      <c r="I13" s="899"/>
    </row>
    <row r="14" spans="1:28" ht="12.75">
      <c r="A14" s="722" t="s">
        <v>2591</v>
      </c>
      <c r="B14" s="725"/>
      <c r="C14" s="726" t="b">
        <v>0</v>
      </c>
      <c r="D14" s="727" t="s">
        <v>2592</v>
      </c>
      <c r="E14" s="725"/>
      <c r="F14" s="936"/>
      <c r="G14" s="898"/>
      <c r="H14" s="898"/>
      <c r="I14" s="899"/>
    </row>
    <row r="15" spans="1:28" ht="12.75">
      <c r="A15" s="728"/>
      <c r="B15" s="728"/>
      <c r="C15" s="728"/>
      <c r="D15" s="728"/>
      <c r="E15" s="728"/>
      <c r="F15" s="728"/>
      <c r="G15" s="728"/>
      <c r="H15" s="728"/>
      <c r="I15" s="728"/>
    </row>
    <row r="16" spans="1:28" ht="12.75">
      <c r="A16" s="932" t="s">
        <v>2593</v>
      </c>
      <c r="B16" s="927"/>
      <c r="C16" s="927"/>
      <c r="D16" s="927"/>
      <c r="E16" s="927"/>
      <c r="F16" s="927"/>
      <c r="G16" s="927"/>
      <c r="H16" s="927"/>
      <c r="I16" s="928"/>
    </row>
    <row r="17" spans="1:9" ht="12.75">
      <c r="A17" s="729" t="s">
        <v>2594</v>
      </c>
      <c r="B17" s="937"/>
      <c r="C17" s="928"/>
      <c r="D17" s="729" t="s">
        <v>2595</v>
      </c>
      <c r="E17" s="938"/>
      <c r="F17" s="928"/>
      <c r="G17" s="935" t="s">
        <v>2596</v>
      </c>
      <c r="H17" s="927"/>
      <c r="I17" s="928"/>
    </row>
    <row r="18" spans="1:9" ht="12.75">
      <c r="A18" s="730" t="s">
        <v>2597</v>
      </c>
      <c r="B18" s="941"/>
      <c r="C18" s="940"/>
      <c r="D18" s="939" t="s">
        <v>2597</v>
      </c>
      <c r="E18" s="900"/>
      <c r="F18" s="940"/>
      <c r="G18" s="730" t="s">
        <v>2597</v>
      </c>
      <c r="H18" s="941"/>
      <c r="I18" s="940"/>
    </row>
    <row r="19" spans="1:9" ht="12.75">
      <c r="A19" s="939" t="s">
        <v>2598</v>
      </c>
      <c r="B19" s="900"/>
      <c r="C19" s="940"/>
      <c r="D19" s="939" t="s">
        <v>2598</v>
      </c>
      <c r="E19" s="900"/>
      <c r="F19" s="940"/>
      <c r="G19" s="939" t="s">
        <v>2598</v>
      </c>
      <c r="H19" s="900"/>
      <c r="I19" s="940"/>
    </row>
    <row r="20" spans="1:9" ht="12.75">
      <c r="A20" s="730" t="s">
        <v>2599</v>
      </c>
      <c r="B20" s="941"/>
      <c r="C20" s="940"/>
      <c r="D20" s="939" t="s">
        <v>2599</v>
      </c>
      <c r="E20" s="900"/>
      <c r="F20" s="940"/>
      <c r="G20" s="730" t="s">
        <v>2599</v>
      </c>
      <c r="H20" s="941"/>
      <c r="I20" s="940"/>
    </row>
    <row r="21" spans="1:9" ht="12.75">
      <c r="A21" s="942" t="s">
        <v>2600</v>
      </c>
      <c r="B21" s="902"/>
      <c r="C21" s="913"/>
      <c r="D21" s="731" t="s">
        <v>2600</v>
      </c>
      <c r="E21" s="732"/>
      <c r="F21" s="732"/>
      <c r="G21" s="731" t="s">
        <v>2600</v>
      </c>
      <c r="H21" s="732"/>
      <c r="I21" s="733"/>
    </row>
    <row r="22" spans="1:9" ht="12.75">
      <c r="A22" s="728"/>
      <c r="B22" s="728"/>
      <c r="C22" s="728"/>
      <c r="D22" s="728"/>
      <c r="E22" s="728"/>
      <c r="F22" s="728"/>
      <c r="G22" s="728"/>
      <c r="H22" s="728"/>
      <c r="I22" s="728"/>
    </row>
    <row r="23" spans="1:9" ht="12.75">
      <c r="A23" s="923" t="s">
        <v>2601</v>
      </c>
      <c r="B23" s="898"/>
      <c r="C23" s="898"/>
      <c r="D23" s="898"/>
      <c r="E23" s="898"/>
      <c r="F23" s="898"/>
      <c r="G23" s="898"/>
      <c r="H23" s="898"/>
      <c r="I23" s="899"/>
    </row>
    <row r="24" spans="1:9" ht="12.75">
      <c r="A24" s="922" t="s">
        <v>2602</v>
      </c>
      <c r="B24" s="898"/>
      <c r="C24" s="899"/>
      <c r="D24" s="922" t="s">
        <v>2601</v>
      </c>
      <c r="E24" s="898"/>
      <c r="F24" s="899"/>
      <c r="G24" s="922" t="s">
        <v>2603</v>
      </c>
      <c r="H24" s="898"/>
      <c r="I24" s="899"/>
    </row>
    <row r="25" spans="1:9" ht="12.75">
      <c r="A25" s="923" t="s">
        <v>2604</v>
      </c>
      <c r="B25" s="898"/>
      <c r="C25" s="898"/>
      <c r="D25" s="898"/>
      <c r="E25" s="898"/>
      <c r="F25" s="898"/>
      <c r="G25" s="898"/>
      <c r="H25" s="898"/>
      <c r="I25" s="899"/>
    </row>
    <row r="26" spans="1:9" ht="12.75">
      <c r="A26" s="922" t="s">
        <v>2605</v>
      </c>
      <c r="B26" s="898"/>
      <c r="C26" s="898"/>
      <c r="D26" s="898"/>
      <c r="E26" s="899"/>
      <c r="F26" s="922" t="s">
        <v>2606</v>
      </c>
      <c r="G26" s="898"/>
      <c r="H26" s="898"/>
      <c r="I26" s="899"/>
    </row>
    <row r="27" spans="1:9" ht="12.75">
      <c r="A27" s="728"/>
      <c r="B27" s="728"/>
      <c r="C27" s="728"/>
      <c r="D27" s="728"/>
      <c r="E27" s="728"/>
      <c r="F27" s="728"/>
      <c r="G27" s="728"/>
      <c r="H27" s="728"/>
      <c r="I27" s="728"/>
    </row>
    <row r="28" spans="1:9" ht="12.75">
      <c r="A28" s="932" t="s">
        <v>2607</v>
      </c>
      <c r="B28" s="927"/>
      <c r="C28" s="927"/>
      <c r="D28" s="927"/>
      <c r="E28" s="927"/>
      <c r="F28" s="927"/>
      <c r="G28" s="927"/>
      <c r="H28" s="927"/>
      <c r="I28" s="928"/>
    </row>
    <row r="29" spans="1:9" ht="12.75">
      <c r="A29" s="943" t="s">
        <v>2608</v>
      </c>
      <c r="B29" s="902"/>
      <c r="C29" s="902"/>
      <c r="D29" s="902"/>
      <c r="E29" s="902"/>
      <c r="F29" s="902"/>
      <c r="G29" s="902"/>
      <c r="H29" s="902"/>
      <c r="I29" s="913"/>
    </row>
    <row r="30" spans="1:9" ht="12.75">
      <c r="A30" s="722" t="s">
        <v>2609</v>
      </c>
      <c r="B30" s="734" t="s">
        <v>2610</v>
      </c>
      <c r="C30" s="944" t="s">
        <v>2611</v>
      </c>
      <c r="D30" s="898"/>
      <c r="E30" s="899"/>
      <c r="F30" s="922" t="s">
        <v>2612</v>
      </c>
      <c r="G30" s="899"/>
      <c r="H30" s="936" t="s">
        <v>2613</v>
      </c>
      <c r="I30" s="899"/>
    </row>
    <row r="31" spans="1:9" ht="12.75">
      <c r="A31" s="945" t="s">
        <v>2614</v>
      </c>
      <c r="B31" s="898"/>
      <c r="C31" s="898"/>
      <c r="D31" s="898"/>
      <c r="E31" s="898"/>
      <c r="F31" s="898"/>
      <c r="G31" s="898"/>
      <c r="H31" s="898"/>
      <c r="I31" s="899"/>
    </row>
    <row r="32" spans="1:9" ht="12.75">
      <c r="A32" s="728"/>
      <c r="B32" s="728"/>
      <c r="C32" s="728"/>
      <c r="D32" s="728"/>
      <c r="E32" s="728"/>
      <c r="F32" s="728"/>
      <c r="G32" s="728"/>
      <c r="H32" s="728"/>
      <c r="I32" s="728"/>
    </row>
    <row r="33" spans="1:9" ht="12.75">
      <c r="A33" s="923" t="s">
        <v>2615</v>
      </c>
      <c r="B33" s="898"/>
      <c r="C33" s="898"/>
      <c r="D33" s="898"/>
      <c r="E33" s="898"/>
      <c r="F33" s="898"/>
      <c r="G33" s="898"/>
      <c r="H33" s="898"/>
      <c r="I33" s="899"/>
    </row>
    <row r="34" spans="1:9" ht="12.75">
      <c r="A34" s="735" t="s">
        <v>2616</v>
      </c>
      <c r="B34" s="735"/>
      <c r="C34" s="922" t="s">
        <v>2610</v>
      </c>
      <c r="D34" s="899"/>
      <c r="E34" s="922" t="s">
        <v>2617</v>
      </c>
      <c r="F34" s="898"/>
      <c r="G34" s="898"/>
      <c r="H34" s="898"/>
      <c r="I34" s="899"/>
    </row>
    <row r="35" spans="1:9" ht="12.75">
      <c r="A35" s="922" t="s">
        <v>2618</v>
      </c>
      <c r="B35" s="898"/>
      <c r="C35" s="898"/>
      <c r="D35" s="899"/>
      <c r="E35" s="922" t="s">
        <v>2603</v>
      </c>
      <c r="F35" s="898"/>
      <c r="G35" s="898"/>
      <c r="H35" s="898"/>
      <c r="I35" s="899"/>
    </row>
    <row r="36" spans="1:9" ht="12.75">
      <c r="A36" s="728"/>
      <c r="B36" s="728"/>
      <c r="C36" s="728"/>
      <c r="D36" s="728"/>
      <c r="E36" s="728"/>
      <c r="F36" s="728"/>
      <c r="G36" s="728"/>
      <c r="H36" s="728"/>
      <c r="I36" s="728"/>
    </row>
    <row r="37" spans="1:9" ht="25.5" customHeight="1">
      <c r="A37" s="924" t="s">
        <v>2619</v>
      </c>
      <c r="B37" s="898"/>
      <c r="C37" s="898"/>
      <c r="D37" s="898"/>
      <c r="E37" s="898"/>
      <c r="F37" s="898"/>
      <c r="G37" s="898"/>
      <c r="H37" s="898"/>
      <c r="I37" s="899"/>
    </row>
    <row r="38" spans="1:9" ht="12.75">
      <c r="A38" s="922" t="s">
        <v>2620</v>
      </c>
      <c r="B38" s="898"/>
      <c r="C38" s="898"/>
      <c r="D38" s="899"/>
      <c r="E38" s="922" t="s">
        <v>2621</v>
      </c>
      <c r="F38" s="899"/>
      <c r="G38" s="922" t="s">
        <v>2603</v>
      </c>
      <c r="H38" s="898"/>
      <c r="I38" s="899"/>
    </row>
    <row r="39" spans="1:9" ht="12.75">
      <c r="A39" s="728"/>
      <c r="B39" s="728"/>
      <c r="C39" s="728"/>
      <c r="D39" s="728"/>
      <c r="E39" s="728"/>
      <c r="F39" s="728"/>
      <c r="G39" s="728"/>
      <c r="H39" s="728"/>
      <c r="I39" s="728"/>
    </row>
    <row r="40" spans="1:9" ht="12.75">
      <c r="A40" s="923" t="s">
        <v>2622</v>
      </c>
      <c r="B40" s="898"/>
      <c r="C40" s="898"/>
      <c r="D40" s="898"/>
      <c r="E40" s="898"/>
      <c r="F40" s="898"/>
      <c r="G40" s="898"/>
      <c r="H40" s="898"/>
      <c r="I40" s="899"/>
    </row>
    <row r="41" spans="1:9" ht="12.75">
      <c r="A41" s="724" t="s">
        <v>2623</v>
      </c>
      <c r="B41" s="736" t="s">
        <v>2624</v>
      </c>
      <c r="C41" s="922" t="s">
        <v>2625</v>
      </c>
      <c r="D41" s="898"/>
      <c r="E41" s="899"/>
      <c r="F41" s="922" t="s">
        <v>2626</v>
      </c>
      <c r="G41" s="899"/>
      <c r="H41" s="922" t="s">
        <v>2627</v>
      </c>
      <c r="I41" s="899"/>
    </row>
    <row r="42" spans="1:9" ht="12.75">
      <c r="A42" s="922" t="s">
        <v>2628</v>
      </c>
      <c r="B42" s="899"/>
      <c r="C42" s="922" t="s">
        <v>2621</v>
      </c>
      <c r="D42" s="899"/>
      <c r="E42" s="922" t="s">
        <v>2603</v>
      </c>
      <c r="F42" s="899"/>
      <c r="G42" s="922" t="s">
        <v>2629</v>
      </c>
      <c r="H42" s="898"/>
      <c r="I42" s="899"/>
    </row>
    <row r="43" spans="1:9" ht="12.75">
      <c r="A43" s="728"/>
      <c r="B43" s="728"/>
      <c r="C43" s="728"/>
      <c r="D43" s="728"/>
      <c r="E43" s="728"/>
      <c r="F43" s="728"/>
      <c r="G43" s="728"/>
      <c r="H43" s="728"/>
      <c r="I43" s="728"/>
    </row>
    <row r="44" spans="1:9" ht="12.75">
      <c r="A44" s="923" t="s">
        <v>2630</v>
      </c>
      <c r="B44" s="898"/>
      <c r="C44" s="898"/>
      <c r="D44" s="898"/>
      <c r="E44" s="898"/>
      <c r="F44" s="898"/>
      <c r="G44" s="898"/>
      <c r="H44" s="898"/>
      <c r="I44" s="899"/>
    </row>
    <row r="45" spans="1:9" ht="12.75">
      <c r="A45" s="925" t="s">
        <v>2631</v>
      </c>
      <c r="B45" s="898"/>
      <c r="C45" s="898"/>
      <c r="D45" s="898"/>
      <c r="E45" s="898"/>
      <c r="F45" s="899"/>
      <c r="G45" s="735" t="s">
        <v>2632</v>
      </c>
      <c r="H45" s="922" t="s">
        <v>27</v>
      </c>
      <c r="I45" s="899"/>
    </row>
    <row r="46" spans="1:9" ht="12.75">
      <c r="A46" s="926" t="s">
        <v>2633</v>
      </c>
      <c r="B46" s="927"/>
      <c r="C46" s="927"/>
      <c r="D46" s="927"/>
      <c r="E46" s="927"/>
      <c r="F46" s="928"/>
      <c r="G46" s="930" t="s">
        <v>2634</v>
      </c>
      <c r="H46" s="931"/>
      <c r="I46" s="928"/>
    </row>
    <row r="47" spans="1:9" ht="12.75">
      <c r="A47" s="929"/>
      <c r="B47" s="902"/>
      <c r="C47" s="902"/>
      <c r="D47" s="902"/>
      <c r="E47" s="902"/>
      <c r="F47" s="913"/>
      <c r="G47" s="901"/>
      <c r="H47" s="929"/>
      <c r="I47" s="913"/>
    </row>
    <row r="48" spans="1:9" ht="12.75">
      <c r="A48" s="931" t="s">
        <v>2635</v>
      </c>
      <c r="B48" s="927"/>
      <c r="C48" s="927"/>
      <c r="D48" s="927"/>
      <c r="E48" s="927"/>
      <c r="F48" s="928"/>
      <c r="G48" s="930" t="s">
        <v>2634</v>
      </c>
      <c r="H48" s="931"/>
      <c r="I48" s="928"/>
    </row>
    <row r="49" spans="1:9" ht="12.75">
      <c r="A49" s="929"/>
      <c r="B49" s="902"/>
      <c r="C49" s="902"/>
      <c r="D49" s="902"/>
      <c r="E49" s="902"/>
      <c r="F49" s="913"/>
      <c r="G49" s="901"/>
      <c r="H49" s="929"/>
      <c r="I49" s="913"/>
    </row>
    <row r="50" spans="1:9" ht="12.75">
      <c r="A50" s="926" t="s">
        <v>2636</v>
      </c>
      <c r="B50" s="927"/>
      <c r="C50" s="927"/>
      <c r="D50" s="927"/>
      <c r="E50" s="927"/>
      <c r="F50" s="928"/>
      <c r="G50" s="930" t="s">
        <v>2634</v>
      </c>
      <c r="H50" s="931"/>
      <c r="I50" s="928"/>
    </row>
    <row r="51" spans="1:9" ht="12.75">
      <c r="A51" s="929"/>
      <c r="B51" s="902"/>
      <c r="C51" s="902"/>
      <c r="D51" s="902"/>
      <c r="E51" s="902"/>
      <c r="F51" s="913"/>
      <c r="G51" s="901"/>
      <c r="H51" s="929"/>
      <c r="I51" s="913"/>
    </row>
    <row r="52" spans="1:9" ht="12.75">
      <c r="A52" s="926" t="s">
        <v>2637</v>
      </c>
      <c r="B52" s="927"/>
      <c r="C52" s="927"/>
      <c r="D52" s="927"/>
      <c r="E52" s="927"/>
      <c r="F52" s="928"/>
      <c r="G52" s="930" t="s">
        <v>2634</v>
      </c>
      <c r="H52" s="931"/>
      <c r="I52" s="928"/>
    </row>
    <row r="53" spans="1:9" ht="12.75">
      <c r="A53" s="929"/>
      <c r="B53" s="902"/>
      <c r="C53" s="902"/>
      <c r="D53" s="902"/>
      <c r="E53" s="902"/>
      <c r="F53" s="913"/>
      <c r="G53" s="901"/>
      <c r="H53" s="929"/>
      <c r="I53" s="913"/>
    </row>
    <row r="54" spans="1:9" ht="12.75">
      <c r="A54" s="926" t="s">
        <v>2638</v>
      </c>
      <c r="B54" s="927"/>
      <c r="C54" s="927"/>
      <c r="D54" s="927"/>
      <c r="E54" s="927"/>
      <c r="F54" s="928"/>
      <c r="G54" s="930" t="s">
        <v>2634</v>
      </c>
      <c r="H54" s="931"/>
      <c r="I54" s="928"/>
    </row>
    <row r="55" spans="1:9" ht="27" customHeight="1">
      <c r="A55" s="929"/>
      <c r="B55" s="902"/>
      <c r="C55" s="902"/>
      <c r="D55" s="902"/>
      <c r="E55" s="902"/>
      <c r="F55" s="913"/>
      <c r="G55" s="901"/>
      <c r="H55" s="929"/>
      <c r="I55" s="913"/>
    </row>
    <row r="56" spans="1:9" ht="12.75">
      <c r="A56" s="926" t="s">
        <v>2639</v>
      </c>
      <c r="B56" s="927"/>
      <c r="C56" s="927"/>
      <c r="D56" s="927"/>
      <c r="E56" s="927"/>
      <c r="F56" s="928"/>
      <c r="G56" s="930" t="s">
        <v>2634</v>
      </c>
      <c r="H56" s="931"/>
      <c r="I56" s="928"/>
    </row>
    <row r="57" spans="1:9" ht="12.75">
      <c r="A57" s="929"/>
      <c r="B57" s="902"/>
      <c r="C57" s="902"/>
      <c r="D57" s="902"/>
      <c r="E57" s="902"/>
      <c r="F57" s="913"/>
      <c r="G57" s="901"/>
      <c r="H57" s="929"/>
      <c r="I57" s="913"/>
    </row>
    <row r="58" spans="1:9" ht="12.75">
      <c r="A58" s="926" t="s">
        <v>2640</v>
      </c>
      <c r="B58" s="927"/>
      <c r="C58" s="927"/>
      <c r="D58" s="927"/>
      <c r="E58" s="927"/>
      <c r="F58" s="928"/>
      <c r="G58" s="930" t="s">
        <v>2634</v>
      </c>
      <c r="H58" s="931"/>
      <c r="I58" s="928"/>
    </row>
    <row r="59" spans="1:9" ht="37.5" customHeight="1">
      <c r="A59" s="929"/>
      <c r="B59" s="902"/>
      <c r="C59" s="902"/>
      <c r="D59" s="902"/>
      <c r="E59" s="902"/>
      <c r="F59" s="913"/>
      <c r="G59" s="901"/>
      <c r="H59" s="929"/>
      <c r="I59" s="913"/>
    </row>
    <row r="60" spans="1:9" ht="12.75">
      <c r="A60" s="926" t="s">
        <v>2641</v>
      </c>
      <c r="B60" s="927"/>
      <c r="C60" s="927"/>
      <c r="D60" s="927"/>
      <c r="E60" s="927"/>
      <c r="F60" s="928"/>
      <c r="G60" s="930" t="s">
        <v>2634</v>
      </c>
      <c r="H60" s="931"/>
      <c r="I60" s="928"/>
    </row>
    <row r="61" spans="1:9" ht="12.75">
      <c r="A61" s="929"/>
      <c r="B61" s="902"/>
      <c r="C61" s="902"/>
      <c r="D61" s="902"/>
      <c r="E61" s="902"/>
      <c r="F61" s="913"/>
      <c r="G61" s="901"/>
      <c r="H61" s="929"/>
      <c r="I61" s="913"/>
    </row>
    <row r="62" spans="1:9" ht="12.75">
      <c r="A62" s="926" t="s">
        <v>2642</v>
      </c>
      <c r="B62" s="927"/>
      <c r="C62" s="927"/>
      <c r="D62" s="927"/>
      <c r="E62" s="927"/>
      <c r="F62" s="928"/>
      <c r="G62" s="930" t="s">
        <v>2634</v>
      </c>
      <c r="H62" s="931"/>
      <c r="I62" s="928"/>
    </row>
    <row r="63" spans="1:9" ht="12.75">
      <c r="A63" s="929"/>
      <c r="B63" s="902"/>
      <c r="C63" s="902"/>
      <c r="D63" s="902"/>
      <c r="E63" s="902"/>
      <c r="F63" s="913"/>
      <c r="G63" s="901"/>
      <c r="H63" s="929"/>
      <c r="I63" s="913"/>
    </row>
    <row r="64" spans="1:9" ht="12.75">
      <c r="A64" s="931" t="s">
        <v>2643</v>
      </c>
      <c r="B64" s="927"/>
      <c r="C64" s="927"/>
      <c r="D64" s="927"/>
      <c r="E64" s="927"/>
      <c r="F64" s="928"/>
      <c r="G64" s="930" t="s">
        <v>2634</v>
      </c>
      <c r="H64" s="931"/>
      <c r="I64" s="928"/>
    </row>
    <row r="65" spans="1:9" ht="12.75">
      <c r="A65" s="929"/>
      <c r="B65" s="902"/>
      <c r="C65" s="902"/>
      <c r="D65" s="902"/>
      <c r="E65" s="902"/>
      <c r="F65" s="913"/>
      <c r="G65" s="901"/>
      <c r="H65" s="929"/>
      <c r="I65" s="913"/>
    </row>
    <row r="66" spans="1:9" ht="12.75">
      <c r="A66" s="926" t="s">
        <v>2644</v>
      </c>
      <c r="B66" s="927"/>
      <c r="C66" s="927"/>
      <c r="D66" s="927"/>
      <c r="E66" s="927"/>
      <c r="F66" s="928"/>
      <c r="G66" s="930" t="s">
        <v>2634</v>
      </c>
      <c r="H66" s="931"/>
      <c r="I66" s="928"/>
    </row>
    <row r="67" spans="1:9" ht="12.75">
      <c r="A67" s="929"/>
      <c r="B67" s="902"/>
      <c r="C67" s="902"/>
      <c r="D67" s="902"/>
      <c r="E67" s="902"/>
      <c r="F67" s="913"/>
      <c r="G67" s="901"/>
      <c r="H67" s="929"/>
      <c r="I67" s="913"/>
    </row>
    <row r="68" spans="1:9" ht="12.75">
      <c r="A68" s="931" t="s">
        <v>2645</v>
      </c>
      <c r="B68" s="927"/>
      <c r="C68" s="927"/>
      <c r="D68" s="927"/>
      <c r="E68" s="927"/>
      <c r="F68" s="928"/>
      <c r="G68" s="930" t="s">
        <v>2634</v>
      </c>
      <c r="H68" s="931"/>
      <c r="I68" s="928"/>
    </row>
    <row r="69" spans="1:9" ht="12.75">
      <c r="A69" s="929"/>
      <c r="B69" s="902"/>
      <c r="C69" s="902"/>
      <c r="D69" s="902"/>
      <c r="E69" s="902"/>
      <c r="F69" s="913"/>
      <c r="G69" s="901"/>
      <c r="H69" s="929"/>
      <c r="I69" s="913"/>
    </row>
    <row r="70" spans="1:9" ht="12.75">
      <c r="A70" s="931" t="s">
        <v>2646</v>
      </c>
      <c r="B70" s="927"/>
      <c r="C70" s="927"/>
      <c r="D70" s="927"/>
      <c r="E70" s="927"/>
      <c r="F70" s="928"/>
      <c r="G70" s="930" t="s">
        <v>2634</v>
      </c>
      <c r="H70" s="931"/>
      <c r="I70" s="928"/>
    </row>
    <row r="71" spans="1:9" ht="12.75">
      <c r="A71" s="929"/>
      <c r="B71" s="902"/>
      <c r="C71" s="902"/>
      <c r="D71" s="902"/>
      <c r="E71" s="902"/>
      <c r="F71" s="913"/>
      <c r="G71" s="901"/>
      <c r="H71" s="929"/>
      <c r="I71" s="913"/>
    </row>
    <row r="72" spans="1:9" ht="12.75">
      <c r="A72" s="926" t="s">
        <v>2647</v>
      </c>
      <c r="B72" s="927"/>
      <c r="C72" s="927"/>
      <c r="D72" s="927"/>
      <c r="E72" s="927"/>
      <c r="F72" s="928"/>
      <c r="G72" s="930" t="s">
        <v>2634</v>
      </c>
      <c r="H72" s="931"/>
      <c r="I72" s="928"/>
    </row>
    <row r="73" spans="1:9" ht="12.75">
      <c r="A73" s="929"/>
      <c r="B73" s="902"/>
      <c r="C73" s="902"/>
      <c r="D73" s="902"/>
      <c r="E73" s="902"/>
      <c r="F73" s="913"/>
      <c r="G73" s="901"/>
      <c r="H73" s="929"/>
      <c r="I73" s="913"/>
    </row>
    <row r="74" spans="1:9" ht="12.75">
      <c r="A74" s="926" t="s">
        <v>2648</v>
      </c>
      <c r="B74" s="927"/>
      <c r="C74" s="927"/>
      <c r="D74" s="927"/>
      <c r="E74" s="927"/>
      <c r="F74" s="928"/>
      <c r="G74" s="930" t="s">
        <v>2634</v>
      </c>
      <c r="H74" s="931"/>
      <c r="I74" s="928"/>
    </row>
    <row r="75" spans="1:9" ht="12.75">
      <c r="A75" s="929"/>
      <c r="B75" s="902"/>
      <c r="C75" s="902"/>
      <c r="D75" s="902"/>
      <c r="E75" s="902"/>
      <c r="F75" s="913"/>
      <c r="G75" s="901"/>
      <c r="H75" s="929"/>
      <c r="I75" s="913"/>
    </row>
    <row r="76" spans="1:9" ht="12.75">
      <c r="A76" s="926" t="s">
        <v>2649</v>
      </c>
      <c r="B76" s="927"/>
      <c r="C76" s="927"/>
      <c r="D76" s="927"/>
      <c r="E76" s="927"/>
      <c r="F76" s="928"/>
      <c r="G76" s="930" t="s">
        <v>2634</v>
      </c>
      <c r="H76" s="931"/>
      <c r="I76" s="928"/>
    </row>
    <row r="77" spans="1:9" ht="30.75" customHeight="1">
      <c r="A77" s="929"/>
      <c r="B77" s="902"/>
      <c r="C77" s="902"/>
      <c r="D77" s="902"/>
      <c r="E77" s="902"/>
      <c r="F77" s="913"/>
      <c r="G77" s="901"/>
      <c r="H77" s="929"/>
      <c r="I77" s="913"/>
    </row>
  </sheetData>
  <mergeCells count="105">
    <mergeCell ref="A29:I29"/>
    <mergeCell ref="C30:E30"/>
    <mergeCell ref="F30:G30"/>
    <mergeCell ref="H30:I30"/>
    <mergeCell ref="A31:I31"/>
    <mergeCell ref="G76:G77"/>
    <mergeCell ref="H76:I77"/>
    <mergeCell ref="A72:F73"/>
    <mergeCell ref="G72:G73"/>
    <mergeCell ref="H72:I73"/>
    <mergeCell ref="A74:F75"/>
    <mergeCell ref="G74:G75"/>
    <mergeCell ref="H74:I75"/>
    <mergeCell ref="A76:F77"/>
    <mergeCell ref="A21:C21"/>
    <mergeCell ref="A23:I23"/>
    <mergeCell ref="A24:C24"/>
    <mergeCell ref="D24:F24"/>
    <mergeCell ref="G24:I24"/>
    <mergeCell ref="A25:I25"/>
    <mergeCell ref="F26:I26"/>
    <mergeCell ref="A26:E26"/>
    <mergeCell ref="A28:I28"/>
    <mergeCell ref="F14:I14"/>
    <mergeCell ref="A16:I16"/>
    <mergeCell ref="B17:C17"/>
    <mergeCell ref="E17:F17"/>
    <mergeCell ref="G17:I17"/>
    <mergeCell ref="D20:F20"/>
    <mergeCell ref="H20:I20"/>
    <mergeCell ref="B18:C18"/>
    <mergeCell ref="D18:F18"/>
    <mergeCell ref="H18:I18"/>
    <mergeCell ref="A19:C19"/>
    <mergeCell ref="D19:F19"/>
    <mergeCell ref="G19:I19"/>
    <mergeCell ref="B20:C20"/>
    <mergeCell ref="A1:I1"/>
    <mergeCell ref="C9:I9"/>
    <mergeCell ref="A11:I11"/>
    <mergeCell ref="A12:C12"/>
    <mergeCell ref="D12:E12"/>
    <mergeCell ref="F12:H12"/>
    <mergeCell ref="B13:C13"/>
    <mergeCell ref="D13:E13"/>
    <mergeCell ref="G13:I13"/>
    <mergeCell ref="G70:G71"/>
    <mergeCell ref="H70:I71"/>
    <mergeCell ref="A66:F67"/>
    <mergeCell ref="G66:G67"/>
    <mergeCell ref="H66:I67"/>
    <mergeCell ref="A68:F69"/>
    <mergeCell ref="G68:G69"/>
    <mergeCell ref="H68:I69"/>
    <mergeCell ref="A70:F71"/>
    <mergeCell ref="G64:G65"/>
    <mergeCell ref="H64:I65"/>
    <mergeCell ref="A60:F61"/>
    <mergeCell ref="G60:G61"/>
    <mergeCell ref="H60:I61"/>
    <mergeCell ref="A62:F63"/>
    <mergeCell ref="G62:G63"/>
    <mergeCell ref="H62:I63"/>
    <mergeCell ref="A64:F65"/>
    <mergeCell ref="G58:G59"/>
    <mergeCell ref="H58:I59"/>
    <mergeCell ref="A54:F55"/>
    <mergeCell ref="G54:G55"/>
    <mergeCell ref="H54:I55"/>
    <mergeCell ref="A56:F57"/>
    <mergeCell ref="G56:G57"/>
    <mergeCell ref="H56:I57"/>
    <mergeCell ref="A58:F59"/>
    <mergeCell ref="A45:F45"/>
    <mergeCell ref="H45:I45"/>
    <mergeCell ref="A46:F47"/>
    <mergeCell ref="G46:G47"/>
    <mergeCell ref="H46:I47"/>
    <mergeCell ref="G52:G53"/>
    <mergeCell ref="H52:I53"/>
    <mergeCell ref="A48:F49"/>
    <mergeCell ref="G48:G49"/>
    <mergeCell ref="H48:I49"/>
    <mergeCell ref="A50:F51"/>
    <mergeCell ref="G50:G51"/>
    <mergeCell ref="H50:I51"/>
    <mergeCell ref="A52:F53"/>
    <mergeCell ref="A40:I40"/>
    <mergeCell ref="C41:E41"/>
    <mergeCell ref="F41:G41"/>
    <mergeCell ref="H41:I41"/>
    <mergeCell ref="A42:B42"/>
    <mergeCell ref="C42:D42"/>
    <mergeCell ref="E42:F42"/>
    <mergeCell ref="G42:I42"/>
    <mergeCell ref="A44:I44"/>
    <mergeCell ref="E38:F38"/>
    <mergeCell ref="G38:I38"/>
    <mergeCell ref="A33:I33"/>
    <mergeCell ref="C34:D34"/>
    <mergeCell ref="E34:I34"/>
    <mergeCell ref="A35:D35"/>
    <mergeCell ref="E35:I35"/>
    <mergeCell ref="A37:I37"/>
    <mergeCell ref="A38:D38"/>
  </mergeCells>
  <dataValidations count="5">
    <dataValidation type="list" allowBlank="1" showErrorMessage="1" sqref="G13" xr:uid="{00000000-0002-0000-0800-000000000000}">
      <formula1>"Select,Individual/Sole Proprietor,Rendering/Dervicing Only"</formula1>
    </dataValidation>
    <dataValidation type="list" allowBlank="1" showErrorMessage="1" sqref="B41" xr:uid="{00000000-0002-0000-0800-000001000000}">
      <formula1>"Select,Certification,Contract,General,License"</formula1>
    </dataValidation>
    <dataValidation type="list" allowBlank="1" showErrorMessage="1" sqref="C34" xr:uid="{00000000-0002-0000-0800-000002000000}">
      <formula1>"Select,Board Cert,Board Eligibility,State License"</formula1>
    </dataValidation>
    <dataValidation type="list" allowBlank="1" showErrorMessage="1" sqref="B30" xr:uid="{00000000-0002-0000-0800-000003000000}">
      <formula1>"Select,NPI,Provider ID"</formula1>
    </dataValidation>
    <dataValidation type="list" allowBlank="1" showErrorMessage="1" sqref="G46 G48 G50 G52 G54 G56 G58 G60 G62 G64 G66 G68 G70 G72 G74 G76" xr:uid="{00000000-0002-0000-0800-000004000000}">
      <formula1>"no,not completed,yes"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outlinePr summaryBelow="0" summaryRight="0"/>
  </sheetPr>
  <dimension ref="A1:AB966"/>
  <sheetViews>
    <sheetView workbookViewId="0">
      <pane xSplit="6" ySplit="1" topLeftCell="G2" activePane="bottomRight" state="frozen"/>
      <selection pane="topRight" activeCell="G1" sqref="G1"/>
      <selection pane="bottomLeft" activeCell="A2" sqref="A2"/>
      <selection pane="bottomRight" activeCell="G2" sqref="G2"/>
    </sheetView>
  </sheetViews>
  <sheetFormatPr defaultColWidth="12.5703125" defaultRowHeight="15" customHeight="1"/>
  <cols>
    <col min="1" max="1" width="17.28515625" customWidth="1"/>
    <col min="2" max="2" width="14.28515625" customWidth="1"/>
    <col min="4" max="4" width="11.7109375" customWidth="1"/>
    <col min="6" max="6" width="14" customWidth="1"/>
    <col min="10" max="10" width="15.5703125" hidden="1" customWidth="1"/>
    <col min="11" max="11" width="16.140625" hidden="1" customWidth="1"/>
    <col min="12" max="12" width="9.5703125" hidden="1" customWidth="1"/>
    <col min="13" max="13" width="10.140625" hidden="1" customWidth="1"/>
    <col min="14" max="14" width="10.28515625" hidden="1" customWidth="1"/>
    <col min="15" max="15" width="12.5703125" hidden="1"/>
    <col min="16" max="16" width="11.42578125" hidden="1" customWidth="1"/>
    <col min="17" max="18" width="13.7109375" customWidth="1"/>
    <col min="19" max="19" width="16.42578125" customWidth="1"/>
    <col min="20" max="20" width="23.42578125" customWidth="1"/>
    <col min="21" max="21" width="21.140625" customWidth="1"/>
    <col min="22" max="22" width="15.85546875" customWidth="1"/>
    <col min="23" max="23" width="18.42578125" customWidth="1"/>
    <col min="24" max="24" width="23.42578125" customWidth="1"/>
  </cols>
  <sheetData>
    <row r="1" spans="1:28" ht="54.75" customHeight="1">
      <c r="A1" s="263" t="s">
        <v>2650</v>
      </c>
      <c r="B1" s="264" t="s">
        <v>1621</v>
      </c>
      <c r="C1" s="264" t="s">
        <v>34</v>
      </c>
      <c r="D1" s="264" t="s">
        <v>1622</v>
      </c>
      <c r="E1" s="264" t="s">
        <v>36</v>
      </c>
      <c r="F1" s="264" t="s">
        <v>1623</v>
      </c>
      <c r="G1" s="264" t="s">
        <v>40</v>
      </c>
      <c r="H1" s="264" t="s">
        <v>41</v>
      </c>
      <c r="I1" s="264" t="s">
        <v>44</v>
      </c>
      <c r="J1" s="264" t="s">
        <v>2651</v>
      </c>
      <c r="K1" s="264" t="s">
        <v>2652</v>
      </c>
      <c r="L1" s="264" t="s">
        <v>2653</v>
      </c>
      <c r="M1" s="264" t="s">
        <v>2654</v>
      </c>
      <c r="N1" s="264" t="s">
        <v>2655</v>
      </c>
      <c r="O1" s="264" t="s">
        <v>2656</v>
      </c>
      <c r="P1" s="264" t="s">
        <v>2657</v>
      </c>
      <c r="Q1" s="737" t="s">
        <v>2658</v>
      </c>
      <c r="R1" s="737" t="s">
        <v>13</v>
      </c>
      <c r="S1" s="737" t="s">
        <v>14</v>
      </c>
      <c r="T1" s="738" t="s">
        <v>16</v>
      </c>
      <c r="U1" s="738" t="s">
        <v>29</v>
      </c>
      <c r="V1" s="738" t="s">
        <v>17</v>
      </c>
      <c r="W1" s="738" t="s">
        <v>15</v>
      </c>
      <c r="X1" s="738" t="s">
        <v>67</v>
      </c>
      <c r="Y1" s="739"/>
      <c r="Z1" s="739"/>
      <c r="AA1" s="739"/>
      <c r="AB1" s="739"/>
    </row>
    <row r="2" spans="1:28" ht="93" customHeight="1">
      <c r="A2" s="2"/>
      <c r="B2" s="245" t="s">
        <v>1637</v>
      </c>
      <c r="C2" s="245" t="s">
        <v>1390</v>
      </c>
      <c r="D2" s="245"/>
      <c r="E2" s="251" t="s">
        <v>1391</v>
      </c>
      <c r="F2" s="244" t="s">
        <v>84</v>
      </c>
      <c r="G2" s="244">
        <v>1003548074</v>
      </c>
      <c r="H2" s="284">
        <v>15655687</v>
      </c>
      <c r="I2" s="284"/>
      <c r="J2" s="245" t="s">
        <v>2659</v>
      </c>
      <c r="K2" s="245" t="s">
        <v>2659</v>
      </c>
      <c r="L2" s="245" t="s">
        <v>3</v>
      </c>
      <c r="M2" s="245">
        <v>48043</v>
      </c>
      <c r="N2" s="740" t="s">
        <v>2660</v>
      </c>
      <c r="O2" s="245"/>
      <c r="P2" s="245"/>
      <c r="Q2" s="279"/>
      <c r="R2" s="741" t="s">
        <v>20</v>
      </c>
      <c r="S2" s="742"/>
      <c r="T2" s="743" t="s">
        <v>437</v>
      </c>
      <c r="U2" s="744" t="s">
        <v>1961</v>
      </c>
      <c r="V2" s="745" t="s">
        <v>2661</v>
      </c>
      <c r="W2" s="743" t="s">
        <v>2662</v>
      </c>
      <c r="X2" s="746" t="s">
        <v>153</v>
      </c>
      <c r="Y2" s="747" t="str">
        <f t="shared" ref="Y2:Y3" si="0">IF(R2="","Eligible","Not Eligible")</f>
        <v>Not Eligible</v>
      </c>
      <c r="Z2" s="748"/>
      <c r="AA2" s="748"/>
      <c r="AB2" s="748"/>
    </row>
    <row r="3" spans="1:28" ht="88.5" customHeight="1">
      <c r="A3" s="2"/>
      <c r="B3" s="245" t="s">
        <v>1635</v>
      </c>
      <c r="C3" s="245" t="s">
        <v>375</v>
      </c>
      <c r="D3" s="245" t="s">
        <v>81</v>
      </c>
      <c r="E3" s="245" t="s">
        <v>510</v>
      </c>
      <c r="F3" s="245" t="s">
        <v>121</v>
      </c>
      <c r="G3" s="245">
        <v>1013488055</v>
      </c>
      <c r="H3" s="272">
        <v>15013371</v>
      </c>
      <c r="I3" s="272"/>
      <c r="J3" s="245"/>
      <c r="K3" s="245"/>
      <c r="L3" s="245"/>
      <c r="M3" s="245"/>
      <c r="N3" s="245"/>
      <c r="O3" s="245"/>
      <c r="P3" s="245"/>
      <c r="Q3" s="749"/>
      <c r="R3" s="750"/>
      <c r="S3" s="742"/>
      <c r="T3" s="743" t="s">
        <v>437</v>
      </c>
      <c r="U3" s="744" t="s">
        <v>1961</v>
      </c>
      <c r="V3" s="751" t="s">
        <v>2663</v>
      </c>
      <c r="W3" s="752" t="s">
        <v>2664</v>
      </c>
      <c r="X3" s="743" t="s">
        <v>2665</v>
      </c>
      <c r="Y3" s="747" t="str">
        <f t="shared" si="0"/>
        <v>Eligible</v>
      </c>
      <c r="Z3" s="748"/>
      <c r="AA3" s="748"/>
      <c r="AB3" s="748"/>
    </row>
    <row r="4" spans="1:28" ht="59.25" customHeight="1">
      <c r="A4" s="753"/>
      <c r="B4" s="754" t="s">
        <v>1635</v>
      </c>
      <c r="C4" s="754" t="s">
        <v>1463</v>
      </c>
      <c r="D4" s="754" t="s">
        <v>1464</v>
      </c>
      <c r="E4" s="754" t="s">
        <v>1465</v>
      </c>
      <c r="F4" s="754" t="s">
        <v>113</v>
      </c>
      <c r="G4" s="754">
        <v>1023348018</v>
      </c>
      <c r="H4" s="755">
        <v>12213151</v>
      </c>
      <c r="I4" s="755"/>
      <c r="J4" s="754"/>
      <c r="K4" s="754"/>
      <c r="L4" s="754"/>
      <c r="M4" s="754"/>
      <c r="N4" s="754"/>
      <c r="O4" s="754"/>
      <c r="P4" s="754"/>
      <c r="Q4" s="755"/>
      <c r="R4" s="755" t="s">
        <v>1398</v>
      </c>
      <c r="S4" s="756"/>
      <c r="T4" s="757" t="s">
        <v>1394</v>
      </c>
      <c r="U4" s="757" t="s">
        <v>1394</v>
      </c>
      <c r="V4" s="758" t="s">
        <v>1394</v>
      </c>
      <c r="W4" s="759" t="s">
        <v>1394</v>
      </c>
      <c r="X4" s="760" t="s">
        <v>1394</v>
      </c>
      <c r="Y4" s="761"/>
      <c r="Z4" s="762"/>
      <c r="AA4" s="762"/>
      <c r="AB4" s="762"/>
    </row>
    <row r="5" spans="1:28" ht="77.25" customHeight="1">
      <c r="A5" s="2"/>
      <c r="B5" s="245" t="s">
        <v>1635</v>
      </c>
      <c r="C5" s="245" t="s">
        <v>466</v>
      </c>
      <c r="D5" s="245"/>
      <c r="E5" s="245" t="s">
        <v>468</v>
      </c>
      <c r="F5" s="245" t="s">
        <v>121</v>
      </c>
      <c r="G5" s="245">
        <v>1023364635</v>
      </c>
      <c r="H5" s="272">
        <v>13778006</v>
      </c>
      <c r="I5" s="272"/>
      <c r="J5" s="245"/>
      <c r="K5" s="245"/>
      <c r="L5" s="245"/>
      <c r="M5" s="245"/>
      <c r="N5" s="245"/>
      <c r="O5" s="245"/>
      <c r="P5" s="245"/>
      <c r="Q5" s="749"/>
      <c r="R5" s="750"/>
      <c r="S5" s="742"/>
      <c r="T5" s="743" t="s">
        <v>437</v>
      </c>
      <c r="U5" s="763" t="s">
        <v>2666</v>
      </c>
      <c r="V5" s="751" t="s">
        <v>2667</v>
      </c>
      <c r="W5" s="752" t="s">
        <v>2668</v>
      </c>
      <c r="X5" s="743" t="s">
        <v>2669</v>
      </c>
      <c r="Y5" s="747" t="str">
        <f t="shared" ref="Y5:Y23" si="1">IF(R5="","Eligible","Not Eligible")</f>
        <v>Eligible</v>
      </c>
      <c r="Z5" s="748"/>
      <c r="AA5" s="748"/>
      <c r="AB5" s="748"/>
    </row>
    <row r="6" spans="1:28" ht="113.25" customHeight="1">
      <c r="A6" s="764"/>
      <c r="B6" s="765" t="s">
        <v>1640</v>
      </c>
      <c r="C6" s="765" t="s">
        <v>556</v>
      </c>
      <c r="D6" s="765"/>
      <c r="E6" s="765" t="s">
        <v>557</v>
      </c>
      <c r="F6" s="765" t="s">
        <v>103</v>
      </c>
      <c r="G6" s="244">
        <v>1023474277</v>
      </c>
      <c r="H6" s="284">
        <v>15836406</v>
      </c>
      <c r="I6" s="284"/>
      <c r="J6" s="244"/>
      <c r="K6" s="244"/>
      <c r="L6" s="244"/>
      <c r="M6" s="244"/>
      <c r="N6" s="244"/>
      <c r="O6" s="244"/>
      <c r="P6" s="244"/>
      <c r="Q6" s="279"/>
      <c r="R6" s="741" t="s">
        <v>20</v>
      </c>
      <c r="S6" s="766"/>
      <c r="T6" s="767"/>
      <c r="U6" s="768"/>
      <c r="V6" s="769"/>
      <c r="W6" s="770"/>
      <c r="X6" s="768"/>
      <c r="Y6" s="747" t="str">
        <f t="shared" si="1"/>
        <v>Not Eligible</v>
      </c>
      <c r="Z6" s="748"/>
      <c r="AA6" s="748"/>
      <c r="AB6" s="748"/>
    </row>
    <row r="7" spans="1:28" ht="62.25" customHeight="1">
      <c r="A7" s="2"/>
      <c r="B7" s="245" t="s">
        <v>126</v>
      </c>
      <c r="C7" s="245" t="s">
        <v>144</v>
      </c>
      <c r="D7" s="245"/>
      <c r="E7" s="245" t="s">
        <v>146</v>
      </c>
      <c r="F7" s="245" t="s">
        <v>84</v>
      </c>
      <c r="G7" s="245">
        <v>1023748506</v>
      </c>
      <c r="H7" s="272"/>
      <c r="I7" s="272"/>
      <c r="J7" s="245" t="s">
        <v>2670</v>
      </c>
      <c r="K7" s="245" t="s">
        <v>2670</v>
      </c>
      <c r="L7" s="245" t="s">
        <v>10</v>
      </c>
      <c r="M7" s="245">
        <v>48225</v>
      </c>
      <c r="N7" s="245" t="s">
        <v>2671</v>
      </c>
      <c r="O7" s="245" t="s">
        <v>2672</v>
      </c>
      <c r="P7" s="771" t="s">
        <v>2673</v>
      </c>
      <c r="Q7" s="279"/>
      <c r="R7" s="741" t="s">
        <v>20</v>
      </c>
      <c r="S7" s="772" t="s">
        <v>151</v>
      </c>
      <c r="T7" s="743" t="s">
        <v>437</v>
      </c>
      <c r="U7" s="773" t="s">
        <v>2032</v>
      </c>
      <c r="V7" s="751" t="s">
        <v>2674</v>
      </c>
      <c r="W7" s="774"/>
      <c r="X7" s="746" t="s">
        <v>153</v>
      </c>
      <c r="Y7" s="747" t="str">
        <f t="shared" si="1"/>
        <v>Not Eligible</v>
      </c>
      <c r="Z7" s="748"/>
      <c r="AA7" s="748"/>
      <c r="AB7" s="748"/>
    </row>
    <row r="8" spans="1:28" ht="57.75" customHeight="1">
      <c r="A8" s="2"/>
      <c r="B8" s="245" t="s">
        <v>940</v>
      </c>
      <c r="C8" s="245" t="s">
        <v>28</v>
      </c>
      <c r="D8" s="245"/>
      <c r="E8" s="245" t="s">
        <v>1030</v>
      </c>
      <c r="F8" s="245" t="s">
        <v>121</v>
      </c>
      <c r="G8" s="245">
        <v>1033613435</v>
      </c>
      <c r="H8" s="272">
        <v>14230769</v>
      </c>
      <c r="I8" s="272"/>
      <c r="J8" s="245" t="s">
        <v>2675</v>
      </c>
      <c r="K8" s="245" t="s">
        <v>2676</v>
      </c>
      <c r="L8" s="245" t="s">
        <v>10</v>
      </c>
      <c r="M8" s="245">
        <v>48346</v>
      </c>
      <c r="N8" s="245"/>
      <c r="O8" s="245"/>
      <c r="P8" s="245"/>
      <c r="Q8" s="749"/>
      <c r="R8" s="750"/>
      <c r="S8" s="742"/>
      <c r="T8" s="743" t="s">
        <v>437</v>
      </c>
      <c r="U8" s="775" t="s">
        <v>1961</v>
      </c>
      <c r="V8" s="751" t="s">
        <v>2677</v>
      </c>
      <c r="W8" s="743" t="s">
        <v>2678</v>
      </c>
      <c r="X8" s="744" t="s">
        <v>2679</v>
      </c>
      <c r="Y8" s="747" t="str">
        <f t="shared" si="1"/>
        <v>Eligible</v>
      </c>
      <c r="Z8" s="776"/>
      <c r="AA8" s="776"/>
      <c r="AB8" s="776"/>
    </row>
    <row r="9" spans="1:28" ht="57.75" customHeight="1">
      <c r="A9" s="2"/>
      <c r="B9" s="245" t="s">
        <v>1635</v>
      </c>
      <c r="C9" s="245" t="s">
        <v>375</v>
      </c>
      <c r="D9" s="245"/>
      <c r="E9" s="251" t="s">
        <v>377</v>
      </c>
      <c r="F9" s="245" t="s">
        <v>121</v>
      </c>
      <c r="G9" s="245">
        <v>1033710058</v>
      </c>
      <c r="H9" s="272">
        <v>14999560</v>
      </c>
      <c r="I9" s="272"/>
      <c r="J9" s="245"/>
      <c r="K9" s="245"/>
      <c r="L9" s="245"/>
      <c r="M9" s="245"/>
      <c r="N9" s="245"/>
      <c r="O9" s="245"/>
      <c r="P9" s="245"/>
      <c r="Q9" s="749"/>
      <c r="R9" s="750"/>
      <c r="S9" s="742"/>
      <c r="T9" s="743" t="s">
        <v>437</v>
      </c>
      <c r="U9" s="775" t="s">
        <v>1961</v>
      </c>
      <c r="V9" s="751" t="s">
        <v>2680</v>
      </c>
      <c r="W9" s="743" t="s">
        <v>2681</v>
      </c>
      <c r="X9" s="777" t="s">
        <v>382</v>
      </c>
      <c r="Y9" s="747" t="str">
        <f t="shared" si="1"/>
        <v>Eligible</v>
      </c>
      <c r="Z9" s="748"/>
      <c r="AA9" s="748"/>
      <c r="AB9" s="748"/>
    </row>
    <row r="10" spans="1:28" ht="48.75" customHeight="1">
      <c r="A10" s="2"/>
      <c r="B10" s="245" t="s">
        <v>1701</v>
      </c>
      <c r="C10" s="245" t="s">
        <v>822</v>
      </c>
      <c r="D10" s="245"/>
      <c r="E10" s="245" t="s">
        <v>847</v>
      </c>
      <c r="F10" s="245" t="s">
        <v>1764</v>
      </c>
      <c r="G10" s="245">
        <v>1043350895</v>
      </c>
      <c r="H10" s="272">
        <v>11278145</v>
      </c>
      <c r="I10" s="272"/>
      <c r="J10" s="245" t="s">
        <v>2682</v>
      </c>
      <c r="K10" s="245" t="s">
        <v>2682</v>
      </c>
      <c r="L10" s="245" t="s">
        <v>3</v>
      </c>
      <c r="M10" s="245">
        <v>48088</v>
      </c>
      <c r="N10" s="245"/>
      <c r="O10" s="245"/>
      <c r="P10" s="245"/>
      <c r="Q10" s="279"/>
      <c r="R10" s="741" t="s">
        <v>20</v>
      </c>
      <c r="S10" s="742"/>
      <c r="T10" s="743" t="s">
        <v>437</v>
      </c>
      <c r="U10" s="775" t="s">
        <v>1961</v>
      </c>
      <c r="V10" s="751" t="s">
        <v>2683</v>
      </c>
      <c r="W10" s="743" t="s">
        <v>2684</v>
      </c>
      <c r="X10" s="778" t="s">
        <v>2685</v>
      </c>
      <c r="Y10" s="747" t="str">
        <f t="shared" si="1"/>
        <v>Not Eligible</v>
      </c>
      <c r="Z10" s="748"/>
      <c r="AA10" s="748"/>
      <c r="AB10" s="748"/>
    </row>
    <row r="11" spans="1:28" ht="54" customHeight="1">
      <c r="A11" s="764"/>
      <c r="B11" s="765" t="s">
        <v>940</v>
      </c>
      <c r="C11" s="765" t="s">
        <v>989</v>
      </c>
      <c r="D11" s="765"/>
      <c r="E11" s="765" t="s">
        <v>990</v>
      </c>
      <c r="F11" s="765" t="s">
        <v>840</v>
      </c>
      <c r="G11" s="244">
        <v>1043623283</v>
      </c>
      <c r="H11" s="284">
        <v>12766149</v>
      </c>
      <c r="I11" s="284"/>
      <c r="J11" s="244"/>
      <c r="K11" s="244"/>
      <c r="L11" s="244"/>
      <c r="M11" s="244"/>
      <c r="N11" s="244"/>
      <c r="O11" s="244"/>
      <c r="P11" s="244"/>
      <c r="Q11" s="244"/>
      <c r="R11" s="766"/>
      <c r="S11" s="766"/>
      <c r="T11" s="767"/>
      <c r="U11" s="770"/>
      <c r="V11" s="769"/>
      <c r="W11" s="744" t="s">
        <v>2686</v>
      </c>
      <c r="X11" s="768"/>
      <c r="Y11" s="747" t="str">
        <f t="shared" si="1"/>
        <v>Eligible</v>
      </c>
      <c r="Z11" s="748"/>
      <c r="AA11" s="748"/>
      <c r="AB11" s="748"/>
    </row>
    <row r="12" spans="1:28" ht="57" customHeight="1">
      <c r="A12" s="2"/>
      <c r="B12" s="245" t="s">
        <v>1635</v>
      </c>
      <c r="C12" s="245" t="s">
        <v>360</v>
      </c>
      <c r="D12" s="245" t="s">
        <v>361</v>
      </c>
      <c r="E12" s="245" t="s">
        <v>362</v>
      </c>
      <c r="F12" s="245" t="s">
        <v>259</v>
      </c>
      <c r="G12" s="245">
        <v>1043682347</v>
      </c>
      <c r="H12" s="272">
        <v>14302508</v>
      </c>
      <c r="I12" s="272"/>
      <c r="J12" s="245"/>
      <c r="K12" s="245"/>
      <c r="L12" s="245"/>
      <c r="M12" s="245"/>
      <c r="N12" s="245"/>
      <c r="O12" s="245"/>
      <c r="P12" s="245"/>
      <c r="Q12" s="279"/>
      <c r="R12" s="741" t="s">
        <v>20</v>
      </c>
      <c r="S12" s="742"/>
      <c r="T12" s="743" t="s">
        <v>437</v>
      </c>
      <c r="U12" s="775" t="s">
        <v>1961</v>
      </c>
      <c r="V12" s="751" t="s">
        <v>2687</v>
      </c>
      <c r="W12" s="743" t="s">
        <v>2688</v>
      </c>
      <c r="X12" s="746" t="s">
        <v>153</v>
      </c>
      <c r="Y12" s="747" t="str">
        <f t="shared" si="1"/>
        <v>Not Eligible</v>
      </c>
      <c r="Z12" s="748"/>
      <c r="AA12" s="748"/>
      <c r="AB12" s="748"/>
    </row>
    <row r="13" spans="1:28" ht="66" customHeight="1">
      <c r="A13" s="2"/>
      <c r="B13" s="245" t="s">
        <v>1701</v>
      </c>
      <c r="C13" s="245" t="s">
        <v>1517</v>
      </c>
      <c r="D13" s="245" t="s">
        <v>1029</v>
      </c>
      <c r="E13" s="245" t="s">
        <v>1518</v>
      </c>
      <c r="F13" s="245" t="s">
        <v>937</v>
      </c>
      <c r="G13" s="245">
        <v>1043956386</v>
      </c>
      <c r="H13" s="272">
        <v>15574204</v>
      </c>
      <c r="I13" s="272"/>
      <c r="J13" s="245" t="s">
        <v>2682</v>
      </c>
      <c r="K13" s="245" t="s">
        <v>2682</v>
      </c>
      <c r="L13" s="245" t="s">
        <v>3</v>
      </c>
      <c r="M13" s="245">
        <v>48088</v>
      </c>
      <c r="N13" s="245"/>
      <c r="O13" s="245"/>
      <c r="P13" s="245"/>
      <c r="Q13" s="279"/>
      <c r="R13" s="741" t="s">
        <v>20</v>
      </c>
      <c r="S13" s="742"/>
      <c r="T13" s="743" t="s">
        <v>437</v>
      </c>
      <c r="U13" s="775" t="s">
        <v>1961</v>
      </c>
      <c r="V13" s="751" t="s">
        <v>2689</v>
      </c>
      <c r="W13" s="743" t="s">
        <v>2690</v>
      </c>
      <c r="X13" s="746" t="s">
        <v>153</v>
      </c>
      <c r="Y13" s="747" t="str">
        <f t="shared" si="1"/>
        <v>Not Eligible</v>
      </c>
      <c r="Z13" s="748"/>
      <c r="AA13" s="748"/>
      <c r="AB13" s="748"/>
    </row>
    <row r="14" spans="1:28" ht="64.5" customHeight="1">
      <c r="A14" s="779"/>
      <c r="B14" s="244" t="s">
        <v>1635</v>
      </c>
      <c r="C14" s="244" t="s">
        <v>451</v>
      </c>
      <c r="D14" s="244"/>
      <c r="E14" s="244" t="s">
        <v>453</v>
      </c>
      <c r="F14" s="244" t="s">
        <v>259</v>
      </c>
      <c r="G14" s="244">
        <v>1053039438</v>
      </c>
      <c r="H14" s="284"/>
      <c r="I14" s="284"/>
      <c r="J14" s="244"/>
      <c r="K14" s="244"/>
      <c r="L14" s="244"/>
      <c r="M14" s="244"/>
      <c r="N14" s="244"/>
      <c r="O14" s="244"/>
      <c r="P14" s="244"/>
      <c r="Q14" s="244"/>
      <c r="R14" s="766"/>
      <c r="S14" s="766"/>
      <c r="T14" s="767"/>
      <c r="U14" s="770"/>
      <c r="V14" s="769"/>
      <c r="W14" s="768"/>
      <c r="X14" s="768"/>
      <c r="Y14" s="747" t="str">
        <f t="shared" si="1"/>
        <v>Eligible</v>
      </c>
      <c r="Z14" s="748"/>
      <c r="AA14" s="748"/>
      <c r="AB14" s="748"/>
    </row>
    <row r="15" spans="1:28" ht="59.25" customHeight="1">
      <c r="A15" s="2"/>
      <c r="B15" s="245" t="s">
        <v>1635</v>
      </c>
      <c r="C15" s="245" t="s">
        <v>489</v>
      </c>
      <c r="D15" s="245"/>
      <c r="E15" s="245" t="s">
        <v>490</v>
      </c>
      <c r="F15" s="245" t="s">
        <v>259</v>
      </c>
      <c r="G15" s="245">
        <v>1063026565</v>
      </c>
      <c r="H15" s="272">
        <v>14961211</v>
      </c>
      <c r="I15" s="272"/>
      <c r="J15" s="245"/>
      <c r="K15" s="245"/>
      <c r="L15" s="245"/>
      <c r="M15" s="245"/>
      <c r="N15" s="245"/>
      <c r="O15" s="245"/>
      <c r="P15" s="245"/>
      <c r="Q15" s="279"/>
      <c r="R15" s="741" t="s">
        <v>20</v>
      </c>
      <c r="S15" s="742"/>
      <c r="T15" s="744" t="s">
        <v>2008</v>
      </c>
      <c r="U15" s="775" t="s">
        <v>1961</v>
      </c>
      <c r="V15" s="751" t="s">
        <v>2691</v>
      </c>
      <c r="W15" s="743" t="s">
        <v>2692</v>
      </c>
      <c r="X15" s="746" t="s">
        <v>153</v>
      </c>
      <c r="Y15" s="747" t="str">
        <f t="shared" si="1"/>
        <v>Not Eligible</v>
      </c>
      <c r="Z15" s="748"/>
      <c r="AA15" s="748"/>
      <c r="AB15" s="748"/>
    </row>
    <row r="16" spans="1:28" ht="68.25" customHeight="1">
      <c r="A16" s="779"/>
      <c r="B16" s="244" t="s">
        <v>1630</v>
      </c>
      <c r="C16" s="245" t="s">
        <v>1560</v>
      </c>
      <c r="D16" s="245"/>
      <c r="E16" s="245" t="s">
        <v>1561</v>
      </c>
      <c r="F16" s="245" t="s">
        <v>129</v>
      </c>
      <c r="G16" s="245">
        <v>1073720900</v>
      </c>
      <c r="H16" s="272">
        <v>12330050</v>
      </c>
      <c r="I16" s="272"/>
      <c r="J16" s="245" t="s">
        <v>2693</v>
      </c>
      <c r="K16" s="245" t="s">
        <v>8</v>
      </c>
      <c r="L16" s="245" t="s">
        <v>10</v>
      </c>
      <c r="M16" s="245"/>
      <c r="N16" s="245"/>
      <c r="O16" s="245"/>
      <c r="P16" s="245"/>
      <c r="Q16" s="749"/>
      <c r="R16" s="750"/>
      <c r="S16" s="742"/>
      <c r="T16" s="743" t="s">
        <v>437</v>
      </c>
      <c r="U16" s="780"/>
      <c r="V16" s="751" t="s">
        <v>2694</v>
      </c>
      <c r="W16" s="743" t="s">
        <v>1565</v>
      </c>
      <c r="X16" s="781" t="s">
        <v>2695</v>
      </c>
      <c r="Y16" s="747" t="str">
        <f t="shared" si="1"/>
        <v>Eligible</v>
      </c>
      <c r="Z16" s="748"/>
      <c r="AA16" s="748"/>
      <c r="AB16" s="748"/>
    </row>
    <row r="17" spans="1:28" ht="51" customHeight="1">
      <c r="A17" s="2"/>
      <c r="B17" s="245" t="s">
        <v>126</v>
      </c>
      <c r="C17" s="245" t="s">
        <v>127</v>
      </c>
      <c r="D17" s="245"/>
      <c r="E17" s="245" t="s">
        <v>128</v>
      </c>
      <c r="F17" s="245" t="s">
        <v>129</v>
      </c>
      <c r="G17" s="245">
        <v>1083616429</v>
      </c>
      <c r="H17" s="272">
        <v>11270530</v>
      </c>
      <c r="I17" s="272"/>
      <c r="J17" s="245" t="s">
        <v>2696</v>
      </c>
      <c r="K17" s="245" t="s">
        <v>2696</v>
      </c>
      <c r="L17" s="245" t="s">
        <v>10</v>
      </c>
      <c r="M17" s="245">
        <v>48225</v>
      </c>
      <c r="N17" s="245" t="s">
        <v>2671</v>
      </c>
      <c r="O17" s="245" t="s">
        <v>2672</v>
      </c>
      <c r="P17" s="771" t="s">
        <v>2697</v>
      </c>
      <c r="Q17" s="749"/>
      <c r="R17" s="750"/>
      <c r="S17" s="742"/>
      <c r="T17" s="743" t="s">
        <v>437</v>
      </c>
      <c r="U17" s="773" t="s">
        <v>2032</v>
      </c>
      <c r="V17" s="751" t="s">
        <v>2698</v>
      </c>
      <c r="W17" s="743" t="s">
        <v>2699</v>
      </c>
      <c r="X17" s="781" t="s">
        <v>2700</v>
      </c>
      <c r="Y17" s="747" t="str">
        <f t="shared" si="1"/>
        <v>Eligible</v>
      </c>
      <c r="Z17" s="748"/>
      <c r="AA17" s="748"/>
      <c r="AB17" s="748"/>
    </row>
    <row r="18" spans="1:28" ht="89.25" customHeight="1">
      <c r="A18" s="2"/>
      <c r="B18" s="245" t="s">
        <v>1635</v>
      </c>
      <c r="C18" s="245" t="s">
        <v>426</v>
      </c>
      <c r="D18" s="245"/>
      <c r="E18" s="245" t="s">
        <v>427</v>
      </c>
      <c r="F18" s="245" t="s">
        <v>121</v>
      </c>
      <c r="G18" s="245">
        <v>1104135607</v>
      </c>
      <c r="H18" s="272">
        <v>12597056</v>
      </c>
      <c r="I18" s="272"/>
      <c r="J18" s="245"/>
      <c r="K18" s="245"/>
      <c r="L18" s="245"/>
      <c r="M18" s="245"/>
      <c r="N18" s="245"/>
      <c r="O18" s="245"/>
      <c r="P18" s="245"/>
      <c r="Q18" s="749"/>
      <c r="R18" s="750"/>
      <c r="S18" s="742"/>
      <c r="T18" s="743" t="s">
        <v>437</v>
      </c>
      <c r="U18" s="744" t="s">
        <v>1961</v>
      </c>
      <c r="V18" s="751" t="s">
        <v>2701</v>
      </c>
      <c r="W18" s="743" t="s">
        <v>2702</v>
      </c>
      <c r="X18" s="746" t="s">
        <v>153</v>
      </c>
      <c r="Y18" s="747" t="str">
        <f t="shared" si="1"/>
        <v>Eligible</v>
      </c>
      <c r="Z18" s="748"/>
      <c r="AA18" s="748"/>
      <c r="AB18" s="748"/>
    </row>
    <row r="19" spans="1:28" ht="66.75" customHeight="1">
      <c r="A19" s="2"/>
      <c r="B19" s="245" t="s">
        <v>126</v>
      </c>
      <c r="C19" s="245" t="s">
        <v>251</v>
      </c>
      <c r="D19" s="245"/>
      <c r="E19" s="245" t="s">
        <v>252</v>
      </c>
      <c r="F19" s="245" t="s">
        <v>94</v>
      </c>
      <c r="G19" s="245">
        <v>1104240175</v>
      </c>
      <c r="H19" s="272">
        <v>14136874</v>
      </c>
      <c r="I19" s="272"/>
      <c r="J19" s="245" t="s">
        <v>2703</v>
      </c>
      <c r="K19" s="245" t="s">
        <v>2703</v>
      </c>
      <c r="L19" s="245" t="s">
        <v>10</v>
      </c>
      <c r="M19" s="245">
        <v>48225</v>
      </c>
      <c r="N19" s="245" t="s">
        <v>2671</v>
      </c>
      <c r="O19" s="245" t="s">
        <v>2672</v>
      </c>
      <c r="P19" s="771" t="s">
        <v>2704</v>
      </c>
      <c r="Q19" s="279"/>
      <c r="R19" s="741" t="s">
        <v>20</v>
      </c>
      <c r="S19" s="742"/>
      <c r="T19" s="744" t="s">
        <v>2008</v>
      </c>
      <c r="U19" s="780"/>
      <c r="V19" s="751" t="s">
        <v>2705</v>
      </c>
      <c r="W19" s="743" t="s">
        <v>2706</v>
      </c>
      <c r="X19" s="743" t="s">
        <v>2707</v>
      </c>
      <c r="Y19" s="747" t="str">
        <f t="shared" si="1"/>
        <v>Not Eligible</v>
      </c>
      <c r="Z19" s="748"/>
      <c r="AA19" s="748"/>
      <c r="AB19" s="748"/>
    </row>
    <row r="20" spans="1:28" ht="87.75" customHeight="1">
      <c r="A20" s="2"/>
      <c r="B20" s="245" t="s">
        <v>1637</v>
      </c>
      <c r="C20" s="245" t="s">
        <v>1610</v>
      </c>
      <c r="D20" s="245" t="s">
        <v>111</v>
      </c>
      <c r="E20" s="251" t="s">
        <v>1248</v>
      </c>
      <c r="F20" s="244" t="s">
        <v>259</v>
      </c>
      <c r="G20" s="244">
        <v>1104558865</v>
      </c>
      <c r="H20" s="284">
        <v>15662710</v>
      </c>
      <c r="I20" s="284"/>
      <c r="J20" s="245" t="s">
        <v>2659</v>
      </c>
      <c r="K20" s="245" t="s">
        <v>2659</v>
      </c>
      <c r="L20" s="245" t="s">
        <v>3</v>
      </c>
      <c r="M20" s="245">
        <v>48043</v>
      </c>
      <c r="N20" s="740" t="s">
        <v>2660</v>
      </c>
      <c r="O20" s="245"/>
      <c r="P20" s="245"/>
      <c r="Q20" s="279"/>
      <c r="R20" s="741" t="s">
        <v>20</v>
      </c>
      <c r="S20" s="742"/>
      <c r="T20" s="743" t="s">
        <v>437</v>
      </c>
      <c r="U20" s="744" t="s">
        <v>1961</v>
      </c>
      <c r="V20" s="751" t="s">
        <v>2708</v>
      </c>
      <c r="W20" s="743" t="s">
        <v>2709</v>
      </c>
      <c r="X20" s="743" t="s">
        <v>2710</v>
      </c>
      <c r="Y20" s="747" t="str">
        <f t="shared" si="1"/>
        <v>Not Eligible</v>
      </c>
      <c r="Z20" s="748"/>
      <c r="AA20" s="748"/>
      <c r="AB20" s="748"/>
    </row>
    <row r="21" spans="1:28" ht="53.25" customHeight="1">
      <c r="A21" s="2"/>
      <c r="B21" s="245" t="s">
        <v>1635</v>
      </c>
      <c r="C21" s="245" t="s">
        <v>443</v>
      </c>
      <c r="D21" s="245"/>
      <c r="E21" s="245" t="s">
        <v>444</v>
      </c>
      <c r="F21" s="245" t="s">
        <v>259</v>
      </c>
      <c r="G21" s="245">
        <v>1104569508</v>
      </c>
      <c r="H21" s="272">
        <v>15557024</v>
      </c>
      <c r="I21" s="272"/>
      <c r="J21" s="245"/>
      <c r="K21" s="245"/>
      <c r="L21" s="245"/>
      <c r="M21" s="245"/>
      <c r="N21" s="245"/>
      <c r="O21" s="245"/>
      <c r="P21" s="245"/>
      <c r="Q21" s="749"/>
      <c r="R21" s="749"/>
      <c r="S21" s="6" t="s">
        <v>398</v>
      </c>
      <c r="T21" s="743" t="s">
        <v>437</v>
      </c>
      <c r="U21" s="744" t="s">
        <v>1961</v>
      </c>
      <c r="V21" s="751" t="s">
        <v>2711</v>
      </c>
      <c r="W21" s="743" t="s">
        <v>2712</v>
      </c>
      <c r="X21" s="743" t="s">
        <v>2713</v>
      </c>
      <c r="Y21" s="747" t="str">
        <f t="shared" si="1"/>
        <v>Eligible</v>
      </c>
      <c r="Z21" s="748"/>
      <c r="AA21" s="748"/>
      <c r="AB21" s="748"/>
    </row>
    <row r="22" spans="1:28" ht="50.25" customHeight="1">
      <c r="A22" s="779"/>
      <c r="B22" s="244" t="s">
        <v>1630</v>
      </c>
      <c r="C22" s="245" t="s">
        <v>1581</v>
      </c>
      <c r="D22" s="245"/>
      <c r="E22" s="245" t="s">
        <v>1582</v>
      </c>
      <c r="F22" s="245" t="s">
        <v>237</v>
      </c>
      <c r="G22" s="245">
        <v>1104848530</v>
      </c>
      <c r="H22" s="272">
        <v>11905089</v>
      </c>
      <c r="I22" s="272"/>
      <c r="J22" s="245" t="s">
        <v>2693</v>
      </c>
      <c r="K22" s="245" t="s">
        <v>8</v>
      </c>
      <c r="L22" s="245" t="s">
        <v>10</v>
      </c>
      <c r="M22" s="245"/>
      <c r="N22" s="245"/>
      <c r="O22" s="245"/>
      <c r="P22" s="245"/>
      <c r="Q22" s="279"/>
      <c r="R22" s="741" t="s">
        <v>20</v>
      </c>
      <c r="S22" s="742"/>
      <c r="T22" s="743" t="s">
        <v>437</v>
      </c>
      <c r="U22" s="744" t="s">
        <v>1961</v>
      </c>
      <c r="V22" s="751" t="s">
        <v>2714</v>
      </c>
      <c r="W22" s="743" t="s">
        <v>2715</v>
      </c>
      <c r="X22" s="743" t="s">
        <v>2716</v>
      </c>
      <c r="Y22" s="747" t="str">
        <f t="shared" si="1"/>
        <v>Not Eligible</v>
      </c>
      <c r="Z22" s="748"/>
      <c r="AA22" s="748"/>
      <c r="AB22" s="748"/>
    </row>
    <row r="23" spans="1:28" ht="73.5" customHeight="1">
      <c r="A23" s="2"/>
      <c r="B23" s="245" t="s">
        <v>940</v>
      </c>
      <c r="C23" s="245" t="s">
        <v>957</v>
      </c>
      <c r="D23" s="245"/>
      <c r="E23" s="245" t="s">
        <v>958</v>
      </c>
      <c r="F23" s="245" t="s">
        <v>259</v>
      </c>
      <c r="G23" s="245">
        <v>1114468352</v>
      </c>
      <c r="H23" s="272"/>
      <c r="I23" s="272"/>
      <c r="J23" s="245" t="s">
        <v>2717</v>
      </c>
      <c r="K23" s="245" t="s">
        <v>2676</v>
      </c>
      <c r="L23" s="245" t="s">
        <v>10</v>
      </c>
      <c r="M23" s="245">
        <v>48346</v>
      </c>
      <c r="N23" s="245"/>
      <c r="O23" s="245"/>
      <c r="P23" s="245"/>
      <c r="Q23" s="279"/>
      <c r="R23" s="741" t="s">
        <v>20</v>
      </c>
      <c r="S23" s="742"/>
      <c r="T23" s="743" t="s">
        <v>437</v>
      </c>
      <c r="U23" s="744" t="s">
        <v>1961</v>
      </c>
      <c r="V23" s="751" t="s">
        <v>2718</v>
      </c>
      <c r="W23" s="782"/>
      <c r="X23" s="746" t="s">
        <v>153</v>
      </c>
      <c r="Y23" s="747" t="str">
        <f t="shared" si="1"/>
        <v>Not Eligible</v>
      </c>
      <c r="Z23" s="748"/>
      <c r="AA23" s="748"/>
      <c r="AB23" s="748"/>
    </row>
    <row r="24" spans="1:28" ht="73.5" customHeight="1">
      <c r="A24" s="2"/>
      <c r="B24" s="245" t="s">
        <v>940</v>
      </c>
      <c r="C24" s="245" t="s">
        <v>534</v>
      </c>
      <c r="D24" s="245"/>
      <c r="E24" s="245" t="s">
        <v>547</v>
      </c>
      <c r="F24" s="245" t="s">
        <v>121</v>
      </c>
      <c r="G24" s="245">
        <v>1114930690</v>
      </c>
      <c r="H24" s="272">
        <v>11939388</v>
      </c>
      <c r="I24" s="272"/>
      <c r="J24" s="245" t="s">
        <v>2675</v>
      </c>
      <c r="K24" s="245" t="s">
        <v>2676</v>
      </c>
      <c r="L24" s="245" t="s">
        <v>10</v>
      </c>
      <c r="M24" s="245">
        <v>48346</v>
      </c>
      <c r="N24" s="245"/>
      <c r="O24" s="245"/>
      <c r="P24" s="245"/>
      <c r="Q24" s="783"/>
      <c r="R24" s="784"/>
      <c r="S24" s="742"/>
      <c r="T24" s="743" t="s">
        <v>437</v>
      </c>
      <c r="U24" s="778" t="s">
        <v>2719</v>
      </c>
      <c r="V24" s="751" t="s">
        <v>2720</v>
      </c>
      <c r="W24" s="743" t="s">
        <v>2721</v>
      </c>
      <c r="X24" s="744" t="s">
        <v>2722</v>
      </c>
      <c r="Y24" s="747" t="str">
        <f>IF(R25="","Eligible","Not Eligible")</f>
        <v>Eligible</v>
      </c>
      <c r="Z24" s="776"/>
      <c r="AA24" s="776"/>
      <c r="AB24" s="776"/>
    </row>
    <row r="25" spans="1:28" ht="70.5" customHeight="1">
      <c r="A25" s="2"/>
      <c r="B25" s="245" t="s">
        <v>1701</v>
      </c>
      <c r="C25" s="245" t="s">
        <v>928</v>
      </c>
      <c r="D25" s="245" t="s">
        <v>929</v>
      </c>
      <c r="E25" s="245" t="s">
        <v>930</v>
      </c>
      <c r="F25" s="245" t="s">
        <v>931</v>
      </c>
      <c r="G25" s="245">
        <v>1124283650</v>
      </c>
      <c r="H25" s="272">
        <v>13962384</v>
      </c>
      <c r="I25" s="272"/>
      <c r="J25" s="245" t="s">
        <v>2682</v>
      </c>
      <c r="K25" s="245" t="s">
        <v>2682</v>
      </c>
      <c r="L25" s="245" t="s">
        <v>3</v>
      </c>
      <c r="M25" s="245">
        <v>48088</v>
      </c>
      <c r="N25" s="245"/>
      <c r="O25" s="245"/>
      <c r="P25" s="245"/>
      <c r="Q25" s="749"/>
      <c r="R25" s="750"/>
      <c r="S25" s="742"/>
      <c r="T25" s="743" t="s">
        <v>437</v>
      </c>
      <c r="U25" s="744" t="s">
        <v>1961</v>
      </c>
      <c r="V25" s="751" t="s">
        <v>2723</v>
      </c>
      <c r="W25" s="743" t="s">
        <v>2724</v>
      </c>
      <c r="X25" s="778" t="s">
        <v>2725</v>
      </c>
      <c r="Y25" s="747" t="str">
        <f t="shared" ref="Y25:Y52" si="2">IF(R25="","Eligible","Not Eligible")</f>
        <v>Eligible</v>
      </c>
      <c r="Z25" s="748"/>
      <c r="AA25" s="748"/>
      <c r="AB25" s="748"/>
    </row>
    <row r="26" spans="1:28" ht="103.5" customHeight="1">
      <c r="A26" s="2"/>
      <c r="B26" s="245" t="s">
        <v>1635</v>
      </c>
      <c r="C26" s="245" t="s">
        <v>432</v>
      </c>
      <c r="D26" s="245"/>
      <c r="E26" s="245" t="s">
        <v>433</v>
      </c>
      <c r="F26" s="245" t="s">
        <v>121</v>
      </c>
      <c r="G26" s="245">
        <v>1124543400</v>
      </c>
      <c r="H26" s="272">
        <v>15577957</v>
      </c>
      <c r="I26" s="272"/>
      <c r="J26" s="245"/>
      <c r="K26" s="245"/>
      <c r="L26" s="245"/>
      <c r="M26" s="245"/>
      <c r="N26" s="245"/>
      <c r="O26" s="245"/>
      <c r="P26" s="245"/>
      <c r="Q26" s="749"/>
      <c r="R26" s="749"/>
      <c r="S26" s="742"/>
      <c r="T26" s="743" t="s">
        <v>437</v>
      </c>
      <c r="U26" s="744" t="s">
        <v>1961</v>
      </c>
      <c r="V26" s="751" t="s">
        <v>2726</v>
      </c>
      <c r="W26" s="743" t="s">
        <v>2727</v>
      </c>
      <c r="X26" s="743" t="s">
        <v>2728</v>
      </c>
      <c r="Y26" s="747" t="str">
        <f t="shared" si="2"/>
        <v>Eligible</v>
      </c>
      <c r="Z26" s="748"/>
      <c r="AA26" s="748"/>
      <c r="AB26" s="748"/>
    </row>
    <row r="27" spans="1:28" ht="93.75" customHeight="1">
      <c r="A27" s="2"/>
      <c r="B27" s="245" t="s">
        <v>940</v>
      </c>
      <c r="C27" s="245" t="s">
        <v>1545</v>
      </c>
      <c r="D27" s="245"/>
      <c r="E27" s="245" t="s">
        <v>1546</v>
      </c>
      <c r="F27" s="245" t="s">
        <v>259</v>
      </c>
      <c r="G27" s="245">
        <v>1124662622</v>
      </c>
      <c r="H27" s="272"/>
      <c r="I27" s="272"/>
      <c r="J27" s="245" t="s">
        <v>2717</v>
      </c>
      <c r="K27" s="245" t="s">
        <v>2676</v>
      </c>
      <c r="L27" s="245" t="s">
        <v>10</v>
      </c>
      <c r="M27" s="245">
        <v>48346</v>
      </c>
      <c r="N27" s="245"/>
      <c r="O27" s="245"/>
      <c r="P27" s="245"/>
      <c r="Q27" s="749"/>
      <c r="R27" s="750"/>
      <c r="S27" s="742"/>
      <c r="T27" s="743" t="s">
        <v>437</v>
      </c>
      <c r="U27" s="744" t="s">
        <v>1961</v>
      </c>
      <c r="V27" s="751" t="s">
        <v>2729</v>
      </c>
      <c r="W27" s="782"/>
      <c r="X27" s="744" t="s">
        <v>2730</v>
      </c>
      <c r="Y27" s="747" t="str">
        <f t="shared" si="2"/>
        <v>Eligible</v>
      </c>
      <c r="Z27" s="776"/>
      <c r="AA27" s="776"/>
      <c r="AB27" s="776"/>
    </row>
    <row r="28" spans="1:28" ht="68.25" customHeight="1">
      <c r="A28" s="2"/>
      <c r="B28" s="245" t="s">
        <v>1635</v>
      </c>
      <c r="C28" s="245" t="s">
        <v>410</v>
      </c>
      <c r="D28" s="245"/>
      <c r="E28" s="245" t="s">
        <v>411</v>
      </c>
      <c r="F28" s="245" t="s">
        <v>121</v>
      </c>
      <c r="G28" s="245">
        <v>1134464688</v>
      </c>
      <c r="H28" s="272">
        <v>14171982</v>
      </c>
      <c r="I28" s="272"/>
      <c r="J28" s="245"/>
      <c r="K28" s="245"/>
      <c r="L28" s="245"/>
      <c r="M28" s="245"/>
      <c r="N28" s="245"/>
      <c r="O28" s="245"/>
      <c r="P28" s="245"/>
      <c r="Q28" s="749"/>
      <c r="R28" s="750"/>
      <c r="S28" s="742"/>
      <c r="T28" s="744" t="s">
        <v>2008</v>
      </c>
      <c r="U28" s="744" t="s">
        <v>1961</v>
      </c>
      <c r="V28" s="751" t="s">
        <v>2731</v>
      </c>
      <c r="W28" s="743" t="s">
        <v>2732</v>
      </c>
      <c r="X28" s="743" t="s">
        <v>2733</v>
      </c>
      <c r="Y28" s="747" t="str">
        <f t="shared" si="2"/>
        <v>Eligible</v>
      </c>
      <c r="Z28" s="748"/>
      <c r="AA28" s="748"/>
      <c r="AB28" s="748"/>
    </row>
    <row r="29" spans="1:28" ht="90.75" customHeight="1">
      <c r="A29" s="2"/>
      <c r="B29" s="245" t="s">
        <v>1701</v>
      </c>
      <c r="C29" s="245" t="s">
        <v>1528</v>
      </c>
      <c r="D29" s="245" t="s">
        <v>392</v>
      </c>
      <c r="E29" s="245" t="s">
        <v>1529</v>
      </c>
      <c r="F29" s="245" t="s">
        <v>858</v>
      </c>
      <c r="G29" s="245">
        <v>1144714890</v>
      </c>
      <c r="H29" s="272">
        <v>15583290</v>
      </c>
      <c r="I29" s="272"/>
      <c r="J29" s="245" t="s">
        <v>2682</v>
      </c>
      <c r="K29" s="245" t="s">
        <v>2682</v>
      </c>
      <c r="L29" s="245" t="s">
        <v>3</v>
      </c>
      <c r="M29" s="245">
        <v>48088</v>
      </c>
      <c r="N29" s="245"/>
      <c r="O29" s="245"/>
      <c r="P29" s="245"/>
      <c r="Q29" s="279"/>
      <c r="R29" s="741" t="s">
        <v>20</v>
      </c>
      <c r="S29" s="742"/>
      <c r="T29" s="743" t="s">
        <v>437</v>
      </c>
      <c r="U29" s="744" t="s">
        <v>1961</v>
      </c>
      <c r="V29" s="751" t="s">
        <v>2734</v>
      </c>
      <c r="W29" s="743" t="s">
        <v>2735</v>
      </c>
      <c r="X29" s="744" t="s">
        <v>2736</v>
      </c>
      <c r="Y29" s="747" t="str">
        <f t="shared" si="2"/>
        <v>Not Eligible</v>
      </c>
      <c r="Z29" s="748"/>
      <c r="AA29" s="748"/>
      <c r="AB29" s="748"/>
    </row>
    <row r="30" spans="1:28" ht="57" customHeight="1">
      <c r="A30" s="779"/>
      <c r="B30" s="244" t="s">
        <v>1635</v>
      </c>
      <c r="C30" s="244" t="s">
        <v>439</v>
      </c>
      <c r="D30" s="244"/>
      <c r="E30" s="244" t="s">
        <v>440</v>
      </c>
      <c r="F30" s="244" t="s">
        <v>84</v>
      </c>
      <c r="G30" s="244">
        <v>1164030136</v>
      </c>
      <c r="H30" s="284"/>
      <c r="I30" s="284"/>
      <c r="J30" s="244"/>
      <c r="K30" s="244"/>
      <c r="L30" s="244"/>
      <c r="M30" s="244"/>
      <c r="N30" s="244"/>
      <c r="O30" s="244"/>
      <c r="P30" s="244"/>
      <c r="Q30" s="244"/>
      <c r="R30" s="766"/>
      <c r="S30" s="766"/>
      <c r="T30" s="767"/>
      <c r="U30" s="768"/>
      <c r="V30" s="769"/>
      <c r="W30" s="768"/>
      <c r="X30" s="768"/>
      <c r="Y30" s="747" t="str">
        <f t="shared" si="2"/>
        <v>Eligible</v>
      </c>
      <c r="Z30" s="748"/>
      <c r="AA30" s="748"/>
      <c r="AB30" s="748"/>
    </row>
    <row r="31" spans="1:28" ht="61.5" customHeight="1">
      <c r="A31" s="2"/>
      <c r="B31" s="245" t="s">
        <v>1633</v>
      </c>
      <c r="C31" s="245" t="s">
        <v>1430</v>
      </c>
      <c r="D31" s="245"/>
      <c r="E31" s="245" t="s">
        <v>1431</v>
      </c>
      <c r="F31" s="245" t="s">
        <v>237</v>
      </c>
      <c r="G31" s="245">
        <v>1164855128</v>
      </c>
      <c r="H31" s="272"/>
      <c r="I31" s="272"/>
      <c r="J31" s="245" t="s">
        <v>2737</v>
      </c>
      <c r="K31" s="245" t="s">
        <v>2738</v>
      </c>
      <c r="L31" s="245" t="s">
        <v>3</v>
      </c>
      <c r="M31" s="245">
        <v>48854</v>
      </c>
      <c r="N31" s="740" t="s">
        <v>2739</v>
      </c>
      <c r="O31" s="740" t="s">
        <v>2740</v>
      </c>
      <c r="P31" s="771" t="s">
        <v>2741</v>
      </c>
      <c r="Q31" s="279"/>
      <c r="R31" s="741" t="s">
        <v>20</v>
      </c>
      <c r="S31" s="785"/>
      <c r="T31" s="782"/>
      <c r="U31" s="782"/>
      <c r="V31" s="786"/>
      <c r="W31" s="782"/>
      <c r="X31" s="768"/>
      <c r="Y31" s="747" t="str">
        <f t="shared" si="2"/>
        <v>Not Eligible</v>
      </c>
      <c r="Z31" s="748"/>
      <c r="AA31" s="748"/>
      <c r="AB31" s="748"/>
    </row>
    <row r="32" spans="1:28" ht="84.75" customHeight="1">
      <c r="A32" s="2"/>
      <c r="B32" s="245" t="s">
        <v>940</v>
      </c>
      <c r="C32" s="245" t="s">
        <v>278</v>
      </c>
      <c r="D32" s="245"/>
      <c r="E32" s="245" t="s">
        <v>1061</v>
      </c>
      <c r="F32" s="245" t="s">
        <v>121</v>
      </c>
      <c r="G32" s="245">
        <v>1174078000</v>
      </c>
      <c r="H32" s="272">
        <v>14621560</v>
      </c>
      <c r="I32" s="272"/>
      <c r="J32" s="245" t="s">
        <v>2675</v>
      </c>
      <c r="K32" s="245" t="s">
        <v>2676</v>
      </c>
      <c r="L32" s="245" t="s">
        <v>10</v>
      </c>
      <c r="M32" s="245">
        <v>48346</v>
      </c>
      <c r="N32" s="245"/>
      <c r="O32" s="245"/>
      <c r="P32" s="245"/>
      <c r="Q32" s="749"/>
      <c r="R32" s="750"/>
      <c r="S32" s="742"/>
      <c r="T32" s="743" t="s">
        <v>437</v>
      </c>
      <c r="U32" s="744" t="s">
        <v>1961</v>
      </c>
      <c r="V32" s="751" t="s">
        <v>2742</v>
      </c>
      <c r="W32" s="743" t="s">
        <v>2743</v>
      </c>
      <c r="X32" s="744" t="s">
        <v>2744</v>
      </c>
      <c r="Y32" s="747" t="str">
        <f t="shared" si="2"/>
        <v>Eligible</v>
      </c>
      <c r="Z32" s="776"/>
      <c r="AA32" s="776"/>
      <c r="AB32" s="776"/>
    </row>
    <row r="33" spans="1:28" ht="81" customHeight="1">
      <c r="A33" s="779"/>
      <c r="B33" s="244" t="s">
        <v>1630</v>
      </c>
      <c r="C33" s="245" t="s">
        <v>798</v>
      </c>
      <c r="D33" s="245" t="s">
        <v>1320</v>
      </c>
      <c r="E33" s="245" t="s">
        <v>1321</v>
      </c>
      <c r="F33" s="245" t="s">
        <v>121</v>
      </c>
      <c r="G33" s="245">
        <v>1174914808</v>
      </c>
      <c r="H33" s="272">
        <v>15014230</v>
      </c>
      <c r="I33" s="272"/>
      <c r="J33" s="245" t="s">
        <v>2693</v>
      </c>
      <c r="K33" s="245" t="s">
        <v>8</v>
      </c>
      <c r="L33" s="245" t="s">
        <v>10</v>
      </c>
      <c r="M33" s="245"/>
      <c r="N33" s="245"/>
      <c r="O33" s="245"/>
      <c r="P33" s="245"/>
      <c r="Q33" s="749"/>
      <c r="R33" s="750"/>
      <c r="S33" s="742"/>
      <c r="T33" s="743" t="s">
        <v>437</v>
      </c>
      <c r="U33" s="744" t="s">
        <v>1961</v>
      </c>
      <c r="V33" s="751" t="s">
        <v>2745</v>
      </c>
      <c r="W33" s="787" t="s">
        <v>2746</v>
      </c>
      <c r="X33" s="743" t="s">
        <v>2747</v>
      </c>
      <c r="Y33" s="747" t="str">
        <f t="shared" si="2"/>
        <v>Eligible</v>
      </c>
      <c r="Z33" s="748"/>
      <c r="AA33" s="748"/>
      <c r="AB33" s="748"/>
    </row>
    <row r="34" spans="1:28" ht="63.75" customHeight="1">
      <c r="A34" s="779"/>
      <c r="B34" s="244" t="s">
        <v>1630</v>
      </c>
      <c r="C34" s="245" t="s">
        <v>1332</v>
      </c>
      <c r="D34" s="245" t="s">
        <v>458</v>
      </c>
      <c r="E34" s="245" t="s">
        <v>1333</v>
      </c>
      <c r="F34" s="245" t="s">
        <v>121</v>
      </c>
      <c r="G34" s="245">
        <v>1194164558</v>
      </c>
      <c r="H34" s="272">
        <v>14583959</v>
      </c>
      <c r="I34" s="272"/>
      <c r="J34" s="245" t="s">
        <v>2693</v>
      </c>
      <c r="K34" s="245" t="s">
        <v>8</v>
      </c>
      <c r="L34" s="245" t="s">
        <v>10</v>
      </c>
      <c r="M34" s="245"/>
      <c r="N34" s="245"/>
      <c r="O34" s="245"/>
      <c r="P34" s="245"/>
      <c r="Q34" s="749"/>
      <c r="R34" s="750"/>
      <c r="S34" s="742"/>
      <c r="T34" s="743" t="s">
        <v>437</v>
      </c>
      <c r="U34" s="780"/>
      <c r="V34" s="751" t="s">
        <v>2748</v>
      </c>
      <c r="W34" s="787" t="s">
        <v>2749</v>
      </c>
      <c r="X34" s="743" t="s">
        <v>2750</v>
      </c>
      <c r="Y34" s="747" t="str">
        <f t="shared" si="2"/>
        <v>Eligible</v>
      </c>
      <c r="Z34" s="748"/>
      <c r="AA34" s="748"/>
      <c r="AB34" s="748"/>
    </row>
    <row r="35" spans="1:28" ht="81" customHeight="1">
      <c r="A35" s="2"/>
      <c r="B35" s="245" t="s">
        <v>940</v>
      </c>
      <c r="C35" s="245" t="s">
        <v>1185</v>
      </c>
      <c r="D35" s="245"/>
      <c r="E35" s="245" t="s">
        <v>1187</v>
      </c>
      <c r="F35" s="245" t="s">
        <v>94</v>
      </c>
      <c r="G35" s="245">
        <v>1215236328</v>
      </c>
      <c r="H35" s="272">
        <v>12566039</v>
      </c>
      <c r="I35" s="272"/>
      <c r="J35" s="245" t="s">
        <v>2675</v>
      </c>
      <c r="K35" s="245" t="s">
        <v>2676</v>
      </c>
      <c r="L35" s="245" t="s">
        <v>10</v>
      </c>
      <c r="M35" s="245">
        <v>48346</v>
      </c>
      <c r="N35" s="245"/>
      <c r="O35" s="245"/>
      <c r="P35" s="245"/>
      <c r="Q35" s="279"/>
      <c r="R35" s="741" t="s">
        <v>20</v>
      </c>
      <c r="S35" s="742"/>
      <c r="T35" s="743" t="s">
        <v>437</v>
      </c>
      <c r="U35" s="744" t="s">
        <v>1961</v>
      </c>
      <c r="V35" s="751" t="s">
        <v>2751</v>
      </c>
      <c r="W35" s="744" t="s">
        <v>1166</v>
      </c>
      <c r="X35" s="744" t="s">
        <v>2752</v>
      </c>
      <c r="Y35" s="747" t="str">
        <f t="shared" si="2"/>
        <v>Not Eligible</v>
      </c>
      <c r="Z35" s="776"/>
      <c r="AA35" s="776"/>
      <c r="AB35" s="776"/>
    </row>
    <row r="36" spans="1:28" ht="101.25" customHeight="1">
      <c r="A36" s="2"/>
      <c r="B36" s="245" t="s">
        <v>126</v>
      </c>
      <c r="C36" s="245" t="s">
        <v>163</v>
      </c>
      <c r="D36" s="245"/>
      <c r="E36" s="245" t="s">
        <v>165</v>
      </c>
      <c r="F36" s="245" t="s">
        <v>113</v>
      </c>
      <c r="G36" s="245">
        <v>1215255369</v>
      </c>
      <c r="H36" s="272">
        <v>12596108</v>
      </c>
      <c r="I36" s="272"/>
      <c r="J36" s="245" t="s">
        <v>2753</v>
      </c>
      <c r="K36" s="245" t="s">
        <v>2753</v>
      </c>
      <c r="L36" s="245" t="s">
        <v>10</v>
      </c>
      <c r="M36" s="245">
        <v>48225</v>
      </c>
      <c r="N36" s="245" t="s">
        <v>2671</v>
      </c>
      <c r="O36" s="245" t="s">
        <v>2672</v>
      </c>
      <c r="P36" s="771" t="s">
        <v>2754</v>
      </c>
      <c r="Q36" s="279"/>
      <c r="R36" s="741" t="s">
        <v>20</v>
      </c>
      <c r="S36" s="742"/>
      <c r="T36" s="744" t="s">
        <v>2008</v>
      </c>
      <c r="U36" s="780"/>
      <c r="V36" s="751" t="s">
        <v>2755</v>
      </c>
      <c r="W36" s="743" t="s">
        <v>2756</v>
      </c>
      <c r="X36" s="781" t="s">
        <v>2757</v>
      </c>
      <c r="Y36" s="747" t="str">
        <f t="shared" si="2"/>
        <v>Not Eligible</v>
      </c>
      <c r="Z36" s="748"/>
      <c r="AA36" s="748"/>
      <c r="AB36" s="748"/>
    </row>
    <row r="37" spans="1:28" ht="73.5" customHeight="1">
      <c r="A37" s="2"/>
      <c r="B37" s="245" t="s">
        <v>751</v>
      </c>
      <c r="C37" s="245" t="s">
        <v>814</v>
      </c>
      <c r="D37" s="245" t="s">
        <v>815</v>
      </c>
      <c r="E37" s="245" t="s">
        <v>816</v>
      </c>
      <c r="F37" s="245" t="s">
        <v>121</v>
      </c>
      <c r="G37" s="245">
        <v>1215288709</v>
      </c>
      <c r="H37" s="272">
        <v>15711844</v>
      </c>
      <c r="I37" s="272"/>
      <c r="J37" s="245" t="s">
        <v>2758</v>
      </c>
      <c r="K37" s="245"/>
      <c r="L37" s="245" t="s">
        <v>10</v>
      </c>
      <c r="M37" s="245">
        <v>48038</v>
      </c>
      <c r="N37" s="244"/>
      <c r="O37" s="244"/>
      <c r="P37" s="244"/>
      <c r="Q37" s="788"/>
      <c r="R37" s="789"/>
      <c r="S37" s="790"/>
      <c r="T37" s="743" t="s">
        <v>437</v>
      </c>
      <c r="U37" s="744" t="s">
        <v>1961</v>
      </c>
      <c r="V37" s="745" t="s">
        <v>2759</v>
      </c>
      <c r="W37" s="743" t="s">
        <v>2760</v>
      </c>
      <c r="X37" s="743" t="s">
        <v>2761</v>
      </c>
      <c r="Y37" s="747" t="str">
        <f t="shared" si="2"/>
        <v>Eligible</v>
      </c>
      <c r="Z37" s="748" t="str">
        <f>IFERROR(IF(SEARCH("ENROLLED",S37),"ENROLLED"), "")</f>
        <v/>
      </c>
      <c r="AA37" s="748"/>
      <c r="AB37" s="748"/>
    </row>
    <row r="38" spans="1:28" ht="84.75" customHeight="1">
      <c r="A38" s="2"/>
      <c r="B38" s="245" t="s">
        <v>1635</v>
      </c>
      <c r="C38" s="245" t="s">
        <v>483</v>
      </c>
      <c r="D38" s="245"/>
      <c r="E38" s="245" t="s">
        <v>484</v>
      </c>
      <c r="F38" s="245" t="s">
        <v>259</v>
      </c>
      <c r="G38" s="245">
        <v>1215447123</v>
      </c>
      <c r="H38" s="272">
        <v>15595813</v>
      </c>
      <c r="I38" s="272"/>
      <c r="J38" s="245"/>
      <c r="K38" s="245"/>
      <c r="L38" s="245"/>
      <c r="M38" s="245"/>
      <c r="N38" s="245"/>
      <c r="O38" s="245"/>
      <c r="P38" s="245"/>
      <c r="Q38" s="279"/>
      <c r="R38" s="741" t="s">
        <v>20</v>
      </c>
      <c r="S38" s="791" t="s">
        <v>151</v>
      </c>
      <c r="T38" s="744" t="s">
        <v>2008</v>
      </c>
      <c r="U38" s="744" t="s">
        <v>1961</v>
      </c>
      <c r="V38" s="751" t="s">
        <v>2762</v>
      </c>
      <c r="W38" s="743" t="s">
        <v>2763</v>
      </c>
      <c r="X38" s="746" t="s">
        <v>153</v>
      </c>
      <c r="Y38" s="747" t="str">
        <f t="shared" si="2"/>
        <v>Not Eligible</v>
      </c>
      <c r="Z38" s="748"/>
      <c r="AA38" s="748"/>
      <c r="AB38" s="748"/>
    </row>
    <row r="39" spans="1:28" ht="92.25" customHeight="1">
      <c r="A39" s="779"/>
      <c r="B39" s="244" t="s">
        <v>1630</v>
      </c>
      <c r="C39" s="245" t="s">
        <v>1574</v>
      </c>
      <c r="D39" s="245" t="s">
        <v>1575</v>
      </c>
      <c r="E39" s="245" t="s">
        <v>1576</v>
      </c>
      <c r="F39" s="245" t="s">
        <v>129</v>
      </c>
      <c r="G39" s="245">
        <v>1225673213</v>
      </c>
      <c r="H39" s="272"/>
      <c r="I39" s="272"/>
      <c r="J39" s="245" t="s">
        <v>2693</v>
      </c>
      <c r="K39" s="245" t="s">
        <v>8</v>
      </c>
      <c r="L39" s="245" t="s">
        <v>10</v>
      </c>
      <c r="M39" s="245"/>
      <c r="N39" s="245"/>
      <c r="O39" s="245"/>
      <c r="P39" s="245"/>
      <c r="Q39" s="792"/>
      <c r="R39" s="793" t="s">
        <v>153</v>
      </c>
      <c r="S39" s="742"/>
      <c r="T39" s="743" t="s">
        <v>437</v>
      </c>
      <c r="U39" s="780"/>
      <c r="V39" s="751" t="s">
        <v>2764</v>
      </c>
      <c r="W39" s="782"/>
      <c r="X39" s="746" t="s">
        <v>153</v>
      </c>
      <c r="Y39" s="747" t="str">
        <f t="shared" si="2"/>
        <v>Not Eligible</v>
      </c>
      <c r="Z39" s="748"/>
      <c r="AA39" s="748"/>
      <c r="AB39" s="748"/>
    </row>
    <row r="40" spans="1:28" ht="48.75" customHeight="1">
      <c r="A40" s="2"/>
      <c r="B40" s="245" t="s">
        <v>126</v>
      </c>
      <c r="C40" s="245" t="s">
        <v>187</v>
      </c>
      <c r="D40" s="245"/>
      <c r="E40" s="245" t="s">
        <v>189</v>
      </c>
      <c r="F40" s="245" t="s">
        <v>129</v>
      </c>
      <c r="G40" s="245">
        <v>1235359407</v>
      </c>
      <c r="H40" s="272">
        <v>10715903</v>
      </c>
      <c r="I40" s="272"/>
      <c r="J40" s="245" t="s">
        <v>2765</v>
      </c>
      <c r="K40" s="245" t="s">
        <v>2765</v>
      </c>
      <c r="L40" s="245" t="s">
        <v>10</v>
      </c>
      <c r="M40" s="245">
        <v>48225</v>
      </c>
      <c r="N40" s="245" t="s">
        <v>2671</v>
      </c>
      <c r="O40" s="245" t="s">
        <v>2672</v>
      </c>
      <c r="P40" s="771" t="s">
        <v>2766</v>
      </c>
      <c r="Q40" s="749"/>
      <c r="R40" s="750"/>
      <c r="S40" s="742"/>
      <c r="T40" s="744" t="s">
        <v>2008</v>
      </c>
      <c r="U40" s="744" t="s">
        <v>1961</v>
      </c>
      <c r="V40" s="751" t="s">
        <v>2767</v>
      </c>
      <c r="W40" s="743" t="s">
        <v>2768</v>
      </c>
      <c r="X40" s="743" t="s">
        <v>2769</v>
      </c>
      <c r="Y40" s="747" t="str">
        <f t="shared" si="2"/>
        <v>Eligible</v>
      </c>
      <c r="Z40" s="748"/>
      <c r="AA40" s="748"/>
      <c r="AB40" s="748"/>
    </row>
    <row r="41" spans="1:28" ht="84.75" customHeight="1">
      <c r="A41" s="779"/>
      <c r="B41" s="250" t="s">
        <v>1628</v>
      </c>
      <c r="C41" s="245" t="s">
        <v>81</v>
      </c>
      <c r="D41" s="245"/>
      <c r="E41" s="251" t="s">
        <v>83</v>
      </c>
      <c r="F41" s="245" t="s">
        <v>1629</v>
      </c>
      <c r="G41" s="244">
        <v>1235377482</v>
      </c>
      <c r="H41" s="284"/>
      <c r="I41" s="284"/>
      <c r="J41" s="245" t="s">
        <v>2770</v>
      </c>
      <c r="K41" s="245" t="s">
        <v>2771</v>
      </c>
      <c r="L41" s="245" t="s">
        <v>10</v>
      </c>
      <c r="M41" s="245" t="s">
        <v>2772</v>
      </c>
      <c r="N41" s="245" t="s">
        <v>2773</v>
      </c>
      <c r="O41" s="245" t="s">
        <v>2774</v>
      </c>
      <c r="P41" s="244" t="s">
        <v>2775</v>
      </c>
      <c r="Q41" s="244"/>
      <c r="R41" s="766"/>
      <c r="S41" s="766"/>
      <c r="T41" s="767"/>
      <c r="U41" s="768"/>
      <c r="V41" s="312"/>
      <c r="W41" s="768"/>
      <c r="X41" s="768"/>
      <c r="Y41" s="747" t="str">
        <f t="shared" si="2"/>
        <v>Eligible</v>
      </c>
      <c r="Z41" s="748"/>
      <c r="AA41" s="748"/>
      <c r="AB41" s="748"/>
    </row>
    <row r="42" spans="1:28" ht="72" customHeight="1">
      <c r="A42" s="2"/>
      <c r="B42" s="245" t="s">
        <v>126</v>
      </c>
      <c r="C42" s="245" t="s">
        <v>234</v>
      </c>
      <c r="D42" s="245"/>
      <c r="E42" s="245" t="s">
        <v>236</v>
      </c>
      <c r="F42" s="245" t="s">
        <v>237</v>
      </c>
      <c r="G42" s="245">
        <v>1235419599</v>
      </c>
      <c r="H42" s="272">
        <v>12614800</v>
      </c>
      <c r="I42" s="272"/>
      <c r="J42" s="245" t="s">
        <v>2776</v>
      </c>
      <c r="K42" s="245" t="s">
        <v>2776</v>
      </c>
      <c r="L42" s="245" t="s">
        <v>10</v>
      </c>
      <c r="M42" s="245">
        <v>48225</v>
      </c>
      <c r="N42" s="245" t="s">
        <v>2671</v>
      </c>
      <c r="O42" s="245" t="s">
        <v>2672</v>
      </c>
      <c r="P42" s="771" t="s">
        <v>2777</v>
      </c>
      <c r="Q42" s="279"/>
      <c r="R42" s="741" t="s">
        <v>20</v>
      </c>
      <c r="S42" s="742"/>
      <c r="T42" s="743" t="s">
        <v>437</v>
      </c>
      <c r="U42" s="773" t="s">
        <v>2032</v>
      </c>
      <c r="V42" s="751" t="s">
        <v>2778</v>
      </c>
      <c r="W42" s="743" t="s">
        <v>2779</v>
      </c>
      <c r="X42" s="743" t="s">
        <v>2780</v>
      </c>
      <c r="Y42" s="747" t="str">
        <f t="shared" si="2"/>
        <v>Not Eligible</v>
      </c>
      <c r="Z42" s="748"/>
      <c r="AA42" s="748"/>
      <c r="AB42" s="748"/>
    </row>
    <row r="43" spans="1:28" ht="75" customHeight="1">
      <c r="A43" s="2"/>
      <c r="B43" s="245" t="s">
        <v>1701</v>
      </c>
      <c r="C43" s="245" t="s">
        <v>855</v>
      </c>
      <c r="D43" s="245" t="s">
        <v>856</v>
      </c>
      <c r="E43" s="245" t="s">
        <v>857</v>
      </c>
      <c r="F43" s="245" t="s">
        <v>858</v>
      </c>
      <c r="G43" s="245">
        <v>1235639717</v>
      </c>
      <c r="H43" s="272">
        <v>15563378</v>
      </c>
      <c r="I43" s="272"/>
      <c r="J43" s="245" t="s">
        <v>2682</v>
      </c>
      <c r="K43" s="245" t="s">
        <v>2682</v>
      </c>
      <c r="L43" s="245" t="s">
        <v>3</v>
      </c>
      <c r="M43" s="245">
        <v>48088</v>
      </c>
      <c r="N43" s="245"/>
      <c r="O43" s="245"/>
      <c r="P43" s="245"/>
      <c r="Q43" s="279"/>
      <c r="R43" s="741" t="s">
        <v>20</v>
      </c>
      <c r="S43" s="6" t="s">
        <v>448</v>
      </c>
      <c r="T43" s="743" t="s">
        <v>437</v>
      </c>
      <c r="U43" s="744" t="s">
        <v>1961</v>
      </c>
      <c r="V43" s="745" t="s">
        <v>2781</v>
      </c>
      <c r="W43" s="743" t="s">
        <v>2782</v>
      </c>
      <c r="X43" s="746" t="s">
        <v>153</v>
      </c>
      <c r="Y43" s="747" t="str">
        <f t="shared" si="2"/>
        <v>Not Eligible</v>
      </c>
      <c r="Z43" s="748"/>
      <c r="AA43" s="748"/>
      <c r="AB43" s="748"/>
    </row>
    <row r="44" spans="1:28" ht="54.75" customHeight="1">
      <c r="A44" s="779"/>
      <c r="B44" s="244" t="s">
        <v>1635</v>
      </c>
      <c r="C44" s="244" t="s">
        <v>503</v>
      </c>
      <c r="D44" s="244"/>
      <c r="E44" s="244" t="s">
        <v>1636</v>
      </c>
      <c r="F44" s="244" t="s">
        <v>237</v>
      </c>
      <c r="G44" s="244">
        <v>1245585710</v>
      </c>
      <c r="H44" s="284"/>
      <c r="I44" s="284"/>
      <c r="J44" s="244"/>
      <c r="K44" s="244"/>
      <c r="L44" s="244"/>
      <c r="M44" s="244"/>
      <c r="N44" s="244"/>
      <c r="O44" s="244"/>
      <c r="P44" s="244"/>
      <c r="Q44" s="244"/>
      <c r="R44" s="766"/>
      <c r="S44" s="766"/>
      <c r="T44" s="767"/>
      <c r="U44" s="768"/>
      <c r="V44" s="769"/>
      <c r="W44" s="768"/>
      <c r="X44" s="768"/>
      <c r="Y44" s="747" t="str">
        <f t="shared" si="2"/>
        <v>Eligible</v>
      </c>
      <c r="Z44" s="748"/>
      <c r="AA44" s="748"/>
      <c r="AB44" s="748"/>
    </row>
    <row r="45" spans="1:28" ht="97.5" customHeight="1">
      <c r="A45" s="2"/>
      <c r="B45" s="245" t="s">
        <v>1701</v>
      </c>
      <c r="C45" s="245" t="s">
        <v>443</v>
      </c>
      <c r="D45" s="245" t="s">
        <v>564</v>
      </c>
      <c r="E45" s="245" t="s">
        <v>895</v>
      </c>
      <c r="F45" s="245" t="s">
        <v>937</v>
      </c>
      <c r="G45" s="245">
        <v>1245789445</v>
      </c>
      <c r="H45" s="272">
        <v>14957721</v>
      </c>
      <c r="I45" s="272"/>
      <c r="J45" s="245" t="s">
        <v>2682</v>
      </c>
      <c r="K45" s="245" t="s">
        <v>2682</v>
      </c>
      <c r="L45" s="245" t="s">
        <v>3</v>
      </c>
      <c r="M45" s="245">
        <v>48088</v>
      </c>
      <c r="N45" s="245"/>
      <c r="O45" s="245"/>
      <c r="P45" s="245"/>
      <c r="Q45" s="749"/>
      <c r="R45" s="750"/>
      <c r="S45" s="742"/>
      <c r="T45" s="743" t="s">
        <v>437</v>
      </c>
      <c r="U45" s="744" t="s">
        <v>1961</v>
      </c>
      <c r="V45" s="751" t="s">
        <v>2783</v>
      </c>
      <c r="W45" s="743" t="s">
        <v>2784</v>
      </c>
      <c r="X45" s="744" t="s">
        <v>2785</v>
      </c>
      <c r="Y45" s="747" t="str">
        <f t="shared" si="2"/>
        <v>Eligible</v>
      </c>
      <c r="Z45" s="748"/>
      <c r="AA45" s="748"/>
      <c r="AB45" s="748"/>
    </row>
    <row r="46" spans="1:28" ht="99.75" customHeight="1">
      <c r="A46" s="2"/>
      <c r="B46" s="245" t="s">
        <v>126</v>
      </c>
      <c r="C46" s="245" t="s">
        <v>1631</v>
      </c>
      <c r="D46" s="245"/>
      <c r="E46" s="245" t="s">
        <v>204</v>
      </c>
      <c r="F46" s="245" t="s">
        <v>205</v>
      </c>
      <c r="G46" s="245">
        <v>1275977787</v>
      </c>
      <c r="H46" s="272"/>
      <c r="I46" s="272"/>
      <c r="J46" s="245" t="s">
        <v>2786</v>
      </c>
      <c r="K46" s="245" t="s">
        <v>2786</v>
      </c>
      <c r="L46" s="245" t="s">
        <v>10</v>
      </c>
      <c r="M46" s="245">
        <v>48225</v>
      </c>
      <c r="N46" s="245" t="s">
        <v>2671</v>
      </c>
      <c r="O46" s="245" t="s">
        <v>2672</v>
      </c>
      <c r="P46" s="771" t="s">
        <v>2787</v>
      </c>
      <c r="Q46" s="279"/>
      <c r="R46" s="741" t="s">
        <v>20</v>
      </c>
      <c r="S46" s="742"/>
      <c r="T46" s="744" t="s">
        <v>2032</v>
      </c>
      <c r="U46" s="744" t="s">
        <v>1961</v>
      </c>
      <c r="V46" s="751" t="s">
        <v>2788</v>
      </c>
      <c r="W46" s="782"/>
      <c r="X46" s="746" t="s">
        <v>153</v>
      </c>
      <c r="Y46" s="747" t="str">
        <f t="shared" si="2"/>
        <v>Not Eligible</v>
      </c>
      <c r="Z46" s="748"/>
      <c r="AA46" s="748"/>
      <c r="AB46" s="748"/>
    </row>
    <row r="47" spans="1:28" ht="69" customHeight="1">
      <c r="A47" s="764"/>
      <c r="B47" s="765" t="s">
        <v>940</v>
      </c>
      <c r="C47" s="765" t="s">
        <v>1132</v>
      </c>
      <c r="D47" s="765"/>
      <c r="E47" s="765" t="s">
        <v>1133</v>
      </c>
      <c r="F47" s="765" t="s">
        <v>205</v>
      </c>
      <c r="G47" s="244">
        <v>1285290536</v>
      </c>
      <c r="H47" s="284">
        <v>15806540</v>
      </c>
      <c r="I47" s="284"/>
      <c r="J47" s="244"/>
      <c r="K47" s="244"/>
      <c r="L47" s="244"/>
      <c r="M47" s="244"/>
      <c r="N47" s="244"/>
      <c r="O47" s="244"/>
      <c r="P47" s="244"/>
      <c r="Q47" s="279"/>
      <c r="R47" s="741" t="s">
        <v>20</v>
      </c>
      <c r="S47" s="766"/>
      <c r="T47" s="767"/>
      <c r="U47" s="768"/>
      <c r="V47" s="769"/>
      <c r="W47" s="744" t="s">
        <v>2686</v>
      </c>
      <c r="X47" s="794"/>
      <c r="Y47" s="747" t="str">
        <f t="shared" si="2"/>
        <v>Not Eligible</v>
      </c>
      <c r="Z47" s="748"/>
      <c r="AA47" s="748"/>
      <c r="AB47" s="748"/>
    </row>
    <row r="48" spans="1:28" ht="91.5" customHeight="1">
      <c r="A48" s="2"/>
      <c r="B48" s="245" t="s">
        <v>1633</v>
      </c>
      <c r="C48" s="245" t="s">
        <v>323</v>
      </c>
      <c r="D48" s="245"/>
      <c r="E48" s="245" t="s">
        <v>324</v>
      </c>
      <c r="F48" s="245" t="s">
        <v>84</v>
      </c>
      <c r="G48" s="245">
        <v>1295026011</v>
      </c>
      <c r="H48" s="272"/>
      <c r="I48" s="272"/>
      <c r="J48" s="245" t="s">
        <v>2737</v>
      </c>
      <c r="K48" s="245" t="s">
        <v>2738</v>
      </c>
      <c r="L48" s="245" t="s">
        <v>3</v>
      </c>
      <c r="M48" s="245">
        <v>48854</v>
      </c>
      <c r="N48" s="740" t="s">
        <v>2739</v>
      </c>
      <c r="O48" s="740" t="s">
        <v>2740</v>
      </c>
      <c r="P48" s="771" t="s">
        <v>2741</v>
      </c>
      <c r="Q48" s="279"/>
      <c r="R48" s="741" t="s">
        <v>20</v>
      </c>
      <c r="S48" s="785"/>
      <c r="T48" s="782"/>
      <c r="U48" s="782"/>
      <c r="V48" s="786"/>
      <c r="W48" s="782"/>
      <c r="X48" s="768"/>
      <c r="Y48" s="747" t="str">
        <f t="shared" si="2"/>
        <v>Not Eligible</v>
      </c>
      <c r="Z48" s="748"/>
      <c r="AA48" s="748"/>
      <c r="AB48" s="748"/>
    </row>
    <row r="49" spans="1:28" ht="72" customHeight="1">
      <c r="A49" s="2"/>
      <c r="B49" s="245" t="s">
        <v>940</v>
      </c>
      <c r="C49" s="245" t="s">
        <v>1023</v>
      </c>
      <c r="D49" s="245"/>
      <c r="E49" s="245" t="s">
        <v>1025</v>
      </c>
      <c r="F49" s="245" t="s">
        <v>84</v>
      </c>
      <c r="G49" s="245">
        <v>1306107404</v>
      </c>
      <c r="H49" s="272"/>
      <c r="I49" s="272"/>
      <c r="J49" s="245" t="s">
        <v>2789</v>
      </c>
      <c r="K49" s="245" t="s">
        <v>2676</v>
      </c>
      <c r="L49" s="245" t="s">
        <v>10</v>
      </c>
      <c r="M49" s="245">
        <v>48346</v>
      </c>
      <c r="N49" s="245"/>
      <c r="O49" s="245"/>
      <c r="P49" s="245"/>
      <c r="Q49" s="279"/>
      <c r="R49" s="741" t="s">
        <v>20</v>
      </c>
      <c r="S49" s="742"/>
      <c r="T49" s="743" t="s">
        <v>437</v>
      </c>
      <c r="U49" s="744" t="s">
        <v>1961</v>
      </c>
      <c r="V49" s="751" t="s">
        <v>2790</v>
      </c>
      <c r="W49" s="743" t="s">
        <v>2791</v>
      </c>
      <c r="X49" s="746" t="s">
        <v>153</v>
      </c>
      <c r="Y49" s="747" t="str">
        <f t="shared" si="2"/>
        <v>Not Eligible</v>
      </c>
      <c r="Z49" s="776"/>
      <c r="AA49" s="776"/>
      <c r="AB49" s="776"/>
    </row>
    <row r="50" spans="1:28" ht="83.25" customHeight="1">
      <c r="A50" s="2"/>
      <c r="B50" s="245" t="s">
        <v>126</v>
      </c>
      <c r="C50" s="245" t="s">
        <v>154</v>
      </c>
      <c r="D50" s="245"/>
      <c r="E50" s="245" t="s">
        <v>155</v>
      </c>
      <c r="F50" s="245" t="s">
        <v>113</v>
      </c>
      <c r="G50" s="245">
        <v>1306204847</v>
      </c>
      <c r="H50" s="272">
        <v>14570288</v>
      </c>
      <c r="I50" s="272"/>
      <c r="J50" s="245" t="s">
        <v>2792</v>
      </c>
      <c r="K50" s="245" t="s">
        <v>2792</v>
      </c>
      <c r="L50" s="245" t="s">
        <v>10</v>
      </c>
      <c r="M50" s="245">
        <v>48225</v>
      </c>
      <c r="N50" s="245" t="s">
        <v>2671</v>
      </c>
      <c r="O50" s="245" t="s">
        <v>2672</v>
      </c>
      <c r="P50" s="771" t="s">
        <v>2793</v>
      </c>
      <c r="Q50" s="279"/>
      <c r="R50" s="741" t="s">
        <v>20</v>
      </c>
      <c r="S50" s="742"/>
      <c r="T50" s="743" t="s">
        <v>437</v>
      </c>
      <c r="U50" s="773" t="s">
        <v>2032</v>
      </c>
      <c r="V50" s="751" t="s">
        <v>2794</v>
      </c>
      <c r="W50" s="743" t="s">
        <v>2795</v>
      </c>
      <c r="X50" s="743" t="s">
        <v>2796</v>
      </c>
      <c r="Y50" s="747" t="str">
        <f t="shared" si="2"/>
        <v>Not Eligible</v>
      </c>
      <c r="Z50" s="748"/>
      <c r="AA50" s="748"/>
      <c r="AB50" s="748"/>
    </row>
    <row r="51" spans="1:28" ht="69.75" customHeight="1">
      <c r="A51" s="2"/>
      <c r="B51" s="245" t="s">
        <v>126</v>
      </c>
      <c r="C51" s="245" t="s">
        <v>1632</v>
      </c>
      <c r="D51" s="245"/>
      <c r="E51" s="245" t="s">
        <v>221</v>
      </c>
      <c r="F51" s="245" t="s">
        <v>121</v>
      </c>
      <c r="G51" s="245">
        <v>1326369158</v>
      </c>
      <c r="H51" s="272">
        <v>14110776</v>
      </c>
      <c r="I51" s="272"/>
      <c r="J51" s="245" t="s">
        <v>2797</v>
      </c>
      <c r="K51" s="245" t="s">
        <v>2797</v>
      </c>
      <c r="L51" s="245" t="s">
        <v>10</v>
      </c>
      <c r="M51" s="245">
        <v>48225</v>
      </c>
      <c r="N51" s="245" t="s">
        <v>2671</v>
      </c>
      <c r="O51" s="245" t="s">
        <v>2672</v>
      </c>
      <c r="P51" s="771" t="s">
        <v>2798</v>
      </c>
      <c r="Q51" s="749"/>
      <c r="R51" s="750"/>
      <c r="S51" s="742"/>
      <c r="T51" s="743" t="s">
        <v>2032</v>
      </c>
      <c r="U51" s="780"/>
      <c r="V51" s="751" t="s">
        <v>2799</v>
      </c>
      <c r="W51" s="743" t="s">
        <v>2800</v>
      </c>
      <c r="X51" s="743" t="s">
        <v>2801</v>
      </c>
      <c r="Y51" s="747" t="str">
        <f t="shared" si="2"/>
        <v>Eligible</v>
      </c>
      <c r="Z51" s="748"/>
      <c r="AA51" s="748"/>
      <c r="AB51" s="748"/>
    </row>
    <row r="52" spans="1:28" ht="64.5" customHeight="1">
      <c r="A52" s="779"/>
      <c r="B52" s="244" t="s">
        <v>1635</v>
      </c>
      <c r="C52" s="244" t="s">
        <v>556</v>
      </c>
      <c r="D52" s="244"/>
      <c r="E52" s="244" t="s">
        <v>1479</v>
      </c>
      <c r="F52" s="244" t="s">
        <v>237</v>
      </c>
      <c r="G52" s="244">
        <v>1326477084</v>
      </c>
      <c r="H52" s="284"/>
      <c r="I52" s="284"/>
      <c r="J52" s="244"/>
      <c r="K52" s="244"/>
      <c r="L52" s="244"/>
      <c r="M52" s="244"/>
      <c r="N52" s="244"/>
      <c r="O52" s="244"/>
      <c r="P52" s="244"/>
      <c r="Q52" s="244"/>
      <c r="R52" s="766"/>
      <c r="S52" s="766"/>
      <c r="T52" s="767"/>
      <c r="U52" s="768"/>
      <c r="V52" s="769"/>
      <c r="W52" s="768"/>
      <c r="X52" s="768"/>
      <c r="Y52" s="747" t="str">
        <f t="shared" si="2"/>
        <v>Eligible</v>
      </c>
      <c r="Z52" s="748"/>
      <c r="AA52" s="748"/>
      <c r="AB52" s="748"/>
    </row>
    <row r="53" spans="1:28" ht="100.5" customHeight="1">
      <c r="A53" s="2"/>
      <c r="B53" s="245" t="s">
        <v>1888</v>
      </c>
      <c r="C53" s="245" t="s">
        <v>545</v>
      </c>
      <c r="D53" s="245"/>
      <c r="E53" s="795" t="s">
        <v>547</v>
      </c>
      <c r="F53" s="245" t="s">
        <v>129</v>
      </c>
      <c r="G53" s="245">
        <v>1346258795</v>
      </c>
      <c r="H53" s="272">
        <v>11933583</v>
      </c>
      <c r="I53" s="272"/>
      <c r="J53" s="245" t="s">
        <v>2802</v>
      </c>
      <c r="K53" s="245" t="s">
        <v>2803</v>
      </c>
      <c r="L53" s="796" t="s">
        <v>10</v>
      </c>
      <c r="M53" s="796">
        <v>48346</v>
      </c>
      <c r="N53" s="245"/>
      <c r="O53" s="245"/>
      <c r="P53" s="245"/>
      <c r="Q53" s="749"/>
      <c r="R53" s="750"/>
      <c r="S53" s="742"/>
      <c r="T53" s="797"/>
      <c r="U53" s="778" t="s">
        <v>2804</v>
      </c>
      <c r="V53" s="751" t="s">
        <v>2805</v>
      </c>
      <c r="W53" s="743" t="s">
        <v>2806</v>
      </c>
      <c r="X53" s="778" t="s">
        <v>2807</v>
      </c>
      <c r="Y53" s="747" t="e">
        <f>IF(#REF!="","Eligible","Not Eligible")</f>
        <v>#REF!</v>
      </c>
      <c r="Z53" s="776"/>
      <c r="AA53" s="776"/>
      <c r="AB53" s="776"/>
    </row>
    <row r="54" spans="1:28" ht="78" customHeight="1">
      <c r="A54" s="2"/>
      <c r="B54" s="245" t="s">
        <v>751</v>
      </c>
      <c r="C54" s="245" t="s">
        <v>771</v>
      </c>
      <c r="D54" s="245" t="s">
        <v>772</v>
      </c>
      <c r="E54" s="245" t="s">
        <v>773</v>
      </c>
      <c r="F54" s="245" t="s">
        <v>113</v>
      </c>
      <c r="G54" s="245">
        <v>1346503372</v>
      </c>
      <c r="H54" s="272">
        <v>15394170</v>
      </c>
      <c r="I54" s="272"/>
      <c r="J54" s="245" t="s">
        <v>2758</v>
      </c>
      <c r="K54" s="245"/>
      <c r="L54" s="245" t="s">
        <v>10</v>
      </c>
      <c r="M54" s="245">
        <v>48038</v>
      </c>
      <c r="N54" s="244"/>
      <c r="O54" s="244"/>
      <c r="P54" s="244"/>
      <c r="Q54" s="798"/>
      <c r="R54" s="799" t="s">
        <v>20</v>
      </c>
      <c r="S54" s="790"/>
      <c r="T54" s="743" t="s">
        <v>437</v>
      </c>
      <c r="U54" s="744" t="s">
        <v>1961</v>
      </c>
      <c r="V54" s="751" t="s">
        <v>2808</v>
      </c>
      <c r="W54" s="800">
        <v>44959</v>
      </c>
      <c r="X54" s="743" t="s">
        <v>2809</v>
      </c>
      <c r="Y54" s="747" t="str">
        <f t="shared" ref="Y54:Y62" si="3">IF(R54="","Eligible","Not Eligible")</f>
        <v>Not Eligible</v>
      </c>
      <c r="Z54" s="748" t="str">
        <f>IFERROR(IF(SEARCH("ENROLLED",S54),"Medicare","Not Submitted"),"")</f>
        <v/>
      </c>
      <c r="AA54" s="748"/>
      <c r="AB54" s="748"/>
    </row>
    <row r="55" spans="1:28" ht="80.25" customHeight="1">
      <c r="A55" s="2"/>
      <c r="B55" s="245" t="s">
        <v>1285</v>
      </c>
      <c r="C55" s="245" t="s">
        <v>1286</v>
      </c>
      <c r="D55" s="245" t="s">
        <v>392</v>
      </c>
      <c r="E55" s="245" t="s">
        <v>1287</v>
      </c>
      <c r="F55" s="245" t="s">
        <v>1288</v>
      </c>
      <c r="G55" s="801">
        <v>1376824359</v>
      </c>
      <c r="H55" s="290">
        <v>14589640</v>
      </c>
      <c r="I55" s="290"/>
      <c r="J55" s="245" t="s">
        <v>2810</v>
      </c>
      <c r="K55" s="245" t="s">
        <v>2810</v>
      </c>
      <c r="L55" s="245" t="s">
        <v>3</v>
      </c>
      <c r="M55" s="245">
        <v>48043</v>
      </c>
      <c r="N55" s="245"/>
      <c r="O55" s="245"/>
      <c r="P55" s="245"/>
      <c r="Q55" s="279"/>
      <c r="R55" s="741" t="s">
        <v>20</v>
      </c>
      <c r="S55" s="742"/>
      <c r="T55" s="743" t="s">
        <v>437</v>
      </c>
      <c r="U55" s="744" t="s">
        <v>1961</v>
      </c>
      <c r="V55" s="751" t="s">
        <v>2811</v>
      </c>
      <c r="W55" s="743" t="s">
        <v>2812</v>
      </c>
      <c r="X55" s="744" t="s">
        <v>2813</v>
      </c>
      <c r="Y55" s="747" t="str">
        <f t="shared" si="3"/>
        <v>Not Eligible</v>
      </c>
      <c r="Z55" s="748"/>
      <c r="AA55" s="748"/>
      <c r="AB55" s="748"/>
    </row>
    <row r="56" spans="1:28" ht="59.25" customHeight="1">
      <c r="A56" s="2"/>
      <c r="B56" s="245" t="s">
        <v>751</v>
      </c>
      <c r="C56" s="245" t="s">
        <v>515</v>
      </c>
      <c r="D56" s="245" t="s">
        <v>81</v>
      </c>
      <c r="E56" s="245" t="s">
        <v>786</v>
      </c>
      <c r="F56" s="245" t="s">
        <v>94</v>
      </c>
      <c r="G56" s="245">
        <v>1376969972</v>
      </c>
      <c r="H56" s="272">
        <v>15712070</v>
      </c>
      <c r="I56" s="272"/>
      <c r="J56" s="245" t="s">
        <v>2758</v>
      </c>
      <c r="K56" s="245"/>
      <c r="L56" s="245" t="s">
        <v>10</v>
      </c>
      <c r="M56" s="245">
        <v>48038</v>
      </c>
      <c r="N56" s="244"/>
      <c r="O56" s="244"/>
      <c r="P56" s="244"/>
      <c r="Q56" s="798"/>
      <c r="R56" s="799" t="s">
        <v>20</v>
      </c>
      <c r="S56" s="790"/>
      <c r="T56" s="743" t="s">
        <v>437</v>
      </c>
      <c r="U56" s="744" t="s">
        <v>1961</v>
      </c>
      <c r="V56" s="751" t="s">
        <v>2814</v>
      </c>
      <c r="W56" s="743" t="s">
        <v>2815</v>
      </c>
      <c r="X56" s="744" t="s">
        <v>2816</v>
      </c>
      <c r="Y56" s="747" t="str">
        <f t="shared" si="3"/>
        <v>Not Eligible</v>
      </c>
      <c r="Z56" s="748"/>
      <c r="AA56" s="748"/>
      <c r="AB56" s="748"/>
    </row>
    <row r="57" spans="1:28" ht="85.5" customHeight="1">
      <c r="A57" s="2"/>
      <c r="B57" s="245" t="s">
        <v>1635</v>
      </c>
      <c r="C57" s="245" t="s">
        <v>534</v>
      </c>
      <c r="D57" s="245"/>
      <c r="E57" s="245" t="s">
        <v>535</v>
      </c>
      <c r="F57" s="245" t="s">
        <v>576</v>
      </c>
      <c r="G57" s="245">
        <v>1386088763</v>
      </c>
      <c r="H57" s="272">
        <v>14371436</v>
      </c>
      <c r="I57" s="272"/>
      <c r="J57" s="245"/>
      <c r="K57" s="245"/>
      <c r="L57" s="245"/>
      <c r="M57" s="245"/>
      <c r="N57" s="245"/>
      <c r="O57" s="245"/>
      <c r="P57" s="245"/>
      <c r="Q57" s="279"/>
      <c r="R57" s="741" t="s">
        <v>20</v>
      </c>
      <c r="S57" s="742"/>
      <c r="T57" s="743" t="s">
        <v>437</v>
      </c>
      <c r="U57" s="778" t="s">
        <v>2817</v>
      </c>
      <c r="V57" s="751" t="s">
        <v>2818</v>
      </c>
      <c r="W57" s="743" t="s">
        <v>2819</v>
      </c>
      <c r="X57" s="743" t="s">
        <v>2820</v>
      </c>
      <c r="Y57" s="747" t="str">
        <f t="shared" si="3"/>
        <v>Not Eligible</v>
      </c>
      <c r="Z57" s="748"/>
      <c r="AA57" s="748"/>
      <c r="AB57" s="748"/>
    </row>
    <row r="58" spans="1:28" ht="78.75" customHeight="1">
      <c r="A58" s="2"/>
      <c r="B58" s="245" t="s">
        <v>751</v>
      </c>
      <c r="C58" s="245" t="s">
        <v>466</v>
      </c>
      <c r="D58" s="245" t="s">
        <v>82</v>
      </c>
      <c r="E58" s="245" t="s">
        <v>765</v>
      </c>
      <c r="F58" s="245" t="s">
        <v>94</v>
      </c>
      <c r="G58" s="245">
        <v>1407154404</v>
      </c>
      <c r="H58" s="272">
        <v>13903069</v>
      </c>
      <c r="I58" s="272"/>
      <c r="J58" s="245" t="s">
        <v>2758</v>
      </c>
      <c r="K58" s="245"/>
      <c r="L58" s="245" t="s">
        <v>10</v>
      </c>
      <c r="M58" s="245">
        <v>48038</v>
      </c>
      <c r="N58" s="244"/>
      <c r="O58" s="244"/>
      <c r="P58" s="244"/>
      <c r="Q58" s="798"/>
      <c r="R58" s="799" t="s">
        <v>20</v>
      </c>
      <c r="S58" s="790"/>
      <c r="T58" s="743" t="s">
        <v>437</v>
      </c>
      <c r="U58" s="744" t="s">
        <v>1961</v>
      </c>
      <c r="V58" s="751" t="s">
        <v>2821</v>
      </c>
      <c r="W58" s="800">
        <v>44959</v>
      </c>
      <c r="X58" s="778" t="s">
        <v>2822</v>
      </c>
      <c r="Y58" s="747" t="str">
        <f t="shared" si="3"/>
        <v>Not Eligible</v>
      </c>
      <c r="Z58" s="748" t="str">
        <f>IFERROR(IF(SEARCH("ENROLLED",S58),"ENROLLED"), "")</f>
        <v/>
      </c>
      <c r="AA58" s="748"/>
      <c r="AB58" s="748"/>
    </row>
    <row r="59" spans="1:28" ht="82.5" customHeight="1">
      <c r="A59" s="2"/>
      <c r="B59" s="245" t="s">
        <v>940</v>
      </c>
      <c r="C59" s="245" t="s">
        <v>1076</v>
      </c>
      <c r="D59" s="245"/>
      <c r="E59" s="245" t="s">
        <v>715</v>
      </c>
      <c r="F59" s="245" t="s">
        <v>84</v>
      </c>
      <c r="G59" s="245">
        <v>1407343379</v>
      </c>
      <c r="H59" s="272"/>
      <c r="I59" s="272"/>
      <c r="J59" s="245" t="s">
        <v>2717</v>
      </c>
      <c r="K59" s="245" t="s">
        <v>2676</v>
      </c>
      <c r="L59" s="245" t="s">
        <v>10</v>
      </c>
      <c r="M59" s="245">
        <v>48346</v>
      </c>
      <c r="N59" s="245"/>
      <c r="O59" s="245"/>
      <c r="P59" s="245"/>
      <c r="Q59" s="279"/>
      <c r="R59" s="741" t="s">
        <v>20</v>
      </c>
      <c r="S59" s="742"/>
      <c r="T59" s="743" t="s">
        <v>437</v>
      </c>
      <c r="U59" s="744" t="s">
        <v>1961</v>
      </c>
      <c r="V59" s="751" t="s">
        <v>2823</v>
      </c>
      <c r="W59" s="743" t="s">
        <v>2824</v>
      </c>
      <c r="X59" s="746" t="s">
        <v>153</v>
      </c>
      <c r="Y59" s="747" t="str">
        <f t="shared" si="3"/>
        <v>Not Eligible</v>
      </c>
      <c r="Z59" s="776"/>
      <c r="AA59" s="776"/>
      <c r="AB59" s="776"/>
    </row>
    <row r="60" spans="1:28" ht="85.5" customHeight="1">
      <c r="A60" s="2"/>
      <c r="B60" s="245" t="s">
        <v>1637</v>
      </c>
      <c r="C60" s="245" t="s">
        <v>1614</v>
      </c>
      <c r="D60" s="245" t="s">
        <v>2825</v>
      </c>
      <c r="E60" s="251" t="s">
        <v>1616</v>
      </c>
      <c r="F60" s="244" t="s">
        <v>84</v>
      </c>
      <c r="G60" s="245">
        <v>1407371529</v>
      </c>
      <c r="H60" s="272">
        <v>15516086</v>
      </c>
      <c r="I60" s="272"/>
      <c r="J60" s="245" t="s">
        <v>2659</v>
      </c>
      <c r="K60" s="245" t="s">
        <v>2659</v>
      </c>
      <c r="L60" s="245" t="s">
        <v>3</v>
      </c>
      <c r="M60" s="245">
        <v>48043</v>
      </c>
      <c r="N60" s="740" t="s">
        <v>2660</v>
      </c>
      <c r="O60" s="245"/>
      <c r="P60" s="245"/>
      <c r="Q60" s="279"/>
      <c r="R60" s="741" t="s">
        <v>20</v>
      </c>
      <c r="S60" s="742"/>
      <c r="T60" s="743" t="s">
        <v>437</v>
      </c>
      <c r="U60" s="744" t="s">
        <v>1961</v>
      </c>
      <c r="V60" s="751" t="s">
        <v>2826</v>
      </c>
      <c r="W60" s="743" t="s">
        <v>2827</v>
      </c>
      <c r="X60" s="746" t="s">
        <v>153</v>
      </c>
      <c r="Y60" s="747" t="str">
        <f t="shared" si="3"/>
        <v>Not Eligible</v>
      </c>
      <c r="Z60" s="748"/>
      <c r="AA60" s="748"/>
      <c r="AB60" s="748"/>
    </row>
    <row r="61" spans="1:28" ht="105.75" customHeight="1">
      <c r="A61" s="2"/>
      <c r="B61" s="245" t="s">
        <v>1701</v>
      </c>
      <c r="C61" s="245" t="s">
        <v>873</v>
      </c>
      <c r="D61" s="245" t="s">
        <v>352</v>
      </c>
      <c r="E61" s="245" t="s">
        <v>875</v>
      </c>
      <c r="F61" s="245" t="s">
        <v>121</v>
      </c>
      <c r="G61" s="245">
        <v>1417312976</v>
      </c>
      <c r="H61" s="272">
        <v>14115286</v>
      </c>
      <c r="I61" s="272"/>
      <c r="J61" s="245" t="s">
        <v>2682</v>
      </c>
      <c r="K61" s="245" t="s">
        <v>2682</v>
      </c>
      <c r="L61" s="245" t="s">
        <v>3</v>
      </c>
      <c r="M61" s="245">
        <v>48088</v>
      </c>
      <c r="N61" s="245"/>
      <c r="O61" s="245"/>
      <c r="P61" s="245"/>
      <c r="Q61" s="749"/>
      <c r="R61" s="750"/>
      <c r="S61" s="742"/>
      <c r="T61" s="743" t="s">
        <v>437</v>
      </c>
      <c r="U61" s="744" t="s">
        <v>1961</v>
      </c>
      <c r="V61" s="751" t="s">
        <v>2828</v>
      </c>
      <c r="W61" s="743" t="s">
        <v>2256</v>
      </c>
      <c r="X61" s="744" t="s">
        <v>2829</v>
      </c>
      <c r="Y61" s="747" t="str">
        <f t="shared" si="3"/>
        <v>Eligible</v>
      </c>
      <c r="Z61" s="748"/>
      <c r="AA61" s="748"/>
      <c r="AB61" s="748"/>
    </row>
    <row r="62" spans="1:28" ht="54.75" customHeight="1">
      <c r="A62" s="2"/>
      <c r="B62" s="245" t="s">
        <v>126</v>
      </c>
      <c r="C62" s="245" t="s">
        <v>245</v>
      </c>
      <c r="D62" s="245"/>
      <c r="E62" s="245" t="s">
        <v>236</v>
      </c>
      <c r="F62" s="245" t="s">
        <v>84</v>
      </c>
      <c r="G62" s="245">
        <v>1417433889</v>
      </c>
      <c r="H62" s="272">
        <v>14610851</v>
      </c>
      <c r="I62" s="272"/>
      <c r="J62" s="245" t="s">
        <v>2830</v>
      </c>
      <c r="K62" s="245" t="s">
        <v>2830</v>
      </c>
      <c r="L62" s="245" t="s">
        <v>10</v>
      </c>
      <c r="M62" s="245">
        <v>48225</v>
      </c>
      <c r="N62" s="245" t="s">
        <v>2671</v>
      </c>
      <c r="O62" s="245" t="s">
        <v>2672</v>
      </c>
      <c r="P62" s="771" t="s">
        <v>2831</v>
      </c>
      <c r="Q62" s="279"/>
      <c r="R62" s="741" t="s">
        <v>20</v>
      </c>
      <c r="S62" s="742"/>
      <c r="T62" s="744" t="s">
        <v>2032</v>
      </c>
      <c r="U62" s="773" t="s">
        <v>2032</v>
      </c>
      <c r="V62" s="751" t="s">
        <v>2832</v>
      </c>
      <c r="W62" s="743" t="s">
        <v>2833</v>
      </c>
      <c r="X62" s="746" t="s">
        <v>153</v>
      </c>
      <c r="Y62" s="747" t="str">
        <f t="shared" si="3"/>
        <v>Not Eligible</v>
      </c>
      <c r="Z62" s="748"/>
      <c r="AA62" s="748"/>
      <c r="AB62" s="748"/>
    </row>
    <row r="63" spans="1:28" ht="100.5" customHeight="1">
      <c r="A63" s="753"/>
      <c r="B63" s="754" t="s">
        <v>1635</v>
      </c>
      <c r="C63" s="754" t="s">
        <v>821</v>
      </c>
      <c r="D63" s="754"/>
      <c r="E63" s="754" t="s">
        <v>1474</v>
      </c>
      <c r="F63" s="754" t="s">
        <v>94</v>
      </c>
      <c r="G63" s="754">
        <v>1427453026</v>
      </c>
      <c r="H63" s="755">
        <v>13940039</v>
      </c>
      <c r="I63" s="755"/>
      <c r="J63" s="754"/>
      <c r="K63" s="754"/>
      <c r="L63" s="754"/>
      <c r="M63" s="754"/>
      <c r="N63" s="754"/>
      <c r="O63" s="754"/>
      <c r="P63" s="754"/>
      <c r="Q63" s="755"/>
      <c r="R63" s="755" t="s">
        <v>1398</v>
      </c>
      <c r="S63" s="756"/>
      <c r="T63" s="757" t="s">
        <v>1394</v>
      </c>
      <c r="U63" s="757" t="s">
        <v>1394</v>
      </c>
      <c r="V63" s="758" t="s">
        <v>1394</v>
      </c>
      <c r="W63" s="757" t="s">
        <v>1394</v>
      </c>
      <c r="X63" s="760" t="s">
        <v>1394</v>
      </c>
      <c r="Y63" s="761"/>
      <c r="Z63" s="762"/>
      <c r="AA63" s="762"/>
      <c r="AB63" s="762"/>
    </row>
    <row r="64" spans="1:28" ht="63" customHeight="1">
      <c r="A64" s="2"/>
      <c r="B64" s="245" t="s">
        <v>126</v>
      </c>
      <c r="C64" s="245" t="s">
        <v>177</v>
      </c>
      <c r="D64" s="245"/>
      <c r="E64" s="245" t="s">
        <v>179</v>
      </c>
      <c r="F64" s="245" t="s">
        <v>121</v>
      </c>
      <c r="G64" s="245">
        <v>1437429404</v>
      </c>
      <c r="H64" s="272">
        <v>13968119</v>
      </c>
      <c r="I64" s="272"/>
      <c r="J64" s="245" t="s">
        <v>2834</v>
      </c>
      <c r="K64" s="245" t="s">
        <v>2834</v>
      </c>
      <c r="L64" s="245" t="s">
        <v>10</v>
      </c>
      <c r="M64" s="245">
        <v>48225</v>
      </c>
      <c r="N64" s="245" t="s">
        <v>2671</v>
      </c>
      <c r="O64" s="245" t="s">
        <v>2672</v>
      </c>
      <c r="P64" s="771" t="s">
        <v>2835</v>
      </c>
      <c r="Q64" s="749"/>
      <c r="R64" s="750"/>
      <c r="S64" s="742"/>
      <c r="T64" s="743" t="s">
        <v>437</v>
      </c>
      <c r="U64" s="780"/>
      <c r="V64" s="751" t="s">
        <v>2836</v>
      </c>
      <c r="W64" s="743" t="s">
        <v>2837</v>
      </c>
      <c r="X64" s="743" t="s">
        <v>2838</v>
      </c>
      <c r="Y64" s="747" t="str">
        <f t="shared" ref="Y64:Y65" si="4">IF(R64="","Eligible","Not Eligible")</f>
        <v>Eligible</v>
      </c>
      <c r="Z64" s="748"/>
      <c r="AA64" s="748"/>
      <c r="AB64" s="748"/>
    </row>
    <row r="65" spans="1:28" ht="95.25" customHeight="1">
      <c r="A65" s="2"/>
      <c r="B65" s="245" t="s">
        <v>1637</v>
      </c>
      <c r="C65" s="245" t="s">
        <v>1604</v>
      </c>
      <c r="D65" s="245" t="s">
        <v>75</v>
      </c>
      <c r="E65" s="251" t="s">
        <v>1605</v>
      </c>
      <c r="F65" s="244" t="s">
        <v>259</v>
      </c>
      <c r="G65" s="244">
        <v>1437623857</v>
      </c>
      <c r="H65" s="284">
        <v>14538068</v>
      </c>
      <c r="I65" s="284"/>
      <c r="J65" s="245" t="s">
        <v>2659</v>
      </c>
      <c r="K65" s="245" t="s">
        <v>2659</v>
      </c>
      <c r="L65" s="245" t="s">
        <v>3</v>
      </c>
      <c r="M65" s="245">
        <v>48043</v>
      </c>
      <c r="N65" s="740" t="s">
        <v>2660</v>
      </c>
      <c r="O65" s="245"/>
      <c r="P65" s="245"/>
      <c r="Q65" s="279"/>
      <c r="R65" s="741" t="s">
        <v>20</v>
      </c>
      <c r="S65" s="742"/>
      <c r="T65" s="743" t="s">
        <v>437</v>
      </c>
      <c r="U65" s="744" t="s">
        <v>1961</v>
      </c>
      <c r="V65" s="751" t="s">
        <v>2839</v>
      </c>
      <c r="W65" s="743" t="s">
        <v>2840</v>
      </c>
      <c r="X65" s="746" t="s">
        <v>153</v>
      </c>
      <c r="Y65" s="747" t="str">
        <f t="shared" si="4"/>
        <v>Not Eligible</v>
      </c>
      <c r="Z65" s="748"/>
      <c r="AA65" s="748"/>
      <c r="AB65" s="748"/>
    </row>
    <row r="66" spans="1:28" ht="88.5" customHeight="1">
      <c r="A66" s="2"/>
      <c r="B66" s="245" t="s">
        <v>1285</v>
      </c>
      <c r="C66" s="245" t="s">
        <v>829</v>
      </c>
      <c r="D66" s="245" t="s">
        <v>1294</v>
      </c>
      <c r="E66" s="245" t="s">
        <v>1309</v>
      </c>
      <c r="F66" s="245" t="s">
        <v>1310</v>
      </c>
      <c r="G66" s="245">
        <v>1437880630</v>
      </c>
      <c r="H66" s="272">
        <v>15644833</v>
      </c>
      <c r="I66" s="272"/>
      <c r="J66" s="245" t="s">
        <v>2810</v>
      </c>
      <c r="K66" s="245" t="s">
        <v>2810</v>
      </c>
      <c r="L66" s="245" t="s">
        <v>3</v>
      </c>
      <c r="M66" s="245">
        <v>48043</v>
      </c>
      <c r="N66" s="245"/>
      <c r="O66" s="245"/>
      <c r="P66" s="245"/>
      <c r="Q66" s="749"/>
      <c r="R66" s="750"/>
      <c r="S66" s="6" t="s">
        <v>2573</v>
      </c>
      <c r="T66" s="743" t="s">
        <v>437</v>
      </c>
      <c r="U66" s="744" t="s">
        <v>1961</v>
      </c>
      <c r="V66" s="751" t="s">
        <v>2841</v>
      </c>
      <c r="W66" s="743" t="s">
        <v>2842</v>
      </c>
      <c r="X66" s="746" t="s">
        <v>153</v>
      </c>
      <c r="Y66" s="747" t="e">
        <f ca="1">_xludf.ifs(R66="","Eligible",R66&gt;"","Not Eligible")</f>
        <v>#NAME?</v>
      </c>
      <c r="Z66" s="748"/>
      <c r="AA66" s="748"/>
      <c r="AB66" s="748"/>
    </row>
    <row r="67" spans="1:28" ht="71.25" customHeight="1">
      <c r="A67" s="2"/>
      <c r="B67" s="245" t="s">
        <v>1701</v>
      </c>
      <c r="C67" s="245" t="s">
        <v>837</v>
      </c>
      <c r="D67" s="245" t="s">
        <v>838</v>
      </c>
      <c r="E67" s="245" t="s">
        <v>839</v>
      </c>
      <c r="F67" s="245" t="s">
        <v>1727</v>
      </c>
      <c r="G67" s="245">
        <v>1447274097</v>
      </c>
      <c r="H67" s="272">
        <v>11627585</v>
      </c>
      <c r="I67" s="272"/>
      <c r="J67" s="245" t="s">
        <v>2682</v>
      </c>
      <c r="K67" s="245" t="s">
        <v>2682</v>
      </c>
      <c r="L67" s="245" t="s">
        <v>3</v>
      </c>
      <c r="M67" s="245">
        <v>48088</v>
      </c>
      <c r="N67" s="245"/>
      <c r="O67" s="245"/>
      <c r="P67" s="245"/>
      <c r="Q67" s="749"/>
      <c r="R67" s="750"/>
      <c r="S67" s="742"/>
      <c r="T67" s="743" t="s">
        <v>437</v>
      </c>
      <c r="U67" s="744" t="s">
        <v>1961</v>
      </c>
      <c r="V67" s="751" t="s">
        <v>2843</v>
      </c>
      <c r="W67" s="743" t="s">
        <v>2844</v>
      </c>
      <c r="X67" s="744" t="s">
        <v>2845</v>
      </c>
      <c r="Y67" s="747" t="str">
        <f t="shared" ref="Y67:Y72" si="5">IF(R67="","Eligible","Not Eligible")</f>
        <v>Eligible</v>
      </c>
      <c r="Z67" s="748"/>
      <c r="AA67" s="748"/>
      <c r="AB67" s="748"/>
    </row>
    <row r="68" spans="1:28" ht="59.25" customHeight="1">
      <c r="A68" s="2"/>
      <c r="B68" s="245" t="s">
        <v>1635</v>
      </c>
      <c r="C68" s="245" t="s">
        <v>399</v>
      </c>
      <c r="D68" s="245"/>
      <c r="E68" s="245" t="s">
        <v>401</v>
      </c>
      <c r="F68" s="245" t="s">
        <v>121</v>
      </c>
      <c r="G68" s="245">
        <v>1447525712</v>
      </c>
      <c r="H68" s="272">
        <v>13848373</v>
      </c>
      <c r="I68" s="272"/>
      <c r="J68" s="245"/>
      <c r="K68" s="245"/>
      <c r="L68" s="245"/>
      <c r="M68" s="245"/>
      <c r="N68" s="245"/>
      <c r="O68" s="245"/>
      <c r="P68" s="245"/>
      <c r="Q68" s="749"/>
      <c r="R68" s="750"/>
      <c r="S68" s="742"/>
      <c r="T68" s="743" t="s">
        <v>437</v>
      </c>
      <c r="U68" s="744" t="s">
        <v>1961</v>
      </c>
      <c r="V68" s="751" t="s">
        <v>2846</v>
      </c>
      <c r="W68" s="743" t="s">
        <v>2847</v>
      </c>
      <c r="X68" s="743" t="s">
        <v>2848</v>
      </c>
      <c r="Y68" s="747" t="str">
        <f t="shared" si="5"/>
        <v>Eligible</v>
      </c>
      <c r="Z68" s="748"/>
      <c r="AA68" s="748"/>
      <c r="AB68" s="748"/>
    </row>
    <row r="69" spans="1:28" ht="107.25" customHeight="1">
      <c r="A69" s="2"/>
      <c r="B69" s="245" t="s">
        <v>751</v>
      </c>
      <c r="C69" s="245" t="s">
        <v>503</v>
      </c>
      <c r="D69" s="245" t="s">
        <v>1029</v>
      </c>
      <c r="E69" s="245" t="s">
        <v>1485</v>
      </c>
      <c r="F69" s="245" t="s">
        <v>121</v>
      </c>
      <c r="G69" s="245">
        <v>1447688221</v>
      </c>
      <c r="H69" s="272">
        <v>14312367</v>
      </c>
      <c r="I69" s="272"/>
      <c r="J69" s="245" t="s">
        <v>2758</v>
      </c>
      <c r="K69" s="245"/>
      <c r="L69" s="245" t="s">
        <v>10</v>
      </c>
      <c r="M69" s="245">
        <v>48038</v>
      </c>
      <c r="N69" s="244"/>
      <c r="O69" s="244"/>
      <c r="P69" s="244"/>
      <c r="Q69" s="788"/>
      <c r="R69" s="789"/>
      <c r="S69" s="790"/>
      <c r="T69" s="743" t="s">
        <v>437</v>
      </c>
      <c r="U69" s="744" t="s">
        <v>1961</v>
      </c>
      <c r="V69" s="751" t="s">
        <v>2849</v>
      </c>
      <c r="W69" s="743" t="s">
        <v>2292</v>
      </c>
      <c r="X69" s="743" t="s">
        <v>2850</v>
      </c>
      <c r="Y69" s="747" t="str">
        <f t="shared" si="5"/>
        <v>Eligible</v>
      </c>
      <c r="Z69" s="748" t="str">
        <f>IFERROR(IF(SEARCH("ENROLLED",S69),"Medicare","Not Submitted"),"")</f>
        <v/>
      </c>
      <c r="AA69" s="748"/>
      <c r="AB69" s="748"/>
    </row>
    <row r="70" spans="1:28" ht="80.25" customHeight="1">
      <c r="A70" s="2"/>
      <c r="B70" s="245" t="s">
        <v>940</v>
      </c>
      <c r="C70" s="245" t="s">
        <v>1150</v>
      </c>
      <c r="D70" s="245"/>
      <c r="E70" s="245" t="s">
        <v>1152</v>
      </c>
      <c r="F70" s="245" t="s">
        <v>259</v>
      </c>
      <c r="G70" s="245">
        <v>1447864129</v>
      </c>
      <c r="H70" s="272"/>
      <c r="I70" s="272"/>
      <c r="J70" s="245" t="s">
        <v>2675</v>
      </c>
      <c r="K70" s="245" t="s">
        <v>2676</v>
      </c>
      <c r="L70" s="245" t="s">
        <v>10</v>
      </c>
      <c r="M70" s="245">
        <v>48346</v>
      </c>
      <c r="N70" s="245"/>
      <c r="O70" s="245"/>
      <c r="P70" s="245"/>
      <c r="Q70" s="279"/>
      <c r="R70" s="741" t="s">
        <v>20</v>
      </c>
      <c r="S70" s="742"/>
      <c r="T70" s="743" t="s">
        <v>437</v>
      </c>
      <c r="U70" s="744" t="s">
        <v>1961</v>
      </c>
      <c r="V70" s="751" t="s">
        <v>2851</v>
      </c>
      <c r="W70" s="743" t="s">
        <v>2852</v>
      </c>
      <c r="X70" s="746" t="s">
        <v>153</v>
      </c>
      <c r="Y70" s="747" t="str">
        <f t="shared" si="5"/>
        <v>Not Eligible</v>
      </c>
      <c r="Z70" s="776"/>
      <c r="AA70" s="776"/>
      <c r="AB70" s="776"/>
    </row>
    <row r="71" spans="1:28" ht="60" customHeight="1">
      <c r="A71" s="2"/>
      <c r="B71" s="245" t="s">
        <v>940</v>
      </c>
      <c r="C71" s="245" t="s">
        <v>1003</v>
      </c>
      <c r="D71" s="245"/>
      <c r="E71" s="245" t="s">
        <v>1004</v>
      </c>
      <c r="F71" s="245" t="s">
        <v>94</v>
      </c>
      <c r="G71" s="245">
        <v>1457872822</v>
      </c>
      <c r="H71" s="272">
        <v>14049831</v>
      </c>
      <c r="I71" s="272"/>
      <c r="J71" s="245" t="s">
        <v>2853</v>
      </c>
      <c r="K71" s="245" t="s">
        <v>2676</v>
      </c>
      <c r="L71" s="245" t="s">
        <v>10</v>
      </c>
      <c r="M71" s="245">
        <v>48346</v>
      </c>
      <c r="N71" s="245"/>
      <c r="O71" s="245"/>
      <c r="P71" s="245"/>
      <c r="Q71" s="279"/>
      <c r="R71" s="741" t="s">
        <v>20</v>
      </c>
      <c r="S71" s="742"/>
      <c r="T71" s="743" t="s">
        <v>437</v>
      </c>
      <c r="U71" s="744" t="s">
        <v>1961</v>
      </c>
      <c r="V71" s="751" t="s">
        <v>2854</v>
      </c>
      <c r="W71" s="743" t="s">
        <v>2855</v>
      </c>
      <c r="X71" s="744" t="s">
        <v>2856</v>
      </c>
      <c r="Y71" s="747" t="str">
        <f t="shared" si="5"/>
        <v>Not Eligible</v>
      </c>
      <c r="Z71" s="748"/>
      <c r="AA71" s="748"/>
      <c r="AB71" s="748"/>
    </row>
    <row r="72" spans="1:28" ht="60" customHeight="1">
      <c r="A72" s="753"/>
      <c r="B72" s="754" t="s">
        <v>1635</v>
      </c>
      <c r="C72" s="754" t="s">
        <v>1450</v>
      </c>
      <c r="D72" s="754" t="s">
        <v>2857</v>
      </c>
      <c r="E72" s="754" t="s">
        <v>1452</v>
      </c>
      <c r="F72" s="754" t="s">
        <v>121</v>
      </c>
      <c r="G72" s="754">
        <v>1467021329</v>
      </c>
      <c r="H72" s="755">
        <v>15439514</v>
      </c>
      <c r="I72" s="755"/>
      <c r="J72" s="754"/>
      <c r="K72" s="754"/>
      <c r="L72" s="754"/>
      <c r="M72" s="754"/>
      <c r="N72" s="754"/>
      <c r="O72" s="754"/>
      <c r="P72" s="754"/>
      <c r="Q72" s="802"/>
      <c r="R72" s="803"/>
      <c r="S72" s="804"/>
      <c r="T72" s="805" t="s">
        <v>1394</v>
      </c>
      <c r="U72" s="805" t="s">
        <v>1394</v>
      </c>
      <c r="V72" s="806" t="s">
        <v>1394</v>
      </c>
      <c r="W72" s="805" t="s">
        <v>1394</v>
      </c>
      <c r="X72" s="805" t="s">
        <v>1394</v>
      </c>
      <c r="Y72" s="747" t="str">
        <f t="shared" si="5"/>
        <v>Eligible</v>
      </c>
      <c r="Z72" s="807"/>
      <c r="AA72" s="807"/>
      <c r="AB72" s="807"/>
    </row>
    <row r="73" spans="1:28" ht="66" customHeight="1">
      <c r="A73" s="753"/>
      <c r="B73" s="754" t="s">
        <v>1701</v>
      </c>
      <c r="C73" s="754" t="s">
        <v>1489</v>
      </c>
      <c r="D73" s="754"/>
      <c r="E73" s="754" t="s">
        <v>1491</v>
      </c>
      <c r="F73" s="754" t="s">
        <v>1492</v>
      </c>
      <c r="G73" s="754">
        <v>1467922310</v>
      </c>
      <c r="H73" s="755"/>
      <c r="I73" s="755"/>
      <c r="J73" s="754" t="s">
        <v>2682</v>
      </c>
      <c r="K73" s="754" t="s">
        <v>2682</v>
      </c>
      <c r="L73" s="754" t="s">
        <v>3</v>
      </c>
      <c r="M73" s="754">
        <v>48088</v>
      </c>
      <c r="N73" s="754"/>
      <c r="O73" s="754"/>
      <c r="P73" s="754"/>
      <c r="Q73" s="802"/>
      <c r="R73" s="802"/>
      <c r="S73" s="756"/>
      <c r="T73" s="757" t="s">
        <v>1394</v>
      </c>
      <c r="U73" s="757" t="s">
        <v>1394</v>
      </c>
      <c r="V73" s="758" t="s">
        <v>1394</v>
      </c>
      <c r="W73" s="757" t="s">
        <v>1394</v>
      </c>
      <c r="X73" s="808" t="s">
        <v>1394</v>
      </c>
      <c r="Y73" s="761"/>
      <c r="Z73" s="762"/>
      <c r="AA73" s="762"/>
      <c r="AB73" s="762"/>
    </row>
    <row r="74" spans="1:28" ht="72.75" customHeight="1">
      <c r="A74" s="753">
        <v>1477200772</v>
      </c>
      <c r="B74" s="754" t="s">
        <v>1701</v>
      </c>
      <c r="C74" s="754" t="s">
        <v>815</v>
      </c>
      <c r="D74" s="754" t="s">
        <v>489</v>
      </c>
      <c r="E74" s="754" t="s">
        <v>1497</v>
      </c>
      <c r="F74" s="754" t="s">
        <v>867</v>
      </c>
      <c r="G74" s="754">
        <v>1477200772</v>
      </c>
      <c r="H74" s="755">
        <v>15706947</v>
      </c>
      <c r="I74" s="755"/>
      <c r="J74" s="754" t="s">
        <v>2682</v>
      </c>
      <c r="K74" s="754" t="s">
        <v>2682</v>
      </c>
      <c r="L74" s="754" t="s">
        <v>3</v>
      </c>
      <c r="M74" s="754">
        <v>48088</v>
      </c>
      <c r="N74" s="754"/>
      <c r="O74" s="754"/>
      <c r="P74" s="754"/>
      <c r="Q74" s="755"/>
      <c r="R74" s="755" t="s">
        <v>1398</v>
      </c>
      <c r="S74" s="756"/>
      <c r="T74" s="757" t="s">
        <v>1394</v>
      </c>
      <c r="U74" s="757" t="s">
        <v>1394</v>
      </c>
      <c r="V74" s="758" t="s">
        <v>1394</v>
      </c>
      <c r="W74" s="757" t="s">
        <v>1394</v>
      </c>
      <c r="X74" s="757" t="s">
        <v>1394</v>
      </c>
      <c r="Y74" s="761"/>
      <c r="Z74" s="762"/>
      <c r="AA74" s="762"/>
      <c r="AB74" s="762"/>
    </row>
    <row r="75" spans="1:28" ht="72.75" customHeight="1">
      <c r="A75" s="779"/>
      <c r="B75" s="244" t="s">
        <v>1630</v>
      </c>
      <c r="C75" s="245" t="s">
        <v>1326</v>
      </c>
      <c r="D75" s="245" t="s">
        <v>814</v>
      </c>
      <c r="E75" s="245" t="s">
        <v>1327</v>
      </c>
      <c r="F75" s="245" t="s">
        <v>121</v>
      </c>
      <c r="G75" s="245">
        <v>1487036059</v>
      </c>
      <c r="H75" s="272">
        <v>15157990</v>
      </c>
      <c r="I75" s="272"/>
      <c r="J75" s="245" t="s">
        <v>2693</v>
      </c>
      <c r="K75" s="245" t="s">
        <v>8</v>
      </c>
      <c r="L75" s="245" t="s">
        <v>10</v>
      </c>
      <c r="M75" s="245"/>
      <c r="N75" s="245"/>
      <c r="O75" s="245"/>
      <c r="P75" s="245"/>
      <c r="Q75" s="749"/>
      <c r="R75" s="750"/>
      <c r="S75" s="742"/>
      <c r="T75" s="743" t="s">
        <v>437</v>
      </c>
      <c r="U75" s="744" t="s">
        <v>1961</v>
      </c>
      <c r="V75" s="751" t="s">
        <v>2858</v>
      </c>
      <c r="W75" s="743" t="s">
        <v>2859</v>
      </c>
      <c r="X75" s="743" t="s">
        <v>2860</v>
      </c>
      <c r="Y75" s="747" t="str">
        <f t="shared" ref="Y75:Y80" si="6">IF(R75="","Eligible","Not Eligible")</f>
        <v>Eligible</v>
      </c>
      <c r="Z75" s="776"/>
      <c r="AA75" s="776"/>
      <c r="AB75" s="776"/>
    </row>
    <row r="76" spans="1:28" ht="66.75" customHeight="1">
      <c r="A76" s="2"/>
      <c r="B76" s="245" t="s">
        <v>1635</v>
      </c>
      <c r="C76" s="245" t="s">
        <v>351</v>
      </c>
      <c r="D76" s="245" t="s">
        <v>352</v>
      </c>
      <c r="E76" s="245" t="s">
        <v>353</v>
      </c>
      <c r="F76" s="245" t="s">
        <v>94</v>
      </c>
      <c r="G76" s="245">
        <v>1487079893</v>
      </c>
      <c r="H76" s="272">
        <v>14338349</v>
      </c>
      <c r="I76" s="272"/>
      <c r="J76" s="245"/>
      <c r="K76" s="245"/>
      <c r="L76" s="245"/>
      <c r="M76" s="245"/>
      <c r="N76" s="245"/>
      <c r="O76" s="245"/>
      <c r="P76" s="245"/>
      <c r="Q76" s="279"/>
      <c r="R76" s="741" t="s">
        <v>20</v>
      </c>
      <c r="S76" s="742"/>
      <c r="T76" s="743" t="s">
        <v>437</v>
      </c>
      <c r="U76" s="744" t="s">
        <v>1961</v>
      </c>
      <c r="V76" s="751" t="s">
        <v>2861</v>
      </c>
      <c r="W76" s="743" t="s">
        <v>2862</v>
      </c>
      <c r="X76" s="743" t="s">
        <v>2863</v>
      </c>
      <c r="Y76" s="747" t="str">
        <f t="shared" si="6"/>
        <v>Not Eligible</v>
      </c>
      <c r="Z76" s="748"/>
      <c r="AA76" s="748"/>
      <c r="AB76" s="748"/>
    </row>
    <row r="77" spans="1:28" ht="101.25" customHeight="1">
      <c r="A77" s="2"/>
      <c r="B77" s="245" t="s">
        <v>751</v>
      </c>
      <c r="C77" s="245" t="s">
        <v>829</v>
      </c>
      <c r="D77" s="245" t="s">
        <v>830</v>
      </c>
      <c r="E77" s="245" t="s">
        <v>831</v>
      </c>
      <c r="F77" s="245" t="s">
        <v>94</v>
      </c>
      <c r="G77" s="245">
        <v>1508260787</v>
      </c>
      <c r="H77" s="272">
        <v>15712220</v>
      </c>
      <c r="I77" s="272"/>
      <c r="J77" s="245" t="s">
        <v>2758</v>
      </c>
      <c r="K77" s="245"/>
      <c r="L77" s="245" t="s">
        <v>10</v>
      </c>
      <c r="M77" s="245">
        <v>48038</v>
      </c>
      <c r="N77" s="244"/>
      <c r="O77" s="244"/>
      <c r="P77" s="244"/>
      <c r="Q77" s="798"/>
      <c r="R77" s="799" t="s">
        <v>20</v>
      </c>
      <c r="S77" s="790"/>
      <c r="T77" s="743" t="s">
        <v>437</v>
      </c>
      <c r="U77" s="744" t="s">
        <v>1961</v>
      </c>
      <c r="V77" s="751" t="s">
        <v>2864</v>
      </c>
      <c r="W77" s="743" t="s">
        <v>2292</v>
      </c>
      <c r="X77" s="743" t="s">
        <v>2865</v>
      </c>
      <c r="Y77" s="747" t="str">
        <f t="shared" si="6"/>
        <v>Not Eligible</v>
      </c>
      <c r="Z77" s="748" t="str">
        <f>IFERROR(IF(SEARCH("ENROLLED",S77),"Medicare","Not Submitted"),"")</f>
        <v/>
      </c>
      <c r="AA77" s="748"/>
      <c r="AB77" s="748"/>
    </row>
    <row r="78" spans="1:28" ht="52.5" customHeight="1">
      <c r="A78" s="2"/>
      <c r="B78" s="245" t="s">
        <v>1285</v>
      </c>
      <c r="C78" s="245" t="s">
        <v>1304</v>
      </c>
      <c r="D78" s="245" t="s">
        <v>1305</v>
      </c>
      <c r="E78" s="245" t="s">
        <v>1306</v>
      </c>
      <c r="F78" s="245" t="s">
        <v>1288</v>
      </c>
      <c r="G78" s="245">
        <v>1518346832</v>
      </c>
      <c r="H78" s="272">
        <v>13559916</v>
      </c>
      <c r="I78" s="272"/>
      <c r="J78" s="245" t="s">
        <v>2810</v>
      </c>
      <c r="K78" s="245" t="s">
        <v>2810</v>
      </c>
      <c r="L78" s="245" t="s">
        <v>3</v>
      </c>
      <c r="M78" s="245">
        <v>48043</v>
      </c>
      <c r="N78" s="245"/>
      <c r="O78" s="245"/>
      <c r="P78" s="245"/>
      <c r="Q78" s="279"/>
      <c r="R78" s="741" t="s">
        <v>20</v>
      </c>
      <c r="S78" s="6" t="s">
        <v>613</v>
      </c>
      <c r="T78" s="743" t="s">
        <v>437</v>
      </c>
      <c r="U78" s="744" t="s">
        <v>1961</v>
      </c>
      <c r="V78" s="751" t="s">
        <v>2866</v>
      </c>
      <c r="W78" s="743" t="s">
        <v>2867</v>
      </c>
      <c r="X78" s="744" t="s">
        <v>2868</v>
      </c>
      <c r="Y78" s="747" t="str">
        <f t="shared" si="6"/>
        <v>Not Eligible</v>
      </c>
      <c r="Z78" s="748"/>
      <c r="AA78" s="748"/>
      <c r="AB78" s="748"/>
    </row>
    <row r="79" spans="1:28" ht="54.75" customHeight="1">
      <c r="A79" s="779"/>
      <c r="B79" s="244" t="s">
        <v>1630</v>
      </c>
      <c r="C79" s="245" t="s">
        <v>1592</v>
      </c>
      <c r="D79" s="245" t="s">
        <v>1593</v>
      </c>
      <c r="E79" s="245" t="s">
        <v>1594</v>
      </c>
      <c r="F79" s="245" t="s">
        <v>121</v>
      </c>
      <c r="G79" s="245">
        <v>1518377027</v>
      </c>
      <c r="H79" s="272">
        <v>14249077</v>
      </c>
      <c r="I79" s="272"/>
      <c r="J79" s="245" t="s">
        <v>2693</v>
      </c>
      <c r="K79" s="245" t="s">
        <v>8</v>
      </c>
      <c r="L79" s="245" t="s">
        <v>10</v>
      </c>
      <c r="M79" s="245"/>
      <c r="N79" s="245"/>
      <c r="O79" s="245"/>
      <c r="P79" s="245"/>
      <c r="Q79" s="749"/>
      <c r="R79" s="750"/>
      <c r="S79" s="742"/>
      <c r="T79" s="743" t="s">
        <v>437</v>
      </c>
      <c r="U79" s="744" t="s">
        <v>1961</v>
      </c>
      <c r="V79" s="751" t="s">
        <v>2869</v>
      </c>
      <c r="W79" s="787" t="s">
        <v>2870</v>
      </c>
      <c r="X79" s="743" t="s">
        <v>2871</v>
      </c>
      <c r="Y79" s="747" t="str">
        <f t="shared" si="6"/>
        <v>Eligible</v>
      </c>
      <c r="Z79" s="748"/>
      <c r="AA79" s="748"/>
      <c r="AB79" s="748"/>
    </row>
    <row r="80" spans="1:28" ht="52.5" customHeight="1">
      <c r="A80" s="2"/>
      <c r="B80" s="245" t="s">
        <v>751</v>
      </c>
      <c r="C80" s="245" t="s">
        <v>164</v>
      </c>
      <c r="D80" s="245" t="s">
        <v>715</v>
      </c>
      <c r="E80" s="245" t="s">
        <v>804</v>
      </c>
      <c r="F80" s="245" t="s">
        <v>805</v>
      </c>
      <c r="G80" s="245">
        <v>1528161981</v>
      </c>
      <c r="H80" s="272">
        <v>11286145</v>
      </c>
      <c r="I80" s="272"/>
      <c r="J80" s="245" t="s">
        <v>2758</v>
      </c>
      <c r="K80" s="245"/>
      <c r="L80" s="245" t="s">
        <v>10</v>
      </c>
      <c r="M80" s="245">
        <v>48038</v>
      </c>
      <c r="N80" s="244"/>
      <c r="O80" s="244"/>
      <c r="P80" s="244"/>
      <c r="Q80" s="798"/>
      <c r="R80" s="799" t="s">
        <v>20</v>
      </c>
      <c r="S80" s="790"/>
      <c r="T80" s="743" t="s">
        <v>437</v>
      </c>
      <c r="U80" s="744" t="s">
        <v>1961</v>
      </c>
      <c r="V80" s="751" t="s">
        <v>2872</v>
      </c>
      <c r="W80" s="800">
        <v>44959</v>
      </c>
      <c r="X80" s="778" t="s">
        <v>2873</v>
      </c>
      <c r="Y80" s="747" t="str">
        <f t="shared" si="6"/>
        <v>Not Eligible</v>
      </c>
      <c r="Z80" s="748" t="str">
        <f>IFERROR(IF(SEARCH("ENROLLED",S80),"Medicare","Not Submitted"),"")</f>
        <v/>
      </c>
      <c r="AA80" s="748"/>
      <c r="AB80" s="748"/>
    </row>
    <row r="81" spans="1:28" ht="72.75" customHeight="1">
      <c r="A81" s="2"/>
      <c r="B81" s="245" t="s">
        <v>751</v>
      </c>
      <c r="C81" s="245" t="s">
        <v>752</v>
      </c>
      <c r="D81" s="245" t="s">
        <v>82</v>
      </c>
      <c r="E81" s="245" t="s">
        <v>753</v>
      </c>
      <c r="F81" s="245" t="s">
        <v>94</v>
      </c>
      <c r="G81" s="245">
        <v>1528266913</v>
      </c>
      <c r="H81" s="272">
        <v>15704357</v>
      </c>
      <c r="I81" s="272"/>
      <c r="J81" s="245" t="s">
        <v>2758</v>
      </c>
      <c r="K81" s="245"/>
      <c r="L81" s="245" t="s">
        <v>10</v>
      </c>
      <c r="M81" s="245">
        <v>48038</v>
      </c>
      <c r="N81" s="244"/>
      <c r="O81" s="244"/>
      <c r="P81" s="244"/>
      <c r="Q81" s="798"/>
      <c r="R81" s="799" t="s">
        <v>20</v>
      </c>
      <c r="S81" s="554" t="s">
        <v>448</v>
      </c>
      <c r="T81" s="743" t="s">
        <v>437</v>
      </c>
      <c r="U81" s="744" t="s">
        <v>1961</v>
      </c>
      <c r="V81" s="751" t="s">
        <v>2874</v>
      </c>
      <c r="W81" s="743" t="s">
        <v>2292</v>
      </c>
      <c r="X81" s="743" t="s">
        <v>2875</v>
      </c>
      <c r="Y81" s="747"/>
      <c r="Z81" s="748"/>
      <c r="AA81" s="748"/>
      <c r="AB81" s="748"/>
    </row>
    <row r="82" spans="1:28" ht="56.25" customHeight="1">
      <c r="A82" s="2"/>
      <c r="B82" s="245" t="s">
        <v>940</v>
      </c>
      <c r="C82" s="245" t="s">
        <v>1176</v>
      </c>
      <c r="D82" s="245"/>
      <c r="E82" s="245" t="s">
        <v>1178</v>
      </c>
      <c r="F82" s="245" t="s">
        <v>1179</v>
      </c>
      <c r="G82" s="245">
        <v>1538262480</v>
      </c>
      <c r="H82" s="272">
        <v>14948238</v>
      </c>
      <c r="I82" s="272"/>
      <c r="J82" s="245" t="s">
        <v>2717</v>
      </c>
      <c r="K82" s="245" t="s">
        <v>2676</v>
      </c>
      <c r="L82" s="245" t="s">
        <v>10</v>
      </c>
      <c r="M82" s="245">
        <v>48346</v>
      </c>
      <c r="N82" s="245"/>
      <c r="O82" s="245"/>
      <c r="P82" s="245"/>
      <c r="Q82" s="279"/>
      <c r="R82" s="741" t="s">
        <v>20</v>
      </c>
      <c r="S82" s="742"/>
      <c r="T82" s="743" t="s">
        <v>437</v>
      </c>
      <c r="U82" s="744" t="s">
        <v>1961</v>
      </c>
      <c r="V82" s="751" t="s">
        <v>2876</v>
      </c>
      <c r="W82" s="744" t="s">
        <v>1166</v>
      </c>
      <c r="X82" s="744" t="s">
        <v>2877</v>
      </c>
      <c r="Y82" s="747" t="str">
        <f t="shared" ref="Y82:Y136" si="7">IF(R82="","Eligible","Not Eligible")</f>
        <v>Not Eligible</v>
      </c>
      <c r="Z82" s="776"/>
      <c r="AA82" s="776"/>
      <c r="AB82" s="776"/>
    </row>
    <row r="83" spans="1:28" ht="57.75" customHeight="1">
      <c r="A83" s="2"/>
      <c r="B83" s="245" t="s">
        <v>1633</v>
      </c>
      <c r="C83" s="245" t="s">
        <v>1425</v>
      </c>
      <c r="D83" s="245"/>
      <c r="E83" s="245" t="s">
        <v>1426</v>
      </c>
      <c r="F83" s="245" t="s">
        <v>259</v>
      </c>
      <c r="G83" s="245">
        <v>1558003020</v>
      </c>
      <c r="H83" s="272"/>
      <c r="I83" s="272"/>
      <c r="J83" s="245" t="s">
        <v>2737</v>
      </c>
      <c r="K83" s="245" t="s">
        <v>2738</v>
      </c>
      <c r="L83" s="245" t="s">
        <v>3</v>
      </c>
      <c r="M83" s="245">
        <v>48854</v>
      </c>
      <c r="N83" s="740" t="s">
        <v>2739</v>
      </c>
      <c r="O83" s="740" t="s">
        <v>2740</v>
      </c>
      <c r="P83" s="771" t="s">
        <v>2741</v>
      </c>
      <c r="Q83" s="749"/>
      <c r="R83" s="750"/>
      <c r="S83" s="785"/>
      <c r="T83" s="782"/>
      <c r="U83" s="782"/>
      <c r="V83" s="786"/>
      <c r="W83" s="782"/>
      <c r="X83" s="768"/>
      <c r="Y83" s="747" t="str">
        <f t="shared" si="7"/>
        <v>Eligible</v>
      </c>
      <c r="Z83" s="748"/>
      <c r="AA83" s="748"/>
      <c r="AB83" s="748"/>
    </row>
    <row r="84" spans="1:28" ht="54.75" customHeight="1">
      <c r="A84" s="2"/>
      <c r="B84" s="245" t="s">
        <v>1701</v>
      </c>
      <c r="C84" s="245" t="s">
        <v>907</v>
      </c>
      <c r="D84" s="245" t="s">
        <v>908</v>
      </c>
      <c r="E84" s="245" t="s">
        <v>909</v>
      </c>
      <c r="F84" s="245" t="s">
        <v>910</v>
      </c>
      <c r="G84" s="245">
        <v>1558734624</v>
      </c>
      <c r="H84" s="272"/>
      <c r="I84" s="272"/>
      <c r="J84" s="245" t="s">
        <v>2682</v>
      </c>
      <c r="K84" s="245" t="s">
        <v>2682</v>
      </c>
      <c r="L84" s="245" t="s">
        <v>3</v>
      </c>
      <c r="M84" s="245">
        <v>48088</v>
      </c>
      <c r="N84" s="740"/>
      <c r="O84" s="740"/>
      <c r="P84" s="771"/>
      <c r="Q84" s="279"/>
      <c r="R84" s="741" t="s">
        <v>20</v>
      </c>
      <c r="S84" s="742"/>
      <c r="T84" s="743" t="s">
        <v>437</v>
      </c>
      <c r="U84" s="744" t="s">
        <v>1961</v>
      </c>
      <c r="V84" s="751" t="s">
        <v>2878</v>
      </c>
      <c r="W84" s="782"/>
      <c r="X84" s="746" t="s">
        <v>153</v>
      </c>
      <c r="Y84" s="747" t="str">
        <f t="shared" si="7"/>
        <v>Not Eligible</v>
      </c>
      <c r="Z84" s="748"/>
      <c r="AA84" s="748"/>
      <c r="AB84" s="748"/>
    </row>
    <row r="85" spans="1:28" ht="58.5" customHeight="1">
      <c r="A85" s="779"/>
      <c r="B85" s="244" t="s">
        <v>1630</v>
      </c>
      <c r="C85" s="245" t="s">
        <v>399</v>
      </c>
      <c r="D85" s="245" t="s">
        <v>873</v>
      </c>
      <c r="E85" s="245" t="s">
        <v>1566</v>
      </c>
      <c r="F85" s="245" t="s">
        <v>237</v>
      </c>
      <c r="G85" s="245">
        <v>1558788133</v>
      </c>
      <c r="H85" s="272"/>
      <c r="I85" s="272"/>
      <c r="J85" s="245" t="s">
        <v>2693</v>
      </c>
      <c r="K85" s="245" t="s">
        <v>8</v>
      </c>
      <c r="L85" s="245" t="s">
        <v>10</v>
      </c>
      <c r="M85" s="245"/>
      <c r="N85" s="245"/>
      <c r="O85" s="245"/>
      <c r="P85" s="245"/>
      <c r="Q85" s="279"/>
      <c r="R85" s="741" t="s">
        <v>20</v>
      </c>
      <c r="S85" s="742"/>
      <c r="T85" s="743" t="s">
        <v>437</v>
      </c>
      <c r="U85" s="780"/>
      <c r="V85" s="751" t="s">
        <v>2879</v>
      </c>
      <c r="W85" s="782"/>
      <c r="X85" s="743" t="s">
        <v>2880</v>
      </c>
      <c r="Y85" s="747" t="str">
        <f t="shared" si="7"/>
        <v>Not Eligible</v>
      </c>
      <c r="Z85" s="748"/>
      <c r="AA85" s="748"/>
      <c r="AB85" s="748"/>
    </row>
    <row r="86" spans="1:28" ht="48" customHeight="1">
      <c r="A86" s="764"/>
      <c r="B86" s="765" t="s">
        <v>2217</v>
      </c>
      <c r="C86" s="765" t="s">
        <v>1401</v>
      </c>
      <c r="D86" s="765"/>
      <c r="E86" s="765" t="s">
        <v>1402</v>
      </c>
      <c r="F86" s="765" t="s">
        <v>1668</v>
      </c>
      <c r="G86" s="244">
        <v>1568813871</v>
      </c>
      <c r="H86" s="284">
        <v>15076966</v>
      </c>
      <c r="I86" s="284"/>
      <c r="J86" s="244"/>
      <c r="K86" s="244"/>
      <c r="L86" s="244"/>
      <c r="M86" s="244"/>
      <c r="N86" s="244"/>
      <c r="O86" s="244"/>
      <c r="P86" s="244"/>
      <c r="Q86" s="244"/>
      <c r="R86" s="766"/>
      <c r="S86" s="809" t="s">
        <v>2220</v>
      </c>
      <c r="T86" s="767"/>
      <c r="U86" s="768"/>
      <c r="V86" s="769"/>
      <c r="W86" s="744" t="s">
        <v>2686</v>
      </c>
      <c r="X86" s="782"/>
      <c r="Y86" s="747" t="str">
        <f t="shared" si="7"/>
        <v>Eligible</v>
      </c>
      <c r="Z86" s="748"/>
      <c r="AA86" s="748"/>
      <c r="AB86" s="748"/>
    </row>
    <row r="87" spans="1:28" ht="63" customHeight="1">
      <c r="A87" s="2"/>
      <c r="B87" s="245" t="s">
        <v>940</v>
      </c>
      <c r="C87" s="245" t="s">
        <v>971</v>
      </c>
      <c r="D87" s="245"/>
      <c r="E87" s="245" t="s">
        <v>972</v>
      </c>
      <c r="F87" s="245" t="s">
        <v>259</v>
      </c>
      <c r="G87" s="245">
        <v>1578078374</v>
      </c>
      <c r="H87" s="272"/>
      <c r="I87" s="272"/>
      <c r="J87" s="245" t="s">
        <v>2853</v>
      </c>
      <c r="K87" s="245" t="s">
        <v>2676</v>
      </c>
      <c r="L87" s="245" t="s">
        <v>10</v>
      </c>
      <c r="M87" s="245">
        <v>48346</v>
      </c>
      <c r="N87" s="245"/>
      <c r="O87" s="245"/>
      <c r="P87" s="245"/>
      <c r="Q87" s="279"/>
      <c r="R87" s="741" t="s">
        <v>20</v>
      </c>
      <c r="S87" s="742"/>
      <c r="T87" s="743" t="s">
        <v>437</v>
      </c>
      <c r="U87" s="744" t="s">
        <v>1961</v>
      </c>
      <c r="V87" s="751" t="s">
        <v>2881</v>
      </c>
      <c r="W87" s="782"/>
      <c r="X87" s="746" t="s">
        <v>153</v>
      </c>
      <c r="Y87" s="747" t="str">
        <f t="shared" si="7"/>
        <v>Not Eligible</v>
      </c>
      <c r="Z87" s="748"/>
      <c r="AA87" s="748"/>
      <c r="AB87" s="748"/>
    </row>
    <row r="88" spans="1:28" ht="68.25" customHeight="1">
      <c r="A88" s="2"/>
      <c r="B88" s="245" t="s">
        <v>1701</v>
      </c>
      <c r="C88" s="245" t="s">
        <v>1522</v>
      </c>
      <c r="D88" s="245" t="s">
        <v>1523</v>
      </c>
      <c r="E88" s="245" t="s">
        <v>1524</v>
      </c>
      <c r="F88" s="245" t="s">
        <v>121</v>
      </c>
      <c r="G88" s="245">
        <v>1578893343</v>
      </c>
      <c r="H88" s="272">
        <v>12205982</v>
      </c>
      <c r="I88" s="272"/>
      <c r="J88" s="245" t="s">
        <v>2682</v>
      </c>
      <c r="K88" s="245" t="s">
        <v>2682</v>
      </c>
      <c r="L88" s="245" t="s">
        <v>3</v>
      </c>
      <c r="M88" s="245">
        <v>48088</v>
      </c>
      <c r="N88" s="245"/>
      <c r="O88" s="245"/>
      <c r="P88" s="245"/>
      <c r="Q88" s="749"/>
      <c r="R88" s="750"/>
      <c r="S88" s="742"/>
      <c r="T88" s="743" t="s">
        <v>437</v>
      </c>
      <c r="U88" s="744" t="s">
        <v>1961</v>
      </c>
      <c r="V88" s="751" t="s">
        <v>2882</v>
      </c>
      <c r="W88" s="752" t="s">
        <v>2883</v>
      </c>
      <c r="X88" s="744" t="s">
        <v>2884</v>
      </c>
      <c r="Y88" s="747" t="str">
        <f t="shared" si="7"/>
        <v>Eligible</v>
      </c>
      <c r="Z88" s="748"/>
      <c r="AA88" s="748"/>
      <c r="AB88" s="748"/>
    </row>
    <row r="89" spans="1:28" ht="66" customHeight="1">
      <c r="A89" s="2"/>
      <c r="B89" s="245" t="s">
        <v>751</v>
      </c>
      <c r="C89" s="245" t="s">
        <v>798</v>
      </c>
      <c r="D89" s="245" t="s">
        <v>799</v>
      </c>
      <c r="E89" s="245" t="s">
        <v>800</v>
      </c>
      <c r="F89" s="245" t="s">
        <v>259</v>
      </c>
      <c r="G89" s="245">
        <v>1578926085</v>
      </c>
      <c r="H89" s="272">
        <v>14268064</v>
      </c>
      <c r="I89" s="272"/>
      <c r="J89" s="245" t="s">
        <v>2758</v>
      </c>
      <c r="K89" s="245"/>
      <c r="L89" s="245" t="s">
        <v>10</v>
      </c>
      <c r="M89" s="245">
        <v>48038</v>
      </c>
      <c r="N89" s="244"/>
      <c r="O89" s="244"/>
      <c r="P89" s="244"/>
      <c r="Q89" s="798"/>
      <c r="R89" s="799" t="s">
        <v>20</v>
      </c>
      <c r="S89" s="790"/>
      <c r="T89" s="743" t="s">
        <v>437</v>
      </c>
      <c r="U89" s="744" t="s">
        <v>1961</v>
      </c>
      <c r="V89" s="745" t="s">
        <v>2885</v>
      </c>
      <c r="W89" s="743" t="s">
        <v>2886</v>
      </c>
      <c r="X89" s="746" t="s">
        <v>153</v>
      </c>
      <c r="Y89" s="747" t="str">
        <f t="shared" si="7"/>
        <v>Not Eligible</v>
      </c>
      <c r="Z89" s="748" t="str">
        <f>IFERROR(IF(SEARCH("ENROLLED",S89),"ENROLLED"), "")</f>
        <v/>
      </c>
      <c r="AA89" s="748"/>
      <c r="AB89" s="748"/>
    </row>
    <row r="90" spans="1:28" ht="55.5" customHeight="1">
      <c r="A90" s="2"/>
      <c r="B90" s="245" t="s">
        <v>940</v>
      </c>
      <c r="C90" s="245" t="s">
        <v>391</v>
      </c>
      <c r="D90" s="245"/>
      <c r="E90" s="245" t="s">
        <v>1081</v>
      </c>
      <c r="F90" s="245" t="s">
        <v>1082</v>
      </c>
      <c r="G90" s="245">
        <v>1578951729</v>
      </c>
      <c r="H90" s="272">
        <v>13540962</v>
      </c>
      <c r="I90" s="272"/>
      <c r="J90" s="245" t="s">
        <v>2675</v>
      </c>
      <c r="K90" s="245" t="s">
        <v>2676</v>
      </c>
      <c r="L90" s="245" t="s">
        <v>10</v>
      </c>
      <c r="M90" s="245">
        <v>48346</v>
      </c>
      <c r="N90" s="245"/>
      <c r="O90" s="245"/>
      <c r="P90" s="245"/>
      <c r="Q90" s="279"/>
      <c r="R90" s="741" t="s">
        <v>20</v>
      </c>
      <c r="S90" s="742"/>
      <c r="T90" s="743" t="s">
        <v>437</v>
      </c>
      <c r="U90" s="744" t="s">
        <v>1961</v>
      </c>
      <c r="V90" s="751" t="s">
        <v>2887</v>
      </c>
      <c r="W90" s="743" t="s">
        <v>2888</v>
      </c>
      <c r="X90" s="744" t="s">
        <v>2889</v>
      </c>
      <c r="Y90" s="747" t="str">
        <f t="shared" si="7"/>
        <v>Not Eligible</v>
      </c>
      <c r="Z90" s="776"/>
      <c r="AA90" s="776"/>
      <c r="AB90" s="776"/>
    </row>
    <row r="91" spans="1:28" ht="57" customHeight="1">
      <c r="A91" s="2"/>
      <c r="B91" s="245" t="s">
        <v>940</v>
      </c>
      <c r="C91" s="245" t="s">
        <v>534</v>
      </c>
      <c r="D91" s="245"/>
      <c r="E91" s="245" t="s">
        <v>1122</v>
      </c>
      <c r="F91" s="245" t="s">
        <v>1123</v>
      </c>
      <c r="G91" s="245">
        <v>1588065098</v>
      </c>
      <c r="H91" s="272">
        <v>12767625</v>
      </c>
      <c r="I91" s="272"/>
      <c r="J91" s="245" t="s">
        <v>2853</v>
      </c>
      <c r="K91" s="245" t="s">
        <v>2676</v>
      </c>
      <c r="L91" s="245" t="s">
        <v>10</v>
      </c>
      <c r="M91" s="245">
        <v>48346</v>
      </c>
      <c r="N91" s="245"/>
      <c r="O91" s="245"/>
      <c r="P91" s="245"/>
      <c r="Q91" s="749"/>
      <c r="R91" s="750"/>
      <c r="S91" s="742"/>
      <c r="T91" s="743" t="s">
        <v>437</v>
      </c>
      <c r="U91" s="778" t="s">
        <v>2890</v>
      </c>
      <c r="V91" s="751" t="s">
        <v>2891</v>
      </c>
      <c r="W91" s="743" t="s">
        <v>2892</v>
      </c>
      <c r="X91" s="744" t="s">
        <v>2893</v>
      </c>
      <c r="Y91" s="747" t="str">
        <f t="shared" si="7"/>
        <v>Eligible</v>
      </c>
      <c r="Z91" s="776"/>
      <c r="AA91" s="776"/>
      <c r="AB91" s="776"/>
    </row>
    <row r="92" spans="1:28" ht="65.25" customHeight="1">
      <c r="A92" s="252"/>
      <c r="B92" s="244" t="s">
        <v>1630</v>
      </c>
      <c r="C92" s="245" t="s">
        <v>1585</v>
      </c>
      <c r="D92" s="245" t="s">
        <v>1586</v>
      </c>
      <c r="E92" s="245" t="s">
        <v>1587</v>
      </c>
      <c r="F92" s="245" t="s">
        <v>103</v>
      </c>
      <c r="G92" s="245">
        <v>1588947949</v>
      </c>
      <c r="H92" s="272"/>
      <c r="I92" s="272"/>
      <c r="J92" s="245" t="s">
        <v>2693</v>
      </c>
      <c r="K92" s="245" t="s">
        <v>8</v>
      </c>
      <c r="L92" s="245" t="s">
        <v>10</v>
      </c>
      <c r="M92" s="245"/>
      <c r="N92" s="245"/>
      <c r="O92" s="245"/>
      <c r="P92" s="245"/>
      <c r="Q92" s="279"/>
      <c r="R92" s="741" t="s">
        <v>20</v>
      </c>
      <c r="S92" s="742"/>
      <c r="T92" s="743" t="s">
        <v>437</v>
      </c>
      <c r="U92" s="744" t="s">
        <v>1961</v>
      </c>
      <c r="V92" s="745" t="s">
        <v>2894</v>
      </c>
      <c r="W92" s="794"/>
      <c r="X92" s="746" t="s">
        <v>153</v>
      </c>
      <c r="Y92" s="747" t="str">
        <f t="shared" si="7"/>
        <v>Not Eligible</v>
      </c>
      <c r="Z92" s="748"/>
      <c r="AA92" s="748"/>
      <c r="AB92" s="748"/>
    </row>
    <row r="93" spans="1:28" ht="63" customHeight="1">
      <c r="A93" s="2"/>
      <c r="B93" s="245" t="s">
        <v>940</v>
      </c>
      <c r="C93" s="245" t="s">
        <v>417</v>
      </c>
      <c r="D93" s="245"/>
      <c r="E93" s="245" t="s">
        <v>962</v>
      </c>
      <c r="F93" s="245" t="s">
        <v>963</v>
      </c>
      <c r="G93" s="245">
        <v>1598428856</v>
      </c>
      <c r="H93" s="272">
        <v>15448355</v>
      </c>
      <c r="I93" s="272"/>
      <c r="J93" s="245" t="s">
        <v>2675</v>
      </c>
      <c r="K93" s="245" t="s">
        <v>2676</v>
      </c>
      <c r="L93" s="245" t="s">
        <v>10</v>
      </c>
      <c r="M93" s="245">
        <v>48346</v>
      </c>
      <c r="N93" s="245"/>
      <c r="O93" s="245"/>
      <c r="P93" s="245"/>
      <c r="Q93" s="279"/>
      <c r="R93" s="741" t="s">
        <v>20</v>
      </c>
      <c r="S93" s="742"/>
      <c r="T93" s="743" t="s">
        <v>437</v>
      </c>
      <c r="U93" s="744" t="s">
        <v>1961</v>
      </c>
      <c r="V93" s="745" t="s">
        <v>2895</v>
      </c>
      <c r="W93" s="743" t="s">
        <v>2896</v>
      </c>
      <c r="X93" s="744" t="s">
        <v>2897</v>
      </c>
      <c r="Y93" s="747" t="str">
        <f t="shared" si="7"/>
        <v>Not Eligible</v>
      </c>
      <c r="Z93" s="748"/>
      <c r="AA93" s="748"/>
      <c r="AB93" s="748"/>
    </row>
    <row r="94" spans="1:28" ht="58.5" customHeight="1">
      <c r="A94" s="779"/>
      <c r="B94" s="244" t="s">
        <v>1635</v>
      </c>
      <c r="C94" s="244" t="s">
        <v>457</v>
      </c>
      <c r="D94" s="244"/>
      <c r="E94" s="244" t="s">
        <v>459</v>
      </c>
      <c r="F94" s="244" t="s">
        <v>237</v>
      </c>
      <c r="G94" s="244">
        <v>1598958043</v>
      </c>
      <c r="H94" s="284"/>
      <c r="I94" s="284"/>
      <c r="J94" s="244"/>
      <c r="K94" s="244"/>
      <c r="L94" s="244"/>
      <c r="M94" s="244"/>
      <c r="N94" s="244"/>
      <c r="O94" s="244"/>
      <c r="P94" s="244"/>
      <c r="Q94" s="244"/>
      <c r="R94" s="766"/>
      <c r="S94" s="766"/>
      <c r="T94" s="767"/>
      <c r="U94" s="768"/>
      <c r="V94" s="769"/>
      <c r="W94" s="768"/>
      <c r="X94" s="768"/>
      <c r="Y94" s="747" t="str">
        <f t="shared" si="7"/>
        <v>Eligible</v>
      </c>
      <c r="Z94" s="748"/>
      <c r="AA94" s="748"/>
      <c r="AB94" s="748"/>
    </row>
    <row r="95" spans="1:28" ht="84.75" customHeight="1">
      <c r="A95" s="2"/>
      <c r="B95" s="245" t="s">
        <v>1633</v>
      </c>
      <c r="C95" s="245" t="s">
        <v>1417</v>
      </c>
      <c r="D95" s="245"/>
      <c r="E95" s="245" t="s">
        <v>1418</v>
      </c>
      <c r="F95" s="245" t="s">
        <v>237</v>
      </c>
      <c r="G95" s="245">
        <v>1609393735</v>
      </c>
      <c r="H95" s="272"/>
      <c r="I95" s="272"/>
      <c r="J95" s="245" t="s">
        <v>2737</v>
      </c>
      <c r="K95" s="245" t="s">
        <v>2738</v>
      </c>
      <c r="L95" s="245" t="s">
        <v>3</v>
      </c>
      <c r="M95" s="245">
        <v>48854</v>
      </c>
      <c r="N95" s="740" t="s">
        <v>2739</v>
      </c>
      <c r="O95" s="740" t="s">
        <v>2740</v>
      </c>
      <c r="P95" s="771" t="s">
        <v>2741</v>
      </c>
      <c r="Q95" s="279"/>
      <c r="R95" s="741" t="s">
        <v>20</v>
      </c>
      <c r="S95" s="785"/>
      <c r="T95" s="782"/>
      <c r="U95" s="782"/>
      <c r="V95" s="786"/>
      <c r="W95" s="782"/>
      <c r="X95" s="768"/>
      <c r="Y95" s="747" t="str">
        <f t="shared" si="7"/>
        <v>Not Eligible</v>
      </c>
      <c r="Z95" s="748"/>
      <c r="AA95" s="748"/>
      <c r="AB95" s="748"/>
    </row>
    <row r="96" spans="1:28" ht="66.75" customHeight="1">
      <c r="A96" s="2"/>
      <c r="B96" s="245" t="s">
        <v>1701</v>
      </c>
      <c r="C96" s="245" t="s">
        <v>936</v>
      </c>
      <c r="D96" s="245" t="s">
        <v>721</v>
      </c>
      <c r="E96" s="245" t="s">
        <v>715</v>
      </c>
      <c r="F96" s="245" t="s">
        <v>937</v>
      </c>
      <c r="G96" s="245">
        <v>1609442771</v>
      </c>
      <c r="H96" s="272">
        <v>15158364</v>
      </c>
      <c r="I96" s="272"/>
      <c r="J96" s="245" t="s">
        <v>2682</v>
      </c>
      <c r="K96" s="245" t="s">
        <v>2682</v>
      </c>
      <c r="L96" s="245" t="s">
        <v>3</v>
      </c>
      <c r="M96" s="245">
        <v>48088</v>
      </c>
      <c r="N96" s="245"/>
      <c r="O96" s="245"/>
      <c r="P96" s="245"/>
      <c r="Q96" s="279"/>
      <c r="R96" s="741" t="s">
        <v>20</v>
      </c>
      <c r="S96" s="742"/>
      <c r="T96" s="743" t="s">
        <v>437</v>
      </c>
      <c r="U96" s="744" t="s">
        <v>1961</v>
      </c>
      <c r="V96" s="751" t="s">
        <v>2898</v>
      </c>
      <c r="W96" s="743" t="s">
        <v>2899</v>
      </c>
      <c r="X96" s="746" t="s">
        <v>153</v>
      </c>
      <c r="Y96" s="747" t="str">
        <f t="shared" si="7"/>
        <v>Not Eligible</v>
      </c>
      <c r="Z96" s="748"/>
      <c r="AA96" s="748"/>
      <c r="AB96" s="748"/>
    </row>
    <row r="97" spans="1:28" ht="80.25" customHeight="1">
      <c r="A97" s="2"/>
      <c r="B97" s="245" t="s">
        <v>1633</v>
      </c>
      <c r="C97" s="245" t="s">
        <v>2900</v>
      </c>
      <c r="D97" s="245"/>
      <c r="E97" s="245" t="s">
        <v>1437</v>
      </c>
      <c r="F97" s="245" t="s">
        <v>129</v>
      </c>
      <c r="G97" s="245">
        <v>1609929421</v>
      </c>
      <c r="H97" s="272"/>
      <c r="I97" s="272"/>
      <c r="J97" s="245" t="s">
        <v>2737</v>
      </c>
      <c r="K97" s="245" t="s">
        <v>2738</v>
      </c>
      <c r="L97" s="245" t="s">
        <v>3</v>
      </c>
      <c r="M97" s="245">
        <v>48854</v>
      </c>
      <c r="N97" s="740" t="s">
        <v>2739</v>
      </c>
      <c r="O97" s="740" t="s">
        <v>2740</v>
      </c>
      <c r="P97" s="771" t="s">
        <v>2741</v>
      </c>
      <c r="Q97" s="749"/>
      <c r="R97" s="750"/>
      <c r="S97" s="785"/>
      <c r="T97" s="782"/>
      <c r="U97" s="782"/>
      <c r="V97" s="786"/>
      <c r="W97" s="744" t="s">
        <v>2686</v>
      </c>
      <c r="X97" s="768"/>
      <c r="Y97" s="747" t="str">
        <f t="shared" si="7"/>
        <v>Eligible</v>
      </c>
      <c r="Z97" s="748"/>
      <c r="AA97" s="748"/>
      <c r="AB97" s="748"/>
    </row>
    <row r="98" spans="1:28" ht="69.75" customHeight="1">
      <c r="A98" s="779"/>
      <c r="B98" s="244" t="s">
        <v>1635</v>
      </c>
      <c r="C98" s="244" t="s">
        <v>526</v>
      </c>
      <c r="D98" s="244"/>
      <c r="E98" s="244" t="s">
        <v>527</v>
      </c>
      <c r="F98" s="244" t="s">
        <v>121</v>
      </c>
      <c r="G98" s="244">
        <v>1619325792</v>
      </c>
      <c r="H98" s="284"/>
      <c r="I98" s="284"/>
      <c r="J98" s="244"/>
      <c r="K98" s="244"/>
      <c r="L98" s="244"/>
      <c r="M98" s="244"/>
      <c r="N98" s="244"/>
      <c r="O98" s="244"/>
      <c r="P98" s="244"/>
      <c r="Q98" s="244"/>
      <c r="R98" s="766"/>
      <c r="S98" s="766"/>
      <c r="T98" s="767"/>
      <c r="U98" s="768"/>
      <c r="V98" s="769"/>
      <c r="W98" s="744" t="s">
        <v>2686</v>
      </c>
      <c r="X98" s="768"/>
      <c r="Y98" s="747" t="str">
        <f t="shared" si="7"/>
        <v>Eligible</v>
      </c>
      <c r="Z98" s="748"/>
      <c r="AA98" s="748"/>
      <c r="AB98" s="748"/>
    </row>
    <row r="99" spans="1:28" ht="84.75" customHeight="1">
      <c r="A99" s="2"/>
      <c r="B99" s="245" t="s">
        <v>1637</v>
      </c>
      <c r="C99" s="245" t="s">
        <v>632</v>
      </c>
      <c r="D99" s="245"/>
      <c r="E99" s="251" t="s">
        <v>634</v>
      </c>
      <c r="F99" s="245" t="s">
        <v>121</v>
      </c>
      <c r="G99" s="245">
        <v>1619465499</v>
      </c>
      <c r="H99" s="272">
        <v>15415186</v>
      </c>
      <c r="I99" s="272"/>
      <c r="J99" s="245" t="s">
        <v>2659</v>
      </c>
      <c r="K99" s="245" t="s">
        <v>2659</v>
      </c>
      <c r="L99" s="245" t="s">
        <v>3</v>
      </c>
      <c r="M99" s="245">
        <v>48043</v>
      </c>
      <c r="N99" s="740" t="s">
        <v>2660</v>
      </c>
      <c r="O99" s="245"/>
      <c r="P99" s="245"/>
      <c r="Q99" s="749"/>
      <c r="R99" s="750"/>
      <c r="S99" s="772" t="s">
        <v>613</v>
      </c>
      <c r="T99" s="743" t="s">
        <v>437</v>
      </c>
      <c r="U99" s="744" t="s">
        <v>1961</v>
      </c>
      <c r="V99" s="751" t="s">
        <v>2901</v>
      </c>
      <c r="W99" s="800">
        <v>44959</v>
      </c>
      <c r="X99" s="743" t="s">
        <v>2902</v>
      </c>
      <c r="Y99" s="747" t="str">
        <f t="shared" si="7"/>
        <v>Eligible</v>
      </c>
      <c r="Z99" s="748"/>
      <c r="AA99" s="748"/>
      <c r="AB99" s="748"/>
    </row>
    <row r="100" spans="1:28" ht="65.25" customHeight="1">
      <c r="A100" s="2"/>
      <c r="B100" s="245" t="s">
        <v>940</v>
      </c>
      <c r="C100" s="245" t="s">
        <v>1539</v>
      </c>
      <c r="D100" s="245"/>
      <c r="E100" s="245" t="s">
        <v>1540</v>
      </c>
      <c r="F100" s="245" t="s">
        <v>121</v>
      </c>
      <c r="G100" s="245">
        <v>1619492071</v>
      </c>
      <c r="H100" s="272">
        <v>15051811</v>
      </c>
      <c r="I100" s="272"/>
      <c r="J100" s="245" t="s">
        <v>2717</v>
      </c>
      <c r="K100" s="245" t="s">
        <v>2676</v>
      </c>
      <c r="L100" s="245" t="s">
        <v>10</v>
      </c>
      <c r="M100" s="245">
        <v>48346</v>
      </c>
      <c r="N100" s="245"/>
      <c r="O100" s="245"/>
      <c r="P100" s="245"/>
      <c r="Q100" s="749"/>
      <c r="R100" s="750"/>
      <c r="S100" s="742"/>
      <c r="T100" s="743" t="s">
        <v>437</v>
      </c>
      <c r="U100" s="744" t="s">
        <v>1961</v>
      </c>
      <c r="V100" s="751" t="s">
        <v>2903</v>
      </c>
      <c r="W100" s="743" t="s">
        <v>2904</v>
      </c>
      <c r="X100" s="744" t="s">
        <v>2905</v>
      </c>
      <c r="Y100" s="747" t="str">
        <f t="shared" si="7"/>
        <v>Eligible</v>
      </c>
      <c r="Z100" s="748"/>
      <c r="AA100" s="748"/>
      <c r="AB100" s="748"/>
    </row>
    <row r="101" spans="1:28" ht="60" customHeight="1">
      <c r="A101" s="2"/>
      <c r="B101" s="245" t="s">
        <v>751</v>
      </c>
      <c r="C101" s="245" t="s">
        <v>821</v>
      </c>
      <c r="D101" s="245" t="s">
        <v>822</v>
      </c>
      <c r="E101" s="245" t="s">
        <v>1872</v>
      </c>
      <c r="F101" s="245" t="s">
        <v>121</v>
      </c>
      <c r="G101" s="245">
        <v>1629205927</v>
      </c>
      <c r="H101" s="272">
        <v>15711701</v>
      </c>
      <c r="I101" s="272"/>
      <c r="J101" s="245" t="s">
        <v>2758</v>
      </c>
      <c r="K101" s="245"/>
      <c r="L101" s="245" t="s">
        <v>10</v>
      </c>
      <c r="M101" s="245">
        <v>48038</v>
      </c>
      <c r="N101" s="244"/>
      <c r="O101" s="244"/>
      <c r="P101" s="244"/>
      <c r="Q101" s="788"/>
      <c r="R101" s="789"/>
      <c r="S101" s="790"/>
      <c r="T101" s="743" t="s">
        <v>437</v>
      </c>
      <c r="U101" s="744" t="s">
        <v>1961</v>
      </c>
      <c r="V101" s="751" t="s">
        <v>2906</v>
      </c>
      <c r="W101" s="743" t="s">
        <v>2292</v>
      </c>
      <c r="X101" s="743" t="s">
        <v>2907</v>
      </c>
      <c r="Y101" s="747" t="str">
        <f t="shared" si="7"/>
        <v>Eligible</v>
      </c>
      <c r="Z101" s="748" t="str">
        <f>IFERROR(IF(SEARCH("ENROLLED",S101),"Medicare","Not Submitted"),"")</f>
        <v/>
      </c>
      <c r="AA101" s="748"/>
      <c r="AB101" s="748"/>
    </row>
    <row r="102" spans="1:28" ht="48.75" customHeight="1">
      <c r="A102" s="764"/>
      <c r="B102" s="765" t="s">
        <v>940</v>
      </c>
      <c r="C102" s="765" t="s">
        <v>1037</v>
      </c>
      <c r="D102" s="765"/>
      <c r="E102" s="765" t="s">
        <v>1039</v>
      </c>
      <c r="F102" s="765" t="s">
        <v>805</v>
      </c>
      <c r="G102" s="244">
        <v>1629279351</v>
      </c>
      <c r="H102" s="284">
        <v>11932121</v>
      </c>
      <c r="I102" s="284"/>
      <c r="J102" s="244"/>
      <c r="K102" s="244"/>
      <c r="L102" s="244"/>
      <c r="M102" s="244"/>
      <c r="N102" s="244"/>
      <c r="O102" s="244"/>
      <c r="P102" s="244"/>
      <c r="Q102" s="279"/>
      <c r="R102" s="741" t="s">
        <v>20</v>
      </c>
      <c r="S102" s="766"/>
      <c r="T102" s="767"/>
      <c r="U102" s="768"/>
      <c r="V102" s="769"/>
      <c r="W102" s="744" t="s">
        <v>2686</v>
      </c>
      <c r="X102" s="768"/>
      <c r="Y102" s="747" t="str">
        <f t="shared" si="7"/>
        <v>Not Eligible</v>
      </c>
      <c r="Z102" s="748"/>
      <c r="AA102" s="748"/>
      <c r="AB102" s="748"/>
    </row>
    <row r="103" spans="1:28" ht="58.5" customHeight="1">
      <c r="A103" s="764"/>
      <c r="B103" s="765" t="s">
        <v>1640</v>
      </c>
      <c r="C103" s="765" t="s">
        <v>1941</v>
      </c>
      <c r="D103" s="765"/>
      <c r="E103" s="765" t="s">
        <v>112</v>
      </c>
      <c r="F103" s="765" t="s">
        <v>1942</v>
      </c>
      <c r="G103" s="244">
        <v>1649208018</v>
      </c>
      <c r="H103" s="284"/>
      <c r="I103" s="284"/>
      <c r="J103" s="244"/>
      <c r="K103" s="244"/>
      <c r="L103" s="244"/>
      <c r="M103" s="244"/>
      <c r="N103" s="244"/>
      <c r="O103" s="244"/>
      <c r="P103" s="244"/>
      <c r="Q103" s="279"/>
      <c r="R103" s="741" t="s">
        <v>20</v>
      </c>
      <c r="S103" s="766"/>
      <c r="T103" s="767"/>
      <c r="U103" s="768"/>
      <c r="V103" s="769"/>
      <c r="W103" s="768"/>
      <c r="X103" s="768"/>
      <c r="Y103" s="747" t="str">
        <f t="shared" si="7"/>
        <v>Not Eligible</v>
      </c>
      <c r="Z103" s="748"/>
      <c r="AA103" s="748"/>
      <c r="AB103" s="748"/>
    </row>
    <row r="104" spans="1:28" ht="51" customHeight="1">
      <c r="A104" s="2"/>
      <c r="B104" s="245" t="s">
        <v>1635</v>
      </c>
      <c r="C104" s="245" t="s">
        <v>417</v>
      </c>
      <c r="D104" s="245" t="s">
        <v>418</v>
      </c>
      <c r="E104" s="245" t="s">
        <v>419</v>
      </c>
      <c r="F104" s="245" t="s">
        <v>121</v>
      </c>
      <c r="G104" s="245">
        <v>1649610940</v>
      </c>
      <c r="H104" s="272">
        <v>14009120</v>
      </c>
      <c r="I104" s="272"/>
      <c r="J104" s="245"/>
      <c r="K104" s="245"/>
      <c r="L104" s="245"/>
      <c r="M104" s="245"/>
      <c r="N104" s="245"/>
      <c r="O104" s="245"/>
      <c r="P104" s="245"/>
      <c r="Q104" s="749"/>
      <c r="R104" s="750"/>
      <c r="S104" s="742"/>
      <c r="T104" s="743" t="s">
        <v>437</v>
      </c>
      <c r="U104" s="744" t="s">
        <v>1961</v>
      </c>
      <c r="V104" s="751" t="s">
        <v>2908</v>
      </c>
      <c r="W104" s="743" t="s">
        <v>2909</v>
      </c>
      <c r="X104" s="743" t="s">
        <v>2910</v>
      </c>
      <c r="Y104" s="747" t="str">
        <f t="shared" si="7"/>
        <v>Eligible</v>
      </c>
      <c r="Z104" s="748"/>
      <c r="AA104" s="748"/>
      <c r="AB104" s="748"/>
    </row>
    <row r="105" spans="1:28" ht="98.25" customHeight="1">
      <c r="A105" s="779"/>
      <c r="B105" s="244" t="s">
        <v>1630</v>
      </c>
      <c r="C105" s="245" t="s">
        <v>1337</v>
      </c>
      <c r="D105" s="245" t="s">
        <v>1338</v>
      </c>
      <c r="E105" s="245" t="s">
        <v>1339</v>
      </c>
      <c r="F105" s="245" t="s">
        <v>121</v>
      </c>
      <c r="G105" s="245">
        <v>1649677261</v>
      </c>
      <c r="H105" s="272">
        <v>14011738</v>
      </c>
      <c r="I105" s="272"/>
      <c r="J105" s="245" t="s">
        <v>2693</v>
      </c>
      <c r="K105" s="245" t="s">
        <v>8</v>
      </c>
      <c r="L105" s="245" t="s">
        <v>10</v>
      </c>
      <c r="M105" s="245"/>
      <c r="N105" s="245"/>
      <c r="O105" s="245"/>
      <c r="P105" s="245"/>
      <c r="Q105" s="749"/>
      <c r="R105" s="750"/>
      <c r="S105" s="742"/>
      <c r="T105" s="743" t="s">
        <v>437</v>
      </c>
      <c r="U105" s="744" t="s">
        <v>1961</v>
      </c>
      <c r="V105" s="751" t="s">
        <v>2911</v>
      </c>
      <c r="W105" s="787" t="s">
        <v>2912</v>
      </c>
      <c r="X105" s="743" t="s">
        <v>2913</v>
      </c>
      <c r="Y105" s="747" t="str">
        <f t="shared" si="7"/>
        <v>Eligible</v>
      </c>
      <c r="Z105" s="748"/>
      <c r="AA105" s="748"/>
      <c r="AB105" s="748"/>
    </row>
    <row r="106" spans="1:28" ht="90" customHeight="1">
      <c r="A106" s="2"/>
      <c r="B106" s="245" t="s">
        <v>1637</v>
      </c>
      <c r="C106" s="245" t="s">
        <v>624</v>
      </c>
      <c r="D106" s="245" t="s">
        <v>625</v>
      </c>
      <c r="E106" s="251" t="s">
        <v>626</v>
      </c>
      <c r="F106" s="245" t="s">
        <v>259</v>
      </c>
      <c r="G106" s="245">
        <v>1649798943</v>
      </c>
      <c r="H106" s="272">
        <v>14356354</v>
      </c>
      <c r="I106" s="272"/>
      <c r="J106" s="245" t="s">
        <v>2659</v>
      </c>
      <c r="K106" s="245" t="s">
        <v>2659</v>
      </c>
      <c r="L106" s="245" t="s">
        <v>3</v>
      </c>
      <c r="M106" s="245">
        <v>48043</v>
      </c>
      <c r="N106" s="740" t="s">
        <v>2660</v>
      </c>
      <c r="O106" s="245"/>
      <c r="P106" s="245"/>
      <c r="Q106" s="279"/>
      <c r="R106" s="741" t="s">
        <v>20</v>
      </c>
      <c r="S106" s="742"/>
      <c r="T106" s="743" t="s">
        <v>437</v>
      </c>
      <c r="U106" s="744" t="s">
        <v>1961</v>
      </c>
      <c r="V106" s="751" t="s">
        <v>2914</v>
      </c>
      <c r="W106" s="743" t="s">
        <v>2915</v>
      </c>
      <c r="X106" s="743" t="s">
        <v>2916</v>
      </c>
      <c r="Y106" s="747" t="str">
        <f t="shared" si="7"/>
        <v>Not Eligible</v>
      </c>
      <c r="Z106" s="748"/>
      <c r="AA106" s="748"/>
      <c r="AB106" s="748"/>
    </row>
    <row r="107" spans="1:28" ht="98.25" customHeight="1">
      <c r="A107" s="2"/>
      <c r="B107" s="245" t="s">
        <v>940</v>
      </c>
      <c r="C107" s="245" t="s">
        <v>1157</v>
      </c>
      <c r="D107" s="245"/>
      <c r="E107" s="245" t="s">
        <v>1159</v>
      </c>
      <c r="F107" s="245" t="s">
        <v>963</v>
      </c>
      <c r="G107" s="245">
        <v>1659919819</v>
      </c>
      <c r="H107" s="272">
        <v>14597565</v>
      </c>
      <c r="I107" s="272"/>
      <c r="J107" s="245" t="s">
        <v>2717</v>
      </c>
      <c r="K107" s="245" t="s">
        <v>2676</v>
      </c>
      <c r="L107" s="245" t="s">
        <v>10</v>
      </c>
      <c r="M107" s="245">
        <v>48346</v>
      </c>
      <c r="N107" s="245"/>
      <c r="O107" s="245"/>
      <c r="P107" s="245"/>
      <c r="Q107" s="279"/>
      <c r="R107" s="741" t="s">
        <v>20</v>
      </c>
      <c r="S107" s="742"/>
      <c r="T107" s="743" t="s">
        <v>437</v>
      </c>
      <c r="U107" s="744" t="s">
        <v>1961</v>
      </c>
      <c r="V107" s="751" t="s">
        <v>2917</v>
      </c>
      <c r="W107" s="744" t="s">
        <v>1166</v>
      </c>
      <c r="X107" s="744" t="s">
        <v>2918</v>
      </c>
      <c r="Y107" s="747" t="str">
        <f t="shared" si="7"/>
        <v>Not Eligible</v>
      </c>
      <c r="Z107" s="776"/>
      <c r="AA107" s="776"/>
      <c r="AB107" s="776"/>
    </row>
    <row r="108" spans="1:28" ht="86.25" customHeight="1">
      <c r="A108" s="2"/>
      <c r="B108" s="245" t="s">
        <v>940</v>
      </c>
      <c r="C108" s="245" t="s">
        <v>1110</v>
      </c>
      <c r="D108" s="245"/>
      <c r="E108" s="245" t="s">
        <v>1111</v>
      </c>
      <c r="F108" s="245" t="s">
        <v>963</v>
      </c>
      <c r="G108" s="245">
        <v>1679041545</v>
      </c>
      <c r="H108" s="272">
        <v>14377034</v>
      </c>
      <c r="I108" s="272"/>
      <c r="J108" s="245" t="s">
        <v>2853</v>
      </c>
      <c r="K108" s="245" t="s">
        <v>2676</v>
      </c>
      <c r="L108" s="245" t="s">
        <v>10</v>
      </c>
      <c r="M108" s="245">
        <v>48346</v>
      </c>
      <c r="N108" s="245"/>
      <c r="O108" s="245"/>
      <c r="P108" s="245"/>
      <c r="Q108" s="279"/>
      <c r="R108" s="741" t="s">
        <v>20</v>
      </c>
      <c r="S108" s="742"/>
      <c r="T108" s="743" t="s">
        <v>437</v>
      </c>
      <c r="U108" s="778" t="s">
        <v>2919</v>
      </c>
      <c r="V108" s="751" t="s">
        <v>2920</v>
      </c>
      <c r="W108" s="743" t="s">
        <v>2921</v>
      </c>
      <c r="X108" s="744" t="s">
        <v>2922</v>
      </c>
      <c r="Y108" s="747" t="str">
        <f t="shared" si="7"/>
        <v>Not Eligible</v>
      </c>
      <c r="Z108" s="776"/>
      <c r="AA108" s="776"/>
      <c r="AB108" s="776"/>
    </row>
    <row r="109" spans="1:28" ht="100.5" customHeight="1">
      <c r="A109" s="779"/>
      <c r="B109" s="244" t="s">
        <v>1630</v>
      </c>
      <c r="C109" s="245" t="s">
        <v>1569</v>
      </c>
      <c r="D109" s="245" t="s">
        <v>1570</v>
      </c>
      <c r="E109" s="245" t="s">
        <v>1571</v>
      </c>
      <c r="F109" s="245" t="s">
        <v>129</v>
      </c>
      <c r="G109" s="245">
        <v>1679119838</v>
      </c>
      <c r="H109" s="272"/>
      <c r="I109" s="272"/>
      <c r="J109" s="245" t="s">
        <v>2693</v>
      </c>
      <c r="K109" s="245" t="s">
        <v>8</v>
      </c>
      <c r="L109" s="245" t="s">
        <v>10</v>
      </c>
      <c r="M109" s="245"/>
      <c r="N109" s="245"/>
      <c r="O109" s="245"/>
      <c r="P109" s="245"/>
      <c r="Q109" s="749"/>
      <c r="R109" s="750"/>
      <c r="S109" s="742"/>
      <c r="T109" s="743" t="s">
        <v>437</v>
      </c>
      <c r="U109" s="780"/>
      <c r="V109" s="751" t="s">
        <v>2923</v>
      </c>
      <c r="W109" s="782"/>
      <c r="X109" s="743" t="s">
        <v>2924</v>
      </c>
      <c r="Y109" s="747" t="str">
        <f t="shared" si="7"/>
        <v>Eligible</v>
      </c>
      <c r="Z109" s="748"/>
      <c r="AA109" s="748"/>
      <c r="AB109" s="748"/>
    </row>
    <row r="110" spans="1:28" ht="52.5" customHeight="1">
      <c r="A110" s="2"/>
      <c r="B110" s="245" t="s">
        <v>1635</v>
      </c>
      <c r="C110" s="245" t="s">
        <v>391</v>
      </c>
      <c r="D110" s="245" t="s">
        <v>392</v>
      </c>
      <c r="E110" s="245" t="s">
        <v>393</v>
      </c>
      <c r="F110" s="245" t="s">
        <v>259</v>
      </c>
      <c r="G110" s="245">
        <v>1689305468</v>
      </c>
      <c r="H110" s="272">
        <v>15649680</v>
      </c>
      <c r="I110" s="272"/>
      <c r="J110" s="245"/>
      <c r="K110" s="245"/>
      <c r="L110" s="245"/>
      <c r="M110" s="245"/>
      <c r="N110" s="245"/>
      <c r="O110" s="245"/>
      <c r="P110" s="245"/>
      <c r="Q110" s="279"/>
      <c r="R110" s="741" t="s">
        <v>20</v>
      </c>
      <c r="S110" s="6" t="s">
        <v>398</v>
      </c>
      <c r="T110" s="743" t="s">
        <v>437</v>
      </c>
      <c r="U110" s="744" t="s">
        <v>1961</v>
      </c>
      <c r="V110" s="751" t="s">
        <v>2925</v>
      </c>
      <c r="W110" s="743" t="s">
        <v>2926</v>
      </c>
      <c r="X110" s="743" t="s">
        <v>2927</v>
      </c>
      <c r="Y110" s="747" t="str">
        <f t="shared" si="7"/>
        <v>Not Eligible</v>
      </c>
      <c r="Z110" s="748"/>
      <c r="AA110" s="748"/>
      <c r="AB110" s="748"/>
    </row>
    <row r="111" spans="1:28" ht="57" customHeight="1">
      <c r="A111" s="2"/>
      <c r="B111" s="245" t="s">
        <v>1633</v>
      </c>
      <c r="C111" s="245" t="s">
        <v>1634</v>
      </c>
      <c r="D111" s="245"/>
      <c r="E111" s="245" t="s">
        <v>280</v>
      </c>
      <c r="F111" s="245" t="s">
        <v>259</v>
      </c>
      <c r="G111" s="245">
        <v>1689926479</v>
      </c>
      <c r="H111" s="272"/>
      <c r="I111" s="272"/>
      <c r="J111" s="245" t="s">
        <v>2737</v>
      </c>
      <c r="K111" s="245" t="s">
        <v>2738</v>
      </c>
      <c r="L111" s="245" t="s">
        <v>3</v>
      </c>
      <c r="M111" s="245">
        <v>48854</v>
      </c>
      <c r="N111" s="740" t="s">
        <v>2739</v>
      </c>
      <c r="O111" s="740" t="s">
        <v>2740</v>
      </c>
      <c r="P111" s="771" t="s">
        <v>2741</v>
      </c>
      <c r="Q111" s="749"/>
      <c r="R111" s="750"/>
      <c r="S111" s="785"/>
      <c r="T111" s="782"/>
      <c r="U111" s="782"/>
      <c r="V111" s="786"/>
      <c r="W111" s="782"/>
      <c r="X111" s="768"/>
      <c r="Y111" s="747" t="str">
        <f t="shared" si="7"/>
        <v>Eligible</v>
      </c>
      <c r="Z111" s="748"/>
      <c r="AA111" s="748"/>
      <c r="AB111" s="748"/>
    </row>
    <row r="112" spans="1:28" ht="86.25" customHeight="1">
      <c r="A112" s="2"/>
      <c r="B112" s="245" t="s">
        <v>1701</v>
      </c>
      <c r="C112" s="245" t="s">
        <v>865</v>
      </c>
      <c r="D112" s="245" t="s">
        <v>866</v>
      </c>
      <c r="E112" s="245" t="s">
        <v>715</v>
      </c>
      <c r="F112" s="245" t="s">
        <v>867</v>
      </c>
      <c r="G112" s="245">
        <v>1699114207</v>
      </c>
      <c r="H112" s="272">
        <v>14989585</v>
      </c>
      <c r="I112" s="272"/>
      <c r="J112" s="245" t="s">
        <v>2682</v>
      </c>
      <c r="K112" s="245" t="s">
        <v>2682</v>
      </c>
      <c r="L112" s="245" t="s">
        <v>3</v>
      </c>
      <c r="M112" s="245">
        <v>48088</v>
      </c>
      <c r="N112" s="245"/>
      <c r="O112" s="245"/>
      <c r="P112" s="245"/>
      <c r="Q112" s="279"/>
      <c r="R112" s="741" t="s">
        <v>20</v>
      </c>
      <c r="S112" s="742"/>
      <c r="T112" s="743" t="s">
        <v>437</v>
      </c>
      <c r="U112" s="744" t="s">
        <v>1961</v>
      </c>
      <c r="V112" s="751" t="s">
        <v>2928</v>
      </c>
      <c r="W112" s="743" t="s">
        <v>2929</v>
      </c>
      <c r="X112" s="778" t="s">
        <v>2347</v>
      </c>
      <c r="Y112" s="747" t="str">
        <f t="shared" si="7"/>
        <v>Not Eligible</v>
      </c>
      <c r="Z112" s="748"/>
      <c r="AA112" s="748"/>
      <c r="AB112" s="748"/>
    </row>
    <row r="113" spans="1:28" ht="96.75" customHeight="1">
      <c r="A113" s="2"/>
      <c r="B113" s="245" t="s">
        <v>1701</v>
      </c>
      <c r="C113" s="245" t="s">
        <v>1402</v>
      </c>
      <c r="D113" s="245" t="s">
        <v>82</v>
      </c>
      <c r="E113" s="245" t="s">
        <v>1514</v>
      </c>
      <c r="F113" s="245" t="s">
        <v>937</v>
      </c>
      <c r="G113" s="245">
        <v>1699347633</v>
      </c>
      <c r="H113" s="272">
        <v>15187619</v>
      </c>
      <c r="I113" s="272"/>
      <c r="J113" s="245" t="s">
        <v>2682</v>
      </c>
      <c r="K113" s="245" t="s">
        <v>2682</v>
      </c>
      <c r="L113" s="245" t="s">
        <v>3</v>
      </c>
      <c r="M113" s="245">
        <v>48088</v>
      </c>
      <c r="N113" s="245"/>
      <c r="O113" s="245"/>
      <c r="P113" s="245"/>
      <c r="Q113" s="749"/>
      <c r="R113" s="750"/>
      <c r="S113" s="742"/>
      <c r="T113" s="744" t="s">
        <v>437</v>
      </c>
      <c r="U113" s="744" t="s">
        <v>1961</v>
      </c>
      <c r="V113" s="751" t="s">
        <v>2930</v>
      </c>
      <c r="W113" s="743" t="s">
        <v>2931</v>
      </c>
      <c r="X113" s="746" t="s">
        <v>153</v>
      </c>
      <c r="Y113" s="747" t="str">
        <f t="shared" si="7"/>
        <v>Eligible</v>
      </c>
      <c r="Z113" s="748"/>
      <c r="AA113" s="748"/>
      <c r="AB113" s="748"/>
    </row>
    <row r="114" spans="1:28" ht="64.5" customHeight="1">
      <c r="A114" s="2"/>
      <c r="B114" s="245" t="s">
        <v>1635</v>
      </c>
      <c r="C114" s="245" t="s">
        <v>383</v>
      </c>
      <c r="D114" s="245" t="s">
        <v>384</v>
      </c>
      <c r="E114" s="245" t="s">
        <v>385</v>
      </c>
      <c r="F114" s="245" t="s">
        <v>121</v>
      </c>
      <c r="G114" s="245">
        <v>1699941112</v>
      </c>
      <c r="H114" s="272">
        <v>13973729</v>
      </c>
      <c r="I114" s="272"/>
      <c r="J114" s="245"/>
      <c r="K114" s="245"/>
      <c r="L114" s="245"/>
      <c r="M114" s="245"/>
      <c r="N114" s="245"/>
      <c r="O114" s="245"/>
      <c r="P114" s="245"/>
      <c r="Q114" s="749"/>
      <c r="R114" s="750"/>
      <c r="S114" s="742"/>
      <c r="T114" s="743" t="s">
        <v>437</v>
      </c>
      <c r="U114" s="744" t="s">
        <v>1961</v>
      </c>
      <c r="V114" s="751" t="s">
        <v>2932</v>
      </c>
      <c r="W114" s="743" t="s">
        <v>2933</v>
      </c>
      <c r="X114" s="743" t="s">
        <v>2934</v>
      </c>
      <c r="Y114" s="747" t="str">
        <f t="shared" si="7"/>
        <v>Eligible</v>
      </c>
      <c r="Z114" s="748"/>
      <c r="AA114" s="748"/>
      <c r="AB114" s="748"/>
    </row>
    <row r="115" spans="1:28" ht="63.75" customHeight="1">
      <c r="A115" s="2"/>
      <c r="B115" s="245" t="s">
        <v>126</v>
      </c>
      <c r="C115" s="245" t="s">
        <v>228</v>
      </c>
      <c r="D115" s="245"/>
      <c r="E115" s="245" t="s">
        <v>229</v>
      </c>
      <c r="F115" s="245" t="s">
        <v>205</v>
      </c>
      <c r="G115" s="245">
        <v>1700426814</v>
      </c>
      <c r="H115" s="272">
        <v>14613760</v>
      </c>
      <c r="I115" s="272"/>
      <c r="J115" s="245" t="s">
        <v>2935</v>
      </c>
      <c r="K115" s="245" t="s">
        <v>2935</v>
      </c>
      <c r="L115" s="245" t="s">
        <v>10</v>
      </c>
      <c r="M115" s="245">
        <v>48225</v>
      </c>
      <c r="N115" s="245" t="s">
        <v>2671</v>
      </c>
      <c r="O115" s="245" t="s">
        <v>2672</v>
      </c>
      <c r="P115" s="771" t="s">
        <v>2936</v>
      </c>
      <c r="Q115" s="279"/>
      <c r="R115" s="741" t="s">
        <v>20</v>
      </c>
      <c r="S115" s="742"/>
      <c r="T115" s="744" t="s">
        <v>2032</v>
      </c>
      <c r="U115" s="744" t="s">
        <v>1961</v>
      </c>
      <c r="V115" s="751" t="s">
        <v>2937</v>
      </c>
      <c r="W115" s="743" t="s">
        <v>2938</v>
      </c>
      <c r="X115" s="746" t="s">
        <v>153</v>
      </c>
      <c r="Y115" s="747" t="str">
        <f t="shared" si="7"/>
        <v>Not Eligible</v>
      </c>
      <c r="Z115" s="748"/>
      <c r="AA115" s="748"/>
      <c r="AB115" s="748"/>
    </row>
    <row r="116" spans="1:28" ht="90" customHeight="1">
      <c r="A116" s="2"/>
      <c r="B116" s="245" t="s">
        <v>1637</v>
      </c>
      <c r="C116" s="245" t="s">
        <v>595</v>
      </c>
      <c r="D116" s="245" t="s">
        <v>392</v>
      </c>
      <c r="E116" s="251" t="s">
        <v>596</v>
      </c>
      <c r="F116" s="245" t="s">
        <v>573</v>
      </c>
      <c r="G116" s="245">
        <v>1720220312</v>
      </c>
      <c r="H116" s="272">
        <v>11994720</v>
      </c>
      <c r="I116" s="272"/>
      <c r="J116" s="245" t="s">
        <v>2659</v>
      </c>
      <c r="K116" s="245" t="s">
        <v>2659</v>
      </c>
      <c r="L116" s="245" t="s">
        <v>3</v>
      </c>
      <c r="M116" s="245">
        <v>48043</v>
      </c>
      <c r="N116" s="740" t="s">
        <v>2660</v>
      </c>
      <c r="O116" s="245"/>
      <c r="P116" s="245"/>
      <c r="Q116" s="279"/>
      <c r="R116" s="741" t="s">
        <v>20</v>
      </c>
      <c r="S116" s="322"/>
      <c r="T116" s="743" t="s">
        <v>437</v>
      </c>
      <c r="U116" s="744" t="s">
        <v>1961</v>
      </c>
      <c r="V116" s="751" t="s">
        <v>2939</v>
      </c>
      <c r="W116" s="800">
        <v>44959</v>
      </c>
      <c r="X116" s="743" t="s">
        <v>2940</v>
      </c>
      <c r="Y116" s="747" t="str">
        <f t="shared" si="7"/>
        <v>Not Eligible</v>
      </c>
      <c r="Z116" s="748"/>
      <c r="AA116" s="748"/>
      <c r="AB116" s="748"/>
    </row>
    <row r="117" spans="1:28" ht="75.75" customHeight="1">
      <c r="A117" s="2"/>
      <c r="B117" s="245" t="s">
        <v>1635</v>
      </c>
      <c r="C117" s="245" t="s">
        <v>494</v>
      </c>
      <c r="D117" s="245" t="s">
        <v>495</v>
      </c>
      <c r="E117" s="245" t="s">
        <v>496</v>
      </c>
      <c r="F117" s="245" t="s">
        <v>121</v>
      </c>
      <c r="G117" s="245">
        <v>1720403165</v>
      </c>
      <c r="H117" s="272">
        <v>15651966</v>
      </c>
      <c r="I117" s="272"/>
      <c r="J117" s="245"/>
      <c r="K117" s="245"/>
      <c r="L117" s="245"/>
      <c r="M117" s="245"/>
      <c r="N117" s="245"/>
      <c r="O117" s="245"/>
      <c r="P117" s="245"/>
      <c r="Q117" s="749"/>
      <c r="R117" s="750"/>
      <c r="S117" s="6" t="s">
        <v>398</v>
      </c>
      <c r="T117" s="743" t="s">
        <v>437</v>
      </c>
      <c r="U117" s="744" t="s">
        <v>1961</v>
      </c>
      <c r="V117" s="751" t="s">
        <v>2941</v>
      </c>
      <c r="W117" s="743" t="s">
        <v>2942</v>
      </c>
      <c r="X117" s="743" t="s">
        <v>2943</v>
      </c>
      <c r="Y117" s="747" t="str">
        <f t="shared" si="7"/>
        <v>Eligible</v>
      </c>
      <c r="Z117" s="748"/>
      <c r="AA117" s="748"/>
      <c r="AB117" s="748"/>
    </row>
    <row r="118" spans="1:28" ht="83.25" customHeight="1">
      <c r="A118" s="779"/>
      <c r="B118" s="244" t="s">
        <v>1635</v>
      </c>
      <c r="C118" s="244" t="s">
        <v>476</v>
      </c>
      <c r="D118" s="244"/>
      <c r="E118" s="244" t="s">
        <v>477</v>
      </c>
      <c r="F118" s="244" t="s">
        <v>121</v>
      </c>
      <c r="G118" s="244">
        <v>1720706336</v>
      </c>
      <c r="H118" s="284"/>
      <c r="I118" s="284"/>
      <c r="J118" s="244"/>
      <c r="K118" s="244"/>
      <c r="L118" s="244"/>
      <c r="M118" s="244"/>
      <c r="N118" s="244"/>
      <c r="O118" s="244"/>
      <c r="P118" s="244"/>
      <c r="Q118" s="244"/>
      <c r="R118" s="766"/>
      <c r="S118" s="766"/>
      <c r="T118" s="767"/>
      <c r="U118" s="768"/>
      <c r="V118" s="769"/>
      <c r="W118" s="744" t="s">
        <v>2686</v>
      </c>
      <c r="X118" s="768"/>
      <c r="Y118" s="747" t="str">
        <f t="shared" si="7"/>
        <v>Eligible</v>
      </c>
      <c r="Z118" s="748"/>
      <c r="AA118" s="748"/>
      <c r="AB118" s="748"/>
    </row>
    <row r="119" spans="1:28" ht="75" customHeight="1">
      <c r="A119" s="2"/>
      <c r="B119" s="245" t="s">
        <v>126</v>
      </c>
      <c r="C119" s="245" t="s">
        <v>210</v>
      </c>
      <c r="D119" s="245"/>
      <c r="E119" s="245" t="s">
        <v>211</v>
      </c>
      <c r="F119" s="245" t="s">
        <v>129</v>
      </c>
      <c r="G119" s="245">
        <v>1730171380</v>
      </c>
      <c r="H119" s="272">
        <v>11286776</v>
      </c>
      <c r="I119" s="272"/>
      <c r="J119" s="245" t="s">
        <v>2944</v>
      </c>
      <c r="K119" s="245" t="s">
        <v>2944</v>
      </c>
      <c r="L119" s="245" t="s">
        <v>10</v>
      </c>
      <c r="M119" s="245">
        <v>48225</v>
      </c>
      <c r="N119" s="245" t="s">
        <v>2671</v>
      </c>
      <c r="O119" s="245" t="s">
        <v>2672</v>
      </c>
      <c r="P119" s="771" t="s">
        <v>2945</v>
      </c>
      <c r="Q119" s="749"/>
      <c r="R119" s="750"/>
      <c r="S119" s="742"/>
      <c r="T119" s="743" t="s">
        <v>437</v>
      </c>
      <c r="U119" s="773" t="s">
        <v>2032</v>
      </c>
      <c r="V119" s="751" t="s">
        <v>2946</v>
      </c>
      <c r="W119" s="743" t="s">
        <v>2947</v>
      </c>
      <c r="X119" s="781" t="s">
        <v>2948</v>
      </c>
      <c r="Y119" s="747" t="str">
        <f t="shared" si="7"/>
        <v>Eligible</v>
      </c>
      <c r="Z119" s="748"/>
      <c r="AA119" s="748"/>
      <c r="AB119" s="748"/>
    </row>
    <row r="120" spans="1:28" ht="57" customHeight="1">
      <c r="A120" s="779"/>
      <c r="B120" s="244" t="s">
        <v>1635</v>
      </c>
      <c r="C120" s="244" t="s">
        <v>367</v>
      </c>
      <c r="D120" s="244"/>
      <c r="E120" s="244" t="s">
        <v>369</v>
      </c>
      <c r="F120" s="244" t="s">
        <v>237</v>
      </c>
      <c r="G120" s="244">
        <v>1740431998</v>
      </c>
      <c r="H120" s="284"/>
      <c r="I120" s="284"/>
      <c r="J120" s="244"/>
      <c r="K120" s="244"/>
      <c r="L120" s="244"/>
      <c r="M120" s="244"/>
      <c r="N120" s="244"/>
      <c r="O120" s="244"/>
      <c r="P120" s="244"/>
      <c r="Q120" s="244"/>
      <c r="R120" s="766"/>
      <c r="S120" s="766"/>
      <c r="T120" s="767"/>
      <c r="U120" s="768"/>
      <c r="V120" s="769"/>
      <c r="W120" s="768"/>
      <c r="X120" s="768"/>
      <c r="Y120" s="747" t="str">
        <f t="shared" si="7"/>
        <v>Eligible</v>
      </c>
      <c r="Z120" s="748"/>
      <c r="AA120" s="748"/>
      <c r="AB120" s="748"/>
    </row>
    <row r="121" spans="1:28" ht="66.75" customHeight="1">
      <c r="A121" s="2"/>
      <c r="B121" s="245" t="s">
        <v>940</v>
      </c>
      <c r="C121" s="245" t="s">
        <v>1168</v>
      </c>
      <c r="D121" s="245"/>
      <c r="E121" s="245" t="s">
        <v>1169</v>
      </c>
      <c r="F121" s="245" t="s">
        <v>121</v>
      </c>
      <c r="G121" s="245">
        <v>1740783612</v>
      </c>
      <c r="H121" s="272">
        <v>14223987</v>
      </c>
      <c r="I121" s="272"/>
      <c r="J121" s="245" t="s">
        <v>2853</v>
      </c>
      <c r="K121" s="245" t="s">
        <v>2676</v>
      </c>
      <c r="L121" s="245" t="s">
        <v>10</v>
      </c>
      <c r="M121" s="245">
        <v>48346</v>
      </c>
      <c r="N121" s="245"/>
      <c r="O121" s="245"/>
      <c r="P121" s="245"/>
      <c r="Q121" s="749"/>
      <c r="R121" s="750"/>
      <c r="S121" s="742"/>
      <c r="T121" s="743" t="s">
        <v>437</v>
      </c>
      <c r="U121" s="778" t="s">
        <v>2949</v>
      </c>
      <c r="V121" s="751" t="s">
        <v>2950</v>
      </c>
      <c r="W121" s="744" t="s">
        <v>1166</v>
      </c>
      <c r="X121" s="744" t="s">
        <v>2951</v>
      </c>
      <c r="Y121" s="747" t="str">
        <f t="shared" si="7"/>
        <v>Eligible</v>
      </c>
      <c r="Z121" s="776"/>
      <c r="AA121" s="776"/>
      <c r="AB121" s="776"/>
    </row>
    <row r="122" spans="1:28" ht="44.25" customHeight="1">
      <c r="A122" s="2"/>
      <c r="B122" s="245" t="s">
        <v>940</v>
      </c>
      <c r="C122" s="245" t="s">
        <v>948</v>
      </c>
      <c r="D122" s="245"/>
      <c r="E122" s="245" t="s">
        <v>949</v>
      </c>
      <c r="F122" s="245" t="s">
        <v>121</v>
      </c>
      <c r="G122" s="245">
        <v>1740894849</v>
      </c>
      <c r="H122" s="272">
        <v>15654442</v>
      </c>
      <c r="I122" s="272"/>
      <c r="J122" s="245" t="s">
        <v>2853</v>
      </c>
      <c r="K122" s="245" t="s">
        <v>2676</v>
      </c>
      <c r="L122" s="245" t="s">
        <v>10</v>
      </c>
      <c r="M122" s="245">
        <v>48346</v>
      </c>
      <c r="N122" s="245"/>
      <c r="O122" s="245"/>
      <c r="P122" s="245"/>
      <c r="Q122" s="749"/>
      <c r="R122" s="750"/>
      <c r="S122" s="742"/>
      <c r="T122" s="743" t="s">
        <v>437</v>
      </c>
      <c r="U122" s="744" t="s">
        <v>1961</v>
      </c>
      <c r="V122" s="751" t="s">
        <v>2952</v>
      </c>
      <c r="W122" s="743" t="s">
        <v>2953</v>
      </c>
      <c r="X122" s="744" t="s">
        <v>2954</v>
      </c>
      <c r="Y122" s="747" t="str">
        <f t="shared" si="7"/>
        <v>Eligible</v>
      </c>
      <c r="Z122" s="748"/>
      <c r="AA122" s="748"/>
      <c r="AB122" s="748"/>
    </row>
    <row r="123" spans="1:28" ht="56.25" customHeight="1">
      <c r="A123" s="2"/>
      <c r="B123" s="245" t="s">
        <v>940</v>
      </c>
      <c r="C123" s="245" t="s">
        <v>1554</v>
      </c>
      <c r="D123" s="245"/>
      <c r="E123" s="245" t="s">
        <v>1555</v>
      </c>
      <c r="F123" s="245" t="s">
        <v>113</v>
      </c>
      <c r="G123" s="245">
        <v>1750394235</v>
      </c>
      <c r="H123" s="272">
        <v>12326757</v>
      </c>
      <c r="I123" s="272"/>
      <c r="J123" s="245" t="s">
        <v>2675</v>
      </c>
      <c r="K123" s="245" t="s">
        <v>2676</v>
      </c>
      <c r="L123" s="245" t="s">
        <v>10</v>
      </c>
      <c r="M123" s="245">
        <v>48346</v>
      </c>
      <c r="N123" s="245"/>
      <c r="O123" s="245"/>
      <c r="P123" s="245"/>
      <c r="Q123" s="279"/>
      <c r="R123" s="741" t="s">
        <v>20</v>
      </c>
      <c r="S123" s="742"/>
      <c r="T123" s="743" t="s">
        <v>437</v>
      </c>
      <c r="U123" s="744" t="s">
        <v>1961</v>
      </c>
      <c r="V123" s="751" t="s">
        <v>2955</v>
      </c>
      <c r="W123" s="743" t="s">
        <v>2956</v>
      </c>
      <c r="X123" s="744" t="s">
        <v>2957</v>
      </c>
      <c r="Y123" s="747" t="str">
        <f t="shared" si="7"/>
        <v>Not Eligible</v>
      </c>
      <c r="Z123" s="776"/>
      <c r="AA123" s="776"/>
      <c r="AB123" s="776"/>
    </row>
    <row r="124" spans="1:28" ht="57.75" customHeight="1">
      <c r="A124" s="2"/>
      <c r="B124" s="245" t="s">
        <v>1701</v>
      </c>
      <c r="C124" s="245" t="s">
        <v>616</v>
      </c>
      <c r="D124" s="245" t="s">
        <v>890</v>
      </c>
      <c r="E124" s="245" t="s">
        <v>891</v>
      </c>
      <c r="F124" s="245" t="s">
        <v>1492</v>
      </c>
      <c r="G124" s="245">
        <v>1750972519</v>
      </c>
      <c r="H124" s="272">
        <v>15062874</v>
      </c>
      <c r="I124" s="272"/>
      <c r="J124" s="245" t="s">
        <v>2682</v>
      </c>
      <c r="K124" s="245" t="s">
        <v>2682</v>
      </c>
      <c r="L124" s="245" t="s">
        <v>3</v>
      </c>
      <c r="M124" s="245">
        <v>48088</v>
      </c>
      <c r="N124" s="245"/>
      <c r="O124" s="245"/>
      <c r="P124" s="245"/>
      <c r="Q124" s="279"/>
      <c r="R124" s="741" t="s">
        <v>20</v>
      </c>
      <c r="S124" s="742"/>
      <c r="T124" s="743" t="s">
        <v>437</v>
      </c>
      <c r="U124" s="744" t="s">
        <v>1961</v>
      </c>
      <c r="V124" s="751" t="s">
        <v>2958</v>
      </c>
      <c r="W124" s="743" t="s">
        <v>2959</v>
      </c>
      <c r="X124" s="746" t="s">
        <v>153</v>
      </c>
      <c r="Y124" s="747" t="str">
        <f t="shared" si="7"/>
        <v>Not Eligible</v>
      </c>
      <c r="Z124" s="748"/>
      <c r="AA124" s="748"/>
      <c r="AB124" s="748"/>
    </row>
    <row r="125" spans="1:28" ht="81.75" customHeight="1">
      <c r="A125" s="2"/>
      <c r="B125" s="245" t="s">
        <v>1633</v>
      </c>
      <c r="C125" s="245" t="s">
        <v>265</v>
      </c>
      <c r="D125" s="245"/>
      <c r="E125" s="245" t="s">
        <v>266</v>
      </c>
      <c r="F125" s="245" t="s">
        <v>237</v>
      </c>
      <c r="G125" s="244">
        <v>1780090951</v>
      </c>
      <c r="H125" s="284"/>
      <c r="I125" s="284"/>
      <c r="J125" s="245" t="s">
        <v>2737</v>
      </c>
      <c r="K125" s="245" t="s">
        <v>2738</v>
      </c>
      <c r="L125" s="245" t="s">
        <v>3</v>
      </c>
      <c r="M125" s="245">
        <v>48854</v>
      </c>
      <c r="N125" s="740" t="s">
        <v>2739</v>
      </c>
      <c r="O125" s="740" t="s">
        <v>2740</v>
      </c>
      <c r="P125" s="771" t="s">
        <v>2741</v>
      </c>
      <c r="Q125" s="279"/>
      <c r="R125" s="741" t="s">
        <v>20</v>
      </c>
      <c r="S125" s="785"/>
      <c r="T125" s="782"/>
      <c r="U125" s="782"/>
      <c r="V125" s="786"/>
      <c r="W125" s="782"/>
      <c r="X125" s="768"/>
      <c r="Y125" s="747" t="str">
        <f t="shared" si="7"/>
        <v>Not Eligible</v>
      </c>
      <c r="Z125" s="748"/>
      <c r="AA125" s="748"/>
      <c r="AB125" s="748"/>
    </row>
    <row r="126" spans="1:28" ht="64.5" customHeight="1">
      <c r="A126" s="779"/>
      <c r="B126" s="244" t="s">
        <v>1638</v>
      </c>
      <c r="C126" s="244" t="s">
        <v>657</v>
      </c>
      <c r="D126" s="244"/>
      <c r="E126" s="244" t="s">
        <v>658</v>
      </c>
      <c r="F126" s="244" t="s">
        <v>84</v>
      </c>
      <c r="G126" s="244">
        <v>1780336149</v>
      </c>
      <c r="H126" s="284">
        <v>15662710</v>
      </c>
      <c r="I126" s="284"/>
      <c r="J126" s="244" t="s">
        <v>2659</v>
      </c>
      <c r="K126" s="244"/>
      <c r="L126" s="244" t="s">
        <v>3</v>
      </c>
      <c r="M126" s="244">
        <v>48043</v>
      </c>
      <c r="N126" s="244" t="s">
        <v>2660</v>
      </c>
      <c r="O126" s="244"/>
      <c r="P126" s="244"/>
      <c r="Q126" s="279"/>
      <c r="R126" s="741" t="s">
        <v>20</v>
      </c>
      <c r="S126" s="766"/>
      <c r="T126" s="767"/>
      <c r="U126" s="768"/>
      <c r="V126" s="769"/>
      <c r="W126" s="768"/>
      <c r="X126" s="768"/>
      <c r="Y126" s="747" t="str">
        <f t="shared" si="7"/>
        <v>Not Eligible</v>
      </c>
      <c r="Z126" s="748"/>
      <c r="AA126" s="748"/>
      <c r="AB126" s="748"/>
    </row>
    <row r="127" spans="1:28" ht="81" customHeight="1">
      <c r="A127" s="2"/>
      <c r="B127" s="245" t="s">
        <v>1637</v>
      </c>
      <c r="C127" s="245" t="s">
        <v>570</v>
      </c>
      <c r="D127" s="245" t="s">
        <v>571</v>
      </c>
      <c r="E127" s="251" t="s">
        <v>572</v>
      </c>
      <c r="F127" s="244" t="s">
        <v>573</v>
      </c>
      <c r="G127" s="244">
        <v>1780816520</v>
      </c>
      <c r="H127" s="284">
        <v>12011047</v>
      </c>
      <c r="I127" s="284"/>
      <c r="J127" s="245" t="s">
        <v>2659</v>
      </c>
      <c r="K127" s="245" t="s">
        <v>2659</v>
      </c>
      <c r="L127" s="245" t="s">
        <v>3</v>
      </c>
      <c r="M127" s="245">
        <v>48043</v>
      </c>
      <c r="N127" s="740" t="s">
        <v>2660</v>
      </c>
      <c r="O127" s="245"/>
      <c r="P127" s="245"/>
      <c r="Q127" s="279"/>
      <c r="R127" s="741" t="s">
        <v>20</v>
      </c>
      <c r="S127" s="810" t="s">
        <v>582</v>
      </c>
      <c r="T127" s="743" t="s">
        <v>437</v>
      </c>
      <c r="U127" s="744" t="s">
        <v>1961</v>
      </c>
      <c r="V127" s="751" t="s">
        <v>2960</v>
      </c>
      <c r="W127" s="743" t="s">
        <v>2256</v>
      </c>
      <c r="X127" s="743" t="s">
        <v>2961</v>
      </c>
      <c r="Y127" s="747" t="str">
        <f t="shared" si="7"/>
        <v>Not Eligible</v>
      </c>
      <c r="Z127" s="748"/>
      <c r="AA127" s="748"/>
      <c r="AB127" s="748"/>
    </row>
    <row r="128" spans="1:28" ht="52.5" customHeight="1">
      <c r="A128" s="2"/>
      <c r="B128" s="245" t="s">
        <v>1635</v>
      </c>
      <c r="C128" s="245" t="s">
        <v>1599</v>
      </c>
      <c r="D128" s="245"/>
      <c r="E128" s="245" t="s">
        <v>1600</v>
      </c>
      <c r="F128" s="245" t="s">
        <v>94</v>
      </c>
      <c r="G128" s="245">
        <v>1801305222</v>
      </c>
      <c r="H128" s="272">
        <v>14175603</v>
      </c>
      <c r="I128" s="272"/>
      <c r="J128" s="245"/>
      <c r="K128" s="245"/>
      <c r="L128" s="245"/>
      <c r="M128" s="245"/>
      <c r="N128" s="245"/>
      <c r="O128" s="245"/>
      <c r="P128" s="245"/>
      <c r="Q128" s="279"/>
      <c r="R128" s="741" t="s">
        <v>20</v>
      </c>
      <c r="S128" s="742"/>
      <c r="T128" s="743" t="s">
        <v>437</v>
      </c>
      <c r="U128" s="744" t="s">
        <v>1961</v>
      </c>
      <c r="V128" s="751" t="s">
        <v>2962</v>
      </c>
      <c r="W128" s="743" t="s">
        <v>2963</v>
      </c>
      <c r="X128" s="778" t="s">
        <v>2964</v>
      </c>
      <c r="Y128" s="747" t="str">
        <f t="shared" si="7"/>
        <v>Not Eligible</v>
      </c>
      <c r="Z128" s="748"/>
      <c r="AA128" s="748"/>
      <c r="AB128" s="748"/>
    </row>
    <row r="129" spans="1:28" ht="56.25" customHeight="1">
      <c r="A129" s="764"/>
      <c r="B129" s="765" t="s">
        <v>940</v>
      </c>
      <c r="C129" s="765" t="s">
        <v>976</v>
      </c>
      <c r="D129" s="765"/>
      <c r="E129" s="765" t="s">
        <v>977</v>
      </c>
      <c r="F129" s="765" t="s">
        <v>840</v>
      </c>
      <c r="G129" s="244">
        <v>1811432586</v>
      </c>
      <c r="H129" s="284">
        <v>14459458</v>
      </c>
      <c r="I129" s="284"/>
      <c r="J129" s="244"/>
      <c r="K129" s="244"/>
      <c r="L129" s="244"/>
      <c r="M129" s="244"/>
      <c r="N129" s="244"/>
      <c r="O129" s="244"/>
      <c r="P129" s="244"/>
      <c r="Q129" s="244"/>
      <c r="R129" s="766"/>
      <c r="S129" s="766"/>
      <c r="T129" s="767"/>
      <c r="U129" s="768"/>
      <c r="V129" s="769"/>
      <c r="W129" s="744" t="s">
        <v>2686</v>
      </c>
      <c r="X129" s="768"/>
      <c r="Y129" s="747" t="str">
        <f t="shared" si="7"/>
        <v>Eligible</v>
      </c>
      <c r="Z129" s="748"/>
      <c r="AA129" s="748"/>
      <c r="AB129" s="748"/>
    </row>
    <row r="130" spans="1:28" ht="54.75" customHeight="1">
      <c r="A130" s="2"/>
      <c r="B130" s="245" t="s">
        <v>751</v>
      </c>
      <c r="C130" s="245" t="s">
        <v>792</v>
      </c>
      <c r="D130" s="245" t="s">
        <v>793</v>
      </c>
      <c r="E130" s="245" t="s">
        <v>1840</v>
      </c>
      <c r="F130" s="245" t="s">
        <v>795</v>
      </c>
      <c r="G130" s="245">
        <v>1811581515</v>
      </c>
      <c r="H130" s="272">
        <v>15723868</v>
      </c>
      <c r="I130" s="272"/>
      <c r="J130" s="245" t="s">
        <v>2758</v>
      </c>
      <c r="K130" s="245"/>
      <c r="L130" s="245" t="s">
        <v>10</v>
      </c>
      <c r="M130" s="245">
        <v>48038</v>
      </c>
      <c r="N130" s="244"/>
      <c r="O130" s="244"/>
      <c r="P130" s="244"/>
      <c r="Q130" s="798"/>
      <c r="R130" s="799" t="s">
        <v>20</v>
      </c>
      <c r="S130" s="790"/>
      <c r="T130" s="743" t="s">
        <v>437</v>
      </c>
      <c r="U130" s="744" t="s">
        <v>1961</v>
      </c>
      <c r="V130" s="751" t="s">
        <v>2965</v>
      </c>
      <c r="W130" s="743" t="s">
        <v>2292</v>
      </c>
      <c r="X130" s="746" t="s">
        <v>153</v>
      </c>
      <c r="Y130" s="747" t="str">
        <f t="shared" si="7"/>
        <v>Not Eligible</v>
      </c>
      <c r="Z130" s="748" t="str">
        <f>IFERROR(IF(SEARCH("ENROLLED",S130),"Medicare","Not Submitted"),"")</f>
        <v/>
      </c>
      <c r="AA130" s="748"/>
      <c r="AB130" s="748"/>
    </row>
    <row r="131" spans="1:28" ht="72.75" customHeight="1">
      <c r="A131" s="764"/>
      <c r="B131" s="765" t="s">
        <v>940</v>
      </c>
      <c r="C131" s="765" t="s">
        <v>1790</v>
      </c>
      <c r="D131" s="765"/>
      <c r="E131" s="765" t="s">
        <v>941</v>
      </c>
      <c r="F131" s="765" t="s">
        <v>94</v>
      </c>
      <c r="G131" s="244">
        <v>1831635457</v>
      </c>
      <c r="H131" s="284">
        <v>14651052</v>
      </c>
      <c r="I131" s="284"/>
      <c r="J131" s="244"/>
      <c r="K131" s="244"/>
      <c r="L131" s="244"/>
      <c r="M131" s="244"/>
      <c r="N131" s="244"/>
      <c r="O131" s="244"/>
      <c r="P131" s="244"/>
      <c r="Q131" s="279"/>
      <c r="R131" s="741" t="s">
        <v>20</v>
      </c>
      <c r="S131" s="766"/>
      <c r="T131" s="767"/>
      <c r="U131" s="768"/>
      <c r="V131" s="769"/>
      <c r="W131" s="744" t="s">
        <v>2686</v>
      </c>
      <c r="X131" s="768"/>
      <c r="Y131" s="747" t="str">
        <f t="shared" si="7"/>
        <v>Not Eligible</v>
      </c>
      <c r="Z131" s="748"/>
      <c r="AA131" s="748"/>
      <c r="AB131" s="748"/>
    </row>
    <row r="132" spans="1:28" ht="57.75" customHeight="1">
      <c r="A132" s="764"/>
      <c r="B132" s="765" t="s">
        <v>940</v>
      </c>
      <c r="C132" s="765" t="s">
        <v>1017</v>
      </c>
      <c r="D132" s="765"/>
      <c r="E132" s="765" t="s">
        <v>1018</v>
      </c>
      <c r="F132" s="765" t="s">
        <v>84</v>
      </c>
      <c r="G132" s="244">
        <v>1841687654</v>
      </c>
      <c r="H132" s="284">
        <v>15481683</v>
      </c>
      <c r="I132" s="284"/>
      <c r="J132" s="244"/>
      <c r="K132" s="244"/>
      <c r="L132" s="244"/>
      <c r="M132" s="244"/>
      <c r="N132" s="244"/>
      <c r="O132" s="244"/>
      <c r="P132" s="244"/>
      <c r="Q132" s="279"/>
      <c r="R132" s="741" t="s">
        <v>20</v>
      </c>
      <c r="S132" s="244"/>
      <c r="T132" s="743" t="s">
        <v>437</v>
      </c>
      <c r="U132" s="744" t="s">
        <v>1961</v>
      </c>
      <c r="V132" s="751" t="s">
        <v>2966</v>
      </c>
      <c r="W132" s="744" t="s">
        <v>2686</v>
      </c>
      <c r="X132" s="811"/>
      <c r="Y132" s="747" t="str">
        <f t="shared" si="7"/>
        <v>Not Eligible</v>
      </c>
      <c r="Z132" s="748"/>
      <c r="AA132" s="748"/>
      <c r="AB132" s="748"/>
    </row>
    <row r="133" spans="1:28" ht="72.75" customHeight="1">
      <c r="A133" s="2"/>
      <c r="B133" s="245" t="s">
        <v>940</v>
      </c>
      <c r="C133" s="245" t="s">
        <v>1100</v>
      </c>
      <c r="D133" s="245"/>
      <c r="E133" s="245" t="s">
        <v>1101</v>
      </c>
      <c r="F133" s="245" t="s">
        <v>121</v>
      </c>
      <c r="G133" s="245">
        <v>1861048829</v>
      </c>
      <c r="H133" s="272">
        <v>14533113</v>
      </c>
      <c r="I133" s="272"/>
      <c r="J133" s="245" t="s">
        <v>2675</v>
      </c>
      <c r="K133" s="245" t="s">
        <v>2676</v>
      </c>
      <c r="L133" s="245" t="s">
        <v>10</v>
      </c>
      <c r="M133" s="245">
        <v>48346</v>
      </c>
      <c r="N133" s="245"/>
      <c r="O133" s="245"/>
      <c r="P133" s="245"/>
      <c r="Q133" s="812"/>
      <c r="R133" s="776"/>
      <c r="S133" s="742"/>
      <c r="T133" s="743" t="s">
        <v>437</v>
      </c>
      <c r="U133" s="781" t="s">
        <v>2967</v>
      </c>
      <c r="V133" s="751" t="s">
        <v>2968</v>
      </c>
      <c r="W133" s="743" t="s">
        <v>2969</v>
      </c>
      <c r="X133" s="744" t="s">
        <v>2970</v>
      </c>
      <c r="Y133" s="747" t="str">
        <f t="shared" si="7"/>
        <v>Eligible</v>
      </c>
      <c r="Z133" s="776"/>
      <c r="AA133" s="776"/>
      <c r="AB133" s="776"/>
    </row>
    <row r="134" spans="1:28" ht="48" customHeight="1">
      <c r="A134" s="779"/>
      <c r="B134" s="244" t="s">
        <v>70</v>
      </c>
      <c r="C134" s="245" t="s">
        <v>71</v>
      </c>
      <c r="D134" s="245"/>
      <c r="E134" s="245" t="s">
        <v>72</v>
      </c>
      <c r="F134" s="245" t="s">
        <v>1627</v>
      </c>
      <c r="G134" s="244">
        <v>1871126748</v>
      </c>
      <c r="H134" s="284"/>
      <c r="I134" s="284"/>
      <c r="J134" s="245" t="s">
        <v>2971</v>
      </c>
      <c r="K134" s="245" t="s">
        <v>6</v>
      </c>
      <c r="L134" s="245" t="s">
        <v>10</v>
      </c>
      <c r="M134" s="245">
        <v>48214</v>
      </c>
      <c r="N134" s="245">
        <v>3138252450</v>
      </c>
      <c r="O134" s="245">
        <v>3139219106</v>
      </c>
      <c r="P134" s="771" t="s">
        <v>2972</v>
      </c>
      <c r="Q134" s="244"/>
      <c r="R134" s="766"/>
      <c r="S134" s="766"/>
      <c r="T134" s="767"/>
      <c r="U134" s="768"/>
      <c r="V134" s="769"/>
      <c r="W134" s="768"/>
      <c r="X134" s="768"/>
      <c r="Y134" s="747" t="str">
        <f t="shared" si="7"/>
        <v>Eligible</v>
      </c>
      <c r="Z134" s="748"/>
      <c r="AA134" s="748"/>
      <c r="AB134" s="748"/>
    </row>
    <row r="135" spans="1:28" ht="99" customHeight="1">
      <c r="A135" s="2"/>
      <c r="B135" s="245" t="s">
        <v>1637</v>
      </c>
      <c r="C135" s="245" t="s">
        <v>652</v>
      </c>
      <c r="D135" s="245"/>
      <c r="E135" s="251" t="s">
        <v>653</v>
      </c>
      <c r="F135" s="245" t="s">
        <v>121</v>
      </c>
      <c r="G135" s="245">
        <v>1871877092</v>
      </c>
      <c r="H135" s="272">
        <v>12719206</v>
      </c>
      <c r="I135" s="272"/>
      <c r="J135" s="245" t="s">
        <v>2659</v>
      </c>
      <c r="K135" s="245" t="s">
        <v>2659</v>
      </c>
      <c r="L135" s="245" t="s">
        <v>3</v>
      </c>
      <c r="M135" s="245">
        <v>48043</v>
      </c>
      <c r="N135" s="740" t="s">
        <v>2660</v>
      </c>
      <c r="O135" s="245"/>
      <c r="P135" s="245"/>
      <c r="Q135" s="813"/>
      <c r="R135" s="814"/>
      <c r="S135" s="6" t="s">
        <v>613</v>
      </c>
      <c r="T135" s="743" t="s">
        <v>437</v>
      </c>
      <c r="U135" s="744" t="s">
        <v>1961</v>
      </c>
      <c r="V135" s="751" t="s">
        <v>2973</v>
      </c>
      <c r="W135" s="800">
        <v>44959</v>
      </c>
      <c r="X135" s="743" t="s">
        <v>2974</v>
      </c>
      <c r="Y135" s="747" t="str">
        <f t="shared" si="7"/>
        <v>Eligible</v>
      </c>
      <c r="Z135" s="748"/>
      <c r="AA135" s="748"/>
      <c r="AB135" s="748"/>
    </row>
    <row r="136" spans="1:28" ht="81.75" customHeight="1">
      <c r="A136" s="2"/>
      <c r="B136" s="245" t="s">
        <v>940</v>
      </c>
      <c r="C136" s="245" t="s">
        <v>1029</v>
      </c>
      <c r="D136" s="245"/>
      <c r="E136" s="245" t="s">
        <v>1048</v>
      </c>
      <c r="F136" s="245" t="s">
        <v>94</v>
      </c>
      <c r="G136" s="245">
        <v>1881042984</v>
      </c>
      <c r="H136" s="272">
        <v>13862165</v>
      </c>
      <c r="I136" s="272"/>
      <c r="J136" s="245" t="s">
        <v>2675</v>
      </c>
      <c r="K136" s="245" t="s">
        <v>2676</v>
      </c>
      <c r="L136" s="245" t="s">
        <v>10</v>
      </c>
      <c r="M136" s="245">
        <v>48346</v>
      </c>
      <c r="N136" s="245"/>
      <c r="O136" s="245"/>
      <c r="P136" s="245"/>
      <c r="Q136" s="279"/>
      <c r="R136" s="741" t="s">
        <v>20</v>
      </c>
      <c r="S136" s="742"/>
      <c r="T136" s="743" t="s">
        <v>437</v>
      </c>
      <c r="U136" s="744" t="s">
        <v>1961</v>
      </c>
      <c r="V136" s="751" t="s">
        <v>2975</v>
      </c>
      <c r="W136" s="743" t="s">
        <v>2976</v>
      </c>
      <c r="X136" s="744" t="s">
        <v>2977</v>
      </c>
      <c r="Y136" s="747" t="str">
        <f t="shared" si="7"/>
        <v>Not Eligible</v>
      </c>
      <c r="Z136" s="776"/>
      <c r="AA136" s="776"/>
      <c r="AB136" s="776"/>
    </row>
    <row r="137" spans="1:28" ht="54" customHeight="1">
      <c r="A137" s="753"/>
      <c r="B137" s="754" t="s">
        <v>1635</v>
      </c>
      <c r="C137" s="754" t="s">
        <v>278</v>
      </c>
      <c r="D137" s="754" t="s">
        <v>822</v>
      </c>
      <c r="E137" s="754" t="s">
        <v>1457</v>
      </c>
      <c r="F137" s="754" t="s">
        <v>259</v>
      </c>
      <c r="G137" s="754">
        <v>1881266336</v>
      </c>
      <c r="H137" s="755">
        <v>15467997</v>
      </c>
      <c r="I137" s="755"/>
      <c r="J137" s="754"/>
      <c r="K137" s="754"/>
      <c r="L137" s="754"/>
      <c r="M137" s="754"/>
      <c r="N137" s="754"/>
      <c r="O137" s="754"/>
      <c r="P137" s="754"/>
      <c r="Q137" s="507"/>
      <c r="R137" s="815" t="s">
        <v>1394</v>
      </c>
      <c r="S137" s="816" t="s">
        <v>1394</v>
      </c>
      <c r="T137" s="757" t="s">
        <v>1394</v>
      </c>
      <c r="U137" s="757" t="s">
        <v>1394</v>
      </c>
      <c r="V137" s="817" t="s">
        <v>1394</v>
      </c>
      <c r="W137" s="805" t="s">
        <v>1394</v>
      </c>
      <c r="X137" s="805" t="s">
        <v>1394</v>
      </c>
      <c r="Y137" s="818"/>
      <c r="Z137" s="762"/>
      <c r="AA137" s="762"/>
      <c r="AB137" s="762"/>
    </row>
    <row r="138" spans="1:28" ht="82.5" customHeight="1">
      <c r="A138" s="2"/>
      <c r="B138" s="245" t="s">
        <v>1285</v>
      </c>
      <c r="C138" s="245" t="s">
        <v>1293</v>
      </c>
      <c r="D138" s="245" t="s">
        <v>1294</v>
      </c>
      <c r="E138" s="245" t="s">
        <v>1295</v>
      </c>
      <c r="F138" s="245" t="s">
        <v>1296</v>
      </c>
      <c r="G138" s="245">
        <v>1881932804</v>
      </c>
      <c r="H138" s="272">
        <v>12509278</v>
      </c>
      <c r="I138" s="272"/>
      <c r="J138" s="245" t="s">
        <v>2810</v>
      </c>
      <c r="K138" s="245" t="s">
        <v>2810</v>
      </c>
      <c r="L138" s="245" t="s">
        <v>3</v>
      </c>
      <c r="M138" s="245">
        <v>48043</v>
      </c>
      <c r="N138" s="245"/>
      <c r="O138" s="245"/>
      <c r="P138" s="245"/>
      <c r="Q138" s="279"/>
      <c r="R138" s="741" t="s">
        <v>20</v>
      </c>
      <c r="S138" s="742"/>
      <c r="T138" s="743" t="s">
        <v>437</v>
      </c>
      <c r="U138" s="744" t="s">
        <v>1961</v>
      </c>
      <c r="V138" s="751" t="s">
        <v>2978</v>
      </c>
      <c r="W138" s="743" t="s">
        <v>2979</v>
      </c>
      <c r="X138" s="744" t="s">
        <v>2980</v>
      </c>
      <c r="Y138" s="747" t="str">
        <f t="shared" ref="Y138:Y145" si="8">IF(R138="","Eligible","Not Eligible")</f>
        <v>Not Eligible</v>
      </c>
      <c r="Z138" s="748"/>
      <c r="AA138" s="748"/>
      <c r="AB138" s="748"/>
    </row>
    <row r="139" spans="1:28" ht="76.5" customHeight="1">
      <c r="A139" s="2"/>
      <c r="B139" s="245" t="s">
        <v>940</v>
      </c>
      <c r="C139" s="245" t="s">
        <v>632</v>
      </c>
      <c r="D139" s="245"/>
      <c r="E139" s="245" t="s">
        <v>1010</v>
      </c>
      <c r="F139" s="245" t="s">
        <v>121</v>
      </c>
      <c r="G139" s="245">
        <v>1891128427</v>
      </c>
      <c r="H139" s="272">
        <v>13659245</v>
      </c>
      <c r="I139" s="272"/>
      <c r="J139" s="245" t="s">
        <v>2717</v>
      </c>
      <c r="K139" s="245" t="s">
        <v>2676</v>
      </c>
      <c r="L139" s="245" t="s">
        <v>10</v>
      </c>
      <c r="M139" s="245">
        <v>48346</v>
      </c>
      <c r="N139" s="245"/>
      <c r="O139" s="245"/>
      <c r="P139" s="245"/>
      <c r="Q139" s="749"/>
      <c r="R139" s="750"/>
      <c r="S139" s="742"/>
      <c r="T139" s="743" t="s">
        <v>437</v>
      </c>
      <c r="U139" s="744" t="s">
        <v>1961</v>
      </c>
      <c r="V139" s="751" t="s">
        <v>2981</v>
      </c>
      <c r="W139" s="743" t="s">
        <v>2982</v>
      </c>
      <c r="X139" s="744" t="s">
        <v>2983</v>
      </c>
      <c r="Y139" s="747" t="str">
        <f t="shared" si="8"/>
        <v>Eligible</v>
      </c>
      <c r="Z139" s="776"/>
      <c r="AA139" s="776"/>
      <c r="AB139" s="776"/>
    </row>
    <row r="140" spans="1:28" ht="39" customHeight="1">
      <c r="A140" s="2"/>
      <c r="B140" s="245" t="s">
        <v>1633</v>
      </c>
      <c r="C140" s="245" t="s">
        <v>1444</v>
      </c>
      <c r="D140" s="245"/>
      <c r="E140" s="245" t="s">
        <v>1445</v>
      </c>
      <c r="F140" s="245" t="s">
        <v>94</v>
      </c>
      <c r="G140" s="245">
        <v>1902118896</v>
      </c>
      <c r="H140" s="272"/>
      <c r="I140" s="272"/>
      <c r="J140" s="245" t="s">
        <v>2737</v>
      </c>
      <c r="K140" s="245" t="s">
        <v>2738</v>
      </c>
      <c r="L140" s="245" t="s">
        <v>3</v>
      </c>
      <c r="M140" s="245">
        <v>48854</v>
      </c>
      <c r="N140" s="740" t="s">
        <v>2739</v>
      </c>
      <c r="O140" s="740" t="s">
        <v>2740</v>
      </c>
      <c r="P140" s="771" t="s">
        <v>2741</v>
      </c>
      <c r="Q140" s="279"/>
      <c r="R140" s="741" t="s">
        <v>20</v>
      </c>
      <c r="S140" s="785"/>
      <c r="T140" s="782"/>
      <c r="U140" s="782"/>
      <c r="V140" s="786"/>
      <c r="W140" s="744" t="s">
        <v>2686</v>
      </c>
      <c r="X140" s="768"/>
      <c r="Y140" s="747" t="str">
        <f t="shared" si="8"/>
        <v>Not Eligible</v>
      </c>
      <c r="Z140" s="748"/>
      <c r="AA140" s="748"/>
      <c r="AB140" s="748"/>
    </row>
    <row r="141" spans="1:28" ht="79.5" customHeight="1">
      <c r="A141" s="2"/>
      <c r="B141" s="245" t="s">
        <v>1701</v>
      </c>
      <c r="C141" s="245" t="s">
        <v>1511</v>
      </c>
      <c r="D141" s="245"/>
      <c r="E141" s="245" t="s">
        <v>1346</v>
      </c>
      <c r="F141" s="245" t="s">
        <v>1707</v>
      </c>
      <c r="G141" s="245">
        <v>1134832090</v>
      </c>
      <c r="H141" s="272"/>
      <c r="I141" s="272"/>
      <c r="J141" s="245" t="s">
        <v>2682</v>
      </c>
      <c r="K141" s="245" t="s">
        <v>2682</v>
      </c>
      <c r="L141" s="245" t="s">
        <v>3</v>
      </c>
      <c r="M141" s="245">
        <v>48088</v>
      </c>
      <c r="N141" s="245"/>
      <c r="O141" s="245"/>
      <c r="P141" s="245"/>
      <c r="Q141" s="279"/>
      <c r="R141" s="741" t="s">
        <v>20</v>
      </c>
      <c r="S141" s="742"/>
      <c r="T141" s="743" t="s">
        <v>437</v>
      </c>
      <c r="U141" s="744" t="s">
        <v>1961</v>
      </c>
      <c r="V141" s="751" t="s">
        <v>2984</v>
      </c>
      <c r="W141" s="819"/>
      <c r="X141" s="746" t="s">
        <v>153</v>
      </c>
      <c r="Y141" s="747" t="str">
        <f t="shared" si="8"/>
        <v>Not Eligible</v>
      </c>
      <c r="Z141" s="748"/>
      <c r="AA141" s="748"/>
      <c r="AB141" s="748"/>
    </row>
    <row r="142" spans="1:28" ht="45.75" customHeight="1">
      <c r="A142" s="2"/>
      <c r="B142" s="245" t="s">
        <v>940</v>
      </c>
      <c r="C142" s="245" t="s">
        <v>1093</v>
      </c>
      <c r="D142" s="245"/>
      <c r="E142" s="245" t="s">
        <v>1095</v>
      </c>
      <c r="F142" s="245" t="s">
        <v>259</v>
      </c>
      <c r="G142" s="245">
        <v>1902209760</v>
      </c>
      <c r="H142" s="272"/>
      <c r="I142" s="272"/>
      <c r="J142" s="245" t="s">
        <v>2717</v>
      </c>
      <c r="K142" s="245" t="s">
        <v>2676</v>
      </c>
      <c r="L142" s="245" t="s">
        <v>10</v>
      </c>
      <c r="M142" s="245">
        <v>48346</v>
      </c>
      <c r="N142" s="245"/>
      <c r="O142" s="245"/>
      <c r="P142" s="245"/>
      <c r="Q142" s="279"/>
      <c r="R142" s="741" t="s">
        <v>20</v>
      </c>
      <c r="S142" s="742"/>
      <c r="T142" s="743" t="s">
        <v>437</v>
      </c>
      <c r="U142" s="744" t="s">
        <v>1961</v>
      </c>
      <c r="V142" s="751" t="s">
        <v>2985</v>
      </c>
      <c r="W142" s="743" t="s">
        <v>2986</v>
      </c>
      <c r="X142" s="746" t="s">
        <v>153</v>
      </c>
      <c r="Y142" s="747" t="str">
        <f t="shared" si="8"/>
        <v>Not Eligible</v>
      </c>
      <c r="Z142" s="776"/>
      <c r="AA142" s="776"/>
      <c r="AB142" s="776"/>
    </row>
    <row r="143" spans="1:28" ht="61.5" customHeight="1">
      <c r="A143" s="2"/>
      <c r="B143" s="245" t="s">
        <v>940</v>
      </c>
      <c r="C143" s="245" t="s">
        <v>772</v>
      </c>
      <c r="D143" s="245"/>
      <c r="E143" s="245" t="s">
        <v>997</v>
      </c>
      <c r="F143" s="245" t="s">
        <v>121</v>
      </c>
      <c r="G143" s="245">
        <v>1902287527</v>
      </c>
      <c r="H143" s="272">
        <v>14175342</v>
      </c>
      <c r="I143" s="272"/>
      <c r="J143" s="245" t="s">
        <v>2675</v>
      </c>
      <c r="K143" s="245" t="s">
        <v>2676</v>
      </c>
      <c r="L143" s="245" t="s">
        <v>10</v>
      </c>
      <c r="M143" s="245">
        <v>48346</v>
      </c>
      <c r="N143" s="245"/>
      <c r="O143" s="245"/>
      <c r="P143" s="245"/>
      <c r="Q143" s="749"/>
      <c r="R143" s="750"/>
      <c r="S143" s="742"/>
      <c r="T143" s="743" t="s">
        <v>437</v>
      </c>
      <c r="U143" s="778" t="s">
        <v>2987</v>
      </c>
      <c r="V143" s="751" t="s">
        <v>2988</v>
      </c>
      <c r="W143" s="743" t="s">
        <v>2989</v>
      </c>
      <c r="X143" s="744" t="s">
        <v>2990</v>
      </c>
      <c r="Y143" s="747" t="str">
        <f t="shared" si="8"/>
        <v>Eligible</v>
      </c>
      <c r="Z143" s="748"/>
      <c r="AA143" s="748"/>
      <c r="AB143" s="748"/>
    </row>
    <row r="144" spans="1:28" ht="90.75" customHeight="1">
      <c r="A144" s="2"/>
      <c r="B144" s="245" t="s">
        <v>1637</v>
      </c>
      <c r="C144" s="245" t="s">
        <v>616</v>
      </c>
      <c r="D144" s="245" t="s">
        <v>617</v>
      </c>
      <c r="E144" s="251" t="s">
        <v>618</v>
      </c>
      <c r="F144" s="245" t="s">
        <v>121</v>
      </c>
      <c r="G144" s="244">
        <v>1912032772</v>
      </c>
      <c r="H144" s="284">
        <v>11458220</v>
      </c>
      <c r="I144" s="284"/>
      <c r="J144" s="245" t="s">
        <v>2659</v>
      </c>
      <c r="K144" s="245" t="s">
        <v>2659</v>
      </c>
      <c r="L144" s="245" t="s">
        <v>3</v>
      </c>
      <c r="M144" s="245">
        <v>48043</v>
      </c>
      <c r="N144" s="740" t="s">
        <v>2660</v>
      </c>
      <c r="O144" s="245"/>
      <c r="P144" s="245"/>
      <c r="Q144" s="749"/>
      <c r="R144" s="750"/>
      <c r="S144" s="6" t="s">
        <v>582</v>
      </c>
      <c r="T144" s="743" t="s">
        <v>437</v>
      </c>
      <c r="U144" s="744" t="s">
        <v>1961</v>
      </c>
      <c r="V144" s="751" t="s">
        <v>2991</v>
      </c>
      <c r="W144" s="743" t="s">
        <v>2240</v>
      </c>
      <c r="X144" s="743" t="s">
        <v>2992</v>
      </c>
      <c r="Y144" s="747" t="str">
        <f t="shared" si="8"/>
        <v>Eligible</v>
      </c>
      <c r="Z144" s="748"/>
      <c r="AA144" s="748"/>
      <c r="AB144" s="748"/>
    </row>
    <row r="145" spans="1:28" ht="60.75" customHeight="1">
      <c r="A145" s="2"/>
      <c r="B145" s="245" t="s">
        <v>751</v>
      </c>
      <c r="C145" s="245" t="s">
        <v>632</v>
      </c>
      <c r="D145" s="245" t="s">
        <v>82</v>
      </c>
      <c r="E145" s="245" t="s">
        <v>1762</v>
      </c>
      <c r="F145" s="245" t="s">
        <v>121</v>
      </c>
      <c r="G145" s="245">
        <v>1912333808</v>
      </c>
      <c r="H145" s="272">
        <v>15712339</v>
      </c>
      <c r="I145" s="272"/>
      <c r="J145" s="245" t="s">
        <v>2758</v>
      </c>
      <c r="K145" s="245"/>
      <c r="L145" s="245" t="s">
        <v>10</v>
      </c>
      <c r="M145" s="245">
        <v>48038</v>
      </c>
      <c r="N145" s="244"/>
      <c r="O145" s="244"/>
      <c r="P145" s="244"/>
      <c r="Q145" s="788"/>
      <c r="R145" s="789"/>
      <c r="S145" s="790"/>
      <c r="T145" s="743" t="s">
        <v>437</v>
      </c>
      <c r="U145" s="744" t="s">
        <v>1961</v>
      </c>
      <c r="V145" s="751" t="s">
        <v>2993</v>
      </c>
      <c r="W145" s="743" t="s">
        <v>2292</v>
      </c>
      <c r="X145" s="743" t="s">
        <v>2994</v>
      </c>
      <c r="Y145" s="747" t="str">
        <f t="shared" si="8"/>
        <v>Eligible</v>
      </c>
      <c r="Z145" s="748" t="str">
        <f>IFERROR(IF(SEARCH("ENROLLED",S145),"ENROLLED"), "")</f>
        <v/>
      </c>
      <c r="AA145" s="748"/>
      <c r="AB145" s="748"/>
    </row>
    <row r="146" spans="1:28" ht="90.75" customHeight="1">
      <c r="A146" s="753"/>
      <c r="B146" s="754" t="s">
        <v>1701</v>
      </c>
      <c r="C146" s="754" t="s">
        <v>1503</v>
      </c>
      <c r="D146" s="754" t="s">
        <v>1504</v>
      </c>
      <c r="E146" s="754" t="s">
        <v>1505</v>
      </c>
      <c r="F146" s="754" t="s">
        <v>1506</v>
      </c>
      <c r="G146" s="754">
        <v>1912542242</v>
      </c>
      <c r="H146" s="755">
        <v>14980425</v>
      </c>
      <c r="I146" s="755"/>
      <c r="J146" s="754" t="s">
        <v>2682</v>
      </c>
      <c r="K146" s="754" t="s">
        <v>2682</v>
      </c>
      <c r="L146" s="754" t="s">
        <v>3</v>
      </c>
      <c r="M146" s="754">
        <v>48088</v>
      </c>
      <c r="N146" s="754"/>
      <c r="O146" s="754"/>
      <c r="P146" s="754"/>
      <c r="Q146" s="755"/>
      <c r="R146" s="755" t="s">
        <v>1398</v>
      </c>
      <c r="S146" s="756"/>
      <c r="T146" s="820" t="s">
        <v>1394</v>
      </c>
      <c r="U146" s="757" t="s">
        <v>1394</v>
      </c>
      <c r="V146" s="758" t="s">
        <v>1394</v>
      </c>
      <c r="W146" s="757" t="s">
        <v>1394</v>
      </c>
      <c r="X146" s="757" t="s">
        <v>1394</v>
      </c>
      <c r="Y146" s="761"/>
      <c r="Z146" s="762"/>
      <c r="AA146" s="762"/>
      <c r="AB146" s="762"/>
    </row>
    <row r="147" spans="1:28" ht="127.5" customHeight="1">
      <c r="A147" s="2"/>
      <c r="B147" s="245" t="s">
        <v>2268</v>
      </c>
      <c r="C147" s="245" t="s">
        <v>686</v>
      </c>
      <c r="D147" s="245"/>
      <c r="E147" s="251" t="s">
        <v>687</v>
      </c>
      <c r="F147" s="245" t="s">
        <v>688</v>
      </c>
      <c r="G147" s="245">
        <v>1922048099</v>
      </c>
      <c r="H147" s="272">
        <v>11747216</v>
      </c>
      <c r="I147" s="272"/>
      <c r="J147" s="245" t="s">
        <v>2995</v>
      </c>
      <c r="K147" s="245" t="s">
        <v>2659</v>
      </c>
      <c r="L147" s="245" t="s">
        <v>3</v>
      </c>
      <c r="M147" s="245">
        <v>48043</v>
      </c>
      <c r="N147" s="740" t="s">
        <v>2660</v>
      </c>
      <c r="O147" s="245"/>
      <c r="P147" s="245"/>
      <c r="Q147" s="279"/>
      <c r="R147" s="741" t="s">
        <v>20</v>
      </c>
      <c r="S147" s="6" t="s">
        <v>582</v>
      </c>
      <c r="T147" s="743" t="s">
        <v>437</v>
      </c>
      <c r="U147" s="744" t="s">
        <v>1961</v>
      </c>
      <c r="V147" s="751" t="s">
        <v>2996</v>
      </c>
      <c r="W147" s="743" t="s">
        <v>2997</v>
      </c>
      <c r="X147" s="743" t="s">
        <v>2998</v>
      </c>
      <c r="Y147" s="747" t="str">
        <f t="shared" ref="Y147:Y168" si="9">IF(R147="","Eligible","Not Eligible")</f>
        <v>Not Eligible</v>
      </c>
      <c r="Z147" s="748"/>
      <c r="AA147" s="748"/>
      <c r="AB147" s="748"/>
    </row>
    <row r="148" spans="1:28" ht="60.75" customHeight="1">
      <c r="A148" s="2"/>
      <c r="B148" s="245" t="s">
        <v>1701</v>
      </c>
      <c r="C148" s="245" t="s">
        <v>917</v>
      </c>
      <c r="D148" s="245" t="s">
        <v>571</v>
      </c>
      <c r="E148" s="245" t="s">
        <v>918</v>
      </c>
      <c r="F148" s="245" t="s">
        <v>919</v>
      </c>
      <c r="G148" s="245">
        <v>1942237425</v>
      </c>
      <c r="H148" s="272">
        <v>11607604</v>
      </c>
      <c r="I148" s="272"/>
      <c r="J148" s="245" t="s">
        <v>2682</v>
      </c>
      <c r="K148" s="245" t="s">
        <v>2682</v>
      </c>
      <c r="L148" s="245" t="s">
        <v>3</v>
      </c>
      <c r="M148" s="245">
        <v>48088</v>
      </c>
      <c r="N148" s="245"/>
      <c r="O148" s="245"/>
      <c r="P148" s="245"/>
      <c r="Q148" s="279"/>
      <c r="R148" s="741" t="s">
        <v>20</v>
      </c>
      <c r="S148" s="742"/>
      <c r="T148" s="743" t="s">
        <v>437</v>
      </c>
      <c r="U148" s="778" t="s">
        <v>2999</v>
      </c>
      <c r="V148" s="751" t="s">
        <v>3000</v>
      </c>
      <c r="W148" s="743" t="s">
        <v>543</v>
      </c>
      <c r="X148" s="778" t="s">
        <v>3001</v>
      </c>
      <c r="Y148" s="747" t="str">
        <f t="shared" si="9"/>
        <v>Not Eligible</v>
      </c>
      <c r="Z148" s="748"/>
      <c r="AA148" s="748"/>
      <c r="AB148" s="748"/>
    </row>
    <row r="149" spans="1:28" ht="90" customHeight="1">
      <c r="A149" s="2"/>
      <c r="B149" s="821" t="s">
        <v>1637</v>
      </c>
      <c r="C149" s="822" t="s">
        <v>605</v>
      </c>
      <c r="D149" s="822"/>
      <c r="E149" s="823" t="s">
        <v>607</v>
      </c>
      <c r="F149" s="822" t="s">
        <v>129</v>
      </c>
      <c r="G149" s="822">
        <v>1942382502</v>
      </c>
      <c r="H149" s="320">
        <v>11838061</v>
      </c>
      <c r="I149" s="270"/>
      <c r="J149" s="245" t="s">
        <v>2659</v>
      </c>
      <c r="K149" s="245" t="s">
        <v>2659</v>
      </c>
      <c r="L149" s="245" t="s">
        <v>3</v>
      </c>
      <c r="M149" s="245">
        <v>48043</v>
      </c>
      <c r="N149" s="740" t="s">
        <v>2660</v>
      </c>
      <c r="O149" s="245"/>
      <c r="P149" s="245"/>
      <c r="Q149" s="749"/>
      <c r="R149" s="750"/>
      <c r="S149" s="6" t="s">
        <v>613</v>
      </c>
      <c r="T149" s="743" t="s">
        <v>437</v>
      </c>
      <c r="U149" s="744" t="s">
        <v>1961</v>
      </c>
      <c r="V149" s="751" t="s">
        <v>3002</v>
      </c>
      <c r="W149" s="743" t="s">
        <v>3003</v>
      </c>
      <c r="X149" s="778" t="s">
        <v>3004</v>
      </c>
      <c r="Y149" s="747" t="str">
        <f t="shared" si="9"/>
        <v>Eligible</v>
      </c>
      <c r="Z149" s="748"/>
      <c r="AA149" s="748"/>
      <c r="AB149" s="748"/>
    </row>
    <row r="150" spans="1:28" ht="87.75" customHeight="1">
      <c r="A150" s="2"/>
      <c r="B150" s="821" t="s">
        <v>940</v>
      </c>
      <c r="C150" s="822" t="s">
        <v>163</v>
      </c>
      <c r="D150" s="822"/>
      <c r="E150" s="822" t="s">
        <v>983</v>
      </c>
      <c r="F150" s="822" t="s">
        <v>121</v>
      </c>
      <c r="G150" s="822">
        <v>1942724463</v>
      </c>
      <c r="H150" s="320">
        <v>14075416</v>
      </c>
      <c r="I150" s="270"/>
      <c r="J150" s="245" t="s">
        <v>2853</v>
      </c>
      <c r="K150" s="245" t="s">
        <v>2676</v>
      </c>
      <c r="L150" s="245" t="s">
        <v>10</v>
      </c>
      <c r="M150" s="245">
        <v>48346</v>
      </c>
      <c r="N150" s="245"/>
      <c r="O150" s="245"/>
      <c r="P150" s="245"/>
      <c r="Q150" s="749"/>
      <c r="R150" s="750"/>
      <c r="S150" s="742"/>
      <c r="T150" s="743" t="s">
        <v>437</v>
      </c>
      <c r="U150" s="744" t="s">
        <v>1961</v>
      </c>
      <c r="V150" s="751" t="s">
        <v>3005</v>
      </c>
      <c r="W150" s="743" t="s">
        <v>3006</v>
      </c>
      <c r="X150" s="744" t="s">
        <v>3007</v>
      </c>
      <c r="Y150" s="747" t="str">
        <f t="shared" si="9"/>
        <v>Eligible</v>
      </c>
      <c r="Z150" s="748"/>
      <c r="AA150" s="748"/>
      <c r="AB150" s="748"/>
    </row>
    <row r="151" spans="1:28" ht="91.5" customHeight="1">
      <c r="A151" s="779"/>
      <c r="B151" s="244" t="s">
        <v>1635</v>
      </c>
      <c r="C151" s="244" t="s">
        <v>515</v>
      </c>
      <c r="D151" s="244"/>
      <c r="E151" s="244" t="s">
        <v>516</v>
      </c>
      <c r="F151" s="244" t="s">
        <v>237</v>
      </c>
      <c r="G151" s="244">
        <v>1962500397</v>
      </c>
      <c r="H151" s="284"/>
      <c r="I151" s="284"/>
      <c r="J151" s="244"/>
      <c r="K151" s="244"/>
      <c r="L151" s="244"/>
      <c r="M151" s="244"/>
      <c r="N151" s="244"/>
      <c r="O151" s="244"/>
      <c r="P151" s="244"/>
      <c r="Q151" s="244"/>
      <c r="R151" s="766"/>
      <c r="S151" s="766"/>
      <c r="T151" s="767"/>
      <c r="U151" s="768"/>
      <c r="V151" s="769"/>
      <c r="W151" s="768"/>
      <c r="X151" s="768"/>
      <c r="Y151" s="747" t="str">
        <f t="shared" si="9"/>
        <v>Eligible</v>
      </c>
      <c r="Z151" s="748"/>
      <c r="AA151" s="748"/>
      <c r="AB151" s="748"/>
    </row>
    <row r="152" spans="1:28" ht="73.5" customHeight="1">
      <c r="A152" s="2"/>
      <c r="B152" s="245" t="s">
        <v>1701</v>
      </c>
      <c r="C152" s="245" t="s">
        <v>814</v>
      </c>
      <c r="D152" s="245" t="s">
        <v>82</v>
      </c>
      <c r="E152" s="245" t="s">
        <v>887</v>
      </c>
      <c r="F152" s="245" t="s">
        <v>1727</v>
      </c>
      <c r="G152" s="244">
        <v>1972256816</v>
      </c>
      <c r="H152" s="284"/>
      <c r="I152" s="284"/>
      <c r="J152" s="245" t="s">
        <v>2682</v>
      </c>
      <c r="K152" s="245" t="s">
        <v>2682</v>
      </c>
      <c r="L152" s="245" t="s">
        <v>3</v>
      </c>
      <c r="M152" s="245">
        <v>48088</v>
      </c>
      <c r="N152" s="245"/>
      <c r="O152" s="245"/>
      <c r="P152" s="245"/>
      <c r="Q152" s="279"/>
      <c r="R152" s="741" t="s">
        <v>20</v>
      </c>
      <c r="S152" s="742"/>
      <c r="T152" s="743" t="s">
        <v>437</v>
      </c>
      <c r="U152" s="744" t="s">
        <v>1961</v>
      </c>
      <c r="V152" s="751" t="s">
        <v>3008</v>
      </c>
      <c r="W152" s="782"/>
      <c r="X152" s="746" t="s">
        <v>153</v>
      </c>
      <c r="Y152" s="747" t="str">
        <f t="shared" si="9"/>
        <v>Not Eligible</v>
      </c>
      <c r="Z152" s="748"/>
      <c r="AA152" s="748"/>
      <c r="AB152" s="748"/>
    </row>
    <row r="153" spans="1:28" ht="57" customHeight="1">
      <c r="A153" s="2"/>
      <c r="B153" s="821" t="s">
        <v>1637</v>
      </c>
      <c r="C153" s="822" t="s">
        <v>641</v>
      </c>
      <c r="D153" s="822" t="s">
        <v>571</v>
      </c>
      <c r="E153" s="823" t="s">
        <v>642</v>
      </c>
      <c r="F153" s="822" t="s">
        <v>129</v>
      </c>
      <c r="G153" s="822">
        <v>1972706133</v>
      </c>
      <c r="H153" s="320">
        <v>11984553</v>
      </c>
      <c r="I153" s="270"/>
      <c r="J153" s="245" t="s">
        <v>2659</v>
      </c>
      <c r="K153" s="245" t="s">
        <v>2659</v>
      </c>
      <c r="L153" s="245" t="s">
        <v>3</v>
      </c>
      <c r="M153" s="245">
        <v>48043</v>
      </c>
      <c r="N153" s="740" t="s">
        <v>2660</v>
      </c>
      <c r="O153" s="245"/>
      <c r="P153" s="245"/>
      <c r="Q153" s="749"/>
      <c r="R153" s="750"/>
      <c r="S153" s="6" t="s">
        <v>649</v>
      </c>
      <c r="T153" s="743" t="s">
        <v>437</v>
      </c>
      <c r="U153" s="778" t="s">
        <v>3009</v>
      </c>
      <c r="V153" s="751" t="s">
        <v>3010</v>
      </c>
      <c r="W153" s="743" t="s">
        <v>1565</v>
      </c>
      <c r="X153" s="778" t="s">
        <v>3011</v>
      </c>
      <c r="Y153" s="747" t="str">
        <f t="shared" si="9"/>
        <v>Eligible</v>
      </c>
      <c r="Z153" s="748"/>
      <c r="AA153" s="748"/>
      <c r="AB153" s="748"/>
    </row>
    <row r="154" spans="1:28" ht="69.75" customHeight="1">
      <c r="A154" s="2"/>
      <c r="B154" s="821" t="s">
        <v>126</v>
      </c>
      <c r="C154" s="822" t="s">
        <v>1410</v>
      </c>
      <c r="D154" s="822"/>
      <c r="E154" s="822" t="s">
        <v>1411</v>
      </c>
      <c r="F154" s="822" t="s">
        <v>121</v>
      </c>
      <c r="G154" s="822">
        <v>1972978047</v>
      </c>
      <c r="H154" s="320">
        <v>13877977</v>
      </c>
      <c r="I154" s="270"/>
      <c r="J154" s="245" t="s">
        <v>3012</v>
      </c>
      <c r="K154" s="245" t="s">
        <v>3012</v>
      </c>
      <c r="L154" s="245" t="s">
        <v>10</v>
      </c>
      <c r="M154" s="245">
        <v>48225</v>
      </c>
      <c r="N154" s="245" t="s">
        <v>2671</v>
      </c>
      <c r="O154" s="245" t="s">
        <v>2672</v>
      </c>
      <c r="P154" s="771" t="s">
        <v>3013</v>
      </c>
      <c r="Q154" s="749"/>
      <c r="R154" s="750"/>
      <c r="S154" s="742"/>
      <c r="T154" s="744" t="s">
        <v>437</v>
      </c>
      <c r="U154" s="744" t="s">
        <v>1961</v>
      </c>
      <c r="V154" s="751" t="s">
        <v>3014</v>
      </c>
      <c r="W154" s="743" t="s">
        <v>3015</v>
      </c>
      <c r="X154" s="743" t="s">
        <v>3016</v>
      </c>
      <c r="Y154" s="747" t="str">
        <f t="shared" si="9"/>
        <v>Eligible</v>
      </c>
      <c r="Z154" s="748"/>
      <c r="AA154" s="748"/>
      <c r="AB154" s="748"/>
    </row>
    <row r="155" spans="1:28" ht="70.5" customHeight="1">
      <c r="A155" s="2"/>
      <c r="B155" s="245" t="s">
        <v>940</v>
      </c>
      <c r="C155" s="245" t="s">
        <v>1067</v>
      </c>
      <c r="D155" s="245"/>
      <c r="E155" s="245" t="s">
        <v>1068</v>
      </c>
      <c r="F155" s="245" t="s">
        <v>129</v>
      </c>
      <c r="G155" s="245">
        <v>1982632824</v>
      </c>
      <c r="H155" s="272">
        <v>10891170</v>
      </c>
      <c r="I155" s="272"/>
      <c r="J155" s="245" t="s">
        <v>2675</v>
      </c>
      <c r="K155" s="245" t="s">
        <v>2676</v>
      </c>
      <c r="L155" s="245" t="s">
        <v>10</v>
      </c>
      <c r="M155" s="245">
        <v>48346</v>
      </c>
      <c r="N155" s="245"/>
      <c r="O155" s="245"/>
      <c r="P155" s="245"/>
      <c r="Q155" s="749"/>
      <c r="R155" s="750"/>
      <c r="S155" s="742"/>
      <c r="T155" s="743" t="s">
        <v>437</v>
      </c>
      <c r="U155" s="744" t="s">
        <v>1961</v>
      </c>
      <c r="V155" s="751" t="s">
        <v>3017</v>
      </c>
      <c r="W155" s="743" t="s">
        <v>3018</v>
      </c>
      <c r="X155" s="778" t="s">
        <v>3019</v>
      </c>
      <c r="Y155" s="747" t="str">
        <f t="shared" si="9"/>
        <v>Eligible</v>
      </c>
      <c r="Z155" s="776"/>
      <c r="AA155" s="776"/>
      <c r="AB155" s="776"/>
    </row>
    <row r="156" spans="1:28" ht="58.5" customHeight="1">
      <c r="A156" s="2"/>
      <c r="B156" s="245" t="s">
        <v>940</v>
      </c>
      <c r="C156" s="245" t="s">
        <v>1054</v>
      </c>
      <c r="D156" s="245"/>
      <c r="E156" s="245" t="s">
        <v>1055</v>
      </c>
      <c r="F156" s="245" t="s">
        <v>121</v>
      </c>
      <c r="G156" s="245">
        <v>1992258362</v>
      </c>
      <c r="H156" s="272">
        <v>13642448</v>
      </c>
      <c r="I156" s="272"/>
      <c r="J156" s="245" t="s">
        <v>2675</v>
      </c>
      <c r="K156" s="245" t="s">
        <v>2676</v>
      </c>
      <c r="L156" s="245" t="s">
        <v>10</v>
      </c>
      <c r="M156" s="245">
        <v>48346</v>
      </c>
      <c r="N156" s="245"/>
      <c r="O156" s="245"/>
      <c r="P156" s="245"/>
      <c r="Q156" s="749"/>
      <c r="R156" s="750"/>
      <c r="S156" s="742"/>
      <c r="T156" s="743" t="s">
        <v>437</v>
      </c>
      <c r="U156" s="744" t="s">
        <v>1961</v>
      </c>
      <c r="V156" s="751" t="s">
        <v>3020</v>
      </c>
      <c r="W156" s="743" t="s">
        <v>3021</v>
      </c>
      <c r="X156" s="744" t="s">
        <v>3022</v>
      </c>
      <c r="Y156" s="747" t="str">
        <f t="shared" si="9"/>
        <v>Eligible</v>
      </c>
      <c r="Z156" s="776"/>
      <c r="AA156" s="776"/>
      <c r="AB156" s="776"/>
    </row>
    <row r="157" spans="1:28" ht="64.5" customHeight="1">
      <c r="A157" s="2"/>
      <c r="B157" s="245" t="s">
        <v>1701</v>
      </c>
      <c r="C157" s="245" t="s">
        <v>882</v>
      </c>
      <c r="D157" s="245" t="s">
        <v>814</v>
      </c>
      <c r="E157" s="245" t="s">
        <v>883</v>
      </c>
      <c r="F157" s="245" t="s">
        <v>1727</v>
      </c>
      <c r="G157" s="245">
        <v>1992454334</v>
      </c>
      <c r="H157" s="272">
        <v>15540517</v>
      </c>
      <c r="I157" s="272"/>
      <c r="J157" s="245" t="s">
        <v>2682</v>
      </c>
      <c r="K157" s="245" t="s">
        <v>2682</v>
      </c>
      <c r="L157" s="245" t="s">
        <v>3</v>
      </c>
      <c r="M157" s="245">
        <v>48088</v>
      </c>
      <c r="N157" s="245"/>
      <c r="O157" s="245"/>
      <c r="P157" s="245"/>
      <c r="Q157" s="279"/>
      <c r="R157" s="741" t="s">
        <v>20</v>
      </c>
      <c r="S157" s="742"/>
      <c r="T157" s="743" t="s">
        <v>437</v>
      </c>
      <c r="U157" s="744" t="s">
        <v>1961</v>
      </c>
      <c r="V157" s="751" t="s">
        <v>3023</v>
      </c>
      <c r="W157" s="743" t="s">
        <v>3024</v>
      </c>
      <c r="X157" s="746" t="s">
        <v>153</v>
      </c>
      <c r="Y157" s="747" t="str">
        <f t="shared" si="9"/>
        <v>Not Eligible</v>
      </c>
      <c r="Z157" s="748"/>
      <c r="AA157" s="748"/>
      <c r="AB157" s="748"/>
    </row>
    <row r="158" spans="1:28" ht="83.25" customHeight="1">
      <c r="A158" s="779"/>
      <c r="B158" s="244" t="s">
        <v>1638</v>
      </c>
      <c r="C158" s="244" t="s">
        <v>585</v>
      </c>
      <c r="D158" s="244"/>
      <c r="E158" s="244" t="s">
        <v>587</v>
      </c>
      <c r="F158" s="244" t="s">
        <v>573</v>
      </c>
      <c r="G158" s="250">
        <v>1164998431</v>
      </c>
      <c r="H158" s="14">
        <v>14372570</v>
      </c>
      <c r="I158" s="14"/>
      <c r="J158" s="244" t="s">
        <v>2659</v>
      </c>
      <c r="K158" s="244"/>
      <c r="L158" s="244" t="s">
        <v>3</v>
      </c>
      <c r="M158" s="244">
        <v>48043</v>
      </c>
      <c r="N158" s="244" t="s">
        <v>2660</v>
      </c>
      <c r="O158" s="244"/>
      <c r="P158" s="244"/>
      <c r="Q158" s="279"/>
      <c r="R158" s="741" t="s">
        <v>20</v>
      </c>
      <c r="S158" s="809" t="s">
        <v>2220</v>
      </c>
      <c r="T158" s="767"/>
      <c r="U158" s="768"/>
      <c r="V158" s="769"/>
      <c r="W158" s="744" t="s">
        <v>2686</v>
      </c>
      <c r="X158" s="768"/>
      <c r="Y158" s="747" t="str">
        <f t="shared" si="9"/>
        <v>Not Eligible</v>
      </c>
      <c r="Z158" s="748"/>
      <c r="AA158" s="748"/>
      <c r="AB158" s="748"/>
    </row>
    <row r="159" spans="1:28" ht="72.75" customHeight="1">
      <c r="A159" s="779"/>
      <c r="B159" s="252" t="s">
        <v>1638</v>
      </c>
      <c r="C159" s="253" t="s">
        <v>1639</v>
      </c>
      <c r="D159" s="253"/>
      <c r="E159" s="253" t="s">
        <v>662</v>
      </c>
      <c r="F159" s="253" t="s">
        <v>663</v>
      </c>
      <c r="G159" s="254">
        <v>1922525146</v>
      </c>
      <c r="H159" s="292">
        <v>14102707</v>
      </c>
      <c r="I159" s="292"/>
      <c r="J159" s="244" t="s">
        <v>2659</v>
      </c>
      <c r="K159" s="244"/>
      <c r="L159" s="244" t="s">
        <v>3</v>
      </c>
      <c r="M159" s="244">
        <v>48043</v>
      </c>
      <c r="N159" s="244" t="s">
        <v>2660</v>
      </c>
      <c r="O159" s="244"/>
      <c r="P159" s="244"/>
      <c r="Q159" s="244"/>
      <c r="R159" s="766"/>
      <c r="S159" s="809" t="s">
        <v>2532</v>
      </c>
      <c r="T159" s="767"/>
      <c r="U159" s="768"/>
      <c r="V159" s="769"/>
      <c r="W159" s="744" t="s">
        <v>2686</v>
      </c>
      <c r="X159" s="768"/>
      <c r="Y159" s="747" t="str">
        <f t="shared" si="9"/>
        <v>Eligible</v>
      </c>
      <c r="Z159" s="748"/>
      <c r="AA159" s="748"/>
      <c r="AB159" s="748"/>
    </row>
    <row r="160" spans="1:28" ht="70.5" customHeight="1">
      <c r="A160" s="779"/>
      <c r="B160" s="255" t="s">
        <v>1640</v>
      </c>
      <c r="C160" s="256" t="s">
        <v>1641</v>
      </c>
      <c r="D160" s="256"/>
      <c r="E160" s="256" t="s">
        <v>565</v>
      </c>
      <c r="F160" s="257" t="s">
        <v>566</v>
      </c>
      <c r="G160" s="256"/>
      <c r="H160" s="824"/>
      <c r="I160" s="330"/>
      <c r="J160" s="244"/>
      <c r="K160" s="244"/>
      <c r="L160" s="244"/>
      <c r="M160" s="244"/>
      <c r="N160" s="244"/>
      <c r="O160" s="244"/>
      <c r="P160" s="244"/>
      <c r="Q160" s="279"/>
      <c r="R160" s="741" t="s">
        <v>20</v>
      </c>
      <c r="S160" s="766"/>
      <c r="T160" s="767"/>
      <c r="U160" s="768"/>
      <c r="V160" s="769"/>
      <c r="W160" s="768"/>
      <c r="X160" s="768"/>
      <c r="Y160" s="747" t="str">
        <f t="shared" si="9"/>
        <v>Not Eligible</v>
      </c>
      <c r="Z160" s="748"/>
      <c r="AA160" s="748"/>
      <c r="AB160" s="748"/>
    </row>
    <row r="161" spans="1:28" ht="15.75" customHeight="1">
      <c r="A161" s="779"/>
      <c r="B161" s="244"/>
      <c r="C161" s="244"/>
      <c r="D161" s="244"/>
      <c r="E161" s="244"/>
      <c r="F161" s="244"/>
      <c r="G161" s="244"/>
      <c r="H161" s="284"/>
      <c r="I161" s="284"/>
      <c r="J161" s="244"/>
      <c r="K161" s="244"/>
      <c r="L161" s="244"/>
      <c r="M161" s="244"/>
      <c r="N161" s="244"/>
      <c r="O161" s="244"/>
      <c r="P161" s="244"/>
      <c r="Q161" s="244"/>
      <c r="R161" s="766"/>
      <c r="S161" s="766"/>
      <c r="T161" s="767"/>
      <c r="U161" s="768"/>
      <c r="V161" s="768"/>
      <c r="W161" s="768"/>
      <c r="X161" s="768"/>
      <c r="Y161" s="747" t="str">
        <f t="shared" si="9"/>
        <v>Eligible</v>
      </c>
      <c r="Z161" s="748"/>
      <c r="AA161" s="748"/>
      <c r="AB161" s="748"/>
    </row>
    <row r="162" spans="1:28" ht="15.75" customHeight="1">
      <c r="A162" s="779"/>
      <c r="B162" s="244"/>
      <c r="C162" s="244"/>
      <c r="D162" s="244"/>
      <c r="E162" s="244"/>
      <c r="F162" s="244"/>
      <c r="G162" s="244"/>
      <c r="H162" s="284"/>
      <c r="I162" s="284"/>
      <c r="J162" s="244"/>
      <c r="K162" s="244"/>
      <c r="L162" s="244"/>
      <c r="M162" s="244"/>
      <c r="N162" s="244"/>
      <c r="O162" s="244"/>
      <c r="P162" s="244"/>
      <c r="Q162" s="244"/>
      <c r="R162" s="766"/>
      <c r="S162" s="766"/>
      <c r="T162" s="767"/>
      <c r="U162" s="768"/>
      <c r="V162" s="768"/>
      <c r="W162" s="768"/>
      <c r="X162" s="768"/>
      <c r="Y162" s="747" t="str">
        <f t="shared" si="9"/>
        <v>Eligible</v>
      </c>
      <c r="Z162" s="748"/>
      <c r="AA162" s="748"/>
      <c r="AB162" s="748"/>
    </row>
    <row r="163" spans="1:28" ht="15.75" customHeight="1">
      <c r="A163" s="779"/>
      <c r="B163" s="244"/>
      <c r="C163" s="244"/>
      <c r="D163" s="244"/>
      <c r="E163" s="244"/>
      <c r="F163" s="244"/>
      <c r="G163" s="244"/>
      <c r="H163" s="284"/>
      <c r="I163" s="284"/>
      <c r="J163" s="244"/>
      <c r="K163" s="244"/>
      <c r="L163" s="244"/>
      <c r="M163" s="244"/>
      <c r="N163" s="244"/>
      <c r="O163" s="244"/>
      <c r="P163" s="244"/>
      <c r="Q163" s="244"/>
      <c r="R163" s="766"/>
      <c r="S163" s="766"/>
      <c r="T163" s="767"/>
      <c r="U163" s="768"/>
      <c r="V163" s="768"/>
      <c r="W163" s="768"/>
      <c r="X163" s="768"/>
      <c r="Y163" s="747" t="str">
        <f t="shared" si="9"/>
        <v>Eligible</v>
      </c>
      <c r="Z163" s="748"/>
      <c r="AA163" s="748"/>
      <c r="AB163" s="748"/>
    </row>
    <row r="164" spans="1:28" ht="15.75" customHeight="1">
      <c r="A164" s="779"/>
      <c r="B164" s="244"/>
      <c r="C164" s="244"/>
      <c r="D164" s="244"/>
      <c r="E164" s="244"/>
      <c r="F164" s="244"/>
      <c r="G164" s="244"/>
      <c r="H164" s="284"/>
      <c r="I164" s="284"/>
      <c r="J164" s="244"/>
      <c r="K164" s="244"/>
      <c r="L164" s="244"/>
      <c r="M164" s="244"/>
      <c r="N164" s="244"/>
      <c r="O164" s="244"/>
      <c r="P164" s="244"/>
      <c r="Q164" s="244"/>
      <c r="R164" s="766"/>
      <c r="S164" s="766"/>
      <c r="T164" s="767"/>
      <c r="U164" s="768"/>
      <c r="V164" s="768"/>
      <c r="W164" s="768"/>
      <c r="X164" s="768"/>
      <c r="Y164" s="747" t="str">
        <f t="shared" si="9"/>
        <v>Eligible</v>
      </c>
      <c r="Z164" s="748"/>
      <c r="AA164" s="748"/>
      <c r="AB164" s="748"/>
    </row>
    <row r="165" spans="1:28" ht="15.75" customHeight="1">
      <c r="A165" s="779"/>
      <c r="B165" s="244"/>
      <c r="C165" s="244"/>
      <c r="D165" s="244"/>
      <c r="E165" s="244"/>
      <c r="F165" s="244"/>
      <c r="G165" s="244"/>
      <c r="H165" s="284"/>
      <c r="I165" s="284"/>
      <c r="J165" s="244"/>
      <c r="K165" s="244"/>
      <c r="L165" s="244"/>
      <c r="M165" s="244"/>
      <c r="N165" s="244"/>
      <c r="O165" s="244"/>
      <c r="P165" s="244"/>
      <c r="Q165" s="244"/>
      <c r="R165" s="766"/>
      <c r="S165" s="766"/>
      <c r="T165" s="767"/>
      <c r="U165" s="768"/>
      <c r="V165" s="768"/>
      <c r="W165" s="768"/>
      <c r="X165" s="768"/>
      <c r="Y165" s="747" t="str">
        <f t="shared" si="9"/>
        <v>Eligible</v>
      </c>
      <c r="Z165" s="748"/>
      <c r="AA165" s="748"/>
      <c r="AB165" s="748"/>
    </row>
    <row r="166" spans="1:28" ht="15.75" customHeight="1">
      <c r="A166" s="779"/>
      <c r="B166" s="244"/>
      <c r="C166" s="244"/>
      <c r="D166" s="244"/>
      <c r="E166" s="244"/>
      <c r="F166" s="244"/>
      <c r="G166" s="244"/>
      <c r="H166" s="284"/>
      <c r="I166" s="284"/>
      <c r="J166" s="244"/>
      <c r="K166" s="244"/>
      <c r="L166" s="244"/>
      <c r="M166" s="244"/>
      <c r="N166" s="244"/>
      <c r="O166" s="244"/>
      <c r="P166" s="244"/>
      <c r="Q166" s="244"/>
      <c r="R166" s="766"/>
      <c r="S166" s="766"/>
      <c r="T166" s="767"/>
      <c r="U166" s="768"/>
      <c r="V166" s="768"/>
      <c r="W166" s="768"/>
      <c r="X166" s="768"/>
      <c r="Y166" s="747" t="str">
        <f t="shared" si="9"/>
        <v>Eligible</v>
      </c>
      <c r="Z166" s="748"/>
      <c r="AA166" s="748"/>
      <c r="AB166" s="748"/>
    </row>
    <row r="167" spans="1:28" ht="15.75" customHeight="1">
      <c r="A167" s="779"/>
      <c r="B167" s="244"/>
      <c r="C167" s="244"/>
      <c r="D167" s="244"/>
      <c r="E167" s="244"/>
      <c r="F167" s="244"/>
      <c r="G167" s="244"/>
      <c r="H167" s="284"/>
      <c r="I167" s="284"/>
      <c r="J167" s="244"/>
      <c r="K167" s="244"/>
      <c r="L167" s="244"/>
      <c r="M167" s="244"/>
      <c r="N167" s="244"/>
      <c r="O167" s="244"/>
      <c r="P167" s="244"/>
      <c r="Q167" s="244"/>
      <c r="R167" s="766"/>
      <c r="S167" s="766"/>
      <c r="T167" s="767"/>
      <c r="U167" s="768"/>
      <c r="V167" s="768"/>
      <c r="W167" s="768"/>
      <c r="X167" s="768"/>
      <c r="Y167" s="747" t="str">
        <f t="shared" si="9"/>
        <v>Eligible</v>
      </c>
      <c r="Z167" s="748"/>
      <c r="AA167" s="748"/>
      <c r="AB167" s="748"/>
    </row>
    <row r="168" spans="1:28" ht="15.75" customHeight="1">
      <c r="A168" s="779"/>
      <c r="B168" s="244"/>
      <c r="C168" s="244"/>
      <c r="D168" s="244"/>
      <c r="E168" s="244"/>
      <c r="F168" s="244"/>
      <c r="G168" s="244"/>
      <c r="H168" s="284"/>
      <c r="I168" s="284"/>
      <c r="J168" s="244"/>
      <c r="K168" s="244"/>
      <c r="L168" s="244"/>
      <c r="M168" s="244"/>
      <c r="N168" s="244"/>
      <c r="O168" s="244"/>
      <c r="P168" s="244"/>
      <c r="Q168" s="244"/>
      <c r="R168" s="766"/>
      <c r="S168" s="766"/>
      <c r="T168" s="767"/>
      <c r="U168" s="768"/>
      <c r="V168" s="768"/>
      <c r="W168" s="768"/>
      <c r="X168" s="768"/>
      <c r="Y168" s="747" t="str">
        <f t="shared" si="9"/>
        <v>Eligible</v>
      </c>
      <c r="Z168" s="748"/>
      <c r="AA168" s="748"/>
      <c r="AB168" s="748"/>
    </row>
    <row r="169" spans="1:28" ht="15.75" customHeight="1">
      <c r="A169" s="779"/>
      <c r="B169" s="244"/>
      <c r="C169" s="244"/>
      <c r="D169" s="244"/>
      <c r="E169" s="244"/>
      <c r="F169" s="244"/>
      <c r="G169" s="244"/>
      <c r="H169" s="284"/>
      <c r="I169" s="284"/>
      <c r="J169" s="244"/>
      <c r="K169" s="244"/>
      <c r="L169" s="244"/>
      <c r="M169" s="244"/>
      <c r="N169" s="244"/>
      <c r="O169" s="244"/>
      <c r="P169" s="244"/>
      <c r="Q169" s="244"/>
      <c r="R169" s="766"/>
      <c r="S169" s="244"/>
      <c r="T169" s="767"/>
      <c r="U169" s="768"/>
      <c r="V169" s="768"/>
      <c r="W169" s="768"/>
      <c r="X169" s="768"/>
      <c r="Y169" s="747"/>
      <c r="Z169" s="748"/>
      <c r="AA169" s="748"/>
      <c r="AB169" s="748"/>
    </row>
    <row r="170" spans="1:28" ht="15.75" customHeight="1">
      <c r="A170" s="779"/>
      <c r="B170" s="244"/>
      <c r="C170" s="244"/>
      <c r="D170" s="244"/>
      <c r="E170" s="244"/>
      <c r="F170" s="244"/>
      <c r="G170" s="244"/>
      <c r="H170" s="284"/>
      <c r="I170" s="284"/>
      <c r="J170" s="244"/>
      <c r="K170" s="244"/>
      <c r="L170" s="244"/>
      <c r="M170" s="244"/>
      <c r="N170" s="244"/>
      <c r="O170" s="244"/>
      <c r="P170" s="244"/>
      <c r="Q170" s="244"/>
      <c r="R170" s="766"/>
      <c r="S170" s="244"/>
      <c r="T170" s="767"/>
      <c r="U170" s="768"/>
      <c r="V170" s="768"/>
      <c r="W170" s="768"/>
      <c r="X170" s="768"/>
      <c r="Y170" s="747"/>
      <c r="Z170" s="748"/>
      <c r="AA170" s="748"/>
      <c r="AB170" s="748"/>
    </row>
    <row r="171" spans="1:28" ht="15.75" customHeight="1">
      <c r="A171" s="779"/>
      <c r="B171" s="244"/>
      <c r="C171" s="244"/>
      <c r="D171" s="244"/>
      <c r="E171" s="244"/>
      <c r="F171" s="244"/>
      <c r="G171" s="244"/>
      <c r="H171" s="284"/>
      <c r="I171" s="284"/>
      <c r="J171" s="244"/>
      <c r="K171" s="244"/>
      <c r="L171" s="244"/>
      <c r="M171" s="244"/>
      <c r="N171" s="244"/>
      <c r="O171" s="244"/>
      <c r="P171" s="244"/>
      <c r="Q171" s="244"/>
      <c r="R171" s="766"/>
      <c r="S171" s="244"/>
      <c r="T171" s="767"/>
      <c r="U171" s="768"/>
      <c r="V171" s="768"/>
      <c r="W171" s="768"/>
      <c r="X171" s="768"/>
      <c r="Y171" s="747"/>
      <c r="Z171" s="748"/>
      <c r="AA171" s="748"/>
      <c r="AB171" s="748"/>
    </row>
    <row r="172" spans="1:28" ht="15.75" customHeight="1">
      <c r="A172" s="779"/>
      <c r="B172" s="244"/>
      <c r="C172" s="244"/>
      <c r="D172" s="244"/>
      <c r="E172" s="244"/>
      <c r="F172" s="244"/>
      <c r="G172" s="244"/>
      <c r="H172" s="284"/>
      <c r="I172" s="284"/>
      <c r="J172" s="244"/>
      <c r="K172" s="244"/>
      <c r="L172" s="244"/>
      <c r="M172" s="244"/>
      <c r="N172" s="244"/>
      <c r="O172" s="244"/>
      <c r="P172" s="244"/>
      <c r="Q172" s="244"/>
      <c r="R172" s="766"/>
      <c r="S172" s="244"/>
      <c r="T172" s="767"/>
      <c r="U172" s="768"/>
      <c r="V172" s="768"/>
      <c r="W172" s="768"/>
      <c r="X172" s="768"/>
      <c r="Y172" s="747"/>
      <c r="Z172" s="748"/>
      <c r="AA172" s="748"/>
      <c r="AB172" s="748"/>
    </row>
    <row r="173" spans="1:28" ht="15.75" customHeight="1">
      <c r="A173" s="779"/>
      <c r="B173" s="244"/>
      <c r="C173" s="244"/>
      <c r="D173" s="244"/>
      <c r="E173" s="244"/>
      <c r="F173" s="244"/>
      <c r="G173" s="244"/>
      <c r="H173" s="284"/>
      <c r="I173" s="284"/>
      <c r="J173" s="244"/>
      <c r="K173" s="244"/>
      <c r="L173" s="244"/>
      <c r="M173" s="244"/>
      <c r="N173" s="244"/>
      <c r="O173" s="244"/>
      <c r="P173" s="244"/>
      <c r="Q173" s="244"/>
      <c r="R173" s="766"/>
      <c r="S173" s="244"/>
      <c r="T173" s="767"/>
      <c r="U173" s="768"/>
      <c r="V173" s="768"/>
      <c r="W173" s="768"/>
      <c r="X173" s="768"/>
      <c r="Y173" s="747"/>
      <c r="Z173" s="748"/>
      <c r="AA173" s="748"/>
      <c r="AB173" s="748"/>
    </row>
    <row r="174" spans="1:28" ht="15.75" customHeight="1">
      <c r="A174" s="779"/>
      <c r="B174" s="244"/>
      <c r="C174" s="244"/>
      <c r="D174" s="244"/>
      <c r="E174" s="244"/>
      <c r="F174" s="244"/>
      <c r="G174" s="244"/>
      <c r="H174" s="284"/>
      <c r="I174" s="284"/>
      <c r="J174" s="244"/>
      <c r="K174" s="244"/>
      <c r="L174" s="244"/>
      <c r="M174" s="244"/>
      <c r="N174" s="244"/>
      <c r="O174" s="244"/>
      <c r="P174" s="244"/>
      <c r="Q174" s="244"/>
      <c r="R174" s="766"/>
      <c r="S174" s="244"/>
      <c r="T174" s="767"/>
      <c r="U174" s="768"/>
      <c r="V174" s="768"/>
      <c r="W174" s="768"/>
      <c r="X174" s="768"/>
      <c r="Y174" s="747"/>
      <c r="Z174" s="748"/>
      <c r="AA174" s="748"/>
      <c r="AB174" s="748"/>
    </row>
    <row r="175" spans="1:28" ht="15.75" customHeight="1">
      <c r="A175" s="779"/>
      <c r="B175" s="244"/>
      <c r="C175" s="244"/>
      <c r="D175" s="244"/>
      <c r="E175" s="244"/>
      <c r="F175" s="244"/>
      <c r="G175" s="244"/>
      <c r="H175" s="284"/>
      <c r="I175" s="284"/>
      <c r="J175" s="244"/>
      <c r="K175" s="244"/>
      <c r="L175" s="244"/>
      <c r="M175" s="244"/>
      <c r="N175" s="244"/>
      <c r="O175" s="244"/>
      <c r="P175" s="244"/>
      <c r="Q175" s="244"/>
      <c r="R175" s="766"/>
      <c r="S175" s="244"/>
      <c r="T175" s="767"/>
      <c r="U175" s="768"/>
      <c r="V175" s="768"/>
      <c r="W175" s="768"/>
      <c r="X175" s="768"/>
      <c r="Y175" s="747"/>
      <c r="Z175" s="748"/>
      <c r="AA175" s="748"/>
      <c r="AB175" s="748"/>
    </row>
    <row r="176" spans="1:28" ht="15.75" customHeight="1">
      <c r="A176" s="779"/>
      <c r="B176" s="244"/>
      <c r="C176" s="244"/>
      <c r="D176" s="244"/>
      <c r="E176" s="244"/>
      <c r="F176" s="244"/>
      <c r="G176" s="244"/>
      <c r="H176" s="284"/>
      <c r="I176" s="284"/>
      <c r="J176" s="244"/>
      <c r="K176" s="244"/>
      <c r="L176" s="244"/>
      <c r="M176" s="244"/>
      <c r="N176" s="244"/>
      <c r="O176" s="244"/>
      <c r="P176" s="244"/>
      <c r="Q176" s="244"/>
      <c r="R176" s="766"/>
      <c r="S176" s="244"/>
      <c r="T176" s="767"/>
      <c r="U176" s="768"/>
      <c r="V176" s="768"/>
      <c r="W176" s="768"/>
      <c r="X176" s="768"/>
      <c r="Y176" s="747"/>
      <c r="Z176" s="748"/>
      <c r="AA176" s="748"/>
      <c r="AB176" s="748"/>
    </row>
    <row r="177" spans="1:28" ht="15.75" customHeight="1">
      <c r="A177" s="779"/>
      <c r="B177" s="244"/>
      <c r="C177" s="244"/>
      <c r="D177" s="244"/>
      <c r="E177" s="244"/>
      <c r="F177" s="244"/>
      <c r="G177" s="244"/>
      <c r="H177" s="284"/>
      <c r="I177" s="284"/>
      <c r="J177" s="244"/>
      <c r="K177" s="244"/>
      <c r="L177" s="244"/>
      <c r="M177" s="244"/>
      <c r="N177" s="244"/>
      <c r="O177" s="244"/>
      <c r="P177" s="244"/>
      <c r="Q177" s="244"/>
      <c r="R177" s="766"/>
      <c r="S177" s="244"/>
      <c r="T177" s="767"/>
      <c r="U177" s="768"/>
      <c r="V177" s="768"/>
      <c r="W177" s="768"/>
      <c r="X177" s="768"/>
      <c r="Y177" s="747"/>
      <c r="Z177" s="748"/>
      <c r="AA177" s="748"/>
      <c r="AB177" s="748"/>
    </row>
    <row r="178" spans="1:28" ht="15.75" customHeight="1">
      <c r="A178" s="779"/>
      <c r="B178" s="244"/>
      <c r="C178" s="244"/>
      <c r="D178" s="244"/>
      <c r="E178" s="244"/>
      <c r="F178" s="244"/>
      <c r="G178" s="244"/>
      <c r="H178" s="284"/>
      <c r="I178" s="284"/>
      <c r="J178" s="244"/>
      <c r="K178" s="244"/>
      <c r="L178" s="244"/>
      <c r="M178" s="244"/>
      <c r="N178" s="244"/>
      <c r="O178" s="244"/>
      <c r="P178" s="244"/>
      <c r="Q178" s="244"/>
      <c r="R178" s="766"/>
      <c r="S178" s="244"/>
      <c r="T178" s="767"/>
      <c r="U178" s="768"/>
      <c r="V178" s="768"/>
      <c r="W178" s="768"/>
      <c r="X178" s="768"/>
      <c r="Y178" s="747"/>
      <c r="Z178" s="748"/>
      <c r="AA178" s="748"/>
      <c r="AB178" s="748"/>
    </row>
    <row r="179" spans="1:28" ht="15.75" customHeight="1">
      <c r="A179" s="779"/>
      <c r="B179" s="244"/>
      <c r="C179" s="244"/>
      <c r="D179" s="244"/>
      <c r="E179" s="244"/>
      <c r="F179" s="244"/>
      <c r="G179" s="244"/>
      <c r="H179" s="284"/>
      <c r="I179" s="284"/>
      <c r="J179" s="244"/>
      <c r="K179" s="244"/>
      <c r="L179" s="244"/>
      <c r="M179" s="244"/>
      <c r="N179" s="244"/>
      <c r="O179" s="244"/>
      <c r="P179" s="244"/>
      <c r="Q179" s="244"/>
      <c r="R179" s="766"/>
      <c r="S179" s="244"/>
      <c r="T179" s="767"/>
      <c r="U179" s="768"/>
      <c r="V179" s="768"/>
      <c r="W179" s="768"/>
      <c r="X179" s="768"/>
      <c r="Y179" s="747"/>
      <c r="Z179" s="748"/>
      <c r="AA179" s="748"/>
      <c r="AB179" s="748"/>
    </row>
    <row r="180" spans="1:28" ht="15.75" customHeight="1">
      <c r="A180" s="779"/>
      <c r="B180" s="244"/>
      <c r="C180" s="244"/>
      <c r="D180" s="244"/>
      <c r="E180" s="244"/>
      <c r="F180" s="244"/>
      <c r="G180" s="244"/>
      <c r="H180" s="284"/>
      <c r="I180" s="284"/>
      <c r="J180" s="244"/>
      <c r="K180" s="244"/>
      <c r="L180" s="244"/>
      <c r="M180" s="244"/>
      <c r="N180" s="244"/>
      <c r="O180" s="244"/>
      <c r="P180" s="244"/>
      <c r="Q180" s="244"/>
      <c r="R180" s="766"/>
      <c r="S180" s="244"/>
      <c r="T180" s="767"/>
      <c r="U180" s="768"/>
      <c r="V180" s="768"/>
      <c r="W180" s="768"/>
      <c r="X180" s="768"/>
      <c r="Y180" s="747"/>
      <c r="Z180" s="748"/>
      <c r="AA180" s="748"/>
      <c r="AB180" s="748"/>
    </row>
    <row r="181" spans="1:28" ht="15.75" customHeight="1">
      <c r="A181" s="779"/>
      <c r="B181" s="244"/>
      <c r="C181" s="244"/>
      <c r="D181" s="244"/>
      <c r="E181" s="244"/>
      <c r="F181" s="244"/>
      <c r="G181" s="244"/>
      <c r="H181" s="284"/>
      <c r="I181" s="284"/>
      <c r="J181" s="244"/>
      <c r="K181" s="244"/>
      <c r="L181" s="244"/>
      <c r="M181" s="244"/>
      <c r="N181" s="244"/>
      <c r="O181" s="244"/>
      <c r="P181" s="244"/>
      <c r="Q181" s="244"/>
      <c r="R181" s="766"/>
      <c r="S181" s="244"/>
      <c r="T181" s="767"/>
      <c r="U181" s="768"/>
      <c r="V181" s="768"/>
      <c r="W181" s="768"/>
      <c r="X181" s="768"/>
      <c r="Y181" s="747"/>
      <c r="Z181" s="748"/>
      <c r="AA181" s="748"/>
      <c r="AB181" s="748"/>
    </row>
    <row r="182" spans="1:28" ht="15.75" customHeight="1">
      <c r="A182" s="779"/>
      <c r="B182" s="244"/>
      <c r="C182" s="244"/>
      <c r="D182" s="244"/>
      <c r="E182" s="244"/>
      <c r="F182" s="244"/>
      <c r="G182" s="244"/>
      <c r="H182" s="284"/>
      <c r="I182" s="284"/>
      <c r="J182" s="244"/>
      <c r="K182" s="244"/>
      <c r="L182" s="244"/>
      <c r="M182" s="244"/>
      <c r="N182" s="244"/>
      <c r="O182" s="244"/>
      <c r="P182" s="244"/>
      <c r="Q182" s="244"/>
      <c r="R182" s="766"/>
      <c r="S182" s="244"/>
      <c r="T182" s="767"/>
      <c r="U182" s="768"/>
      <c r="V182" s="768"/>
      <c r="W182" s="768"/>
      <c r="X182" s="768"/>
      <c r="Y182" s="747"/>
      <c r="Z182" s="748"/>
      <c r="AA182" s="748"/>
      <c r="AB182" s="748"/>
    </row>
    <row r="183" spans="1:28" ht="15.75" customHeight="1">
      <c r="A183" s="779"/>
      <c r="B183" s="244"/>
      <c r="C183" s="244"/>
      <c r="D183" s="244"/>
      <c r="E183" s="244"/>
      <c r="F183" s="244"/>
      <c r="G183" s="244"/>
      <c r="H183" s="284"/>
      <c r="I183" s="284"/>
      <c r="J183" s="244"/>
      <c r="K183" s="244"/>
      <c r="L183" s="244"/>
      <c r="M183" s="244"/>
      <c r="N183" s="244"/>
      <c r="O183" s="244"/>
      <c r="P183" s="244"/>
      <c r="Q183" s="244"/>
      <c r="R183" s="766"/>
      <c r="S183" s="244"/>
      <c r="T183" s="767"/>
      <c r="U183" s="768"/>
      <c r="V183" s="768"/>
      <c r="W183" s="768"/>
      <c r="X183" s="768"/>
      <c r="Y183" s="747"/>
      <c r="Z183" s="748"/>
      <c r="AA183" s="748"/>
      <c r="AB183" s="748"/>
    </row>
    <row r="184" spans="1:28" ht="15.75" customHeight="1">
      <c r="A184" s="779"/>
      <c r="B184" s="244"/>
      <c r="C184" s="244"/>
      <c r="D184" s="244"/>
      <c r="E184" s="244"/>
      <c r="F184" s="244"/>
      <c r="G184" s="244"/>
      <c r="H184" s="284"/>
      <c r="I184" s="284"/>
      <c r="J184" s="244"/>
      <c r="K184" s="244"/>
      <c r="L184" s="244"/>
      <c r="M184" s="244"/>
      <c r="N184" s="244"/>
      <c r="O184" s="244"/>
      <c r="P184" s="244"/>
      <c r="Q184" s="244"/>
      <c r="R184" s="766"/>
      <c r="S184" s="244"/>
      <c r="T184" s="767"/>
      <c r="U184" s="768"/>
      <c r="V184" s="768"/>
      <c r="W184" s="768"/>
      <c r="X184" s="768"/>
      <c r="Y184" s="747"/>
      <c r="Z184" s="748"/>
      <c r="AA184" s="748"/>
      <c r="AB184" s="748"/>
    </row>
    <row r="185" spans="1:28" ht="15.75" customHeight="1">
      <c r="A185" s="779"/>
      <c r="B185" s="244"/>
      <c r="C185" s="244"/>
      <c r="D185" s="244"/>
      <c r="E185" s="244"/>
      <c r="F185" s="244"/>
      <c r="G185" s="244"/>
      <c r="H185" s="284"/>
      <c r="I185" s="284"/>
      <c r="J185" s="244"/>
      <c r="K185" s="244"/>
      <c r="L185" s="244"/>
      <c r="M185" s="244"/>
      <c r="N185" s="244"/>
      <c r="O185" s="244"/>
      <c r="P185" s="244"/>
      <c r="Q185" s="244"/>
      <c r="R185" s="766"/>
      <c r="S185" s="244"/>
      <c r="T185" s="767"/>
      <c r="U185" s="768"/>
      <c r="V185" s="768"/>
      <c r="W185" s="768"/>
      <c r="X185" s="768"/>
      <c r="Y185" s="747"/>
      <c r="Z185" s="748"/>
      <c r="AA185" s="748"/>
      <c r="AB185" s="748"/>
    </row>
    <row r="186" spans="1:28" ht="15.75" customHeight="1">
      <c r="A186" s="779"/>
      <c r="B186" s="244"/>
      <c r="C186" s="244"/>
      <c r="D186" s="244"/>
      <c r="E186" s="244"/>
      <c r="F186" s="244"/>
      <c r="G186" s="244"/>
      <c r="H186" s="284"/>
      <c r="I186" s="284"/>
      <c r="J186" s="244"/>
      <c r="K186" s="244"/>
      <c r="L186" s="244"/>
      <c r="M186" s="244"/>
      <c r="N186" s="244"/>
      <c r="O186" s="244"/>
      <c r="P186" s="244"/>
      <c r="Q186" s="244"/>
      <c r="R186" s="766"/>
      <c r="S186" s="244"/>
      <c r="T186" s="767"/>
      <c r="U186" s="768"/>
      <c r="V186" s="768"/>
      <c r="W186" s="768"/>
      <c r="X186" s="768"/>
      <c r="Y186" s="747"/>
      <c r="Z186" s="748"/>
      <c r="AA186" s="748"/>
      <c r="AB186" s="748"/>
    </row>
    <row r="187" spans="1:28" ht="15.75" customHeight="1">
      <c r="A187" s="779"/>
      <c r="B187" s="244"/>
      <c r="C187" s="244"/>
      <c r="D187" s="244"/>
      <c r="E187" s="244"/>
      <c r="F187" s="244"/>
      <c r="G187" s="244"/>
      <c r="H187" s="284"/>
      <c r="I187" s="284"/>
      <c r="J187" s="244"/>
      <c r="K187" s="244"/>
      <c r="L187" s="244"/>
      <c r="M187" s="244"/>
      <c r="N187" s="244"/>
      <c r="O187" s="244"/>
      <c r="P187" s="244"/>
      <c r="Q187" s="244"/>
      <c r="R187" s="766"/>
      <c r="S187" s="244"/>
      <c r="T187" s="767"/>
      <c r="U187" s="768"/>
      <c r="V187" s="768"/>
      <c r="W187" s="768"/>
      <c r="X187" s="768"/>
      <c r="Y187" s="747"/>
      <c r="Z187" s="748"/>
      <c r="AA187" s="748"/>
      <c r="AB187" s="748"/>
    </row>
    <row r="188" spans="1:28" ht="15.75" customHeight="1">
      <c r="A188" s="779"/>
      <c r="B188" s="244"/>
      <c r="C188" s="244"/>
      <c r="D188" s="244"/>
      <c r="E188" s="244"/>
      <c r="F188" s="244"/>
      <c r="G188" s="244"/>
      <c r="H188" s="284"/>
      <c r="I188" s="284"/>
      <c r="J188" s="244"/>
      <c r="K188" s="244"/>
      <c r="L188" s="244"/>
      <c r="M188" s="244"/>
      <c r="N188" s="244"/>
      <c r="O188" s="244"/>
      <c r="P188" s="244"/>
      <c r="Q188" s="244"/>
      <c r="R188" s="766"/>
      <c r="S188" s="244"/>
      <c r="T188" s="767"/>
      <c r="U188" s="768"/>
      <c r="V188" s="768"/>
      <c r="W188" s="768"/>
      <c r="X188" s="768"/>
      <c r="Y188" s="747"/>
      <c r="Z188" s="748"/>
      <c r="AA188" s="748"/>
      <c r="AB188" s="748"/>
    </row>
    <row r="189" spans="1:28" ht="15.75" customHeight="1">
      <c r="A189" s="779"/>
      <c r="B189" s="244"/>
      <c r="C189" s="244"/>
      <c r="D189" s="244"/>
      <c r="E189" s="244"/>
      <c r="F189" s="244"/>
      <c r="G189" s="244"/>
      <c r="H189" s="284"/>
      <c r="I189" s="284"/>
      <c r="J189" s="244"/>
      <c r="K189" s="244"/>
      <c r="L189" s="244"/>
      <c r="M189" s="244"/>
      <c r="N189" s="244"/>
      <c r="O189" s="244"/>
      <c r="P189" s="244"/>
      <c r="Q189" s="244"/>
      <c r="R189" s="766"/>
      <c r="S189" s="244"/>
      <c r="T189" s="767"/>
      <c r="U189" s="768"/>
      <c r="V189" s="768"/>
      <c r="W189" s="768"/>
      <c r="X189" s="768"/>
      <c r="Y189" s="747"/>
      <c r="Z189" s="748"/>
      <c r="AA189" s="748"/>
      <c r="AB189" s="748"/>
    </row>
    <row r="190" spans="1:28" ht="15.75" customHeight="1">
      <c r="A190" s="779"/>
      <c r="B190" s="244"/>
      <c r="C190" s="244"/>
      <c r="D190" s="244"/>
      <c r="E190" s="244"/>
      <c r="F190" s="244"/>
      <c r="G190" s="244"/>
      <c r="H190" s="284"/>
      <c r="I190" s="284"/>
      <c r="J190" s="244"/>
      <c r="K190" s="244"/>
      <c r="L190" s="244"/>
      <c r="M190" s="244"/>
      <c r="N190" s="244"/>
      <c r="O190" s="244"/>
      <c r="P190" s="244"/>
      <c r="Q190" s="244"/>
      <c r="R190" s="766"/>
      <c r="S190" s="244"/>
      <c r="T190" s="767"/>
      <c r="U190" s="768"/>
      <c r="V190" s="768"/>
      <c r="W190" s="768"/>
      <c r="X190" s="768"/>
      <c r="Y190" s="747"/>
      <c r="Z190" s="748"/>
      <c r="AA190" s="748"/>
      <c r="AB190" s="748"/>
    </row>
    <row r="191" spans="1:28" ht="15.75" customHeight="1">
      <c r="A191" s="779"/>
      <c r="B191" s="244"/>
      <c r="C191" s="244"/>
      <c r="D191" s="244"/>
      <c r="E191" s="244"/>
      <c r="F191" s="244"/>
      <c r="G191" s="244"/>
      <c r="H191" s="284"/>
      <c r="I191" s="284"/>
      <c r="J191" s="244"/>
      <c r="K191" s="244"/>
      <c r="L191" s="244"/>
      <c r="M191" s="244"/>
      <c r="N191" s="244"/>
      <c r="O191" s="244"/>
      <c r="P191" s="244"/>
      <c r="Q191" s="244"/>
      <c r="R191" s="766"/>
      <c r="S191" s="244"/>
      <c r="T191" s="767"/>
      <c r="U191" s="768"/>
      <c r="V191" s="768"/>
      <c r="W191" s="768"/>
      <c r="X191" s="768"/>
      <c r="Y191" s="747"/>
      <c r="Z191" s="748"/>
      <c r="AA191" s="748"/>
      <c r="AB191" s="748"/>
    </row>
    <row r="192" spans="1:28" ht="15.75" customHeight="1">
      <c r="A192" s="779"/>
      <c r="B192" s="244"/>
      <c r="C192" s="244"/>
      <c r="D192" s="244"/>
      <c r="E192" s="244"/>
      <c r="F192" s="244"/>
      <c r="G192" s="244"/>
      <c r="H192" s="284"/>
      <c r="I192" s="284"/>
      <c r="J192" s="244"/>
      <c r="K192" s="244"/>
      <c r="L192" s="244"/>
      <c r="M192" s="244"/>
      <c r="N192" s="244"/>
      <c r="O192" s="244"/>
      <c r="P192" s="244"/>
      <c r="Q192" s="244"/>
      <c r="R192" s="766"/>
      <c r="S192" s="244"/>
      <c r="T192" s="767"/>
      <c r="U192" s="768"/>
      <c r="V192" s="768"/>
      <c r="W192" s="768"/>
      <c r="X192" s="768"/>
      <c r="Y192" s="747"/>
      <c r="Z192" s="748"/>
      <c r="AA192" s="748"/>
      <c r="AB192" s="748"/>
    </row>
    <row r="193" spans="1:28" ht="15.75" customHeight="1">
      <c r="A193" s="779"/>
      <c r="B193" s="244"/>
      <c r="C193" s="244"/>
      <c r="D193" s="244"/>
      <c r="E193" s="244"/>
      <c r="F193" s="244"/>
      <c r="G193" s="244"/>
      <c r="H193" s="284"/>
      <c r="I193" s="284"/>
      <c r="J193" s="244"/>
      <c r="K193" s="244"/>
      <c r="L193" s="244"/>
      <c r="M193" s="244"/>
      <c r="N193" s="244"/>
      <c r="O193" s="244"/>
      <c r="P193" s="244"/>
      <c r="Q193" s="244"/>
      <c r="R193" s="766"/>
      <c r="S193" s="244"/>
      <c r="T193" s="767"/>
      <c r="U193" s="768"/>
      <c r="V193" s="768"/>
      <c r="W193" s="768"/>
      <c r="X193" s="768"/>
      <c r="Y193" s="747"/>
      <c r="Z193" s="748"/>
      <c r="AA193" s="748"/>
      <c r="AB193" s="748"/>
    </row>
    <row r="194" spans="1:28" ht="15.75" customHeight="1">
      <c r="A194" s="779"/>
      <c r="B194" s="244"/>
      <c r="C194" s="244"/>
      <c r="D194" s="244"/>
      <c r="E194" s="244"/>
      <c r="F194" s="244"/>
      <c r="G194" s="244"/>
      <c r="H194" s="284"/>
      <c r="I194" s="284"/>
      <c r="J194" s="244"/>
      <c r="K194" s="244"/>
      <c r="L194" s="244"/>
      <c r="M194" s="244"/>
      <c r="N194" s="244"/>
      <c r="O194" s="244"/>
      <c r="P194" s="244"/>
      <c r="Q194" s="244"/>
      <c r="R194" s="766"/>
      <c r="S194" s="244"/>
      <c r="T194" s="767"/>
      <c r="U194" s="768"/>
      <c r="V194" s="768"/>
      <c r="W194" s="768"/>
      <c r="X194" s="768"/>
      <c r="Y194" s="747"/>
      <c r="Z194" s="748"/>
      <c r="AA194" s="748"/>
      <c r="AB194" s="748"/>
    </row>
    <row r="195" spans="1:28" ht="15.75" customHeight="1">
      <c r="A195" s="779"/>
      <c r="B195" s="244"/>
      <c r="C195" s="244"/>
      <c r="D195" s="244"/>
      <c r="E195" s="244"/>
      <c r="F195" s="244"/>
      <c r="G195" s="244"/>
      <c r="H195" s="284"/>
      <c r="I195" s="284"/>
      <c r="J195" s="244"/>
      <c r="K195" s="244"/>
      <c r="L195" s="244"/>
      <c r="M195" s="244"/>
      <c r="N195" s="244"/>
      <c r="O195" s="244"/>
      <c r="P195" s="244"/>
      <c r="Q195" s="244"/>
      <c r="R195" s="766"/>
      <c r="S195" s="244"/>
      <c r="T195" s="767"/>
      <c r="U195" s="768"/>
      <c r="V195" s="768"/>
      <c r="W195" s="768"/>
      <c r="X195" s="768"/>
      <c r="Y195" s="747"/>
      <c r="Z195" s="748"/>
      <c r="AA195" s="748"/>
      <c r="AB195" s="748"/>
    </row>
    <row r="196" spans="1:28" ht="15.75" customHeight="1">
      <c r="A196" s="779"/>
      <c r="B196" s="244"/>
      <c r="C196" s="244"/>
      <c r="D196" s="244"/>
      <c r="E196" s="244"/>
      <c r="F196" s="244"/>
      <c r="G196" s="244"/>
      <c r="H196" s="284"/>
      <c r="I196" s="284"/>
      <c r="J196" s="244"/>
      <c r="K196" s="244"/>
      <c r="L196" s="244"/>
      <c r="M196" s="244"/>
      <c r="N196" s="244"/>
      <c r="O196" s="244"/>
      <c r="P196" s="244"/>
      <c r="Q196" s="244"/>
      <c r="R196" s="766"/>
      <c r="S196" s="244"/>
      <c r="T196" s="767"/>
      <c r="U196" s="768"/>
      <c r="V196" s="768"/>
      <c r="W196" s="768"/>
      <c r="X196" s="768"/>
      <c r="Y196" s="747"/>
      <c r="Z196" s="748"/>
      <c r="AA196" s="748"/>
      <c r="AB196" s="748"/>
    </row>
    <row r="197" spans="1:28" ht="15.75" customHeight="1">
      <c r="A197" s="779"/>
      <c r="B197" s="244"/>
      <c r="C197" s="244"/>
      <c r="D197" s="244"/>
      <c r="E197" s="244"/>
      <c r="F197" s="244"/>
      <c r="G197" s="244"/>
      <c r="H197" s="284"/>
      <c r="I197" s="284"/>
      <c r="J197" s="244"/>
      <c r="K197" s="244"/>
      <c r="L197" s="244"/>
      <c r="M197" s="244"/>
      <c r="N197" s="244"/>
      <c r="O197" s="244"/>
      <c r="P197" s="244"/>
      <c r="Q197" s="244"/>
      <c r="R197" s="766"/>
      <c r="S197" s="244"/>
      <c r="T197" s="767"/>
      <c r="U197" s="768"/>
      <c r="V197" s="768"/>
      <c r="W197" s="768"/>
      <c r="X197" s="768"/>
      <c r="Y197" s="747"/>
      <c r="Z197" s="748"/>
      <c r="AA197" s="748"/>
      <c r="AB197" s="748"/>
    </row>
    <row r="198" spans="1:28" ht="15.75" customHeight="1">
      <c r="A198" s="779"/>
      <c r="B198" s="244"/>
      <c r="C198" s="244"/>
      <c r="D198" s="244"/>
      <c r="E198" s="244"/>
      <c r="F198" s="244"/>
      <c r="G198" s="244"/>
      <c r="H198" s="284"/>
      <c r="I198" s="284"/>
      <c r="J198" s="244"/>
      <c r="K198" s="244"/>
      <c r="L198" s="244"/>
      <c r="M198" s="244"/>
      <c r="N198" s="244"/>
      <c r="O198" s="244"/>
      <c r="P198" s="244"/>
      <c r="Q198" s="244"/>
      <c r="R198" s="766"/>
      <c r="S198" s="244"/>
      <c r="T198" s="767"/>
      <c r="U198" s="768"/>
      <c r="V198" s="768"/>
      <c r="W198" s="768"/>
      <c r="X198" s="768"/>
      <c r="Y198" s="747"/>
      <c r="Z198" s="748"/>
      <c r="AA198" s="748"/>
      <c r="AB198" s="748"/>
    </row>
    <row r="199" spans="1:28" ht="15.75" customHeight="1">
      <c r="A199" s="779"/>
      <c r="B199" s="244"/>
      <c r="C199" s="244"/>
      <c r="D199" s="244"/>
      <c r="E199" s="244"/>
      <c r="F199" s="244"/>
      <c r="G199" s="244"/>
      <c r="H199" s="284"/>
      <c r="I199" s="284"/>
      <c r="J199" s="244"/>
      <c r="K199" s="244"/>
      <c r="L199" s="244"/>
      <c r="M199" s="244"/>
      <c r="N199" s="244"/>
      <c r="O199" s="244"/>
      <c r="P199" s="244"/>
      <c r="Q199" s="244"/>
      <c r="R199" s="766"/>
      <c r="S199" s="244"/>
      <c r="T199" s="767"/>
      <c r="U199" s="768"/>
      <c r="V199" s="768"/>
      <c r="W199" s="768"/>
      <c r="X199" s="768"/>
      <c r="Y199" s="747"/>
      <c r="Z199" s="748"/>
      <c r="AA199" s="748"/>
      <c r="AB199" s="748"/>
    </row>
    <row r="200" spans="1:28" ht="15.75" customHeight="1">
      <c r="A200" s="779"/>
      <c r="B200" s="244"/>
      <c r="C200" s="244"/>
      <c r="D200" s="244"/>
      <c r="E200" s="244"/>
      <c r="F200" s="244"/>
      <c r="G200" s="244"/>
      <c r="H200" s="284"/>
      <c r="I200" s="284"/>
      <c r="J200" s="244"/>
      <c r="K200" s="244"/>
      <c r="L200" s="244"/>
      <c r="M200" s="244"/>
      <c r="N200" s="244"/>
      <c r="O200" s="244"/>
      <c r="P200" s="244"/>
      <c r="Q200" s="244"/>
      <c r="R200" s="766"/>
      <c r="S200" s="244"/>
      <c r="T200" s="767"/>
      <c r="U200" s="768"/>
      <c r="V200" s="768"/>
      <c r="W200" s="768"/>
      <c r="X200" s="768"/>
      <c r="Y200" s="747"/>
      <c r="Z200" s="748"/>
      <c r="AA200" s="748"/>
      <c r="AB200" s="748"/>
    </row>
    <row r="201" spans="1:28" ht="15.75" customHeight="1">
      <c r="A201" s="779"/>
      <c r="B201" s="244"/>
      <c r="C201" s="244"/>
      <c r="D201" s="244"/>
      <c r="E201" s="244"/>
      <c r="F201" s="244"/>
      <c r="G201" s="244"/>
      <c r="H201" s="284"/>
      <c r="I201" s="284"/>
      <c r="J201" s="244"/>
      <c r="K201" s="244"/>
      <c r="L201" s="244"/>
      <c r="M201" s="244"/>
      <c r="N201" s="244"/>
      <c r="O201" s="244"/>
      <c r="P201" s="244"/>
      <c r="Q201" s="244"/>
      <c r="R201" s="766"/>
      <c r="S201" s="244"/>
      <c r="T201" s="767"/>
      <c r="U201" s="768"/>
      <c r="V201" s="768"/>
      <c r="W201" s="768"/>
      <c r="X201" s="768"/>
      <c r="Y201" s="747"/>
      <c r="Z201" s="748"/>
      <c r="AA201" s="748"/>
      <c r="AB201" s="748"/>
    </row>
    <row r="202" spans="1:28" ht="15.75" customHeight="1">
      <c r="A202" s="779"/>
      <c r="B202" s="244"/>
      <c r="C202" s="244"/>
      <c r="D202" s="244"/>
      <c r="E202" s="244"/>
      <c r="F202" s="244"/>
      <c r="G202" s="244"/>
      <c r="H202" s="284"/>
      <c r="I202" s="284"/>
      <c r="J202" s="244"/>
      <c r="K202" s="244"/>
      <c r="L202" s="244"/>
      <c r="M202" s="244"/>
      <c r="N202" s="244"/>
      <c r="O202" s="244"/>
      <c r="P202" s="244"/>
      <c r="Q202" s="244"/>
      <c r="R202" s="766"/>
      <c r="S202" s="244"/>
      <c r="T202" s="767"/>
      <c r="U202" s="768"/>
      <c r="V202" s="768"/>
      <c r="W202" s="768"/>
      <c r="X202" s="768"/>
      <c r="Y202" s="747"/>
      <c r="Z202" s="748"/>
      <c r="AA202" s="748"/>
      <c r="AB202" s="748"/>
    </row>
    <row r="203" spans="1:28" ht="15.75" customHeight="1">
      <c r="A203" s="779"/>
      <c r="B203" s="244"/>
      <c r="C203" s="244"/>
      <c r="D203" s="244"/>
      <c r="E203" s="244"/>
      <c r="F203" s="244"/>
      <c r="G203" s="244"/>
      <c r="H203" s="284"/>
      <c r="I203" s="284"/>
      <c r="J203" s="244"/>
      <c r="K203" s="244"/>
      <c r="L203" s="244"/>
      <c r="M203" s="244"/>
      <c r="N203" s="244"/>
      <c r="O203" s="244"/>
      <c r="P203" s="244"/>
      <c r="Q203" s="244"/>
      <c r="R203" s="766"/>
      <c r="S203" s="244"/>
      <c r="T203" s="767"/>
      <c r="U203" s="768"/>
      <c r="V203" s="768"/>
      <c r="W203" s="768"/>
      <c r="X203" s="768"/>
      <c r="Y203" s="747"/>
      <c r="Z203" s="748"/>
      <c r="AA203" s="748"/>
      <c r="AB203" s="748"/>
    </row>
    <row r="204" spans="1:28" ht="15.75" customHeight="1">
      <c r="A204" s="779"/>
      <c r="B204" s="244"/>
      <c r="C204" s="244"/>
      <c r="D204" s="244"/>
      <c r="E204" s="244"/>
      <c r="F204" s="244"/>
      <c r="G204" s="244"/>
      <c r="H204" s="284"/>
      <c r="I204" s="284"/>
      <c r="J204" s="244"/>
      <c r="K204" s="244"/>
      <c r="L204" s="244"/>
      <c r="M204" s="244"/>
      <c r="N204" s="244"/>
      <c r="O204" s="244"/>
      <c r="P204" s="244"/>
      <c r="Q204" s="244"/>
      <c r="R204" s="766"/>
      <c r="S204" s="244"/>
      <c r="T204" s="767"/>
      <c r="U204" s="768"/>
      <c r="V204" s="768"/>
      <c r="W204" s="768"/>
      <c r="X204" s="768"/>
      <c r="Y204" s="747"/>
      <c r="Z204" s="748"/>
      <c r="AA204" s="748"/>
      <c r="AB204" s="748"/>
    </row>
    <row r="205" spans="1:28" ht="15.75" customHeight="1">
      <c r="A205" s="779"/>
      <c r="B205" s="244"/>
      <c r="C205" s="244"/>
      <c r="D205" s="244"/>
      <c r="E205" s="244"/>
      <c r="F205" s="244"/>
      <c r="G205" s="244"/>
      <c r="H205" s="284"/>
      <c r="I205" s="284"/>
      <c r="J205" s="244"/>
      <c r="K205" s="244"/>
      <c r="L205" s="244"/>
      <c r="M205" s="244"/>
      <c r="N205" s="244"/>
      <c r="O205" s="244"/>
      <c r="P205" s="244"/>
      <c r="Q205" s="244"/>
      <c r="R205" s="766"/>
      <c r="S205" s="244"/>
      <c r="T205" s="767"/>
      <c r="U205" s="768"/>
      <c r="V205" s="768"/>
      <c r="W205" s="768"/>
      <c r="X205" s="768"/>
      <c r="Y205" s="747"/>
      <c r="Z205" s="748"/>
      <c r="AA205" s="748"/>
      <c r="AB205" s="748"/>
    </row>
    <row r="206" spans="1:28" ht="15.75" customHeight="1">
      <c r="A206" s="779"/>
      <c r="B206" s="244"/>
      <c r="C206" s="244"/>
      <c r="D206" s="244"/>
      <c r="E206" s="244"/>
      <c r="F206" s="244"/>
      <c r="G206" s="244"/>
      <c r="H206" s="284"/>
      <c r="I206" s="284"/>
      <c r="J206" s="244"/>
      <c r="K206" s="244"/>
      <c r="L206" s="244"/>
      <c r="M206" s="244"/>
      <c r="N206" s="244"/>
      <c r="O206" s="244"/>
      <c r="P206" s="244"/>
      <c r="Q206" s="244"/>
      <c r="R206" s="766"/>
      <c r="S206" s="244"/>
      <c r="T206" s="767"/>
      <c r="U206" s="768"/>
      <c r="V206" s="768"/>
      <c r="W206" s="768"/>
      <c r="X206" s="768"/>
      <c r="Y206" s="747"/>
      <c r="Z206" s="748"/>
      <c r="AA206" s="748"/>
      <c r="AB206" s="748"/>
    </row>
    <row r="207" spans="1:28" ht="15.75" customHeight="1">
      <c r="A207" s="779"/>
      <c r="B207" s="244"/>
      <c r="C207" s="244"/>
      <c r="D207" s="244"/>
      <c r="E207" s="244"/>
      <c r="F207" s="244"/>
      <c r="G207" s="244"/>
      <c r="H207" s="284"/>
      <c r="I207" s="284"/>
      <c r="J207" s="244"/>
      <c r="K207" s="244"/>
      <c r="L207" s="244"/>
      <c r="M207" s="244"/>
      <c r="N207" s="244"/>
      <c r="O207" s="244"/>
      <c r="P207" s="244"/>
      <c r="Q207" s="244"/>
      <c r="R207" s="766"/>
      <c r="S207" s="244"/>
      <c r="T207" s="767"/>
      <c r="U207" s="768"/>
      <c r="V207" s="768"/>
      <c r="W207" s="768"/>
      <c r="X207" s="768"/>
      <c r="Y207" s="747"/>
      <c r="Z207" s="748"/>
      <c r="AA207" s="748"/>
      <c r="AB207" s="748"/>
    </row>
    <row r="208" spans="1:28" ht="15.75" customHeight="1">
      <c r="A208" s="779"/>
      <c r="B208" s="244"/>
      <c r="C208" s="244"/>
      <c r="D208" s="244"/>
      <c r="E208" s="244"/>
      <c r="F208" s="244"/>
      <c r="G208" s="244"/>
      <c r="H208" s="284"/>
      <c r="I208" s="284"/>
      <c r="J208" s="244"/>
      <c r="K208" s="244"/>
      <c r="L208" s="244"/>
      <c r="M208" s="244"/>
      <c r="N208" s="244"/>
      <c r="O208" s="244"/>
      <c r="P208" s="244"/>
      <c r="Q208" s="244"/>
      <c r="R208" s="766"/>
      <c r="S208" s="244"/>
      <c r="T208" s="767"/>
      <c r="U208" s="768"/>
      <c r="V208" s="768"/>
      <c r="W208" s="768"/>
      <c r="X208" s="768"/>
      <c r="Y208" s="747"/>
      <c r="Z208" s="748"/>
      <c r="AA208" s="748"/>
      <c r="AB208" s="748"/>
    </row>
    <row r="209" spans="1:28" ht="15.75" customHeight="1">
      <c r="A209" s="779"/>
      <c r="B209" s="244"/>
      <c r="C209" s="244"/>
      <c r="D209" s="244"/>
      <c r="E209" s="244"/>
      <c r="F209" s="244"/>
      <c r="G209" s="244"/>
      <c r="H209" s="284"/>
      <c r="I209" s="284"/>
      <c r="J209" s="244"/>
      <c r="K209" s="244"/>
      <c r="L209" s="244"/>
      <c r="M209" s="244"/>
      <c r="N209" s="244"/>
      <c r="O209" s="244"/>
      <c r="P209" s="244"/>
      <c r="Q209" s="244"/>
      <c r="R209" s="766"/>
      <c r="S209" s="244"/>
      <c r="T209" s="767"/>
      <c r="U209" s="768"/>
      <c r="V209" s="768"/>
      <c r="W209" s="768"/>
      <c r="X209" s="768"/>
      <c r="Y209" s="747"/>
      <c r="Z209" s="748"/>
      <c r="AA209" s="748"/>
      <c r="AB209" s="748"/>
    </row>
    <row r="210" spans="1:28" ht="15.75" customHeight="1">
      <c r="A210" s="779"/>
      <c r="B210" s="244"/>
      <c r="C210" s="244"/>
      <c r="D210" s="244"/>
      <c r="E210" s="244"/>
      <c r="F210" s="244"/>
      <c r="G210" s="244"/>
      <c r="H210" s="284"/>
      <c r="I210" s="284"/>
      <c r="J210" s="244"/>
      <c r="K210" s="244"/>
      <c r="L210" s="244"/>
      <c r="M210" s="244"/>
      <c r="N210" s="244"/>
      <c r="O210" s="244"/>
      <c r="P210" s="244"/>
      <c r="Q210" s="244"/>
      <c r="R210" s="766"/>
      <c r="S210" s="244"/>
      <c r="T210" s="767"/>
      <c r="U210" s="768"/>
      <c r="V210" s="768"/>
      <c r="W210" s="768"/>
      <c r="X210" s="768"/>
      <c r="Y210" s="747"/>
      <c r="Z210" s="748"/>
      <c r="AA210" s="748"/>
      <c r="AB210" s="748"/>
    </row>
    <row r="211" spans="1:28" ht="15.75" customHeight="1">
      <c r="A211" s="779"/>
      <c r="B211" s="244"/>
      <c r="C211" s="244"/>
      <c r="D211" s="244"/>
      <c r="E211" s="244"/>
      <c r="F211" s="244"/>
      <c r="G211" s="244"/>
      <c r="H211" s="284"/>
      <c r="I211" s="284"/>
      <c r="J211" s="244"/>
      <c r="K211" s="244"/>
      <c r="L211" s="244"/>
      <c r="M211" s="244"/>
      <c r="N211" s="244"/>
      <c r="O211" s="244"/>
      <c r="P211" s="244"/>
      <c r="Q211" s="244"/>
      <c r="R211" s="766"/>
      <c r="S211" s="244"/>
      <c r="T211" s="767"/>
      <c r="U211" s="768"/>
      <c r="V211" s="768"/>
      <c r="W211" s="768"/>
      <c r="X211" s="768"/>
      <c r="Y211" s="747"/>
      <c r="Z211" s="748"/>
      <c r="AA211" s="748"/>
      <c r="AB211" s="748"/>
    </row>
    <row r="212" spans="1:28" ht="15.75" customHeight="1">
      <c r="A212" s="779"/>
      <c r="B212" s="244"/>
      <c r="C212" s="244"/>
      <c r="D212" s="244"/>
      <c r="E212" s="244"/>
      <c r="F212" s="244"/>
      <c r="G212" s="244"/>
      <c r="H212" s="284"/>
      <c r="I212" s="284"/>
      <c r="J212" s="244"/>
      <c r="K212" s="244"/>
      <c r="L212" s="244"/>
      <c r="M212" s="244"/>
      <c r="N212" s="244"/>
      <c r="O212" s="244"/>
      <c r="P212" s="244"/>
      <c r="Q212" s="244"/>
      <c r="R212" s="766"/>
      <c r="S212" s="244"/>
      <c r="T212" s="767"/>
      <c r="U212" s="768"/>
      <c r="V212" s="768"/>
      <c r="W212" s="768"/>
      <c r="X212" s="768"/>
      <c r="Y212" s="747"/>
      <c r="Z212" s="748"/>
      <c r="AA212" s="748"/>
      <c r="AB212" s="748"/>
    </row>
    <row r="213" spans="1:28" ht="15.75" customHeight="1">
      <c r="A213" s="779"/>
      <c r="B213" s="244"/>
      <c r="C213" s="244"/>
      <c r="D213" s="244"/>
      <c r="E213" s="244"/>
      <c r="F213" s="244"/>
      <c r="G213" s="244"/>
      <c r="H213" s="284"/>
      <c r="I213" s="284"/>
      <c r="J213" s="244"/>
      <c r="K213" s="244"/>
      <c r="L213" s="244"/>
      <c r="M213" s="244"/>
      <c r="N213" s="244"/>
      <c r="O213" s="244"/>
      <c r="P213" s="244"/>
      <c r="Q213" s="244"/>
      <c r="R213" s="766"/>
      <c r="S213" s="244"/>
      <c r="T213" s="767"/>
      <c r="U213" s="768"/>
      <c r="V213" s="768"/>
      <c r="W213" s="768"/>
      <c r="X213" s="768"/>
      <c r="Y213" s="747"/>
      <c r="Z213" s="748"/>
      <c r="AA213" s="748"/>
      <c r="AB213" s="748"/>
    </row>
    <row r="214" spans="1:28" ht="15.75" customHeight="1">
      <c r="A214" s="779"/>
      <c r="B214" s="244"/>
      <c r="C214" s="244"/>
      <c r="D214" s="244"/>
      <c r="E214" s="244"/>
      <c r="F214" s="244"/>
      <c r="G214" s="244"/>
      <c r="H214" s="284"/>
      <c r="I214" s="284"/>
      <c r="J214" s="244"/>
      <c r="K214" s="244"/>
      <c r="L214" s="244"/>
      <c r="M214" s="244"/>
      <c r="N214" s="244"/>
      <c r="O214" s="244"/>
      <c r="P214" s="244"/>
      <c r="Q214" s="244"/>
      <c r="R214" s="766"/>
      <c r="S214" s="244"/>
      <c r="T214" s="767"/>
      <c r="U214" s="768"/>
      <c r="V214" s="768"/>
      <c r="W214" s="768"/>
      <c r="X214" s="768"/>
      <c r="Y214" s="747"/>
      <c r="Z214" s="748"/>
      <c r="AA214" s="748"/>
      <c r="AB214" s="748"/>
    </row>
    <row r="215" spans="1:28" ht="15.75" customHeight="1">
      <c r="A215" s="779"/>
      <c r="B215" s="244"/>
      <c r="C215" s="244"/>
      <c r="D215" s="244"/>
      <c r="E215" s="244"/>
      <c r="F215" s="244"/>
      <c r="G215" s="244"/>
      <c r="H215" s="284"/>
      <c r="I215" s="284"/>
      <c r="J215" s="244"/>
      <c r="K215" s="244"/>
      <c r="L215" s="244"/>
      <c r="M215" s="244"/>
      <c r="N215" s="244"/>
      <c r="O215" s="244"/>
      <c r="P215" s="244"/>
      <c r="Q215" s="244"/>
      <c r="R215" s="766"/>
      <c r="S215" s="244"/>
      <c r="T215" s="767"/>
      <c r="U215" s="768"/>
      <c r="V215" s="768"/>
      <c r="W215" s="768"/>
      <c r="X215" s="768"/>
      <c r="Y215" s="747"/>
      <c r="Z215" s="748"/>
      <c r="AA215" s="748"/>
      <c r="AB215" s="748"/>
    </row>
    <row r="216" spans="1:28" ht="15.75" customHeight="1">
      <c r="A216" s="779"/>
      <c r="B216" s="244"/>
      <c r="C216" s="244"/>
      <c r="D216" s="244"/>
      <c r="E216" s="244"/>
      <c r="F216" s="244"/>
      <c r="G216" s="244"/>
      <c r="H216" s="284"/>
      <c r="I216" s="284"/>
      <c r="J216" s="244"/>
      <c r="K216" s="244"/>
      <c r="L216" s="244"/>
      <c r="M216" s="244"/>
      <c r="N216" s="244"/>
      <c r="O216" s="244"/>
      <c r="P216" s="244"/>
      <c r="Q216" s="244"/>
      <c r="R216" s="766"/>
      <c r="S216" s="244"/>
      <c r="T216" s="767"/>
      <c r="U216" s="768"/>
      <c r="V216" s="768"/>
      <c r="W216" s="768"/>
      <c r="X216" s="768"/>
      <c r="Y216" s="747"/>
      <c r="Z216" s="748"/>
      <c r="AA216" s="748"/>
      <c r="AB216" s="748"/>
    </row>
    <row r="217" spans="1:28" ht="15.75" customHeight="1">
      <c r="A217" s="779"/>
      <c r="B217" s="244"/>
      <c r="C217" s="244"/>
      <c r="D217" s="244"/>
      <c r="E217" s="244"/>
      <c r="F217" s="244"/>
      <c r="G217" s="244"/>
      <c r="H217" s="284"/>
      <c r="I217" s="284"/>
      <c r="J217" s="244"/>
      <c r="K217" s="244"/>
      <c r="L217" s="244"/>
      <c r="M217" s="244"/>
      <c r="N217" s="244"/>
      <c r="O217" s="244"/>
      <c r="P217" s="244"/>
      <c r="Q217" s="244"/>
      <c r="R217" s="766"/>
      <c r="S217" s="244"/>
      <c r="T217" s="767"/>
      <c r="U217" s="768"/>
      <c r="V217" s="768"/>
      <c r="W217" s="768"/>
      <c r="X217" s="768"/>
      <c r="Y217" s="747"/>
      <c r="Z217" s="748"/>
      <c r="AA217" s="748"/>
      <c r="AB217" s="748"/>
    </row>
    <row r="218" spans="1:28" ht="15.75" customHeight="1">
      <c r="A218" s="779"/>
      <c r="B218" s="244"/>
      <c r="C218" s="244"/>
      <c r="D218" s="244"/>
      <c r="E218" s="244"/>
      <c r="F218" s="244"/>
      <c r="G218" s="244"/>
      <c r="H218" s="284"/>
      <c r="I218" s="284"/>
      <c r="J218" s="244"/>
      <c r="K218" s="244"/>
      <c r="L218" s="244"/>
      <c r="M218" s="244"/>
      <c r="N218" s="244"/>
      <c r="O218" s="244"/>
      <c r="P218" s="244"/>
      <c r="Q218" s="244"/>
      <c r="R218" s="766"/>
      <c r="S218" s="244"/>
      <c r="T218" s="767"/>
      <c r="U218" s="768"/>
      <c r="V218" s="768"/>
      <c r="W218" s="768"/>
      <c r="X218" s="768"/>
      <c r="Y218" s="747"/>
      <c r="Z218" s="748"/>
      <c r="AA218" s="748"/>
      <c r="AB218" s="748"/>
    </row>
    <row r="219" spans="1:28" ht="15.75" customHeight="1">
      <c r="A219" s="779"/>
      <c r="B219" s="244"/>
      <c r="C219" s="244"/>
      <c r="D219" s="244"/>
      <c r="E219" s="244"/>
      <c r="F219" s="244"/>
      <c r="G219" s="244"/>
      <c r="H219" s="284"/>
      <c r="I219" s="284"/>
      <c r="J219" s="244"/>
      <c r="K219" s="244"/>
      <c r="L219" s="244"/>
      <c r="M219" s="244"/>
      <c r="N219" s="244"/>
      <c r="O219" s="244"/>
      <c r="P219" s="244"/>
      <c r="Q219" s="244"/>
      <c r="R219" s="766"/>
      <c r="S219" s="244"/>
      <c r="T219" s="767"/>
      <c r="U219" s="768"/>
      <c r="V219" s="768"/>
      <c r="W219" s="768"/>
      <c r="X219" s="768"/>
      <c r="Y219" s="747"/>
      <c r="Z219" s="748"/>
      <c r="AA219" s="748"/>
      <c r="AB219" s="748"/>
    </row>
    <row r="220" spans="1:28" ht="15.75" customHeight="1">
      <c r="A220" s="779"/>
      <c r="B220" s="244"/>
      <c r="C220" s="244"/>
      <c r="D220" s="244"/>
      <c r="E220" s="244"/>
      <c r="F220" s="244"/>
      <c r="G220" s="244"/>
      <c r="H220" s="284"/>
      <c r="I220" s="284"/>
      <c r="J220" s="244"/>
      <c r="K220" s="244"/>
      <c r="L220" s="244"/>
      <c r="M220" s="244"/>
      <c r="N220" s="244"/>
      <c r="O220" s="244"/>
      <c r="P220" s="244"/>
      <c r="Q220" s="244"/>
      <c r="R220" s="766"/>
      <c r="S220" s="244"/>
      <c r="T220" s="767"/>
      <c r="U220" s="768"/>
      <c r="V220" s="768"/>
      <c r="W220" s="768"/>
      <c r="X220" s="768"/>
      <c r="Y220" s="747"/>
      <c r="Z220" s="748"/>
      <c r="AA220" s="748"/>
      <c r="AB220" s="748"/>
    </row>
    <row r="221" spans="1:28" ht="15.75" customHeight="1">
      <c r="A221" s="779"/>
      <c r="B221" s="244"/>
      <c r="C221" s="244"/>
      <c r="D221" s="244"/>
      <c r="E221" s="244"/>
      <c r="F221" s="244"/>
      <c r="G221" s="244"/>
      <c r="H221" s="284"/>
      <c r="I221" s="284"/>
      <c r="J221" s="244"/>
      <c r="K221" s="244"/>
      <c r="L221" s="244"/>
      <c r="M221" s="244"/>
      <c r="N221" s="244"/>
      <c r="O221" s="244"/>
      <c r="P221" s="244"/>
      <c r="Q221" s="244"/>
      <c r="R221" s="766"/>
      <c r="S221" s="244"/>
      <c r="T221" s="767"/>
      <c r="U221" s="768"/>
      <c r="V221" s="768"/>
      <c r="W221" s="768"/>
      <c r="X221" s="768"/>
      <c r="Y221" s="747"/>
      <c r="Z221" s="748"/>
      <c r="AA221" s="748"/>
      <c r="AB221" s="748"/>
    </row>
    <row r="222" spans="1:28" ht="15.75" customHeight="1">
      <c r="A222" s="779"/>
      <c r="B222" s="244"/>
      <c r="C222" s="244"/>
      <c r="D222" s="244"/>
      <c r="E222" s="244"/>
      <c r="F222" s="244"/>
      <c r="G222" s="244"/>
      <c r="H222" s="284"/>
      <c r="I222" s="284"/>
      <c r="J222" s="244"/>
      <c r="K222" s="244"/>
      <c r="L222" s="244"/>
      <c r="M222" s="244"/>
      <c r="N222" s="244"/>
      <c r="O222" s="244"/>
      <c r="P222" s="244"/>
      <c r="Q222" s="244"/>
      <c r="R222" s="766"/>
      <c r="S222" s="244"/>
      <c r="T222" s="767"/>
      <c r="U222" s="768"/>
      <c r="V222" s="768"/>
      <c r="W222" s="768"/>
      <c r="X222" s="768"/>
      <c r="Y222" s="747"/>
      <c r="Z222" s="748"/>
      <c r="AA222" s="748"/>
      <c r="AB222" s="748"/>
    </row>
    <row r="223" spans="1:28" ht="15.75" customHeight="1">
      <c r="A223" s="779"/>
      <c r="B223" s="244"/>
      <c r="C223" s="244"/>
      <c r="D223" s="244"/>
      <c r="E223" s="244"/>
      <c r="F223" s="244"/>
      <c r="G223" s="244"/>
      <c r="H223" s="284"/>
      <c r="I223" s="284"/>
      <c r="J223" s="244"/>
      <c r="K223" s="244"/>
      <c r="L223" s="244"/>
      <c r="M223" s="244"/>
      <c r="N223" s="244"/>
      <c r="O223" s="244"/>
      <c r="P223" s="244"/>
      <c r="Q223" s="244"/>
      <c r="R223" s="766"/>
      <c r="S223" s="244"/>
      <c r="T223" s="767"/>
      <c r="U223" s="768"/>
      <c r="V223" s="768"/>
      <c r="W223" s="768"/>
      <c r="X223" s="768"/>
      <c r="Y223" s="747"/>
      <c r="Z223" s="748"/>
      <c r="AA223" s="748"/>
      <c r="AB223" s="748"/>
    </row>
    <row r="224" spans="1:28" ht="15.75" customHeight="1">
      <c r="A224" s="779"/>
      <c r="B224" s="244"/>
      <c r="C224" s="244"/>
      <c r="D224" s="244"/>
      <c r="E224" s="244"/>
      <c r="F224" s="244"/>
      <c r="G224" s="244"/>
      <c r="H224" s="284"/>
      <c r="I224" s="284"/>
      <c r="J224" s="244"/>
      <c r="K224" s="244"/>
      <c r="L224" s="244"/>
      <c r="M224" s="244"/>
      <c r="N224" s="244"/>
      <c r="O224" s="244"/>
      <c r="P224" s="244"/>
      <c r="Q224" s="244"/>
      <c r="R224" s="766"/>
      <c r="S224" s="244"/>
      <c r="T224" s="767"/>
      <c r="U224" s="768"/>
      <c r="V224" s="768"/>
      <c r="W224" s="768"/>
      <c r="X224" s="768"/>
      <c r="Y224" s="747"/>
      <c r="Z224" s="748"/>
      <c r="AA224" s="748"/>
      <c r="AB224" s="748"/>
    </row>
    <row r="225" spans="1:28" ht="15.75" customHeight="1">
      <c r="A225" s="779"/>
      <c r="B225" s="244"/>
      <c r="C225" s="244"/>
      <c r="D225" s="244"/>
      <c r="E225" s="244"/>
      <c r="F225" s="244"/>
      <c r="G225" s="244"/>
      <c r="H225" s="284"/>
      <c r="I225" s="284"/>
      <c r="J225" s="244"/>
      <c r="K225" s="244"/>
      <c r="L225" s="244"/>
      <c r="M225" s="244"/>
      <c r="N225" s="244"/>
      <c r="O225" s="244"/>
      <c r="P225" s="244"/>
      <c r="Q225" s="244"/>
      <c r="R225" s="766"/>
      <c r="S225" s="244"/>
      <c r="T225" s="767"/>
      <c r="U225" s="768"/>
      <c r="V225" s="768"/>
      <c r="W225" s="768"/>
      <c r="X225" s="768"/>
      <c r="Y225" s="747"/>
      <c r="Z225" s="748"/>
      <c r="AA225" s="748"/>
      <c r="AB225" s="748"/>
    </row>
    <row r="226" spans="1:28" ht="15.75" customHeight="1">
      <c r="A226" s="779"/>
      <c r="B226" s="244"/>
      <c r="C226" s="244"/>
      <c r="D226" s="244"/>
      <c r="E226" s="244"/>
      <c r="F226" s="244"/>
      <c r="G226" s="244"/>
      <c r="H226" s="284"/>
      <c r="I226" s="284"/>
      <c r="J226" s="244"/>
      <c r="K226" s="244"/>
      <c r="L226" s="244"/>
      <c r="M226" s="244"/>
      <c r="N226" s="244"/>
      <c r="O226" s="244"/>
      <c r="P226" s="244"/>
      <c r="Q226" s="244"/>
      <c r="R226" s="766"/>
      <c r="S226" s="244"/>
      <c r="T226" s="767"/>
      <c r="U226" s="768"/>
      <c r="V226" s="768"/>
      <c r="W226" s="768"/>
      <c r="X226" s="768"/>
      <c r="Y226" s="747"/>
      <c r="Z226" s="748"/>
      <c r="AA226" s="748"/>
      <c r="AB226" s="748"/>
    </row>
    <row r="227" spans="1:28" ht="15.75" customHeight="1">
      <c r="A227" s="779"/>
      <c r="B227" s="244"/>
      <c r="C227" s="244"/>
      <c r="D227" s="244"/>
      <c r="E227" s="244"/>
      <c r="F227" s="244"/>
      <c r="G227" s="244"/>
      <c r="H227" s="284"/>
      <c r="I227" s="284"/>
      <c r="J227" s="244"/>
      <c r="K227" s="244"/>
      <c r="L227" s="244"/>
      <c r="M227" s="244"/>
      <c r="N227" s="244"/>
      <c r="O227" s="244"/>
      <c r="P227" s="244"/>
      <c r="Q227" s="244"/>
      <c r="R227" s="766"/>
      <c r="S227" s="244"/>
      <c r="T227" s="767"/>
      <c r="U227" s="768"/>
      <c r="V227" s="768"/>
      <c r="W227" s="768"/>
      <c r="X227" s="768"/>
      <c r="Y227" s="747"/>
      <c r="Z227" s="748"/>
      <c r="AA227" s="748"/>
      <c r="AB227" s="748"/>
    </row>
    <row r="228" spans="1:28" ht="15.75" customHeight="1">
      <c r="A228" s="779"/>
      <c r="B228" s="244"/>
      <c r="C228" s="244"/>
      <c r="D228" s="244"/>
      <c r="E228" s="244"/>
      <c r="F228" s="244"/>
      <c r="G228" s="244"/>
      <c r="H228" s="284"/>
      <c r="I228" s="284"/>
      <c r="J228" s="244"/>
      <c r="K228" s="244"/>
      <c r="L228" s="244"/>
      <c r="M228" s="244"/>
      <c r="N228" s="244"/>
      <c r="O228" s="244"/>
      <c r="P228" s="244"/>
      <c r="Q228" s="244"/>
      <c r="R228" s="766"/>
      <c r="S228" s="244"/>
      <c r="T228" s="767"/>
      <c r="U228" s="768"/>
      <c r="V228" s="768"/>
      <c r="W228" s="768"/>
      <c r="X228" s="768"/>
      <c r="Y228" s="747"/>
      <c r="Z228" s="748"/>
      <c r="AA228" s="748"/>
      <c r="AB228" s="748"/>
    </row>
    <row r="229" spans="1:28" ht="15.75" customHeight="1">
      <c r="A229" s="779"/>
      <c r="B229" s="244"/>
      <c r="C229" s="244"/>
      <c r="D229" s="244"/>
      <c r="E229" s="244"/>
      <c r="F229" s="244"/>
      <c r="G229" s="244"/>
      <c r="H229" s="284"/>
      <c r="I229" s="284"/>
      <c r="J229" s="244"/>
      <c r="K229" s="244"/>
      <c r="L229" s="244"/>
      <c r="M229" s="244"/>
      <c r="N229" s="244"/>
      <c r="O229" s="244"/>
      <c r="P229" s="244"/>
      <c r="Q229" s="244"/>
      <c r="R229" s="766"/>
      <c r="S229" s="244"/>
      <c r="T229" s="767"/>
      <c r="U229" s="768"/>
      <c r="V229" s="768"/>
      <c r="W229" s="768"/>
      <c r="X229" s="768"/>
      <c r="Y229" s="747"/>
      <c r="Z229" s="748"/>
      <c r="AA229" s="748"/>
      <c r="AB229" s="748"/>
    </row>
    <row r="230" spans="1:28" ht="15.75" customHeight="1">
      <c r="A230" s="779"/>
      <c r="B230" s="244"/>
      <c r="C230" s="244"/>
      <c r="D230" s="244"/>
      <c r="E230" s="244"/>
      <c r="F230" s="244"/>
      <c r="G230" s="244"/>
      <c r="H230" s="284"/>
      <c r="I230" s="284"/>
      <c r="J230" s="244"/>
      <c r="K230" s="244"/>
      <c r="L230" s="244"/>
      <c r="M230" s="244"/>
      <c r="N230" s="244"/>
      <c r="O230" s="244"/>
      <c r="P230" s="244"/>
      <c r="Q230" s="244"/>
      <c r="R230" s="766"/>
      <c r="S230" s="244"/>
      <c r="T230" s="767"/>
      <c r="U230" s="768"/>
      <c r="V230" s="768"/>
      <c r="W230" s="768"/>
      <c r="X230" s="768"/>
      <c r="Y230" s="747"/>
      <c r="Z230" s="748"/>
      <c r="AA230" s="748"/>
      <c r="AB230" s="748"/>
    </row>
    <row r="231" spans="1:28" ht="15.75" customHeight="1">
      <c r="A231" s="779"/>
      <c r="B231" s="244"/>
      <c r="C231" s="244"/>
      <c r="D231" s="244"/>
      <c r="E231" s="244"/>
      <c r="F231" s="244"/>
      <c r="G231" s="244"/>
      <c r="H231" s="284"/>
      <c r="I231" s="284"/>
      <c r="J231" s="244"/>
      <c r="K231" s="244"/>
      <c r="L231" s="244"/>
      <c r="M231" s="244"/>
      <c r="N231" s="244"/>
      <c r="O231" s="244"/>
      <c r="P231" s="244"/>
      <c r="Q231" s="244"/>
      <c r="R231" s="766"/>
      <c r="S231" s="244"/>
      <c r="T231" s="767"/>
      <c r="U231" s="768"/>
      <c r="V231" s="768"/>
      <c r="W231" s="768"/>
      <c r="X231" s="768"/>
      <c r="Y231" s="747"/>
      <c r="Z231" s="748"/>
      <c r="AA231" s="748"/>
      <c r="AB231" s="748"/>
    </row>
    <row r="232" spans="1:28" ht="15.75" customHeight="1">
      <c r="A232" s="779"/>
      <c r="B232" s="244"/>
      <c r="C232" s="244"/>
      <c r="D232" s="244"/>
      <c r="E232" s="244"/>
      <c r="F232" s="244"/>
      <c r="G232" s="244"/>
      <c r="H232" s="284"/>
      <c r="I232" s="284"/>
      <c r="J232" s="244"/>
      <c r="K232" s="244"/>
      <c r="L232" s="244"/>
      <c r="M232" s="244"/>
      <c r="N232" s="244"/>
      <c r="O232" s="244"/>
      <c r="P232" s="244"/>
      <c r="Q232" s="244"/>
      <c r="R232" s="766"/>
      <c r="S232" s="244"/>
      <c r="T232" s="767"/>
      <c r="U232" s="768"/>
      <c r="V232" s="768"/>
      <c r="W232" s="768"/>
      <c r="X232" s="768"/>
      <c r="Y232" s="747"/>
      <c r="Z232" s="748"/>
      <c r="AA232" s="748"/>
      <c r="AB232" s="748"/>
    </row>
    <row r="233" spans="1:28" ht="15.75" customHeight="1">
      <c r="A233" s="779"/>
      <c r="B233" s="244"/>
      <c r="C233" s="244"/>
      <c r="D233" s="244"/>
      <c r="E233" s="244"/>
      <c r="F233" s="244"/>
      <c r="G233" s="244"/>
      <c r="H233" s="284"/>
      <c r="I233" s="284"/>
      <c r="J233" s="244"/>
      <c r="K233" s="244"/>
      <c r="L233" s="244"/>
      <c r="M233" s="244"/>
      <c r="N233" s="244"/>
      <c r="O233" s="244"/>
      <c r="P233" s="244"/>
      <c r="Q233" s="244"/>
      <c r="R233" s="766"/>
      <c r="S233" s="244"/>
      <c r="T233" s="767"/>
      <c r="U233" s="768"/>
      <c r="V233" s="768"/>
      <c r="W233" s="768"/>
      <c r="X233" s="768"/>
      <c r="Y233" s="747"/>
      <c r="Z233" s="748"/>
      <c r="AA233" s="748"/>
      <c r="AB233" s="748"/>
    </row>
    <row r="234" spans="1:28" ht="15.75" customHeight="1">
      <c r="A234" s="779"/>
      <c r="B234" s="244"/>
      <c r="C234" s="244"/>
      <c r="D234" s="244"/>
      <c r="E234" s="244"/>
      <c r="F234" s="244"/>
      <c r="G234" s="244"/>
      <c r="H234" s="284"/>
      <c r="I234" s="284"/>
      <c r="J234" s="244"/>
      <c r="K234" s="244"/>
      <c r="L234" s="244"/>
      <c r="M234" s="244"/>
      <c r="N234" s="244"/>
      <c r="O234" s="244"/>
      <c r="P234" s="244"/>
      <c r="Q234" s="244"/>
      <c r="R234" s="766"/>
      <c r="S234" s="244"/>
      <c r="T234" s="767"/>
      <c r="U234" s="768"/>
      <c r="V234" s="768"/>
      <c r="W234" s="768"/>
      <c r="X234" s="768"/>
      <c r="Y234" s="747"/>
      <c r="Z234" s="748"/>
      <c r="AA234" s="748"/>
      <c r="AB234" s="748"/>
    </row>
    <row r="235" spans="1:28" ht="15.75" customHeight="1">
      <c r="A235" s="779"/>
      <c r="B235" s="244"/>
      <c r="C235" s="244"/>
      <c r="D235" s="244"/>
      <c r="E235" s="244"/>
      <c r="F235" s="244"/>
      <c r="G235" s="244"/>
      <c r="H235" s="284"/>
      <c r="I235" s="284"/>
      <c r="J235" s="244"/>
      <c r="K235" s="244"/>
      <c r="L235" s="244"/>
      <c r="M235" s="244"/>
      <c r="N235" s="244"/>
      <c r="O235" s="244"/>
      <c r="P235" s="244"/>
      <c r="Q235" s="244"/>
      <c r="R235" s="766"/>
      <c r="S235" s="244"/>
      <c r="T235" s="767"/>
      <c r="U235" s="768"/>
      <c r="V235" s="768"/>
      <c r="W235" s="768"/>
      <c r="X235" s="768"/>
      <c r="Y235" s="747"/>
      <c r="Z235" s="748"/>
      <c r="AA235" s="748"/>
      <c r="AB235" s="748"/>
    </row>
    <row r="236" spans="1:28" ht="15.75" customHeight="1">
      <c r="A236" s="779"/>
      <c r="B236" s="244"/>
      <c r="C236" s="244"/>
      <c r="D236" s="244"/>
      <c r="E236" s="244"/>
      <c r="F236" s="244"/>
      <c r="G236" s="244"/>
      <c r="H236" s="284"/>
      <c r="I236" s="284"/>
      <c r="J236" s="244"/>
      <c r="K236" s="244"/>
      <c r="L236" s="244"/>
      <c r="M236" s="244"/>
      <c r="N236" s="244"/>
      <c r="O236" s="244"/>
      <c r="P236" s="244"/>
      <c r="Q236" s="244"/>
      <c r="R236" s="766"/>
      <c r="S236" s="244"/>
      <c r="T236" s="767"/>
      <c r="U236" s="768"/>
      <c r="V236" s="768"/>
      <c r="W236" s="768"/>
      <c r="X236" s="768"/>
      <c r="Y236" s="747"/>
      <c r="Z236" s="748"/>
      <c r="AA236" s="748"/>
      <c r="AB236" s="748"/>
    </row>
    <row r="237" spans="1:28" ht="15.75" customHeight="1">
      <c r="A237" s="779"/>
      <c r="B237" s="244"/>
      <c r="C237" s="244"/>
      <c r="D237" s="244"/>
      <c r="E237" s="244"/>
      <c r="F237" s="244"/>
      <c r="G237" s="244"/>
      <c r="H237" s="284"/>
      <c r="I237" s="284"/>
      <c r="J237" s="244"/>
      <c r="K237" s="244"/>
      <c r="L237" s="244"/>
      <c r="M237" s="244"/>
      <c r="N237" s="244"/>
      <c r="O237" s="244"/>
      <c r="P237" s="244"/>
      <c r="Q237" s="244"/>
      <c r="R237" s="766"/>
      <c r="S237" s="244"/>
      <c r="T237" s="767"/>
      <c r="U237" s="768"/>
      <c r="V237" s="768"/>
      <c r="W237" s="768"/>
      <c r="X237" s="768"/>
      <c r="Y237" s="747"/>
      <c r="Z237" s="748"/>
      <c r="AA237" s="748"/>
      <c r="AB237" s="748"/>
    </row>
    <row r="238" spans="1:28" ht="15.75" customHeight="1">
      <c r="A238" s="779"/>
      <c r="B238" s="244"/>
      <c r="C238" s="244"/>
      <c r="D238" s="244"/>
      <c r="E238" s="244"/>
      <c r="F238" s="244"/>
      <c r="G238" s="244"/>
      <c r="H238" s="284"/>
      <c r="I238" s="284"/>
      <c r="J238" s="244"/>
      <c r="K238" s="244"/>
      <c r="L238" s="244"/>
      <c r="M238" s="244"/>
      <c r="N238" s="244"/>
      <c r="O238" s="244"/>
      <c r="P238" s="244"/>
      <c r="Q238" s="244"/>
      <c r="R238" s="766"/>
      <c r="S238" s="244"/>
      <c r="T238" s="767"/>
      <c r="U238" s="768"/>
      <c r="V238" s="768"/>
      <c r="W238" s="768"/>
      <c r="X238" s="768"/>
      <c r="Y238" s="747"/>
      <c r="Z238" s="748"/>
      <c r="AA238" s="748"/>
      <c r="AB238" s="748"/>
    </row>
    <row r="239" spans="1:28" ht="15.75" customHeight="1">
      <c r="A239" s="779"/>
      <c r="B239" s="244"/>
      <c r="C239" s="244"/>
      <c r="D239" s="244"/>
      <c r="E239" s="244"/>
      <c r="F239" s="244"/>
      <c r="G239" s="244"/>
      <c r="H239" s="284"/>
      <c r="I239" s="284"/>
      <c r="J239" s="244"/>
      <c r="K239" s="244"/>
      <c r="L239" s="244"/>
      <c r="M239" s="244"/>
      <c r="N239" s="244"/>
      <c r="O239" s="244"/>
      <c r="P239" s="244"/>
      <c r="Q239" s="244"/>
      <c r="R239" s="766"/>
      <c r="S239" s="244"/>
      <c r="T239" s="767"/>
      <c r="U239" s="768"/>
      <c r="V239" s="768"/>
      <c r="W239" s="768"/>
      <c r="X239" s="768"/>
      <c r="Y239" s="747"/>
      <c r="Z239" s="748"/>
      <c r="AA239" s="748"/>
      <c r="AB239" s="748"/>
    </row>
    <row r="240" spans="1:28" ht="15.75" customHeight="1">
      <c r="A240" s="779"/>
      <c r="B240" s="244"/>
      <c r="C240" s="244"/>
      <c r="D240" s="244"/>
      <c r="E240" s="244"/>
      <c r="F240" s="244"/>
      <c r="G240" s="244"/>
      <c r="H240" s="284"/>
      <c r="I240" s="284"/>
      <c r="J240" s="244"/>
      <c r="K240" s="244"/>
      <c r="L240" s="244"/>
      <c r="M240" s="244"/>
      <c r="N240" s="244"/>
      <c r="O240" s="244"/>
      <c r="P240" s="244"/>
      <c r="Q240" s="244"/>
      <c r="R240" s="766"/>
      <c r="S240" s="244"/>
      <c r="T240" s="767"/>
      <c r="U240" s="768"/>
      <c r="V240" s="768"/>
      <c r="W240" s="768"/>
      <c r="X240" s="768"/>
      <c r="Y240" s="747"/>
      <c r="Z240" s="748"/>
      <c r="AA240" s="748"/>
      <c r="AB240" s="748"/>
    </row>
    <row r="241" spans="1:28" ht="15.75" customHeight="1">
      <c r="A241" s="779"/>
      <c r="B241" s="244"/>
      <c r="C241" s="244"/>
      <c r="D241" s="244"/>
      <c r="E241" s="244"/>
      <c r="F241" s="244"/>
      <c r="G241" s="244"/>
      <c r="H241" s="284"/>
      <c r="I241" s="284"/>
      <c r="J241" s="244"/>
      <c r="K241" s="244"/>
      <c r="L241" s="244"/>
      <c r="M241" s="244"/>
      <c r="N241" s="244"/>
      <c r="O241" s="244"/>
      <c r="P241" s="244"/>
      <c r="Q241" s="244"/>
      <c r="R241" s="766"/>
      <c r="S241" s="244"/>
      <c r="T241" s="767"/>
      <c r="U241" s="768"/>
      <c r="V241" s="768"/>
      <c r="W241" s="768"/>
      <c r="X241" s="768"/>
      <c r="Y241" s="747"/>
      <c r="Z241" s="748"/>
      <c r="AA241" s="748"/>
      <c r="AB241" s="748"/>
    </row>
    <row r="242" spans="1:28" ht="15.75" customHeight="1">
      <c r="A242" s="779"/>
      <c r="B242" s="244"/>
      <c r="C242" s="244"/>
      <c r="D242" s="244"/>
      <c r="E242" s="244"/>
      <c r="F242" s="244"/>
      <c r="G242" s="244"/>
      <c r="H242" s="284"/>
      <c r="I242" s="284"/>
      <c r="J242" s="244"/>
      <c r="K242" s="244"/>
      <c r="L242" s="244"/>
      <c r="M242" s="244"/>
      <c r="N242" s="244"/>
      <c r="O242" s="244"/>
      <c r="P242" s="244"/>
      <c r="Q242" s="244"/>
      <c r="R242" s="766"/>
      <c r="S242" s="244"/>
      <c r="T242" s="767"/>
      <c r="U242" s="768"/>
      <c r="V242" s="768"/>
      <c r="W242" s="768"/>
      <c r="X242" s="768"/>
      <c r="Y242" s="747"/>
      <c r="Z242" s="748"/>
      <c r="AA242" s="748"/>
      <c r="AB242" s="748"/>
    </row>
    <row r="243" spans="1:28" ht="15.75" customHeight="1">
      <c r="A243" s="779"/>
      <c r="B243" s="244"/>
      <c r="C243" s="244"/>
      <c r="D243" s="244"/>
      <c r="E243" s="244"/>
      <c r="F243" s="244"/>
      <c r="G243" s="244"/>
      <c r="H243" s="284"/>
      <c r="I243" s="284"/>
      <c r="J243" s="244"/>
      <c r="K243" s="244"/>
      <c r="L243" s="244"/>
      <c r="M243" s="244"/>
      <c r="N243" s="244"/>
      <c r="O243" s="244"/>
      <c r="P243" s="244"/>
      <c r="Q243" s="244"/>
      <c r="R243" s="766"/>
      <c r="S243" s="244"/>
      <c r="T243" s="767"/>
      <c r="U243" s="768"/>
      <c r="V243" s="768"/>
      <c r="W243" s="768"/>
      <c r="X243" s="768"/>
      <c r="Y243" s="747"/>
      <c r="Z243" s="748"/>
      <c r="AA243" s="748"/>
      <c r="AB243" s="748"/>
    </row>
    <row r="244" spans="1:28" ht="15.75" customHeight="1">
      <c r="A244" s="779"/>
      <c r="B244" s="244"/>
      <c r="C244" s="244"/>
      <c r="D244" s="244"/>
      <c r="E244" s="244"/>
      <c r="F244" s="244"/>
      <c r="G244" s="244"/>
      <c r="H244" s="284"/>
      <c r="I244" s="284"/>
      <c r="J244" s="244"/>
      <c r="K244" s="244"/>
      <c r="L244" s="244"/>
      <c r="M244" s="244"/>
      <c r="N244" s="244"/>
      <c r="O244" s="244"/>
      <c r="P244" s="244"/>
      <c r="Q244" s="244"/>
      <c r="R244" s="766"/>
      <c r="S244" s="244"/>
      <c r="T244" s="767"/>
      <c r="U244" s="768"/>
      <c r="V244" s="768"/>
      <c r="W244" s="768"/>
      <c r="X244" s="768"/>
      <c r="Y244" s="747"/>
      <c r="Z244" s="748"/>
      <c r="AA244" s="748"/>
      <c r="AB244" s="748"/>
    </row>
    <row r="245" spans="1:28" ht="15.75" customHeight="1">
      <c r="A245" s="779"/>
      <c r="B245" s="244"/>
      <c r="C245" s="244"/>
      <c r="D245" s="244"/>
      <c r="E245" s="244"/>
      <c r="F245" s="244"/>
      <c r="G245" s="244"/>
      <c r="H245" s="284"/>
      <c r="I245" s="284"/>
      <c r="J245" s="244"/>
      <c r="K245" s="244"/>
      <c r="L245" s="244"/>
      <c r="M245" s="244"/>
      <c r="N245" s="244"/>
      <c r="O245" s="244"/>
      <c r="P245" s="244"/>
      <c r="Q245" s="244"/>
      <c r="R245" s="766"/>
      <c r="S245" s="244"/>
      <c r="T245" s="767"/>
      <c r="U245" s="768"/>
      <c r="V245" s="768"/>
      <c r="W245" s="768"/>
      <c r="X245" s="768"/>
      <c r="Y245" s="747"/>
      <c r="Z245" s="748"/>
      <c r="AA245" s="748"/>
      <c r="AB245" s="748"/>
    </row>
    <row r="246" spans="1:28" ht="15.75" customHeight="1">
      <c r="A246" s="779"/>
      <c r="B246" s="244"/>
      <c r="C246" s="244"/>
      <c r="D246" s="244"/>
      <c r="E246" s="244"/>
      <c r="F246" s="244"/>
      <c r="G246" s="244"/>
      <c r="H246" s="284"/>
      <c r="I246" s="284"/>
      <c r="J246" s="244"/>
      <c r="K246" s="244"/>
      <c r="L246" s="244"/>
      <c r="M246" s="244"/>
      <c r="N246" s="244"/>
      <c r="O246" s="244"/>
      <c r="P246" s="244"/>
      <c r="Q246" s="244"/>
      <c r="R246" s="766"/>
      <c r="S246" s="244"/>
      <c r="T246" s="767"/>
      <c r="U246" s="768"/>
      <c r="V246" s="768"/>
      <c r="W246" s="768"/>
      <c r="X246" s="768"/>
      <c r="Y246" s="747"/>
      <c r="Z246" s="748"/>
      <c r="AA246" s="748"/>
      <c r="AB246" s="748"/>
    </row>
    <row r="247" spans="1:28" ht="15.75" customHeight="1">
      <c r="A247" s="779"/>
      <c r="B247" s="244"/>
      <c r="C247" s="244"/>
      <c r="D247" s="244"/>
      <c r="E247" s="244"/>
      <c r="F247" s="244"/>
      <c r="G247" s="244"/>
      <c r="H247" s="284"/>
      <c r="I247" s="284"/>
      <c r="J247" s="244"/>
      <c r="K247" s="244"/>
      <c r="L247" s="244"/>
      <c r="M247" s="244"/>
      <c r="N247" s="244"/>
      <c r="O247" s="244"/>
      <c r="P247" s="244"/>
      <c r="Q247" s="244"/>
      <c r="R247" s="766"/>
      <c r="S247" s="244"/>
      <c r="T247" s="767"/>
      <c r="U247" s="768"/>
      <c r="V247" s="768"/>
      <c r="W247" s="768"/>
      <c r="X247" s="768"/>
      <c r="Y247" s="747"/>
      <c r="Z247" s="748"/>
      <c r="AA247" s="748"/>
      <c r="AB247" s="748"/>
    </row>
    <row r="248" spans="1:28" ht="15.75" customHeight="1">
      <c r="A248" s="779"/>
      <c r="B248" s="244"/>
      <c r="C248" s="244"/>
      <c r="D248" s="244"/>
      <c r="E248" s="244"/>
      <c r="F248" s="244"/>
      <c r="G248" s="244"/>
      <c r="H248" s="284"/>
      <c r="I248" s="284"/>
      <c r="J248" s="244"/>
      <c r="K248" s="244"/>
      <c r="L248" s="244"/>
      <c r="M248" s="244"/>
      <c r="N248" s="244"/>
      <c r="O248" s="244"/>
      <c r="P248" s="244"/>
      <c r="Q248" s="244"/>
      <c r="R248" s="766"/>
      <c r="S248" s="244"/>
      <c r="T248" s="767"/>
      <c r="U248" s="768"/>
      <c r="V248" s="768"/>
      <c r="W248" s="768"/>
      <c r="X248" s="768"/>
      <c r="Y248" s="747"/>
      <c r="Z248" s="748"/>
      <c r="AA248" s="748"/>
      <c r="AB248" s="748"/>
    </row>
    <row r="249" spans="1:28" ht="15.75" customHeight="1">
      <c r="A249" s="779"/>
      <c r="B249" s="244"/>
      <c r="C249" s="244"/>
      <c r="D249" s="244"/>
      <c r="E249" s="244"/>
      <c r="F249" s="244"/>
      <c r="G249" s="244"/>
      <c r="H249" s="284"/>
      <c r="I249" s="284"/>
      <c r="J249" s="244"/>
      <c r="K249" s="244"/>
      <c r="L249" s="244"/>
      <c r="M249" s="244"/>
      <c r="N249" s="244"/>
      <c r="O249" s="244"/>
      <c r="P249" s="244"/>
      <c r="Q249" s="244"/>
      <c r="R249" s="766"/>
      <c r="S249" s="244"/>
      <c r="T249" s="767"/>
      <c r="U249" s="768"/>
      <c r="V249" s="768"/>
      <c r="W249" s="768"/>
      <c r="X249" s="768"/>
      <c r="Y249" s="747"/>
      <c r="Z249" s="748"/>
      <c r="AA249" s="748"/>
      <c r="AB249" s="748"/>
    </row>
    <row r="250" spans="1:28" ht="15.75" customHeight="1">
      <c r="A250" s="779"/>
      <c r="B250" s="244"/>
      <c r="C250" s="244"/>
      <c r="D250" s="244"/>
      <c r="E250" s="244"/>
      <c r="F250" s="244"/>
      <c r="G250" s="244"/>
      <c r="H250" s="284"/>
      <c r="I250" s="284"/>
      <c r="J250" s="244"/>
      <c r="K250" s="244"/>
      <c r="L250" s="244"/>
      <c r="M250" s="244"/>
      <c r="N250" s="244"/>
      <c r="O250" s="244"/>
      <c r="P250" s="244"/>
      <c r="Q250" s="244"/>
      <c r="R250" s="766"/>
      <c r="S250" s="244"/>
      <c r="T250" s="767"/>
      <c r="U250" s="768"/>
      <c r="V250" s="768"/>
      <c r="W250" s="768"/>
      <c r="X250" s="768"/>
      <c r="Y250" s="747"/>
      <c r="Z250" s="748"/>
      <c r="AA250" s="748"/>
      <c r="AB250" s="748"/>
    </row>
    <row r="251" spans="1:28" ht="15.75" customHeight="1">
      <c r="A251" s="779"/>
      <c r="B251" s="244"/>
      <c r="C251" s="244"/>
      <c r="D251" s="244"/>
      <c r="E251" s="244"/>
      <c r="F251" s="244"/>
      <c r="G251" s="244"/>
      <c r="H251" s="284"/>
      <c r="I251" s="284"/>
      <c r="J251" s="244"/>
      <c r="K251" s="244"/>
      <c r="L251" s="244"/>
      <c r="M251" s="244"/>
      <c r="N251" s="244"/>
      <c r="O251" s="244"/>
      <c r="P251" s="244"/>
      <c r="Q251" s="244"/>
      <c r="R251" s="766"/>
      <c r="S251" s="244"/>
      <c r="T251" s="767"/>
      <c r="U251" s="768"/>
      <c r="V251" s="768"/>
      <c r="W251" s="768"/>
      <c r="X251" s="768"/>
      <c r="Y251" s="747"/>
      <c r="Z251" s="748"/>
      <c r="AA251" s="748"/>
      <c r="AB251" s="748"/>
    </row>
    <row r="252" spans="1:28" ht="15.75" customHeight="1">
      <c r="A252" s="779"/>
      <c r="B252" s="244"/>
      <c r="C252" s="244"/>
      <c r="D252" s="244"/>
      <c r="E252" s="244"/>
      <c r="F252" s="244"/>
      <c r="G252" s="244"/>
      <c r="H252" s="284"/>
      <c r="I252" s="284"/>
      <c r="J252" s="244"/>
      <c r="K252" s="244"/>
      <c r="L252" s="244"/>
      <c r="M252" s="244"/>
      <c r="N252" s="244"/>
      <c r="O252" s="244"/>
      <c r="P252" s="244"/>
      <c r="Q252" s="244"/>
      <c r="R252" s="766"/>
      <c r="S252" s="244"/>
      <c r="T252" s="767"/>
      <c r="U252" s="768"/>
      <c r="V252" s="768"/>
      <c r="W252" s="768"/>
      <c r="X252" s="768"/>
      <c r="Y252" s="747"/>
      <c r="Z252" s="748"/>
      <c r="AA252" s="748"/>
      <c r="AB252" s="748"/>
    </row>
    <row r="253" spans="1:28" ht="15.75" customHeight="1">
      <c r="A253" s="779"/>
      <c r="B253" s="244"/>
      <c r="C253" s="244"/>
      <c r="D253" s="244"/>
      <c r="E253" s="244"/>
      <c r="F253" s="244"/>
      <c r="G253" s="244"/>
      <c r="H253" s="284"/>
      <c r="I253" s="284"/>
      <c r="J253" s="244"/>
      <c r="K253" s="244"/>
      <c r="L253" s="244"/>
      <c r="M253" s="244"/>
      <c r="N253" s="244"/>
      <c r="O253" s="244"/>
      <c r="P253" s="244"/>
      <c r="Q253" s="244"/>
      <c r="R253" s="766"/>
      <c r="S253" s="244"/>
      <c r="T253" s="767"/>
      <c r="U253" s="768"/>
      <c r="V253" s="768"/>
      <c r="W253" s="768"/>
      <c r="X253" s="768"/>
      <c r="Y253" s="747"/>
      <c r="Z253" s="748"/>
      <c r="AA253" s="748"/>
      <c r="AB253" s="748"/>
    </row>
    <row r="254" spans="1:28" ht="15.75" customHeight="1">
      <c r="A254" s="779"/>
      <c r="B254" s="244"/>
      <c r="C254" s="244"/>
      <c r="D254" s="244"/>
      <c r="E254" s="244"/>
      <c r="F254" s="244"/>
      <c r="G254" s="244"/>
      <c r="H254" s="284"/>
      <c r="I254" s="284"/>
      <c r="J254" s="244"/>
      <c r="K254" s="244"/>
      <c r="L254" s="244"/>
      <c r="M254" s="244"/>
      <c r="N254" s="244"/>
      <c r="O254" s="244"/>
      <c r="P254" s="244"/>
      <c r="Q254" s="244"/>
      <c r="R254" s="766"/>
      <c r="S254" s="244"/>
      <c r="T254" s="767"/>
      <c r="U254" s="768"/>
      <c r="V254" s="768"/>
      <c r="W254" s="768"/>
      <c r="X254" s="768"/>
      <c r="Y254" s="747"/>
      <c r="Z254" s="748"/>
      <c r="AA254" s="748"/>
      <c r="AB254" s="748"/>
    </row>
    <row r="255" spans="1:28" ht="15.75" customHeight="1">
      <c r="A255" s="779"/>
      <c r="B255" s="244"/>
      <c r="C255" s="244"/>
      <c r="D255" s="244"/>
      <c r="E255" s="244"/>
      <c r="F255" s="244"/>
      <c r="G255" s="244"/>
      <c r="H255" s="284"/>
      <c r="I255" s="284"/>
      <c r="J255" s="244"/>
      <c r="K255" s="244"/>
      <c r="L255" s="244"/>
      <c r="M255" s="244"/>
      <c r="N255" s="244"/>
      <c r="O255" s="244"/>
      <c r="P255" s="244"/>
      <c r="Q255" s="244"/>
      <c r="R255" s="766"/>
      <c r="S255" s="244"/>
      <c r="T255" s="767"/>
      <c r="U255" s="768"/>
      <c r="V255" s="768"/>
      <c r="W255" s="768"/>
      <c r="X255" s="768"/>
      <c r="Y255" s="747"/>
      <c r="Z255" s="748"/>
      <c r="AA255" s="748"/>
      <c r="AB255" s="748"/>
    </row>
    <row r="256" spans="1:28" ht="15.75" customHeight="1">
      <c r="A256" s="779"/>
      <c r="B256" s="244"/>
      <c r="C256" s="244"/>
      <c r="D256" s="244"/>
      <c r="E256" s="244"/>
      <c r="F256" s="244"/>
      <c r="G256" s="244"/>
      <c r="H256" s="284"/>
      <c r="I256" s="284"/>
      <c r="J256" s="244"/>
      <c r="K256" s="244"/>
      <c r="L256" s="244"/>
      <c r="M256" s="244"/>
      <c r="N256" s="244"/>
      <c r="O256" s="244"/>
      <c r="P256" s="244"/>
      <c r="Q256" s="244"/>
      <c r="R256" s="766"/>
      <c r="S256" s="244"/>
      <c r="T256" s="767"/>
      <c r="U256" s="768"/>
      <c r="V256" s="768"/>
      <c r="W256" s="768"/>
      <c r="X256" s="768"/>
      <c r="Y256" s="747"/>
      <c r="Z256" s="748"/>
      <c r="AA256" s="748"/>
      <c r="AB256" s="748"/>
    </row>
    <row r="257" spans="1:28" ht="15.75" customHeight="1">
      <c r="A257" s="779"/>
      <c r="B257" s="244"/>
      <c r="C257" s="244"/>
      <c r="D257" s="244"/>
      <c r="E257" s="244"/>
      <c r="F257" s="244"/>
      <c r="G257" s="244"/>
      <c r="H257" s="284"/>
      <c r="I257" s="284"/>
      <c r="J257" s="244"/>
      <c r="K257" s="244"/>
      <c r="L257" s="244"/>
      <c r="M257" s="244"/>
      <c r="N257" s="244"/>
      <c r="O257" s="244"/>
      <c r="P257" s="244"/>
      <c r="Q257" s="244"/>
      <c r="R257" s="766"/>
      <c r="S257" s="244"/>
      <c r="T257" s="767"/>
      <c r="U257" s="768"/>
      <c r="V257" s="768"/>
      <c r="W257" s="768"/>
      <c r="X257" s="768"/>
      <c r="Y257" s="747"/>
      <c r="Z257" s="748"/>
      <c r="AA257" s="748"/>
      <c r="AB257" s="748"/>
    </row>
    <row r="258" spans="1:28" ht="15.75" customHeight="1">
      <c r="A258" s="779"/>
      <c r="B258" s="244"/>
      <c r="C258" s="244"/>
      <c r="D258" s="244"/>
      <c r="E258" s="244"/>
      <c r="F258" s="244"/>
      <c r="G258" s="244"/>
      <c r="H258" s="284"/>
      <c r="I258" s="284"/>
      <c r="J258" s="244"/>
      <c r="K258" s="244"/>
      <c r="L258" s="244"/>
      <c r="M258" s="244"/>
      <c r="N258" s="244"/>
      <c r="O258" s="244"/>
      <c r="P258" s="244"/>
      <c r="Q258" s="244"/>
      <c r="R258" s="766"/>
      <c r="S258" s="244"/>
      <c r="T258" s="767"/>
      <c r="U258" s="768"/>
      <c r="V258" s="768"/>
      <c r="W258" s="768"/>
      <c r="X258" s="768"/>
      <c r="Y258" s="747"/>
      <c r="Z258" s="748"/>
      <c r="AA258" s="748"/>
      <c r="AB258" s="748"/>
    </row>
    <row r="259" spans="1:28" ht="15.75" customHeight="1">
      <c r="A259" s="779"/>
      <c r="B259" s="244"/>
      <c r="C259" s="244"/>
      <c r="D259" s="244"/>
      <c r="E259" s="244"/>
      <c r="F259" s="244"/>
      <c r="G259" s="244"/>
      <c r="H259" s="284"/>
      <c r="I259" s="284"/>
      <c r="J259" s="244"/>
      <c r="K259" s="244"/>
      <c r="L259" s="244"/>
      <c r="M259" s="244"/>
      <c r="N259" s="244"/>
      <c r="O259" s="244"/>
      <c r="P259" s="244"/>
      <c r="Q259" s="244"/>
      <c r="R259" s="766"/>
      <c r="S259" s="244"/>
      <c r="T259" s="767"/>
      <c r="U259" s="768"/>
      <c r="V259" s="768"/>
      <c r="W259" s="768"/>
      <c r="X259" s="768"/>
      <c r="Y259" s="747"/>
      <c r="Z259" s="748"/>
      <c r="AA259" s="748"/>
      <c r="AB259" s="748"/>
    </row>
    <row r="260" spans="1:28" ht="15.75" customHeight="1">
      <c r="A260" s="779"/>
      <c r="B260" s="244"/>
      <c r="C260" s="244"/>
      <c r="D260" s="244"/>
      <c r="E260" s="244"/>
      <c r="F260" s="244"/>
      <c r="G260" s="244"/>
      <c r="H260" s="284"/>
      <c r="I260" s="284"/>
      <c r="J260" s="244"/>
      <c r="K260" s="244"/>
      <c r="L260" s="244"/>
      <c r="M260" s="244"/>
      <c r="N260" s="244"/>
      <c r="O260" s="244"/>
      <c r="P260" s="244"/>
      <c r="Q260" s="244"/>
      <c r="R260" s="766"/>
      <c r="S260" s="244"/>
      <c r="T260" s="767"/>
      <c r="U260" s="768"/>
      <c r="V260" s="768"/>
      <c r="W260" s="768"/>
      <c r="X260" s="768"/>
      <c r="Y260" s="747"/>
      <c r="Z260" s="748"/>
      <c r="AA260" s="748"/>
      <c r="AB260" s="748"/>
    </row>
    <row r="261" spans="1:28" ht="15.75" customHeight="1">
      <c r="A261" s="779"/>
      <c r="B261" s="244"/>
      <c r="C261" s="244"/>
      <c r="D261" s="244"/>
      <c r="E261" s="244"/>
      <c r="F261" s="244"/>
      <c r="G261" s="244"/>
      <c r="H261" s="284"/>
      <c r="I261" s="284"/>
      <c r="J261" s="244"/>
      <c r="K261" s="244"/>
      <c r="L261" s="244"/>
      <c r="M261" s="244"/>
      <c r="N261" s="244"/>
      <c r="O261" s="244"/>
      <c r="P261" s="244"/>
      <c r="Q261" s="244"/>
      <c r="R261" s="766"/>
      <c r="S261" s="244"/>
      <c r="T261" s="767"/>
      <c r="U261" s="768"/>
      <c r="V261" s="768"/>
      <c r="W261" s="768"/>
      <c r="X261" s="768"/>
      <c r="Y261" s="747"/>
      <c r="Z261" s="748"/>
      <c r="AA261" s="748"/>
      <c r="AB261" s="748"/>
    </row>
    <row r="262" spans="1:28" ht="15.75" customHeight="1">
      <c r="A262" s="779"/>
      <c r="B262" s="244"/>
      <c r="C262" s="244"/>
      <c r="D262" s="244"/>
      <c r="E262" s="244"/>
      <c r="F262" s="244"/>
      <c r="G262" s="244"/>
      <c r="H262" s="284"/>
      <c r="I262" s="284"/>
      <c r="J262" s="244"/>
      <c r="K262" s="244"/>
      <c r="L262" s="244"/>
      <c r="M262" s="244"/>
      <c r="N262" s="244"/>
      <c r="O262" s="244"/>
      <c r="P262" s="244"/>
      <c r="Q262" s="244"/>
      <c r="R262" s="766"/>
      <c r="S262" s="244"/>
      <c r="T262" s="767"/>
      <c r="U262" s="768"/>
      <c r="V262" s="768"/>
      <c r="W262" s="768"/>
      <c r="X262" s="768"/>
      <c r="Y262" s="747"/>
      <c r="Z262" s="748"/>
      <c r="AA262" s="748"/>
      <c r="AB262" s="748"/>
    </row>
    <row r="263" spans="1:28" ht="15.75" customHeight="1">
      <c r="A263" s="779"/>
      <c r="B263" s="244"/>
      <c r="C263" s="244"/>
      <c r="D263" s="244"/>
      <c r="E263" s="244"/>
      <c r="F263" s="244"/>
      <c r="G263" s="244"/>
      <c r="H263" s="284"/>
      <c r="I263" s="284"/>
      <c r="J263" s="244"/>
      <c r="K263" s="244"/>
      <c r="L263" s="244"/>
      <c r="M263" s="244"/>
      <c r="N263" s="244"/>
      <c r="O263" s="244"/>
      <c r="P263" s="244"/>
      <c r="Q263" s="244"/>
      <c r="R263" s="766"/>
      <c r="S263" s="244"/>
      <c r="T263" s="767"/>
      <c r="U263" s="768"/>
      <c r="V263" s="768"/>
      <c r="W263" s="768"/>
      <c r="X263" s="768"/>
      <c r="Y263" s="747"/>
      <c r="Z263" s="748"/>
      <c r="AA263" s="748"/>
      <c r="AB263" s="748"/>
    </row>
    <row r="264" spans="1:28" ht="15.75" customHeight="1">
      <c r="A264" s="779"/>
      <c r="B264" s="244"/>
      <c r="C264" s="244"/>
      <c r="D264" s="244"/>
      <c r="E264" s="244"/>
      <c r="F264" s="244"/>
      <c r="G264" s="244"/>
      <c r="H264" s="284"/>
      <c r="I264" s="284"/>
      <c r="J264" s="244"/>
      <c r="K264" s="244"/>
      <c r="L264" s="244"/>
      <c r="M264" s="244"/>
      <c r="N264" s="244"/>
      <c r="O264" s="244"/>
      <c r="P264" s="244"/>
      <c r="Q264" s="244"/>
      <c r="R264" s="766"/>
      <c r="S264" s="244"/>
      <c r="T264" s="767"/>
      <c r="U264" s="768"/>
      <c r="V264" s="768"/>
      <c r="W264" s="768"/>
      <c r="X264" s="768"/>
      <c r="Y264" s="747"/>
      <c r="Z264" s="748"/>
      <c r="AA264" s="748"/>
      <c r="AB264" s="748"/>
    </row>
    <row r="265" spans="1:28" ht="15.75" customHeight="1">
      <c r="A265" s="779"/>
      <c r="B265" s="244"/>
      <c r="C265" s="244"/>
      <c r="D265" s="244"/>
      <c r="E265" s="244"/>
      <c r="F265" s="244"/>
      <c r="G265" s="244"/>
      <c r="H265" s="284"/>
      <c r="I265" s="284"/>
      <c r="J265" s="244"/>
      <c r="K265" s="244"/>
      <c r="L265" s="244"/>
      <c r="M265" s="244"/>
      <c r="N265" s="244"/>
      <c r="O265" s="244"/>
      <c r="P265" s="244"/>
      <c r="Q265" s="244"/>
      <c r="R265" s="766"/>
      <c r="S265" s="244"/>
      <c r="T265" s="767"/>
      <c r="U265" s="768"/>
      <c r="V265" s="768"/>
      <c r="W265" s="768"/>
      <c r="X265" s="768"/>
      <c r="Y265" s="747"/>
      <c r="Z265" s="748"/>
      <c r="AA265" s="748"/>
      <c r="AB265" s="748"/>
    </row>
    <row r="266" spans="1:28" ht="15.75" customHeight="1">
      <c r="A266" s="779"/>
      <c r="B266" s="244"/>
      <c r="C266" s="244"/>
      <c r="D266" s="244"/>
      <c r="E266" s="244"/>
      <c r="F266" s="244"/>
      <c r="G266" s="244"/>
      <c r="H266" s="284"/>
      <c r="I266" s="284"/>
      <c r="J266" s="244"/>
      <c r="K266" s="244"/>
      <c r="L266" s="244"/>
      <c r="M266" s="244"/>
      <c r="N266" s="244"/>
      <c r="O266" s="244"/>
      <c r="P266" s="244"/>
      <c r="Q266" s="244"/>
      <c r="R266" s="766"/>
      <c r="S266" s="244"/>
      <c r="T266" s="767"/>
      <c r="U266" s="768"/>
      <c r="V266" s="768"/>
      <c r="W266" s="768"/>
      <c r="X266" s="768"/>
      <c r="Y266" s="747"/>
      <c r="Z266" s="748"/>
      <c r="AA266" s="748"/>
      <c r="AB266" s="748"/>
    </row>
    <row r="267" spans="1:28" ht="15.75" customHeight="1">
      <c r="A267" s="779"/>
      <c r="B267" s="244"/>
      <c r="C267" s="244"/>
      <c r="D267" s="244"/>
      <c r="E267" s="244"/>
      <c r="F267" s="244"/>
      <c r="G267" s="244"/>
      <c r="H267" s="284"/>
      <c r="I267" s="284"/>
      <c r="J267" s="244"/>
      <c r="K267" s="244"/>
      <c r="L267" s="244"/>
      <c r="M267" s="244"/>
      <c r="N267" s="244"/>
      <c r="O267" s="244"/>
      <c r="P267" s="244"/>
      <c r="Q267" s="244"/>
      <c r="R267" s="766"/>
      <c r="S267" s="244"/>
      <c r="T267" s="767"/>
      <c r="U267" s="768"/>
      <c r="V267" s="768"/>
      <c r="W267" s="768"/>
      <c r="X267" s="768"/>
      <c r="Y267" s="747"/>
      <c r="Z267" s="748"/>
      <c r="AA267" s="748"/>
      <c r="AB267" s="748"/>
    </row>
    <row r="268" spans="1:28" ht="15.75" customHeight="1">
      <c r="A268" s="779"/>
      <c r="B268" s="244"/>
      <c r="C268" s="244"/>
      <c r="D268" s="244"/>
      <c r="E268" s="244"/>
      <c r="F268" s="244"/>
      <c r="G268" s="244"/>
      <c r="H268" s="284"/>
      <c r="I268" s="284"/>
      <c r="J268" s="244"/>
      <c r="K268" s="244"/>
      <c r="L268" s="244"/>
      <c r="M268" s="244"/>
      <c r="N268" s="244"/>
      <c r="O268" s="244"/>
      <c r="P268" s="244"/>
      <c r="Q268" s="244"/>
      <c r="R268" s="766"/>
      <c r="S268" s="244"/>
      <c r="T268" s="767"/>
      <c r="U268" s="768"/>
      <c r="V268" s="768"/>
      <c r="W268" s="768"/>
      <c r="X268" s="768"/>
      <c r="Y268" s="747"/>
      <c r="Z268" s="748"/>
      <c r="AA268" s="748"/>
      <c r="AB268" s="748"/>
    </row>
    <row r="269" spans="1:28" ht="15.75" customHeight="1">
      <c r="A269" s="779"/>
      <c r="B269" s="244"/>
      <c r="C269" s="244"/>
      <c r="D269" s="244"/>
      <c r="E269" s="244"/>
      <c r="F269" s="244"/>
      <c r="G269" s="244"/>
      <c r="H269" s="284"/>
      <c r="I269" s="284"/>
      <c r="J269" s="244"/>
      <c r="K269" s="244"/>
      <c r="L269" s="244"/>
      <c r="M269" s="244"/>
      <c r="N269" s="244"/>
      <c r="O269" s="244"/>
      <c r="P269" s="244"/>
      <c r="Q269" s="244"/>
      <c r="R269" s="766"/>
      <c r="S269" s="244"/>
      <c r="T269" s="767"/>
      <c r="U269" s="768"/>
      <c r="V269" s="768"/>
      <c r="W269" s="768"/>
      <c r="X269" s="768"/>
      <c r="Y269" s="747"/>
      <c r="Z269" s="748"/>
      <c r="AA269" s="748"/>
      <c r="AB269" s="748"/>
    </row>
    <row r="270" spans="1:28" ht="15.75" customHeight="1">
      <c r="A270" s="779"/>
      <c r="B270" s="244"/>
      <c r="C270" s="244"/>
      <c r="D270" s="244"/>
      <c r="E270" s="244"/>
      <c r="F270" s="244"/>
      <c r="G270" s="244"/>
      <c r="H270" s="284"/>
      <c r="I270" s="284"/>
      <c r="J270" s="244"/>
      <c r="K270" s="244"/>
      <c r="L270" s="244"/>
      <c r="M270" s="244"/>
      <c r="N270" s="244"/>
      <c r="O270" s="244"/>
      <c r="P270" s="244"/>
      <c r="Q270" s="245"/>
      <c r="R270" s="825"/>
      <c r="S270" s="245"/>
      <c r="T270" s="768"/>
      <c r="U270" s="768"/>
      <c r="V270" s="768"/>
      <c r="W270" s="768"/>
      <c r="X270" s="768"/>
      <c r="Y270" s="747"/>
      <c r="Z270" s="748"/>
      <c r="AA270" s="748"/>
      <c r="AB270" s="748"/>
    </row>
    <row r="271" spans="1:28" ht="15.75" customHeight="1">
      <c r="A271" s="779"/>
      <c r="B271" s="244"/>
      <c r="C271" s="244"/>
      <c r="D271" s="244"/>
      <c r="E271" s="244"/>
      <c r="F271" s="244"/>
      <c r="G271" s="244"/>
      <c r="H271" s="284"/>
      <c r="I271" s="284"/>
      <c r="J271" s="244"/>
      <c r="K271" s="244"/>
      <c r="L271" s="244"/>
      <c r="M271" s="244"/>
      <c r="N271" s="244"/>
      <c r="O271" s="244"/>
      <c r="P271" s="244"/>
      <c r="Q271" s="245"/>
      <c r="R271" s="825"/>
      <c r="S271" s="245"/>
      <c r="T271" s="768"/>
      <c r="U271" s="768"/>
      <c r="V271" s="768"/>
      <c r="W271" s="768"/>
      <c r="X271" s="768"/>
      <c r="Y271" s="747"/>
      <c r="Z271" s="748"/>
      <c r="AA271" s="748"/>
      <c r="AB271" s="748"/>
    </row>
    <row r="272" spans="1:28" ht="15.75" customHeight="1">
      <c r="A272" s="779"/>
      <c r="B272" s="244"/>
      <c r="C272" s="244"/>
      <c r="D272" s="244"/>
      <c r="E272" s="244"/>
      <c r="F272" s="244"/>
      <c r="G272" s="244"/>
      <c r="H272" s="284"/>
      <c r="I272" s="284"/>
      <c r="J272" s="244"/>
      <c r="K272" s="244"/>
      <c r="L272" s="244"/>
      <c r="M272" s="244"/>
      <c r="N272" s="244"/>
      <c r="O272" s="244"/>
      <c r="P272" s="244"/>
      <c r="Q272" s="245"/>
      <c r="R272" s="825"/>
      <c r="S272" s="245"/>
      <c r="T272" s="768"/>
      <c r="U272" s="768"/>
      <c r="V272" s="768"/>
      <c r="W272" s="768"/>
      <c r="X272" s="768"/>
      <c r="Y272" s="747"/>
      <c r="Z272" s="748"/>
      <c r="AA272" s="748"/>
      <c r="AB272" s="748"/>
    </row>
    <row r="273" spans="1:28" ht="15.75" customHeight="1">
      <c r="A273" s="779"/>
      <c r="B273" s="244"/>
      <c r="C273" s="244"/>
      <c r="D273" s="244"/>
      <c r="E273" s="244"/>
      <c r="F273" s="244"/>
      <c r="G273" s="244"/>
      <c r="H273" s="284"/>
      <c r="I273" s="284"/>
      <c r="J273" s="244"/>
      <c r="K273" s="244"/>
      <c r="L273" s="244"/>
      <c r="M273" s="244"/>
      <c r="N273" s="244"/>
      <c r="O273" s="244"/>
      <c r="P273" s="244"/>
      <c r="Q273" s="245"/>
      <c r="R273" s="825"/>
      <c r="S273" s="245"/>
      <c r="T273" s="768"/>
      <c r="U273" s="768"/>
      <c r="V273" s="768"/>
      <c r="W273" s="768"/>
      <c r="X273" s="768"/>
      <c r="Y273" s="747"/>
      <c r="Z273" s="748"/>
      <c r="AA273" s="748"/>
      <c r="AB273" s="748"/>
    </row>
    <row r="274" spans="1:28" ht="15.75" customHeight="1">
      <c r="A274" s="779"/>
      <c r="B274" s="244"/>
      <c r="C274" s="244"/>
      <c r="D274" s="244"/>
      <c r="E274" s="244"/>
      <c r="F274" s="244"/>
      <c r="G274" s="244"/>
      <c r="H274" s="284"/>
      <c r="I274" s="284"/>
      <c r="J274" s="244"/>
      <c r="K274" s="244"/>
      <c r="L274" s="244"/>
      <c r="M274" s="244"/>
      <c r="N274" s="244"/>
      <c r="O274" s="244"/>
      <c r="P274" s="244"/>
      <c r="Q274" s="245"/>
      <c r="R274" s="825"/>
      <c r="S274" s="245"/>
      <c r="T274" s="768"/>
      <c r="U274" s="768"/>
      <c r="V274" s="768"/>
      <c r="W274" s="768"/>
      <c r="X274" s="768"/>
      <c r="Y274" s="747"/>
      <c r="Z274" s="748"/>
      <c r="AA274" s="748"/>
      <c r="AB274" s="748"/>
    </row>
    <row r="275" spans="1:28" ht="15.75" customHeight="1">
      <c r="A275" s="779"/>
      <c r="B275" s="244"/>
      <c r="C275" s="244"/>
      <c r="D275" s="244"/>
      <c r="E275" s="244"/>
      <c r="F275" s="244"/>
      <c r="G275" s="244"/>
      <c r="H275" s="284"/>
      <c r="I275" s="284"/>
      <c r="J275" s="244"/>
      <c r="K275" s="244"/>
      <c r="L275" s="244"/>
      <c r="M275" s="244"/>
      <c r="N275" s="244"/>
      <c r="O275" s="244"/>
      <c r="P275" s="244"/>
      <c r="Q275" s="245"/>
      <c r="R275" s="825"/>
      <c r="S275" s="245"/>
      <c r="T275" s="768"/>
      <c r="U275" s="768"/>
      <c r="V275" s="768"/>
      <c r="W275" s="768"/>
      <c r="X275" s="768"/>
      <c r="Y275" s="747"/>
      <c r="Z275" s="748"/>
      <c r="AA275" s="748"/>
      <c r="AB275" s="748"/>
    </row>
    <row r="276" spans="1:28" ht="15.75" customHeight="1">
      <c r="A276" s="779"/>
      <c r="B276" s="244"/>
      <c r="C276" s="244"/>
      <c r="D276" s="244"/>
      <c r="E276" s="244"/>
      <c r="F276" s="244"/>
      <c r="G276" s="244"/>
      <c r="H276" s="284"/>
      <c r="I276" s="284"/>
      <c r="J276" s="244"/>
      <c r="K276" s="244"/>
      <c r="L276" s="244"/>
      <c r="M276" s="244"/>
      <c r="N276" s="244"/>
      <c r="O276" s="244"/>
      <c r="P276" s="244"/>
      <c r="Q276" s="245"/>
      <c r="R276" s="825"/>
      <c r="S276" s="245"/>
      <c r="T276" s="768"/>
      <c r="U276" s="768"/>
      <c r="V276" s="768"/>
      <c r="W276" s="768"/>
      <c r="X276" s="768"/>
      <c r="Y276" s="747"/>
      <c r="Z276" s="748"/>
      <c r="AA276" s="748"/>
      <c r="AB276" s="748"/>
    </row>
    <row r="277" spans="1:28" ht="15.75" customHeight="1">
      <c r="A277" s="779"/>
      <c r="B277" s="244"/>
      <c r="C277" s="244"/>
      <c r="D277" s="244"/>
      <c r="E277" s="244"/>
      <c r="F277" s="244"/>
      <c r="G277" s="244"/>
      <c r="H277" s="284"/>
      <c r="I277" s="284"/>
      <c r="J277" s="244"/>
      <c r="K277" s="244"/>
      <c r="L277" s="244"/>
      <c r="M277" s="244"/>
      <c r="N277" s="244"/>
      <c r="O277" s="244"/>
      <c r="P277" s="244"/>
      <c r="Q277" s="245"/>
      <c r="R277" s="825"/>
      <c r="S277" s="245"/>
      <c r="T277" s="768"/>
      <c r="U277" s="768"/>
      <c r="V277" s="768"/>
      <c r="W277" s="768"/>
      <c r="X277" s="768"/>
      <c r="Y277" s="747"/>
      <c r="Z277" s="748"/>
      <c r="AA277" s="748"/>
      <c r="AB277" s="748"/>
    </row>
    <row r="278" spans="1:28" ht="15.75" customHeight="1">
      <c r="A278" s="779"/>
      <c r="B278" s="244"/>
      <c r="C278" s="244"/>
      <c r="D278" s="244"/>
      <c r="E278" s="244"/>
      <c r="F278" s="244"/>
      <c r="G278" s="244"/>
      <c r="H278" s="284"/>
      <c r="I278" s="284"/>
      <c r="J278" s="244"/>
      <c r="K278" s="244"/>
      <c r="L278" s="244"/>
      <c r="M278" s="244"/>
      <c r="N278" s="244"/>
      <c r="O278" s="244"/>
      <c r="P278" s="244"/>
      <c r="Q278" s="245"/>
      <c r="R278" s="825"/>
      <c r="S278" s="245"/>
      <c r="T278" s="768"/>
      <c r="U278" s="768"/>
      <c r="V278" s="768"/>
      <c r="W278" s="768"/>
      <c r="X278" s="768"/>
      <c r="Y278" s="747"/>
      <c r="Z278" s="748"/>
      <c r="AA278" s="748"/>
      <c r="AB278" s="748"/>
    </row>
    <row r="279" spans="1:28" ht="15.75" customHeight="1">
      <c r="A279" s="779"/>
      <c r="B279" s="244"/>
      <c r="C279" s="244"/>
      <c r="D279" s="244"/>
      <c r="E279" s="244"/>
      <c r="F279" s="244"/>
      <c r="G279" s="244"/>
      <c r="H279" s="284"/>
      <c r="I279" s="284"/>
      <c r="J279" s="244"/>
      <c r="K279" s="244"/>
      <c r="L279" s="244"/>
      <c r="M279" s="244"/>
      <c r="N279" s="244"/>
      <c r="O279" s="244"/>
      <c r="P279" s="244"/>
      <c r="Q279" s="245"/>
      <c r="R279" s="825"/>
      <c r="S279" s="245"/>
      <c r="T279" s="768"/>
      <c r="U279" s="768"/>
      <c r="V279" s="768"/>
      <c r="W279" s="768"/>
      <c r="X279" s="768"/>
      <c r="Y279" s="747"/>
      <c r="Z279" s="748"/>
      <c r="AA279" s="748"/>
      <c r="AB279" s="748"/>
    </row>
    <row r="280" spans="1:28" ht="15.75" customHeight="1">
      <c r="A280" s="779"/>
      <c r="B280" s="244"/>
      <c r="C280" s="244"/>
      <c r="D280" s="244"/>
      <c r="E280" s="244"/>
      <c r="F280" s="244"/>
      <c r="G280" s="244"/>
      <c r="H280" s="284"/>
      <c r="I280" s="284"/>
      <c r="J280" s="244"/>
      <c r="K280" s="244"/>
      <c r="L280" s="244"/>
      <c r="M280" s="244"/>
      <c r="N280" s="244"/>
      <c r="O280" s="244"/>
      <c r="P280" s="244"/>
      <c r="Q280" s="245"/>
      <c r="R280" s="825"/>
      <c r="S280" s="245"/>
      <c r="T280" s="768"/>
      <c r="U280" s="768"/>
      <c r="V280" s="768"/>
      <c r="W280" s="768"/>
      <c r="X280" s="768"/>
      <c r="Y280" s="747"/>
      <c r="Z280" s="748"/>
      <c r="AA280" s="748"/>
      <c r="AB280" s="748"/>
    </row>
    <row r="281" spans="1:28" ht="15.75" customHeight="1">
      <c r="A281" s="779"/>
      <c r="B281" s="244"/>
      <c r="C281" s="244"/>
      <c r="D281" s="244"/>
      <c r="E281" s="244"/>
      <c r="F281" s="244"/>
      <c r="G281" s="244"/>
      <c r="H281" s="284"/>
      <c r="I281" s="284"/>
      <c r="J281" s="244"/>
      <c r="K281" s="244"/>
      <c r="L281" s="244"/>
      <c r="M281" s="244"/>
      <c r="N281" s="244"/>
      <c r="O281" s="244"/>
      <c r="P281" s="244"/>
      <c r="Q281" s="245"/>
      <c r="R281" s="825"/>
      <c r="S281" s="245"/>
      <c r="T281" s="768"/>
      <c r="U281" s="768"/>
      <c r="V281" s="768"/>
      <c r="W281" s="768"/>
      <c r="X281" s="768"/>
      <c r="Y281" s="747"/>
      <c r="Z281" s="748"/>
      <c r="AA281" s="748"/>
      <c r="AB281" s="748"/>
    </row>
    <row r="282" spans="1:28" ht="15.75" customHeight="1">
      <c r="A282" s="779"/>
      <c r="B282" s="244"/>
      <c r="C282" s="244"/>
      <c r="D282" s="244"/>
      <c r="E282" s="244"/>
      <c r="F282" s="244"/>
      <c r="G282" s="244"/>
      <c r="H282" s="284"/>
      <c r="I282" s="284"/>
      <c r="J282" s="244"/>
      <c r="K282" s="244"/>
      <c r="L282" s="244"/>
      <c r="M282" s="244"/>
      <c r="N282" s="244"/>
      <c r="O282" s="244"/>
      <c r="P282" s="244"/>
      <c r="Q282" s="245"/>
      <c r="R282" s="825"/>
      <c r="S282" s="245"/>
      <c r="T282" s="768"/>
      <c r="U282" s="768"/>
      <c r="V282" s="768"/>
      <c r="W282" s="768"/>
      <c r="X282" s="768"/>
      <c r="Y282" s="747"/>
      <c r="Z282" s="748"/>
      <c r="AA282" s="748"/>
      <c r="AB282" s="748"/>
    </row>
    <row r="283" spans="1:28" ht="15.75" customHeight="1">
      <c r="A283" s="779"/>
      <c r="B283" s="244"/>
      <c r="C283" s="244"/>
      <c r="D283" s="244"/>
      <c r="E283" s="244"/>
      <c r="F283" s="244"/>
      <c r="G283" s="244"/>
      <c r="H283" s="284"/>
      <c r="I283" s="284"/>
      <c r="J283" s="244"/>
      <c r="K283" s="244"/>
      <c r="L283" s="244"/>
      <c r="M283" s="244"/>
      <c r="N283" s="244"/>
      <c r="O283" s="244"/>
      <c r="P283" s="244"/>
      <c r="Q283" s="245"/>
      <c r="R283" s="825"/>
      <c r="S283" s="245"/>
      <c r="T283" s="768"/>
      <c r="U283" s="768"/>
      <c r="V283" s="768"/>
      <c r="W283" s="768"/>
      <c r="X283" s="768"/>
      <c r="Y283" s="747"/>
      <c r="Z283" s="748"/>
      <c r="AA283" s="748"/>
      <c r="AB283" s="748"/>
    </row>
    <row r="284" spans="1:28" ht="15.75" customHeight="1">
      <c r="A284" s="779"/>
      <c r="B284" s="244"/>
      <c r="C284" s="244"/>
      <c r="D284" s="244"/>
      <c r="E284" s="244"/>
      <c r="F284" s="244"/>
      <c r="G284" s="244"/>
      <c r="H284" s="284"/>
      <c r="I284" s="284"/>
      <c r="J284" s="244"/>
      <c r="K284" s="244"/>
      <c r="L284" s="244"/>
      <c r="M284" s="244"/>
      <c r="N284" s="244"/>
      <c r="O284" s="244"/>
      <c r="P284" s="244"/>
      <c r="Q284" s="245"/>
      <c r="R284" s="825"/>
      <c r="S284" s="245"/>
      <c r="T284" s="768"/>
      <c r="U284" s="768"/>
      <c r="V284" s="768"/>
      <c r="W284" s="768"/>
      <c r="X284" s="768"/>
      <c r="Y284" s="747"/>
      <c r="Z284" s="748"/>
      <c r="AA284" s="748"/>
      <c r="AB284" s="748"/>
    </row>
    <row r="285" spans="1:28" ht="15.75" customHeight="1">
      <c r="A285" s="779"/>
      <c r="B285" s="244"/>
      <c r="C285" s="244"/>
      <c r="D285" s="244"/>
      <c r="E285" s="244"/>
      <c r="F285" s="244"/>
      <c r="G285" s="244"/>
      <c r="H285" s="284"/>
      <c r="I285" s="284"/>
      <c r="J285" s="244"/>
      <c r="K285" s="244"/>
      <c r="L285" s="244"/>
      <c r="M285" s="244"/>
      <c r="N285" s="244"/>
      <c r="O285" s="244"/>
      <c r="P285" s="244"/>
      <c r="Q285" s="245"/>
      <c r="R285" s="825"/>
      <c r="S285" s="245"/>
      <c r="T285" s="768"/>
      <c r="U285" s="768"/>
      <c r="V285" s="768"/>
      <c r="W285" s="768"/>
      <c r="X285" s="768"/>
      <c r="Y285" s="747"/>
      <c r="Z285" s="748"/>
      <c r="AA285" s="748"/>
      <c r="AB285" s="748"/>
    </row>
    <row r="286" spans="1:28" ht="15.75" customHeight="1">
      <c r="A286" s="779"/>
      <c r="B286" s="244"/>
      <c r="C286" s="244"/>
      <c r="D286" s="244"/>
      <c r="E286" s="244"/>
      <c r="F286" s="244"/>
      <c r="G286" s="244"/>
      <c r="H286" s="284"/>
      <c r="I286" s="284"/>
      <c r="J286" s="244"/>
      <c r="K286" s="244"/>
      <c r="L286" s="244"/>
      <c r="M286" s="244"/>
      <c r="N286" s="244"/>
      <c r="O286" s="244"/>
      <c r="P286" s="244"/>
      <c r="Q286" s="245"/>
      <c r="R286" s="825"/>
      <c r="S286" s="245"/>
      <c r="T286" s="768"/>
      <c r="U286" s="768"/>
      <c r="V286" s="768"/>
      <c r="W286" s="768"/>
      <c r="X286" s="768"/>
      <c r="Y286" s="747"/>
      <c r="Z286" s="748"/>
      <c r="AA286" s="748"/>
      <c r="AB286" s="748"/>
    </row>
    <row r="287" spans="1:28" ht="15.75" customHeight="1">
      <c r="A287" s="779"/>
      <c r="B287" s="244"/>
      <c r="C287" s="244"/>
      <c r="D287" s="244"/>
      <c r="E287" s="244"/>
      <c r="F287" s="244"/>
      <c r="G287" s="244"/>
      <c r="H287" s="284"/>
      <c r="I287" s="284"/>
      <c r="J287" s="244"/>
      <c r="K287" s="244"/>
      <c r="L287" s="244"/>
      <c r="M287" s="244"/>
      <c r="N287" s="244"/>
      <c r="O287" s="244"/>
      <c r="P287" s="244"/>
      <c r="Q287" s="245"/>
      <c r="R287" s="825"/>
      <c r="S287" s="245"/>
      <c r="T287" s="768"/>
      <c r="U287" s="768"/>
      <c r="V287" s="768"/>
      <c r="W287" s="768"/>
      <c r="X287" s="768"/>
      <c r="Y287" s="747"/>
      <c r="Z287" s="748"/>
      <c r="AA287" s="748"/>
      <c r="AB287" s="748"/>
    </row>
    <row r="288" spans="1:28" ht="15.75" customHeight="1">
      <c r="A288" s="779"/>
      <c r="B288" s="244"/>
      <c r="C288" s="244"/>
      <c r="D288" s="244"/>
      <c r="E288" s="244"/>
      <c r="F288" s="244"/>
      <c r="G288" s="244"/>
      <c r="H288" s="284"/>
      <c r="I288" s="284"/>
      <c r="J288" s="244"/>
      <c r="K288" s="244"/>
      <c r="L288" s="244"/>
      <c r="M288" s="244"/>
      <c r="N288" s="244"/>
      <c r="O288" s="244"/>
      <c r="P288" s="244"/>
      <c r="Q288" s="245"/>
      <c r="R288" s="825"/>
      <c r="S288" s="245"/>
      <c r="T288" s="768"/>
      <c r="U288" s="768"/>
      <c r="V288" s="768"/>
      <c r="W288" s="768"/>
      <c r="X288" s="768"/>
      <c r="Y288" s="747"/>
      <c r="Z288" s="748"/>
      <c r="AA288" s="748"/>
      <c r="AB288" s="748"/>
    </row>
    <row r="289" spans="1:28" ht="15.75" customHeight="1">
      <c r="A289" s="779"/>
      <c r="B289" s="244"/>
      <c r="C289" s="244"/>
      <c r="D289" s="244"/>
      <c r="E289" s="244"/>
      <c r="F289" s="244"/>
      <c r="G289" s="244"/>
      <c r="H289" s="284"/>
      <c r="I289" s="284"/>
      <c r="J289" s="244"/>
      <c r="K289" s="244"/>
      <c r="L289" s="244"/>
      <c r="M289" s="244"/>
      <c r="N289" s="244"/>
      <c r="O289" s="244"/>
      <c r="P289" s="244"/>
      <c r="Q289" s="245"/>
      <c r="R289" s="825"/>
      <c r="S289" s="245"/>
      <c r="T289" s="768"/>
      <c r="U289" s="768"/>
      <c r="V289" s="768"/>
      <c r="W289" s="768"/>
      <c r="X289" s="768"/>
      <c r="Y289" s="747"/>
      <c r="Z289" s="748"/>
      <c r="AA289" s="748"/>
      <c r="AB289" s="748"/>
    </row>
    <row r="290" spans="1:28" ht="15.75" customHeight="1">
      <c r="A290" s="779"/>
      <c r="B290" s="244"/>
      <c r="C290" s="244"/>
      <c r="D290" s="244"/>
      <c r="E290" s="244"/>
      <c r="F290" s="244"/>
      <c r="G290" s="244"/>
      <c r="H290" s="284"/>
      <c r="I290" s="284"/>
      <c r="J290" s="244"/>
      <c r="K290" s="244"/>
      <c r="L290" s="244"/>
      <c r="M290" s="244"/>
      <c r="N290" s="244"/>
      <c r="O290" s="244"/>
      <c r="P290" s="244"/>
      <c r="Q290" s="245"/>
      <c r="R290" s="825"/>
      <c r="S290" s="245"/>
      <c r="T290" s="768"/>
      <c r="U290" s="768"/>
      <c r="V290" s="768"/>
      <c r="W290" s="768"/>
      <c r="X290" s="768"/>
      <c r="Y290" s="747"/>
      <c r="Z290" s="748"/>
      <c r="AA290" s="748"/>
      <c r="AB290" s="748"/>
    </row>
    <row r="291" spans="1:28" ht="15.75" customHeight="1">
      <c r="A291" s="779"/>
      <c r="B291" s="244"/>
      <c r="C291" s="244"/>
      <c r="D291" s="244"/>
      <c r="E291" s="244"/>
      <c r="F291" s="244"/>
      <c r="G291" s="244"/>
      <c r="H291" s="284"/>
      <c r="I291" s="284"/>
      <c r="J291" s="244"/>
      <c r="K291" s="244"/>
      <c r="L291" s="244"/>
      <c r="M291" s="244"/>
      <c r="N291" s="244"/>
      <c r="O291" s="244"/>
      <c r="P291" s="244"/>
      <c r="Q291" s="245"/>
      <c r="R291" s="825"/>
      <c r="S291" s="245"/>
      <c r="T291" s="768"/>
      <c r="U291" s="768"/>
      <c r="V291" s="768"/>
      <c r="W291" s="768"/>
      <c r="X291" s="768"/>
      <c r="Y291" s="747"/>
      <c r="Z291" s="748"/>
      <c r="AA291" s="748"/>
      <c r="AB291" s="748"/>
    </row>
    <row r="292" spans="1:28" ht="15.75" customHeight="1">
      <c r="A292" s="779"/>
      <c r="B292" s="244"/>
      <c r="C292" s="244"/>
      <c r="D292" s="244"/>
      <c r="E292" s="244"/>
      <c r="F292" s="244"/>
      <c r="G292" s="244"/>
      <c r="H292" s="284"/>
      <c r="I292" s="284"/>
      <c r="J292" s="244"/>
      <c r="K292" s="244"/>
      <c r="L292" s="244"/>
      <c r="M292" s="244"/>
      <c r="N292" s="244"/>
      <c r="O292" s="244"/>
      <c r="P292" s="244"/>
      <c r="Q292" s="245"/>
      <c r="R292" s="825"/>
      <c r="S292" s="245"/>
      <c r="T292" s="768"/>
      <c r="U292" s="768"/>
      <c r="V292" s="768"/>
      <c r="W292" s="768"/>
      <c r="X292" s="768"/>
      <c r="Y292" s="747"/>
      <c r="Z292" s="748"/>
      <c r="AA292" s="748"/>
      <c r="AB292" s="748"/>
    </row>
    <row r="293" spans="1:28" ht="15.75" customHeight="1">
      <c r="A293" s="779"/>
      <c r="B293" s="244"/>
      <c r="C293" s="244"/>
      <c r="D293" s="244"/>
      <c r="E293" s="244"/>
      <c r="F293" s="244"/>
      <c r="G293" s="244"/>
      <c r="H293" s="284"/>
      <c r="I293" s="284"/>
      <c r="J293" s="244"/>
      <c r="K293" s="244"/>
      <c r="L293" s="244"/>
      <c r="M293" s="244"/>
      <c r="N293" s="244"/>
      <c r="O293" s="244"/>
      <c r="P293" s="244"/>
      <c r="Q293" s="245"/>
      <c r="R293" s="825"/>
      <c r="S293" s="245"/>
      <c r="T293" s="768"/>
      <c r="U293" s="768"/>
      <c r="V293" s="768"/>
      <c r="W293" s="768"/>
      <c r="X293" s="768"/>
      <c r="Y293" s="747"/>
      <c r="Z293" s="748"/>
      <c r="AA293" s="748"/>
      <c r="AB293" s="748"/>
    </row>
    <row r="294" spans="1:28" ht="15.75" customHeight="1">
      <c r="A294" s="779"/>
      <c r="B294" s="244"/>
      <c r="C294" s="244"/>
      <c r="D294" s="244"/>
      <c r="E294" s="244"/>
      <c r="F294" s="244"/>
      <c r="G294" s="244"/>
      <c r="H294" s="284"/>
      <c r="I294" s="284"/>
      <c r="J294" s="244"/>
      <c r="K294" s="244"/>
      <c r="L294" s="244"/>
      <c r="M294" s="244"/>
      <c r="N294" s="244"/>
      <c r="O294" s="244"/>
      <c r="P294" s="244"/>
      <c r="Q294" s="245"/>
      <c r="R294" s="825"/>
      <c r="S294" s="245"/>
      <c r="T294" s="768"/>
      <c r="U294" s="768"/>
      <c r="V294" s="768"/>
      <c r="W294" s="768"/>
      <c r="X294" s="768"/>
      <c r="Y294" s="747"/>
      <c r="Z294" s="748"/>
      <c r="AA294" s="748"/>
      <c r="AB294" s="748"/>
    </row>
    <row r="295" spans="1:28" ht="15.75" customHeight="1">
      <c r="A295" s="779"/>
      <c r="B295" s="244"/>
      <c r="C295" s="244"/>
      <c r="D295" s="244"/>
      <c r="E295" s="244"/>
      <c r="F295" s="244"/>
      <c r="G295" s="244"/>
      <c r="H295" s="284"/>
      <c r="I295" s="284"/>
      <c r="J295" s="244"/>
      <c r="K295" s="244"/>
      <c r="L295" s="244"/>
      <c r="M295" s="244"/>
      <c r="N295" s="244"/>
      <c r="O295" s="244"/>
      <c r="P295" s="244"/>
      <c r="Q295" s="245"/>
      <c r="R295" s="825"/>
      <c r="S295" s="245"/>
      <c r="T295" s="768"/>
      <c r="U295" s="768"/>
      <c r="V295" s="768"/>
      <c r="W295" s="768"/>
      <c r="X295" s="768"/>
      <c r="Y295" s="747"/>
      <c r="Z295" s="748"/>
      <c r="AA295" s="748"/>
      <c r="AB295" s="748"/>
    </row>
    <row r="296" spans="1:28" ht="15.75" customHeight="1">
      <c r="A296" s="779"/>
      <c r="B296" s="244"/>
      <c r="C296" s="244"/>
      <c r="D296" s="244"/>
      <c r="E296" s="244"/>
      <c r="F296" s="244"/>
      <c r="G296" s="244"/>
      <c r="H296" s="284"/>
      <c r="I296" s="284"/>
      <c r="J296" s="244"/>
      <c r="K296" s="244"/>
      <c r="L296" s="244"/>
      <c r="M296" s="244"/>
      <c r="N296" s="244"/>
      <c r="O296" s="244"/>
      <c r="P296" s="244"/>
      <c r="Q296" s="245"/>
      <c r="R296" s="825"/>
      <c r="S296" s="245"/>
      <c r="T296" s="768"/>
      <c r="U296" s="768"/>
      <c r="V296" s="768"/>
      <c r="W296" s="768"/>
      <c r="X296" s="768"/>
      <c r="Y296" s="747"/>
      <c r="Z296" s="748"/>
      <c r="AA296" s="748"/>
      <c r="AB296" s="748"/>
    </row>
    <row r="297" spans="1:28" ht="15.75" customHeight="1">
      <c r="A297" s="779"/>
      <c r="B297" s="244"/>
      <c r="C297" s="244"/>
      <c r="D297" s="244"/>
      <c r="E297" s="244"/>
      <c r="F297" s="244"/>
      <c r="G297" s="244"/>
      <c r="H297" s="284"/>
      <c r="I297" s="284"/>
      <c r="J297" s="244"/>
      <c r="K297" s="244"/>
      <c r="L297" s="244"/>
      <c r="M297" s="244"/>
      <c r="N297" s="244"/>
      <c r="O297" s="244"/>
      <c r="P297" s="244"/>
      <c r="Q297" s="245"/>
      <c r="R297" s="825"/>
      <c r="S297" s="245"/>
      <c r="T297" s="768"/>
      <c r="U297" s="768"/>
      <c r="V297" s="768"/>
      <c r="W297" s="768"/>
      <c r="X297" s="768"/>
      <c r="Y297" s="747"/>
      <c r="Z297" s="748"/>
      <c r="AA297" s="748"/>
      <c r="AB297" s="748"/>
    </row>
    <row r="298" spans="1:28" ht="15.75" customHeight="1">
      <c r="A298" s="779"/>
      <c r="B298" s="244"/>
      <c r="C298" s="244"/>
      <c r="D298" s="244"/>
      <c r="E298" s="244"/>
      <c r="F298" s="244"/>
      <c r="G298" s="244"/>
      <c r="H298" s="284"/>
      <c r="I298" s="284"/>
      <c r="J298" s="244"/>
      <c r="K298" s="244"/>
      <c r="L298" s="244"/>
      <c r="M298" s="244"/>
      <c r="N298" s="244"/>
      <c r="O298" s="244"/>
      <c r="P298" s="244"/>
      <c r="Q298" s="245"/>
      <c r="R298" s="825"/>
      <c r="S298" s="245"/>
      <c r="T298" s="768"/>
      <c r="U298" s="768"/>
      <c r="V298" s="768"/>
      <c r="W298" s="768"/>
      <c r="X298" s="768"/>
      <c r="Y298" s="747"/>
      <c r="Z298" s="748"/>
      <c r="AA298" s="748"/>
      <c r="AB298" s="748"/>
    </row>
    <row r="299" spans="1:28" ht="15.75" customHeight="1">
      <c r="A299" s="779"/>
      <c r="B299" s="244"/>
      <c r="C299" s="244"/>
      <c r="D299" s="244"/>
      <c r="E299" s="244"/>
      <c r="F299" s="244"/>
      <c r="G299" s="244"/>
      <c r="H299" s="284"/>
      <c r="I299" s="284"/>
      <c r="J299" s="244"/>
      <c r="K299" s="244"/>
      <c r="L299" s="244"/>
      <c r="M299" s="244"/>
      <c r="N299" s="244"/>
      <c r="O299" s="244"/>
      <c r="P299" s="244"/>
      <c r="Q299" s="245"/>
      <c r="R299" s="825"/>
      <c r="S299" s="245"/>
      <c r="T299" s="768"/>
      <c r="U299" s="768"/>
      <c r="V299" s="768"/>
      <c r="W299" s="768"/>
      <c r="X299" s="768"/>
      <c r="Y299" s="747"/>
      <c r="Z299" s="748"/>
      <c r="AA299" s="748"/>
      <c r="AB299" s="748"/>
    </row>
    <row r="300" spans="1:28" ht="15.75" customHeight="1">
      <c r="A300" s="779"/>
      <c r="B300" s="244"/>
      <c r="C300" s="244"/>
      <c r="D300" s="244"/>
      <c r="E300" s="244"/>
      <c r="F300" s="244"/>
      <c r="G300" s="244"/>
      <c r="H300" s="284"/>
      <c r="I300" s="284"/>
      <c r="J300" s="244"/>
      <c r="K300" s="244"/>
      <c r="L300" s="244"/>
      <c r="M300" s="244"/>
      <c r="N300" s="244"/>
      <c r="O300" s="244"/>
      <c r="P300" s="244"/>
      <c r="Q300" s="245"/>
      <c r="R300" s="825"/>
      <c r="S300" s="245"/>
      <c r="T300" s="768"/>
      <c r="U300" s="768"/>
      <c r="V300" s="768"/>
      <c r="W300" s="768"/>
      <c r="X300" s="768"/>
      <c r="Y300" s="747"/>
      <c r="Z300" s="748"/>
      <c r="AA300" s="748"/>
      <c r="AB300" s="748"/>
    </row>
    <row r="301" spans="1:28" ht="15.75" customHeight="1">
      <c r="A301" s="779"/>
      <c r="B301" s="244"/>
      <c r="C301" s="244"/>
      <c r="D301" s="244"/>
      <c r="E301" s="244"/>
      <c r="F301" s="244"/>
      <c r="G301" s="244"/>
      <c r="H301" s="284"/>
      <c r="I301" s="284"/>
      <c r="J301" s="244"/>
      <c r="K301" s="244"/>
      <c r="L301" s="244"/>
      <c r="M301" s="244"/>
      <c r="N301" s="244"/>
      <c r="O301" s="244"/>
      <c r="P301" s="244"/>
      <c r="Q301" s="245"/>
      <c r="R301" s="825"/>
      <c r="S301" s="245"/>
      <c r="T301" s="768"/>
      <c r="U301" s="768"/>
      <c r="V301" s="768"/>
      <c r="W301" s="768"/>
      <c r="X301" s="768"/>
      <c r="Y301" s="747"/>
      <c r="Z301" s="748"/>
      <c r="AA301" s="748"/>
      <c r="AB301" s="748"/>
    </row>
    <row r="302" spans="1:28" ht="15.75" customHeight="1">
      <c r="A302" s="779"/>
      <c r="B302" s="244"/>
      <c r="C302" s="244"/>
      <c r="D302" s="244"/>
      <c r="E302" s="244"/>
      <c r="F302" s="244"/>
      <c r="G302" s="244"/>
      <c r="H302" s="284"/>
      <c r="I302" s="284"/>
      <c r="J302" s="244"/>
      <c r="K302" s="244"/>
      <c r="L302" s="244"/>
      <c r="M302" s="244"/>
      <c r="N302" s="244"/>
      <c r="O302" s="244"/>
      <c r="P302" s="244"/>
      <c r="Q302" s="245"/>
      <c r="R302" s="825"/>
      <c r="S302" s="245"/>
      <c r="T302" s="768"/>
      <c r="U302" s="768"/>
      <c r="V302" s="768"/>
      <c r="W302" s="768"/>
      <c r="X302" s="768"/>
      <c r="Y302" s="747"/>
      <c r="Z302" s="748"/>
      <c r="AA302" s="748"/>
      <c r="AB302" s="748"/>
    </row>
    <row r="303" spans="1:28" ht="15.75" customHeight="1">
      <c r="A303" s="779"/>
      <c r="B303" s="244"/>
      <c r="C303" s="244"/>
      <c r="D303" s="244"/>
      <c r="E303" s="244"/>
      <c r="F303" s="244"/>
      <c r="G303" s="244"/>
      <c r="H303" s="284"/>
      <c r="I303" s="284"/>
      <c r="J303" s="244"/>
      <c r="K303" s="244"/>
      <c r="L303" s="244"/>
      <c r="M303" s="244"/>
      <c r="N303" s="244"/>
      <c r="O303" s="244"/>
      <c r="P303" s="244"/>
      <c r="Q303" s="245"/>
      <c r="R303" s="825"/>
      <c r="S303" s="245"/>
      <c r="T303" s="768"/>
      <c r="U303" s="768"/>
      <c r="V303" s="768"/>
      <c r="W303" s="768"/>
      <c r="X303" s="768"/>
      <c r="Y303" s="747"/>
      <c r="Z303" s="748"/>
      <c r="AA303" s="748"/>
      <c r="AB303" s="748"/>
    </row>
    <row r="304" spans="1:28" ht="15.75" customHeight="1">
      <c r="A304" s="779"/>
      <c r="B304" s="244"/>
      <c r="C304" s="244"/>
      <c r="D304" s="244"/>
      <c r="E304" s="244"/>
      <c r="F304" s="244"/>
      <c r="G304" s="244"/>
      <c r="H304" s="284"/>
      <c r="I304" s="284"/>
      <c r="J304" s="244"/>
      <c r="K304" s="244"/>
      <c r="L304" s="244"/>
      <c r="M304" s="244"/>
      <c r="N304" s="244"/>
      <c r="O304" s="244"/>
      <c r="P304" s="244"/>
      <c r="Q304" s="245"/>
      <c r="R304" s="825"/>
      <c r="S304" s="245"/>
      <c r="T304" s="768"/>
      <c r="U304" s="768"/>
      <c r="V304" s="768"/>
      <c r="W304" s="768"/>
      <c r="X304" s="768"/>
      <c r="Y304" s="747"/>
      <c r="Z304" s="748"/>
      <c r="AA304" s="748"/>
      <c r="AB304" s="748"/>
    </row>
    <row r="305" spans="1:28" ht="15.75" customHeight="1">
      <c r="A305" s="779"/>
      <c r="B305" s="244"/>
      <c r="C305" s="244"/>
      <c r="D305" s="244"/>
      <c r="E305" s="244"/>
      <c r="F305" s="244"/>
      <c r="G305" s="244"/>
      <c r="H305" s="284"/>
      <c r="I305" s="284"/>
      <c r="J305" s="244"/>
      <c r="K305" s="244"/>
      <c r="L305" s="244"/>
      <c r="M305" s="244"/>
      <c r="N305" s="244"/>
      <c r="O305" s="244"/>
      <c r="P305" s="244"/>
      <c r="Q305" s="245"/>
      <c r="R305" s="825"/>
      <c r="S305" s="245"/>
      <c r="T305" s="768"/>
      <c r="U305" s="768"/>
      <c r="V305" s="768"/>
      <c r="W305" s="768"/>
      <c r="X305" s="768"/>
      <c r="Y305" s="747"/>
      <c r="Z305" s="748"/>
      <c r="AA305" s="748"/>
      <c r="AB305" s="748"/>
    </row>
    <row r="306" spans="1:28" ht="15.75" customHeight="1">
      <c r="A306" s="779"/>
      <c r="B306" s="244"/>
      <c r="C306" s="244"/>
      <c r="D306" s="244"/>
      <c r="E306" s="244"/>
      <c r="F306" s="244"/>
      <c r="G306" s="244"/>
      <c r="H306" s="284"/>
      <c r="I306" s="284"/>
      <c r="J306" s="244"/>
      <c r="K306" s="244"/>
      <c r="L306" s="244"/>
      <c r="M306" s="244"/>
      <c r="N306" s="244"/>
      <c r="O306" s="244"/>
      <c r="P306" s="244"/>
      <c r="Q306" s="245"/>
      <c r="R306" s="825"/>
      <c r="S306" s="245"/>
      <c r="T306" s="768"/>
      <c r="U306" s="768"/>
      <c r="V306" s="768"/>
      <c r="W306" s="768"/>
      <c r="X306" s="768"/>
      <c r="Y306" s="747"/>
      <c r="Z306" s="748"/>
      <c r="AA306" s="748"/>
      <c r="AB306" s="748"/>
    </row>
    <row r="307" spans="1:28" ht="15.75" customHeight="1">
      <c r="A307" s="779"/>
      <c r="B307" s="244"/>
      <c r="C307" s="244"/>
      <c r="D307" s="244"/>
      <c r="E307" s="244"/>
      <c r="F307" s="244"/>
      <c r="G307" s="244"/>
      <c r="H307" s="284"/>
      <c r="I307" s="284"/>
      <c r="J307" s="244"/>
      <c r="K307" s="244"/>
      <c r="L307" s="244"/>
      <c r="M307" s="244"/>
      <c r="N307" s="244"/>
      <c r="O307" s="244"/>
      <c r="P307" s="244"/>
      <c r="Q307" s="245"/>
      <c r="R307" s="825"/>
      <c r="S307" s="245"/>
      <c r="T307" s="768"/>
      <c r="U307" s="768"/>
      <c r="V307" s="768"/>
      <c r="W307" s="768"/>
      <c r="X307" s="768"/>
      <c r="Y307" s="747"/>
      <c r="Z307" s="748"/>
      <c r="AA307" s="748"/>
      <c r="AB307" s="748"/>
    </row>
    <row r="308" spans="1:28" ht="15.75" customHeight="1">
      <c r="A308" s="779"/>
      <c r="B308" s="244"/>
      <c r="C308" s="244"/>
      <c r="D308" s="244"/>
      <c r="E308" s="244"/>
      <c r="F308" s="244"/>
      <c r="G308" s="244"/>
      <c r="H308" s="284"/>
      <c r="I308" s="284"/>
      <c r="J308" s="244"/>
      <c r="K308" s="244"/>
      <c r="L308" s="244"/>
      <c r="M308" s="244"/>
      <c r="N308" s="244"/>
      <c r="O308" s="244"/>
      <c r="P308" s="244"/>
      <c r="Q308" s="245"/>
      <c r="R308" s="825"/>
      <c r="S308" s="245"/>
      <c r="T308" s="768"/>
      <c r="U308" s="768"/>
      <c r="V308" s="768"/>
      <c r="W308" s="768"/>
      <c r="X308" s="768"/>
      <c r="Y308" s="747"/>
      <c r="Z308" s="748"/>
      <c r="AA308" s="748"/>
      <c r="AB308" s="748"/>
    </row>
    <row r="309" spans="1:28" ht="15.75" customHeight="1">
      <c r="A309" s="779"/>
      <c r="B309" s="244"/>
      <c r="C309" s="244"/>
      <c r="D309" s="244"/>
      <c r="E309" s="244"/>
      <c r="F309" s="244"/>
      <c r="G309" s="244"/>
      <c r="H309" s="284"/>
      <c r="I309" s="284"/>
      <c r="J309" s="244"/>
      <c r="K309" s="244"/>
      <c r="L309" s="244"/>
      <c r="M309" s="244"/>
      <c r="N309" s="244"/>
      <c r="O309" s="244"/>
      <c r="P309" s="244"/>
      <c r="Q309" s="245"/>
      <c r="R309" s="825"/>
      <c r="S309" s="245"/>
      <c r="T309" s="768"/>
      <c r="U309" s="768"/>
      <c r="V309" s="768"/>
      <c r="W309" s="768"/>
      <c r="X309" s="768"/>
      <c r="Y309" s="747"/>
      <c r="Z309" s="748"/>
      <c r="AA309" s="748"/>
      <c r="AB309" s="748"/>
    </row>
    <row r="310" spans="1:28" ht="15.75" customHeight="1">
      <c r="A310" s="2"/>
      <c r="B310" s="245"/>
      <c r="C310" s="245"/>
      <c r="D310" s="245"/>
      <c r="E310" s="245"/>
      <c r="F310" s="245"/>
      <c r="G310" s="245"/>
      <c r="H310" s="272"/>
      <c r="I310" s="272"/>
      <c r="J310" s="245"/>
      <c r="K310" s="245"/>
      <c r="L310" s="245"/>
      <c r="M310" s="245"/>
      <c r="N310" s="245"/>
      <c r="O310" s="245"/>
      <c r="P310" s="245"/>
      <c r="Q310" s="245"/>
      <c r="R310" s="825"/>
      <c r="S310" s="245"/>
      <c r="T310" s="768"/>
      <c r="U310" s="768"/>
      <c r="V310" s="768"/>
      <c r="W310" s="768"/>
      <c r="X310" s="768"/>
      <c r="Y310" s="747"/>
      <c r="Z310" s="748"/>
      <c r="AA310" s="748"/>
      <c r="AB310" s="748"/>
    </row>
    <row r="311" spans="1:28" ht="15.75" customHeight="1">
      <c r="A311" s="2"/>
      <c r="B311" s="245"/>
      <c r="C311" s="245"/>
      <c r="D311" s="245"/>
      <c r="E311" s="245"/>
      <c r="F311" s="245"/>
      <c r="G311" s="245"/>
      <c r="H311" s="272"/>
      <c r="I311" s="272"/>
      <c r="J311" s="245"/>
      <c r="K311" s="245"/>
      <c r="L311" s="245"/>
      <c r="M311" s="245"/>
      <c r="N311" s="245"/>
      <c r="O311" s="245"/>
      <c r="P311" s="245"/>
      <c r="Q311" s="245"/>
      <c r="R311" s="825"/>
      <c r="S311" s="245"/>
      <c r="T311" s="768"/>
      <c r="U311" s="768"/>
      <c r="V311" s="768"/>
      <c r="W311" s="768"/>
      <c r="X311" s="768"/>
      <c r="Y311" s="747"/>
      <c r="Z311" s="748"/>
      <c r="AA311" s="748"/>
      <c r="AB311" s="748"/>
    </row>
    <row r="312" spans="1:28" ht="15.75" customHeight="1">
      <c r="A312" s="2"/>
      <c r="B312" s="245"/>
      <c r="C312" s="245"/>
      <c r="D312" s="245"/>
      <c r="E312" s="245"/>
      <c r="F312" s="245"/>
      <c r="G312" s="245"/>
      <c r="H312" s="272"/>
      <c r="I312" s="272"/>
      <c r="J312" s="245"/>
      <c r="K312" s="245"/>
      <c r="L312" s="245"/>
      <c r="M312" s="245"/>
      <c r="N312" s="245"/>
      <c r="O312" s="245"/>
      <c r="P312" s="245"/>
      <c r="Q312" s="245"/>
      <c r="R312" s="825"/>
      <c r="S312" s="245"/>
      <c r="T312" s="768"/>
      <c r="U312" s="768"/>
      <c r="V312" s="768"/>
      <c r="W312" s="768"/>
      <c r="X312" s="768"/>
      <c r="Y312" s="747"/>
      <c r="Z312" s="748"/>
      <c r="AA312" s="748"/>
      <c r="AB312" s="748"/>
    </row>
    <row r="313" spans="1:28" ht="15.75" customHeight="1">
      <c r="A313" s="2"/>
      <c r="B313" s="245"/>
      <c r="C313" s="245"/>
      <c r="D313" s="245"/>
      <c r="E313" s="245"/>
      <c r="F313" s="245"/>
      <c r="G313" s="245"/>
      <c r="H313" s="272"/>
      <c r="I313" s="272"/>
      <c r="J313" s="245"/>
      <c r="K313" s="245"/>
      <c r="L313" s="245"/>
      <c r="M313" s="245"/>
      <c r="N313" s="245"/>
      <c r="O313" s="245"/>
      <c r="P313" s="245"/>
      <c r="Q313" s="245"/>
      <c r="R313" s="825"/>
      <c r="S313" s="245"/>
      <c r="T313" s="768"/>
      <c r="U313" s="768"/>
      <c r="V313" s="768"/>
      <c r="W313" s="768"/>
      <c r="X313" s="768"/>
      <c r="Y313" s="747"/>
      <c r="Z313" s="748"/>
      <c r="AA313" s="748"/>
      <c r="AB313" s="748"/>
    </row>
    <row r="314" spans="1:28" ht="15.75" customHeight="1">
      <c r="A314" s="2"/>
      <c r="B314" s="245"/>
      <c r="C314" s="245"/>
      <c r="D314" s="245"/>
      <c r="E314" s="245"/>
      <c r="F314" s="245"/>
      <c r="G314" s="245"/>
      <c r="H314" s="272"/>
      <c r="I314" s="272"/>
      <c r="J314" s="245"/>
      <c r="K314" s="245"/>
      <c r="L314" s="245"/>
      <c r="M314" s="245"/>
      <c r="N314" s="245"/>
      <c r="O314" s="245"/>
      <c r="P314" s="245"/>
      <c r="Q314" s="245"/>
      <c r="R314" s="825"/>
      <c r="S314" s="245"/>
      <c r="T314" s="768"/>
      <c r="U314" s="768"/>
      <c r="V314" s="768"/>
      <c r="W314" s="768"/>
      <c r="X314" s="768"/>
      <c r="Y314" s="747"/>
      <c r="Z314" s="748"/>
      <c r="AA314" s="748"/>
      <c r="AB314" s="748"/>
    </row>
    <row r="315" spans="1:28" ht="15.75" customHeight="1">
      <c r="A315" s="2"/>
      <c r="B315" s="245"/>
      <c r="C315" s="245"/>
      <c r="D315" s="245"/>
      <c r="E315" s="245"/>
      <c r="F315" s="245"/>
      <c r="G315" s="245"/>
      <c r="H315" s="272"/>
      <c r="I315" s="272"/>
      <c r="J315" s="245"/>
      <c r="K315" s="245"/>
      <c r="L315" s="245"/>
      <c r="M315" s="245"/>
      <c r="N315" s="245"/>
      <c r="O315" s="245"/>
      <c r="P315" s="245"/>
      <c r="Q315" s="245"/>
      <c r="R315" s="825"/>
      <c r="S315" s="245"/>
      <c r="T315" s="768"/>
      <c r="U315" s="768"/>
      <c r="V315" s="768"/>
      <c r="W315" s="768"/>
      <c r="X315" s="768"/>
      <c r="Y315" s="747"/>
      <c r="Z315" s="748"/>
      <c r="AA315" s="748"/>
      <c r="AB315" s="748"/>
    </row>
    <row r="316" spans="1:28" ht="15.75" customHeight="1">
      <c r="A316" s="2"/>
      <c r="B316" s="245"/>
      <c r="C316" s="245"/>
      <c r="D316" s="245"/>
      <c r="E316" s="245"/>
      <c r="F316" s="245"/>
      <c r="G316" s="245"/>
      <c r="H316" s="272"/>
      <c r="I316" s="272"/>
      <c r="J316" s="245"/>
      <c r="K316" s="245"/>
      <c r="L316" s="245"/>
      <c r="M316" s="245"/>
      <c r="N316" s="245"/>
      <c r="O316" s="245"/>
      <c r="P316" s="245"/>
      <c r="Q316" s="245"/>
      <c r="R316" s="825"/>
      <c r="S316" s="245"/>
      <c r="T316" s="768"/>
      <c r="U316" s="768"/>
      <c r="V316" s="768"/>
      <c r="W316" s="768"/>
      <c r="X316" s="768"/>
      <c r="Y316" s="747"/>
      <c r="Z316" s="748"/>
      <c r="AA316" s="748"/>
      <c r="AB316" s="748"/>
    </row>
    <row r="317" spans="1:28" ht="15.75" customHeight="1">
      <c r="A317" s="2"/>
      <c r="B317" s="245"/>
      <c r="C317" s="245"/>
      <c r="D317" s="245"/>
      <c r="E317" s="245"/>
      <c r="F317" s="245"/>
      <c r="G317" s="245"/>
      <c r="H317" s="272"/>
      <c r="I317" s="272"/>
      <c r="J317" s="245"/>
      <c r="K317" s="245"/>
      <c r="L317" s="245"/>
      <c r="M317" s="245"/>
      <c r="N317" s="245"/>
      <c r="O317" s="245"/>
      <c r="P317" s="245"/>
      <c r="Q317" s="245"/>
      <c r="R317" s="825"/>
      <c r="S317" s="245"/>
      <c r="T317" s="768"/>
      <c r="U317" s="768"/>
      <c r="V317" s="768"/>
      <c r="W317" s="768"/>
      <c r="X317" s="768"/>
      <c r="Y317" s="747"/>
      <c r="Z317" s="748"/>
      <c r="AA317" s="748"/>
      <c r="AB317" s="748"/>
    </row>
    <row r="318" spans="1:28" ht="15.75" customHeight="1">
      <c r="A318" s="2"/>
      <c r="B318" s="245"/>
      <c r="C318" s="245"/>
      <c r="D318" s="245"/>
      <c r="E318" s="245"/>
      <c r="F318" s="245"/>
      <c r="G318" s="245"/>
      <c r="H318" s="272"/>
      <c r="I318" s="272"/>
      <c r="J318" s="245"/>
      <c r="K318" s="245"/>
      <c r="L318" s="245"/>
      <c r="M318" s="245"/>
      <c r="N318" s="245"/>
      <c r="O318" s="245"/>
      <c r="P318" s="245"/>
      <c r="Q318" s="245"/>
      <c r="R318" s="825"/>
      <c r="S318" s="245"/>
      <c r="T318" s="768"/>
      <c r="U318" s="768"/>
      <c r="V318" s="768"/>
      <c r="W318" s="768"/>
      <c r="X318" s="768"/>
      <c r="Y318" s="747"/>
      <c r="Z318" s="748"/>
      <c r="AA318" s="748"/>
      <c r="AB318" s="748"/>
    </row>
    <row r="319" spans="1:28" ht="15.75" customHeight="1">
      <c r="A319" s="2"/>
      <c r="B319" s="245"/>
      <c r="C319" s="245"/>
      <c r="D319" s="245"/>
      <c r="E319" s="245"/>
      <c r="F319" s="245"/>
      <c r="G319" s="245"/>
      <c r="H319" s="272"/>
      <c r="I319" s="272"/>
      <c r="J319" s="245"/>
      <c r="K319" s="245"/>
      <c r="L319" s="245"/>
      <c r="M319" s="245"/>
      <c r="N319" s="245"/>
      <c r="O319" s="245"/>
      <c r="P319" s="245"/>
      <c r="Q319" s="245"/>
      <c r="R319" s="825"/>
      <c r="S319" s="245"/>
      <c r="T319" s="768"/>
      <c r="U319" s="768"/>
      <c r="V319" s="768"/>
      <c r="W319" s="768"/>
      <c r="X319" s="768"/>
      <c r="Y319" s="747"/>
      <c r="Z319" s="748"/>
      <c r="AA319" s="748"/>
      <c r="AB319" s="748"/>
    </row>
    <row r="320" spans="1:28" ht="15.75" customHeight="1">
      <c r="A320" s="2"/>
      <c r="B320" s="245"/>
      <c r="C320" s="245"/>
      <c r="D320" s="245"/>
      <c r="E320" s="245"/>
      <c r="F320" s="245"/>
      <c r="G320" s="245"/>
      <c r="H320" s="272"/>
      <c r="I320" s="272"/>
      <c r="J320" s="245"/>
      <c r="K320" s="245"/>
      <c r="L320" s="245"/>
      <c r="M320" s="245"/>
      <c r="N320" s="245"/>
      <c r="O320" s="245"/>
      <c r="P320" s="245"/>
      <c r="Q320" s="245"/>
      <c r="R320" s="825"/>
      <c r="S320" s="245"/>
      <c r="T320" s="768"/>
      <c r="U320" s="768"/>
      <c r="V320" s="768"/>
      <c r="W320" s="768"/>
      <c r="X320" s="768"/>
      <c r="Y320" s="747"/>
      <c r="Z320" s="748"/>
      <c r="AA320" s="748"/>
      <c r="AB320" s="748"/>
    </row>
    <row r="321" spans="1:28" ht="15.75" customHeight="1">
      <c r="A321" s="2"/>
      <c r="B321" s="245"/>
      <c r="C321" s="245"/>
      <c r="D321" s="245"/>
      <c r="E321" s="245"/>
      <c r="F321" s="245"/>
      <c r="G321" s="245"/>
      <c r="H321" s="272"/>
      <c r="I321" s="272"/>
      <c r="J321" s="245"/>
      <c r="K321" s="245"/>
      <c r="L321" s="245"/>
      <c r="M321" s="245"/>
      <c r="N321" s="245"/>
      <c r="O321" s="245"/>
      <c r="P321" s="245"/>
      <c r="Q321" s="245"/>
      <c r="R321" s="825"/>
      <c r="S321" s="245"/>
      <c r="T321" s="768"/>
      <c r="U321" s="768"/>
      <c r="V321" s="768"/>
      <c r="W321" s="768"/>
      <c r="X321" s="768"/>
      <c r="Y321" s="747"/>
      <c r="Z321" s="748"/>
      <c r="AA321" s="748"/>
      <c r="AB321" s="748"/>
    </row>
    <row r="322" spans="1:28" ht="15.75" customHeight="1">
      <c r="A322" s="2"/>
      <c r="B322" s="245"/>
      <c r="C322" s="245"/>
      <c r="D322" s="245"/>
      <c r="E322" s="245"/>
      <c r="F322" s="245"/>
      <c r="G322" s="245"/>
      <c r="H322" s="272"/>
      <c r="I322" s="272"/>
      <c r="J322" s="245"/>
      <c r="K322" s="245"/>
      <c r="L322" s="245"/>
      <c r="M322" s="245"/>
      <c r="N322" s="245"/>
      <c r="O322" s="245"/>
      <c r="P322" s="245"/>
      <c r="Q322" s="245"/>
      <c r="R322" s="825"/>
      <c r="S322" s="245"/>
      <c r="T322" s="768"/>
      <c r="U322" s="768"/>
      <c r="V322" s="768"/>
      <c r="W322" s="768"/>
      <c r="X322" s="768"/>
      <c r="Y322" s="747"/>
      <c r="Z322" s="748"/>
      <c r="AA322" s="748"/>
      <c r="AB322" s="748"/>
    </row>
    <row r="323" spans="1:28" ht="15.75" customHeight="1">
      <c r="A323" s="2"/>
      <c r="B323" s="245"/>
      <c r="C323" s="245"/>
      <c r="D323" s="245"/>
      <c r="E323" s="245"/>
      <c r="F323" s="245"/>
      <c r="G323" s="245"/>
      <c r="H323" s="272"/>
      <c r="I323" s="272"/>
      <c r="J323" s="245"/>
      <c r="K323" s="245"/>
      <c r="L323" s="245"/>
      <c r="M323" s="245"/>
      <c r="N323" s="245"/>
      <c r="O323" s="245"/>
      <c r="P323" s="245"/>
      <c r="Q323" s="245"/>
      <c r="R323" s="825"/>
      <c r="S323" s="245"/>
      <c r="T323" s="768"/>
      <c r="U323" s="768"/>
      <c r="V323" s="768"/>
      <c r="W323" s="768"/>
      <c r="X323" s="768"/>
      <c r="Y323" s="747"/>
      <c r="Z323" s="748"/>
      <c r="AA323" s="748"/>
      <c r="AB323" s="748"/>
    </row>
    <row r="324" spans="1:28" ht="15.75" customHeight="1">
      <c r="A324" s="2"/>
      <c r="B324" s="245"/>
      <c r="C324" s="245"/>
      <c r="D324" s="245"/>
      <c r="E324" s="245"/>
      <c r="F324" s="245"/>
      <c r="G324" s="245"/>
      <c r="H324" s="272"/>
      <c r="I324" s="272"/>
      <c r="J324" s="245"/>
      <c r="K324" s="245"/>
      <c r="L324" s="245"/>
      <c r="M324" s="245"/>
      <c r="N324" s="245"/>
      <c r="O324" s="245"/>
      <c r="P324" s="245"/>
      <c r="Q324" s="245"/>
      <c r="R324" s="825"/>
      <c r="S324" s="245"/>
      <c r="T324" s="768"/>
      <c r="U324" s="768"/>
      <c r="V324" s="768"/>
      <c r="W324" s="768"/>
      <c r="X324" s="768"/>
      <c r="Y324" s="747"/>
      <c r="Z324" s="748"/>
      <c r="AA324" s="748"/>
      <c r="AB324" s="748"/>
    </row>
    <row r="325" spans="1:28" ht="15.75" customHeight="1">
      <c r="A325" s="2"/>
      <c r="B325" s="245"/>
      <c r="C325" s="245"/>
      <c r="D325" s="245"/>
      <c r="E325" s="245"/>
      <c r="F325" s="245"/>
      <c r="G325" s="245"/>
      <c r="H325" s="272"/>
      <c r="I325" s="272"/>
      <c r="J325" s="245"/>
      <c r="K325" s="245"/>
      <c r="L325" s="245"/>
      <c r="M325" s="245"/>
      <c r="N325" s="245"/>
      <c r="O325" s="245"/>
      <c r="P325" s="245"/>
      <c r="Q325" s="245"/>
      <c r="R325" s="825"/>
      <c r="S325" s="245"/>
      <c r="T325" s="768"/>
      <c r="U325" s="768"/>
      <c r="V325" s="768"/>
      <c r="W325" s="768"/>
      <c r="X325" s="768"/>
      <c r="Y325" s="747"/>
      <c r="Z325" s="748"/>
      <c r="AA325" s="748"/>
      <c r="AB325" s="748"/>
    </row>
    <row r="326" spans="1:28" ht="15.75" customHeight="1">
      <c r="A326" s="2"/>
      <c r="B326" s="245"/>
      <c r="C326" s="245"/>
      <c r="D326" s="245"/>
      <c r="E326" s="245"/>
      <c r="F326" s="245"/>
      <c r="G326" s="245"/>
      <c r="H326" s="272"/>
      <c r="I326" s="272"/>
      <c r="J326" s="245"/>
      <c r="K326" s="245"/>
      <c r="L326" s="245"/>
      <c r="M326" s="245"/>
      <c r="N326" s="245"/>
      <c r="O326" s="245"/>
      <c r="P326" s="245"/>
      <c r="Q326" s="245"/>
      <c r="R326" s="825"/>
      <c r="S326" s="245"/>
      <c r="T326" s="768"/>
      <c r="U326" s="768"/>
      <c r="V326" s="768"/>
      <c r="W326" s="768"/>
      <c r="X326" s="768"/>
      <c r="Y326" s="747"/>
      <c r="Z326" s="748"/>
      <c r="AA326" s="748"/>
      <c r="AB326" s="748"/>
    </row>
    <row r="327" spans="1:28" ht="15.75" customHeight="1">
      <c r="A327" s="2"/>
      <c r="B327" s="245"/>
      <c r="C327" s="245"/>
      <c r="D327" s="245"/>
      <c r="E327" s="245"/>
      <c r="F327" s="245"/>
      <c r="G327" s="245"/>
      <c r="H327" s="272"/>
      <c r="I327" s="272"/>
      <c r="J327" s="245"/>
      <c r="K327" s="245"/>
      <c r="L327" s="245"/>
      <c r="M327" s="245"/>
      <c r="N327" s="245"/>
      <c r="O327" s="245"/>
      <c r="P327" s="245"/>
      <c r="Q327" s="245"/>
      <c r="R327" s="825"/>
      <c r="S327" s="245"/>
      <c r="T327" s="768"/>
      <c r="U327" s="768"/>
      <c r="V327" s="768"/>
      <c r="W327" s="768"/>
      <c r="X327" s="768"/>
      <c r="Y327" s="747"/>
      <c r="Z327" s="748"/>
      <c r="AA327" s="748"/>
      <c r="AB327" s="748"/>
    </row>
    <row r="328" spans="1:28" ht="15.75" customHeight="1">
      <c r="A328" s="2"/>
      <c r="B328" s="245"/>
      <c r="C328" s="245"/>
      <c r="D328" s="245"/>
      <c r="E328" s="245"/>
      <c r="F328" s="245"/>
      <c r="G328" s="245"/>
      <c r="H328" s="272"/>
      <c r="I328" s="272"/>
      <c r="J328" s="245"/>
      <c r="K328" s="245"/>
      <c r="L328" s="245"/>
      <c r="M328" s="245"/>
      <c r="N328" s="245"/>
      <c r="O328" s="245"/>
      <c r="P328" s="245"/>
      <c r="Q328" s="245"/>
      <c r="R328" s="825"/>
      <c r="S328" s="245"/>
      <c r="T328" s="768"/>
      <c r="U328" s="768"/>
      <c r="V328" s="768"/>
      <c r="W328" s="768"/>
      <c r="X328" s="768"/>
      <c r="Y328" s="747"/>
      <c r="Z328" s="748"/>
      <c r="AA328" s="748"/>
      <c r="AB328" s="748"/>
    </row>
    <row r="329" spans="1:28" ht="15.75" customHeight="1">
      <c r="A329" s="2"/>
      <c r="B329" s="245"/>
      <c r="C329" s="245"/>
      <c r="D329" s="245"/>
      <c r="E329" s="245"/>
      <c r="F329" s="245"/>
      <c r="G329" s="245"/>
      <c r="H329" s="272"/>
      <c r="I329" s="272"/>
      <c r="J329" s="245"/>
      <c r="K329" s="245"/>
      <c r="L329" s="245"/>
      <c r="M329" s="245"/>
      <c r="N329" s="245"/>
      <c r="O329" s="245"/>
      <c r="P329" s="245"/>
      <c r="Q329" s="245"/>
      <c r="R329" s="825"/>
      <c r="S329" s="245"/>
      <c r="T329" s="768"/>
      <c r="U329" s="768"/>
      <c r="V329" s="768"/>
      <c r="W329" s="768"/>
      <c r="X329" s="768"/>
      <c r="Y329" s="747"/>
      <c r="Z329" s="748"/>
      <c r="AA329" s="748"/>
      <c r="AB329" s="748"/>
    </row>
    <row r="330" spans="1:28" ht="15.75" customHeight="1">
      <c r="A330" s="2"/>
      <c r="B330" s="245"/>
      <c r="C330" s="245"/>
      <c r="D330" s="245"/>
      <c r="E330" s="245"/>
      <c r="F330" s="245"/>
      <c r="G330" s="245"/>
      <c r="H330" s="272"/>
      <c r="I330" s="272"/>
      <c r="J330" s="245"/>
      <c r="K330" s="245"/>
      <c r="L330" s="245"/>
      <c r="M330" s="245"/>
      <c r="N330" s="245"/>
      <c r="O330" s="245"/>
      <c r="P330" s="245"/>
      <c r="Q330" s="245"/>
      <c r="R330" s="825"/>
      <c r="S330" s="245"/>
      <c r="T330" s="768"/>
      <c r="U330" s="768"/>
      <c r="V330" s="768"/>
      <c r="W330" s="768"/>
      <c r="X330" s="768"/>
      <c r="Y330" s="747"/>
      <c r="Z330" s="748"/>
      <c r="AA330" s="748"/>
      <c r="AB330" s="748"/>
    </row>
    <row r="331" spans="1:28" ht="15.75" customHeight="1">
      <c r="A331" s="2"/>
      <c r="B331" s="245"/>
      <c r="C331" s="245"/>
      <c r="D331" s="245"/>
      <c r="E331" s="245"/>
      <c r="F331" s="245"/>
      <c r="G331" s="245"/>
      <c r="H331" s="272"/>
      <c r="I331" s="272"/>
      <c r="J331" s="245"/>
      <c r="K331" s="245"/>
      <c r="L331" s="245"/>
      <c r="M331" s="245"/>
      <c r="N331" s="245"/>
      <c r="O331" s="245"/>
      <c r="P331" s="245"/>
      <c r="Q331" s="245"/>
      <c r="R331" s="825"/>
      <c r="S331" s="245"/>
      <c r="T331" s="768"/>
      <c r="U331" s="768"/>
      <c r="V331" s="768"/>
      <c r="W331" s="768"/>
      <c r="X331" s="768"/>
      <c r="Y331" s="747"/>
      <c r="Z331" s="748"/>
      <c r="AA331" s="748"/>
      <c r="AB331" s="748"/>
    </row>
    <row r="332" spans="1:28" ht="15.75" customHeight="1">
      <c r="A332" s="2"/>
      <c r="B332" s="245"/>
      <c r="C332" s="245"/>
      <c r="D332" s="245"/>
      <c r="E332" s="245"/>
      <c r="F332" s="245"/>
      <c r="G332" s="245"/>
      <c r="H332" s="272"/>
      <c r="I332" s="272"/>
      <c r="J332" s="245"/>
      <c r="K332" s="245"/>
      <c r="L332" s="245"/>
      <c r="M332" s="245"/>
      <c r="N332" s="245"/>
      <c r="O332" s="245"/>
      <c r="P332" s="245"/>
      <c r="Q332" s="245"/>
      <c r="R332" s="825"/>
      <c r="S332" s="245"/>
      <c r="T332" s="768"/>
      <c r="U332" s="768"/>
      <c r="V332" s="768"/>
      <c r="W332" s="768"/>
      <c r="X332" s="768"/>
      <c r="Y332" s="747"/>
      <c r="Z332" s="748"/>
      <c r="AA332" s="748"/>
      <c r="AB332" s="748"/>
    </row>
    <row r="333" spans="1:28" ht="15.75" customHeight="1">
      <c r="A333" s="2"/>
      <c r="B333" s="245"/>
      <c r="C333" s="245"/>
      <c r="D333" s="245"/>
      <c r="E333" s="245"/>
      <c r="F333" s="245"/>
      <c r="G333" s="245"/>
      <c r="H333" s="272"/>
      <c r="I333" s="272"/>
      <c r="J333" s="245"/>
      <c r="K333" s="245"/>
      <c r="L333" s="245"/>
      <c r="M333" s="245"/>
      <c r="N333" s="245"/>
      <c r="O333" s="245"/>
      <c r="P333" s="245"/>
      <c r="Q333" s="245"/>
      <c r="R333" s="825"/>
      <c r="S333" s="245"/>
      <c r="T333" s="768"/>
      <c r="U333" s="768"/>
      <c r="V333" s="768"/>
      <c r="W333" s="768"/>
      <c r="X333" s="768"/>
      <c r="Y333" s="747"/>
      <c r="Z333" s="748"/>
      <c r="AA333" s="748"/>
      <c r="AB333" s="748"/>
    </row>
    <row r="334" spans="1:28" ht="15.75" customHeight="1">
      <c r="A334" s="2"/>
      <c r="B334" s="245"/>
      <c r="C334" s="245"/>
      <c r="D334" s="245"/>
      <c r="E334" s="245"/>
      <c r="F334" s="245"/>
      <c r="G334" s="245"/>
      <c r="H334" s="272"/>
      <c r="I334" s="272"/>
      <c r="J334" s="245"/>
      <c r="K334" s="245"/>
      <c r="L334" s="245"/>
      <c r="M334" s="245"/>
      <c r="N334" s="245"/>
      <c r="O334" s="245"/>
      <c r="P334" s="245"/>
      <c r="Q334" s="245"/>
      <c r="R334" s="825"/>
      <c r="S334" s="245"/>
      <c r="T334" s="768"/>
      <c r="U334" s="768"/>
      <c r="V334" s="768"/>
      <c r="W334" s="768"/>
      <c r="X334" s="768"/>
      <c r="Y334" s="747"/>
      <c r="Z334" s="748"/>
      <c r="AA334" s="748"/>
      <c r="AB334" s="748"/>
    </row>
    <row r="335" spans="1:28" ht="15.75" customHeight="1">
      <c r="A335" s="2"/>
      <c r="B335" s="245"/>
      <c r="C335" s="245"/>
      <c r="D335" s="245"/>
      <c r="E335" s="245"/>
      <c r="F335" s="245"/>
      <c r="G335" s="245"/>
      <c r="H335" s="272"/>
      <c r="I335" s="272"/>
      <c r="J335" s="245"/>
      <c r="K335" s="245"/>
      <c r="L335" s="245"/>
      <c r="M335" s="245"/>
      <c r="N335" s="245"/>
      <c r="O335" s="245"/>
      <c r="P335" s="245"/>
      <c r="Q335" s="245"/>
      <c r="R335" s="825"/>
      <c r="S335" s="245"/>
      <c r="T335" s="768"/>
      <c r="U335" s="768"/>
      <c r="V335" s="768"/>
      <c r="W335" s="768"/>
      <c r="X335" s="768"/>
      <c r="Y335" s="747"/>
      <c r="Z335" s="748"/>
      <c r="AA335" s="748"/>
      <c r="AB335" s="748"/>
    </row>
    <row r="336" spans="1:28" ht="15.75" customHeight="1">
      <c r="A336" s="2"/>
      <c r="B336" s="245"/>
      <c r="C336" s="245"/>
      <c r="D336" s="245"/>
      <c r="E336" s="245"/>
      <c r="F336" s="245"/>
      <c r="G336" s="245"/>
      <c r="H336" s="272"/>
      <c r="I336" s="272"/>
      <c r="J336" s="245"/>
      <c r="K336" s="245"/>
      <c r="L336" s="245"/>
      <c r="M336" s="245"/>
      <c r="N336" s="245"/>
      <c r="O336" s="245"/>
      <c r="P336" s="245"/>
      <c r="Q336" s="245"/>
      <c r="R336" s="825"/>
      <c r="S336" s="245"/>
      <c r="T336" s="768"/>
      <c r="U336" s="768"/>
      <c r="V336" s="768"/>
      <c r="W336" s="768"/>
      <c r="X336" s="768"/>
      <c r="Y336" s="747"/>
      <c r="Z336" s="748"/>
      <c r="AA336" s="748"/>
      <c r="AB336" s="748"/>
    </row>
    <row r="337" spans="1:28" ht="15.75" customHeight="1">
      <c r="A337" s="2"/>
      <c r="B337" s="245"/>
      <c r="C337" s="245"/>
      <c r="D337" s="245"/>
      <c r="E337" s="245"/>
      <c r="F337" s="245"/>
      <c r="G337" s="245"/>
      <c r="H337" s="272"/>
      <c r="I337" s="272"/>
      <c r="J337" s="245"/>
      <c r="K337" s="245"/>
      <c r="L337" s="245"/>
      <c r="M337" s="245"/>
      <c r="N337" s="245"/>
      <c r="O337" s="245"/>
      <c r="P337" s="245"/>
      <c r="Q337" s="245"/>
      <c r="R337" s="825"/>
      <c r="S337" s="245"/>
      <c r="T337" s="768"/>
      <c r="U337" s="768"/>
      <c r="V337" s="768"/>
      <c r="W337" s="768"/>
      <c r="X337" s="768"/>
      <c r="Y337" s="747"/>
      <c r="Z337" s="748"/>
      <c r="AA337" s="748"/>
      <c r="AB337" s="748"/>
    </row>
    <row r="338" spans="1:28" ht="15.75" customHeight="1">
      <c r="A338" s="2"/>
      <c r="B338" s="245"/>
      <c r="C338" s="245"/>
      <c r="D338" s="245"/>
      <c r="E338" s="245"/>
      <c r="F338" s="245"/>
      <c r="G338" s="245"/>
      <c r="H338" s="272"/>
      <c r="I338" s="272"/>
      <c r="J338" s="245"/>
      <c r="K338" s="245"/>
      <c r="L338" s="245"/>
      <c r="M338" s="245"/>
      <c r="N338" s="245"/>
      <c r="O338" s="245"/>
      <c r="P338" s="245"/>
      <c r="Q338" s="245"/>
      <c r="R338" s="825"/>
      <c r="S338" s="245"/>
      <c r="T338" s="768"/>
      <c r="U338" s="768"/>
      <c r="V338" s="768"/>
      <c r="W338" s="768"/>
      <c r="X338" s="768"/>
      <c r="Y338" s="747"/>
      <c r="Z338" s="748"/>
      <c r="AA338" s="748"/>
      <c r="AB338" s="748"/>
    </row>
    <row r="339" spans="1:28" ht="15.75" customHeight="1">
      <c r="A339" s="2"/>
      <c r="B339" s="245"/>
      <c r="C339" s="245"/>
      <c r="D339" s="245"/>
      <c r="E339" s="245"/>
      <c r="F339" s="245"/>
      <c r="G339" s="245"/>
      <c r="H339" s="272"/>
      <c r="I339" s="272"/>
      <c r="J339" s="245"/>
      <c r="K339" s="245"/>
      <c r="L339" s="245"/>
      <c r="M339" s="245"/>
      <c r="N339" s="245"/>
      <c r="O339" s="245"/>
      <c r="P339" s="245"/>
      <c r="Q339" s="245"/>
      <c r="R339" s="825"/>
      <c r="S339" s="245"/>
      <c r="T339" s="768"/>
      <c r="U339" s="768"/>
      <c r="V339" s="768"/>
      <c r="W339" s="768"/>
      <c r="X339" s="768"/>
      <c r="Y339" s="747"/>
      <c r="Z339" s="748"/>
      <c r="AA339" s="748"/>
      <c r="AB339" s="748"/>
    </row>
    <row r="340" spans="1:28" ht="15.75" customHeight="1">
      <c r="A340" s="2"/>
      <c r="B340" s="245"/>
      <c r="C340" s="245"/>
      <c r="D340" s="245"/>
      <c r="E340" s="245"/>
      <c r="F340" s="245"/>
      <c r="G340" s="245"/>
      <c r="H340" s="272"/>
      <c r="I340" s="272"/>
      <c r="J340" s="245"/>
      <c r="K340" s="245"/>
      <c r="L340" s="245"/>
      <c r="M340" s="245"/>
      <c r="N340" s="245"/>
      <c r="O340" s="245"/>
      <c r="P340" s="245"/>
      <c r="Q340" s="245"/>
      <c r="R340" s="825"/>
      <c r="S340" s="245"/>
      <c r="T340" s="768"/>
      <c r="U340" s="768"/>
      <c r="V340" s="768"/>
      <c r="W340" s="768"/>
      <c r="X340" s="768"/>
      <c r="Y340" s="747"/>
      <c r="Z340" s="748"/>
      <c r="AA340" s="748"/>
      <c r="AB340" s="748"/>
    </row>
    <row r="341" spans="1:28" ht="15.75" customHeight="1">
      <c r="A341" s="2"/>
      <c r="B341" s="245"/>
      <c r="C341" s="245"/>
      <c r="D341" s="245"/>
      <c r="E341" s="245"/>
      <c r="F341" s="245"/>
      <c r="G341" s="245"/>
      <c r="H341" s="272"/>
      <c r="I341" s="272"/>
      <c r="J341" s="245"/>
      <c r="K341" s="245"/>
      <c r="L341" s="245"/>
      <c r="M341" s="245"/>
      <c r="N341" s="245"/>
      <c r="O341" s="245"/>
      <c r="P341" s="245"/>
      <c r="Q341" s="245"/>
      <c r="R341" s="825"/>
      <c r="S341" s="245"/>
      <c r="T341" s="768"/>
      <c r="U341" s="768"/>
      <c r="V341" s="768"/>
      <c r="W341" s="768"/>
      <c r="X341" s="768"/>
      <c r="Y341" s="747"/>
      <c r="Z341" s="748"/>
      <c r="AA341" s="748"/>
      <c r="AB341" s="748"/>
    </row>
    <row r="342" spans="1:28" ht="15.75" customHeight="1">
      <c r="A342" s="2"/>
      <c r="B342" s="245"/>
      <c r="C342" s="245"/>
      <c r="D342" s="245"/>
      <c r="E342" s="245"/>
      <c r="F342" s="245"/>
      <c r="G342" s="245"/>
      <c r="H342" s="272"/>
      <c r="I342" s="272"/>
      <c r="J342" s="245"/>
      <c r="K342" s="245"/>
      <c r="L342" s="245"/>
      <c r="M342" s="245"/>
      <c r="N342" s="245"/>
      <c r="O342" s="245"/>
      <c r="P342" s="245"/>
      <c r="Q342" s="245"/>
      <c r="R342" s="825"/>
      <c r="S342" s="245"/>
      <c r="T342" s="768"/>
      <c r="U342" s="768"/>
      <c r="V342" s="768"/>
      <c r="W342" s="768"/>
      <c r="X342" s="768"/>
      <c r="Y342" s="747"/>
      <c r="Z342" s="748"/>
      <c r="AA342" s="748"/>
      <c r="AB342" s="748"/>
    </row>
    <row r="343" spans="1:28" ht="15.75" customHeight="1">
      <c r="A343" s="2"/>
      <c r="B343" s="245"/>
      <c r="C343" s="245"/>
      <c r="D343" s="245"/>
      <c r="E343" s="245"/>
      <c r="F343" s="245"/>
      <c r="G343" s="245"/>
      <c r="H343" s="272"/>
      <c r="I343" s="272"/>
      <c r="J343" s="245"/>
      <c r="K343" s="245"/>
      <c r="L343" s="245"/>
      <c r="M343" s="245"/>
      <c r="N343" s="245"/>
      <c r="O343" s="245"/>
      <c r="P343" s="245"/>
      <c r="Q343" s="245"/>
      <c r="R343" s="825"/>
      <c r="S343" s="245"/>
      <c r="T343" s="768"/>
      <c r="U343" s="768"/>
      <c r="V343" s="768"/>
      <c r="W343" s="768"/>
      <c r="X343" s="768"/>
      <c r="Y343" s="747"/>
      <c r="Z343" s="748"/>
      <c r="AA343" s="748"/>
      <c r="AB343" s="748"/>
    </row>
    <row r="344" spans="1:28" ht="15.75" customHeight="1">
      <c r="A344" s="2"/>
      <c r="B344" s="245"/>
      <c r="C344" s="245"/>
      <c r="D344" s="245"/>
      <c r="E344" s="245"/>
      <c r="F344" s="245"/>
      <c r="G344" s="245"/>
      <c r="H344" s="272"/>
      <c r="I344" s="272"/>
      <c r="J344" s="245"/>
      <c r="K344" s="245"/>
      <c r="L344" s="245"/>
      <c r="M344" s="245"/>
      <c r="N344" s="245"/>
      <c r="O344" s="245"/>
      <c r="P344" s="245"/>
      <c r="Q344" s="245"/>
      <c r="R344" s="825"/>
      <c r="S344" s="245"/>
      <c r="T344" s="768"/>
      <c r="U344" s="768"/>
      <c r="V344" s="768"/>
      <c r="W344" s="768"/>
      <c r="X344" s="768"/>
      <c r="Y344" s="747"/>
      <c r="Z344" s="748"/>
      <c r="AA344" s="748"/>
      <c r="AB344" s="748"/>
    </row>
    <row r="345" spans="1:28" ht="15.75" customHeight="1">
      <c r="A345" s="2"/>
      <c r="B345" s="245"/>
      <c r="C345" s="245"/>
      <c r="D345" s="245"/>
      <c r="E345" s="245"/>
      <c r="F345" s="245"/>
      <c r="G345" s="245"/>
      <c r="H345" s="272"/>
      <c r="I345" s="272"/>
      <c r="J345" s="245"/>
      <c r="K345" s="245"/>
      <c r="L345" s="245"/>
      <c r="M345" s="245"/>
      <c r="N345" s="245"/>
      <c r="O345" s="245"/>
      <c r="P345" s="245"/>
      <c r="Q345" s="245"/>
      <c r="R345" s="825"/>
      <c r="S345" s="245"/>
      <c r="T345" s="768"/>
      <c r="U345" s="768"/>
      <c r="V345" s="768"/>
      <c r="W345" s="768"/>
      <c r="X345" s="768"/>
      <c r="Y345" s="747"/>
      <c r="Z345" s="748"/>
      <c r="AA345" s="748"/>
      <c r="AB345" s="748"/>
    </row>
    <row r="346" spans="1:28" ht="15.75" customHeight="1">
      <c r="A346" s="2"/>
      <c r="B346" s="245"/>
      <c r="C346" s="245"/>
      <c r="D346" s="245"/>
      <c r="E346" s="245"/>
      <c r="F346" s="245"/>
      <c r="G346" s="245"/>
      <c r="H346" s="272"/>
      <c r="I346" s="272"/>
      <c r="J346" s="245"/>
      <c r="K346" s="245"/>
      <c r="L346" s="245"/>
      <c r="M346" s="245"/>
      <c r="N346" s="245"/>
      <c r="O346" s="245"/>
      <c r="P346" s="245"/>
      <c r="Q346" s="245"/>
      <c r="R346" s="825"/>
      <c r="S346" s="245"/>
      <c r="T346" s="768"/>
      <c r="U346" s="768"/>
      <c r="V346" s="768"/>
      <c r="W346" s="768"/>
      <c r="X346" s="768"/>
      <c r="Y346" s="747"/>
      <c r="Z346" s="748"/>
      <c r="AA346" s="748"/>
      <c r="AB346" s="748"/>
    </row>
    <row r="347" spans="1:28" ht="15.75" customHeight="1">
      <c r="A347" s="2"/>
      <c r="B347" s="245"/>
      <c r="C347" s="245"/>
      <c r="D347" s="245"/>
      <c r="E347" s="245"/>
      <c r="F347" s="245"/>
      <c r="G347" s="245"/>
      <c r="H347" s="272"/>
      <c r="I347" s="272"/>
      <c r="J347" s="245"/>
      <c r="K347" s="245"/>
      <c r="L347" s="245"/>
      <c r="M347" s="245"/>
      <c r="N347" s="245"/>
      <c r="O347" s="245"/>
      <c r="P347" s="245"/>
      <c r="Q347" s="245"/>
      <c r="R347" s="825"/>
      <c r="S347" s="245"/>
      <c r="T347" s="768"/>
      <c r="U347" s="768"/>
      <c r="V347" s="768"/>
      <c r="W347" s="768"/>
      <c r="X347" s="768"/>
      <c r="Y347" s="747"/>
      <c r="Z347" s="748"/>
      <c r="AA347" s="748"/>
      <c r="AB347" s="748"/>
    </row>
    <row r="348" spans="1:28" ht="15.75" customHeight="1">
      <c r="A348" s="2"/>
      <c r="B348" s="245"/>
      <c r="C348" s="245"/>
      <c r="D348" s="245"/>
      <c r="E348" s="245"/>
      <c r="F348" s="245"/>
      <c r="G348" s="245"/>
      <c r="H348" s="272"/>
      <c r="I348" s="272"/>
      <c r="J348" s="245"/>
      <c r="K348" s="245"/>
      <c r="L348" s="245"/>
      <c r="M348" s="245"/>
      <c r="N348" s="245"/>
      <c r="O348" s="245"/>
      <c r="P348" s="245"/>
      <c r="Q348" s="245"/>
      <c r="R348" s="825"/>
      <c r="S348" s="245"/>
      <c r="T348" s="768"/>
      <c r="U348" s="768"/>
      <c r="V348" s="768"/>
      <c r="W348" s="768"/>
      <c r="X348" s="768"/>
      <c r="Y348" s="747"/>
      <c r="Z348" s="748"/>
      <c r="AA348" s="748"/>
      <c r="AB348" s="748"/>
    </row>
    <row r="349" spans="1:28" ht="15.75" customHeight="1">
      <c r="A349" s="2"/>
      <c r="B349" s="245"/>
      <c r="C349" s="245"/>
      <c r="D349" s="245"/>
      <c r="E349" s="245"/>
      <c r="F349" s="245"/>
      <c r="G349" s="245"/>
      <c r="H349" s="272"/>
      <c r="I349" s="272"/>
      <c r="J349" s="245"/>
      <c r="K349" s="245"/>
      <c r="L349" s="245"/>
      <c r="M349" s="245"/>
      <c r="N349" s="245"/>
      <c r="O349" s="245"/>
      <c r="P349" s="245"/>
      <c r="Q349" s="245"/>
      <c r="R349" s="825"/>
      <c r="S349" s="245"/>
      <c r="T349" s="768"/>
      <c r="U349" s="768"/>
      <c r="V349" s="768"/>
      <c r="W349" s="768"/>
      <c r="X349" s="768"/>
      <c r="Y349" s="747"/>
      <c r="Z349" s="748"/>
      <c r="AA349" s="748"/>
      <c r="AB349" s="748"/>
    </row>
    <row r="350" spans="1:28" ht="15.75" customHeight="1">
      <c r="A350" s="2"/>
      <c r="B350" s="245"/>
      <c r="C350" s="245"/>
      <c r="D350" s="245"/>
      <c r="E350" s="245"/>
      <c r="F350" s="245"/>
      <c r="G350" s="245"/>
      <c r="H350" s="272"/>
      <c r="I350" s="272"/>
      <c r="J350" s="245"/>
      <c r="K350" s="245"/>
      <c r="L350" s="245"/>
      <c r="M350" s="245"/>
      <c r="N350" s="245"/>
      <c r="O350" s="245"/>
      <c r="P350" s="245"/>
      <c r="Q350" s="245"/>
      <c r="R350" s="825"/>
      <c r="S350" s="245"/>
      <c r="T350" s="768"/>
      <c r="U350" s="768"/>
      <c r="V350" s="768"/>
      <c r="W350" s="768"/>
      <c r="X350" s="768"/>
      <c r="Y350" s="747"/>
      <c r="Z350" s="748"/>
      <c r="AA350" s="748"/>
      <c r="AB350" s="748"/>
    </row>
    <row r="351" spans="1:28" ht="15.75" customHeight="1">
      <c r="A351" s="2"/>
      <c r="B351" s="245"/>
      <c r="C351" s="245"/>
      <c r="D351" s="245"/>
      <c r="E351" s="245"/>
      <c r="F351" s="245"/>
      <c r="G351" s="245"/>
      <c r="H351" s="272"/>
      <c r="I351" s="272"/>
      <c r="J351" s="245"/>
      <c r="K351" s="245"/>
      <c r="L351" s="245"/>
      <c r="M351" s="245"/>
      <c r="N351" s="245"/>
      <c r="O351" s="245"/>
      <c r="P351" s="245"/>
      <c r="Q351" s="245"/>
      <c r="R351" s="825"/>
      <c r="S351" s="245"/>
      <c r="T351" s="768"/>
      <c r="U351" s="768"/>
      <c r="V351" s="768"/>
      <c r="W351" s="768"/>
      <c r="X351" s="768"/>
      <c r="Y351" s="747"/>
      <c r="Z351" s="748"/>
      <c r="AA351" s="748"/>
      <c r="AB351" s="748"/>
    </row>
    <row r="352" spans="1:28" ht="15.75" customHeight="1">
      <c r="A352" s="2"/>
      <c r="B352" s="245"/>
      <c r="C352" s="245"/>
      <c r="D352" s="245"/>
      <c r="E352" s="245"/>
      <c r="F352" s="245"/>
      <c r="G352" s="245"/>
      <c r="H352" s="272"/>
      <c r="I352" s="272"/>
      <c r="J352" s="245"/>
      <c r="K352" s="245"/>
      <c r="L352" s="245"/>
      <c r="M352" s="245"/>
      <c r="N352" s="245"/>
      <c r="O352" s="245"/>
      <c r="P352" s="245"/>
      <c r="Q352" s="245"/>
      <c r="R352" s="825"/>
      <c r="S352" s="245"/>
      <c r="T352" s="768"/>
      <c r="U352" s="768"/>
      <c r="V352" s="768"/>
      <c r="W352" s="768"/>
      <c r="X352" s="768"/>
      <c r="Y352" s="747"/>
      <c r="Z352" s="748"/>
      <c r="AA352" s="748"/>
      <c r="AB352" s="748"/>
    </row>
    <row r="353" spans="1:28" ht="15.75" customHeight="1">
      <c r="A353" s="2"/>
      <c r="B353" s="245"/>
      <c r="C353" s="245"/>
      <c r="D353" s="245"/>
      <c r="E353" s="245"/>
      <c r="F353" s="245"/>
      <c r="G353" s="245"/>
      <c r="H353" s="272"/>
      <c r="I353" s="272"/>
      <c r="J353" s="245"/>
      <c r="K353" s="245"/>
      <c r="L353" s="245"/>
      <c r="M353" s="245"/>
      <c r="N353" s="245"/>
      <c r="O353" s="245"/>
      <c r="P353" s="245"/>
      <c r="Q353" s="245"/>
      <c r="R353" s="825"/>
      <c r="S353" s="245"/>
      <c r="T353" s="768"/>
      <c r="U353" s="768"/>
      <c r="V353" s="768"/>
      <c r="W353" s="768"/>
      <c r="X353" s="768"/>
      <c r="Y353" s="747"/>
      <c r="Z353" s="748"/>
      <c r="AA353" s="748"/>
      <c r="AB353" s="748"/>
    </row>
    <row r="354" spans="1:28" ht="15.75" customHeight="1">
      <c r="A354" s="2"/>
      <c r="B354" s="245"/>
      <c r="C354" s="245"/>
      <c r="D354" s="245"/>
      <c r="E354" s="245"/>
      <c r="F354" s="245"/>
      <c r="G354" s="245"/>
      <c r="H354" s="272"/>
      <c r="I354" s="272"/>
      <c r="J354" s="245"/>
      <c r="K354" s="245"/>
      <c r="L354" s="245"/>
      <c r="M354" s="245"/>
      <c r="N354" s="245"/>
      <c r="O354" s="245"/>
      <c r="P354" s="245"/>
      <c r="Q354" s="245"/>
      <c r="R354" s="825"/>
      <c r="S354" s="245"/>
      <c r="T354" s="768"/>
      <c r="U354" s="768"/>
      <c r="V354" s="768"/>
      <c r="W354" s="768"/>
      <c r="X354" s="768"/>
      <c r="Y354" s="747"/>
      <c r="Z354" s="748"/>
      <c r="AA354" s="748"/>
      <c r="AB354" s="748"/>
    </row>
    <row r="355" spans="1:28" ht="15.75" customHeight="1">
      <c r="A355" s="2"/>
      <c r="B355" s="245"/>
      <c r="C355" s="245"/>
      <c r="D355" s="245"/>
      <c r="E355" s="245"/>
      <c r="F355" s="245"/>
      <c r="G355" s="245"/>
      <c r="H355" s="272"/>
      <c r="I355" s="272"/>
      <c r="J355" s="245"/>
      <c r="K355" s="245"/>
      <c r="L355" s="245"/>
      <c r="M355" s="245"/>
      <c r="N355" s="245"/>
      <c r="O355" s="245"/>
      <c r="P355" s="245"/>
      <c r="Q355" s="245"/>
      <c r="R355" s="825"/>
      <c r="S355" s="245"/>
      <c r="T355" s="768"/>
      <c r="U355" s="768"/>
      <c r="V355" s="768"/>
      <c r="W355" s="768"/>
      <c r="X355" s="768"/>
      <c r="Y355" s="747"/>
      <c r="Z355" s="748"/>
      <c r="AA355" s="748"/>
      <c r="AB355" s="748"/>
    </row>
    <row r="356" spans="1:28" ht="15.75" customHeight="1">
      <c r="A356" s="2"/>
      <c r="B356" s="245"/>
      <c r="C356" s="245"/>
      <c r="D356" s="245"/>
      <c r="E356" s="245"/>
      <c r="F356" s="245"/>
      <c r="G356" s="245"/>
      <c r="H356" s="272"/>
      <c r="I356" s="272"/>
      <c r="J356" s="245"/>
      <c r="K356" s="245"/>
      <c r="L356" s="245"/>
      <c r="M356" s="245"/>
      <c r="N356" s="245"/>
      <c r="O356" s="245"/>
      <c r="P356" s="245"/>
      <c r="Q356" s="245"/>
      <c r="R356" s="825"/>
      <c r="S356" s="245"/>
      <c r="T356" s="768"/>
      <c r="U356" s="768"/>
      <c r="V356" s="768"/>
      <c r="W356" s="768"/>
      <c r="X356" s="768"/>
      <c r="Y356" s="747"/>
      <c r="Z356" s="748"/>
      <c r="AA356" s="748"/>
      <c r="AB356" s="748"/>
    </row>
    <row r="357" spans="1:28" ht="15.75" customHeight="1">
      <c r="A357" s="2"/>
      <c r="B357" s="245"/>
      <c r="C357" s="245"/>
      <c r="D357" s="245"/>
      <c r="E357" s="245"/>
      <c r="F357" s="245"/>
      <c r="G357" s="245"/>
      <c r="H357" s="272"/>
      <c r="I357" s="272"/>
      <c r="J357" s="245"/>
      <c r="K357" s="245"/>
      <c r="L357" s="245"/>
      <c r="M357" s="245"/>
      <c r="N357" s="245"/>
      <c r="O357" s="245"/>
      <c r="P357" s="245"/>
      <c r="Q357" s="245"/>
      <c r="R357" s="825"/>
      <c r="S357" s="245"/>
      <c r="T357" s="768"/>
      <c r="U357" s="768"/>
      <c r="V357" s="768"/>
      <c r="W357" s="768"/>
      <c r="X357" s="768"/>
      <c r="Y357" s="747"/>
      <c r="Z357" s="748"/>
      <c r="AA357" s="748"/>
      <c r="AB357" s="748"/>
    </row>
    <row r="358" spans="1:28" ht="15.75" customHeight="1">
      <c r="A358" s="2"/>
      <c r="B358" s="245"/>
      <c r="C358" s="245"/>
      <c r="D358" s="245"/>
      <c r="E358" s="245"/>
      <c r="F358" s="245"/>
      <c r="G358" s="245"/>
      <c r="H358" s="272"/>
      <c r="I358" s="272"/>
      <c r="J358" s="245"/>
      <c r="K358" s="245"/>
      <c r="L358" s="245"/>
      <c r="M358" s="245"/>
      <c r="N358" s="245"/>
      <c r="O358" s="245"/>
      <c r="P358" s="245"/>
      <c r="Q358" s="245"/>
      <c r="R358" s="825"/>
      <c r="S358" s="245"/>
      <c r="T358" s="768"/>
      <c r="U358" s="768"/>
      <c r="V358" s="768"/>
      <c r="W358" s="768"/>
      <c r="X358" s="768"/>
      <c r="Y358" s="747"/>
      <c r="Z358" s="748"/>
      <c r="AA358" s="748"/>
      <c r="AB358" s="748"/>
    </row>
    <row r="359" spans="1:28" ht="15.75" customHeight="1">
      <c r="A359" s="826"/>
      <c r="B359" s="827"/>
      <c r="C359" s="827"/>
      <c r="D359" s="827"/>
      <c r="E359" s="827"/>
      <c r="F359" s="827"/>
      <c r="G359" s="828"/>
      <c r="H359" s="829"/>
      <c r="I359" s="829"/>
      <c r="J359" s="827"/>
      <c r="K359" s="827"/>
      <c r="L359" s="827"/>
      <c r="M359" s="827"/>
      <c r="N359" s="827"/>
      <c r="O359" s="827"/>
      <c r="P359" s="827"/>
      <c r="Q359" s="827"/>
      <c r="R359" s="748"/>
      <c r="S359" s="827"/>
      <c r="T359" s="830"/>
      <c r="U359" s="831"/>
      <c r="V359" s="831"/>
      <c r="W359" s="831"/>
      <c r="X359" s="831"/>
      <c r="Y359" s="832"/>
      <c r="Z359" s="748"/>
      <c r="AA359" s="748"/>
      <c r="AB359" s="748"/>
    </row>
    <row r="360" spans="1:28" ht="15.75" customHeight="1">
      <c r="A360" s="826"/>
      <c r="B360" s="827"/>
      <c r="C360" s="827"/>
      <c r="D360" s="827"/>
      <c r="E360" s="827"/>
      <c r="F360" s="827"/>
      <c r="G360" s="828"/>
      <c r="H360" s="829"/>
      <c r="I360" s="829"/>
      <c r="J360" s="827"/>
      <c r="K360" s="827"/>
      <c r="L360" s="827"/>
      <c r="M360" s="827"/>
      <c r="N360" s="827"/>
      <c r="O360" s="827"/>
      <c r="P360" s="827"/>
      <c r="Q360" s="827"/>
      <c r="R360" s="748"/>
      <c r="S360" s="827"/>
      <c r="T360" s="830"/>
      <c r="U360" s="831"/>
      <c r="V360" s="831"/>
      <c r="W360" s="831"/>
      <c r="X360" s="831"/>
      <c r="Y360" s="832"/>
      <c r="Z360" s="748"/>
      <c r="AA360" s="748"/>
      <c r="AB360" s="748"/>
    </row>
    <row r="361" spans="1:28" ht="15.75" customHeight="1">
      <c r="A361" s="826"/>
      <c r="B361" s="827"/>
      <c r="C361" s="827"/>
      <c r="D361" s="827"/>
      <c r="E361" s="827"/>
      <c r="F361" s="827"/>
      <c r="G361" s="828"/>
      <c r="H361" s="829"/>
      <c r="I361" s="829"/>
      <c r="J361" s="827"/>
      <c r="K361" s="827"/>
      <c r="L361" s="827"/>
      <c r="M361" s="827"/>
      <c r="N361" s="827"/>
      <c r="O361" s="827"/>
      <c r="P361" s="827"/>
      <c r="Q361" s="827"/>
      <c r="R361" s="748"/>
      <c r="S361" s="827"/>
      <c r="T361" s="830"/>
      <c r="U361" s="831"/>
      <c r="V361" s="831"/>
      <c r="W361" s="831"/>
      <c r="X361" s="831"/>
      <c r="Y361" s="832"/>
      <c r="Z361" s="748"/>
      <c r="AA361" s="748"/>
      <c r="AB361" s="748"/>
    </row>
    <row r="362" spans="1:28" ht="15.75" customHeight="1">
      <c r="A362" s="826"/>
      <c r="B362" s="827"/>
      <c r="C362" s="827"/>
      <c r="D362" s="827"/>
      <c r="E362" s="827"/>
      <c r="F362" s="827"/>
      <c r="G362" s="828"/>
      <c r="H362" s="829"/>
      <c r="I362" s="829"/>
      <c r="J362" s="827"/>
      <c r="K362" s="827"/>
      <c r="L362" s="827"/>
      <c r="M362" s="827"/>
      <c r="N362" s="827"/>
      <c r="O362" s="827"/>
      <c r="P362" s="827"/>
      <c r="Q362" s="827"/>
      <c r="R362" s="748"/>
      <c r="S362" s="827"/>
      <c r="T362" s="830"/>
      <c r="U362" s="831"/>
      <c r="V362" s="831"/>
      <c r="W362" s="831"/>
      <c r="X362" s="831"/>
      <c r="Y362" s="832"/>
      <c r="Z362" s="748"/>
      <c r="AA362" s="748"/>
      <c r="AB362" s="748"/>
    </row>
    <row r="363" spans="1:28" ht="15.75" customHeight="1">
      <c r="A363" s="826"/>
      <c r="B363" s="827"/>
      <c r="C363" s="827"/>
      <c r="D363" s="827"/>
      <c r="E363" s="827"/>
      <c r="F363" s="827"/>
      <c r="G363" s="828"/>
      <c r="H363" s="829"/>
      <c r="I363" s="829"/>
      <c r="J363" s="827"/>
      <c r="K363" s="827"/>
      <c r="L363" s="827"/>
      <c r="M363" s="827"/>
      <c r="N363" s="827"/>
      <c r="O363" s="827"/>
      <c r="P363" s="827"/>
      <c r="Q363" s="827"/>
      <c r="R363" s="748"/>
      <c r="S363" s="827"/>
      <c r="T363" s="830"/>
      <c r="U363" s="831"/>
      <c r="V363" s="831"/>
      <c r="W363" s="831"/>
      <c r="X363" s="831"/>
      <c r="Y363" s="832"/>
      <c r="Z363" s="748"/>
      <c r="AA363" s="748"/>
      <c r="AB363" s="748"/>
    </row>
    <row r="364" spans="1:28" ht="15.75" customHeight="1">
      <c r="A364" s="826"/>
      <c r="B364" s="827"/>
      <c r="C364" s="827"/>
      <c r="D364" s="827"/>
      <c r="E364" s="827"/>
      <c r="F364" s="827"/>
      <c r="G364" s="828"/>
      <c r="H364" s="829"/>
      <c r="I364" s="829"/>
      <c r="J364" s="827"/>
      <c r="K364" s="827"/>
      <c r="L364" s="827"/>
      <c r="M364" s="827"/>
      <c r="N364" s="827"/>
      <c r="O364" s="827"/>
      <c r="P364" s="827"/>
      <c r="Q364" s="827"/>
      <c r="R364" s="748"/>
      <c r="S364" s="827"/>
      <c r="T364" s="830"/>
      <c r="U364" s="831"/>
      <c r="V364" s="831"/>
      <c r="W364" s="831"/>
      <c r="X364" s="831"/>
      <c r="Y364" s="832"/>
      <c r="Z364" s="748"/>
      <c r="AA364" s="748"/>
      <c r="AB364" s="748"/>
    </row>
    <row r="365" spans="1:28" ht="15.75" customHeight="1">
      <c r="A365" s="826"/>
      <c r="B365" s="827"/>
      <c r="C365" s="827"/>
      <c r="D365" s="827"/>
      <c r="E365" s="827"/>
      <c r="F365" s="827"/>
      <c r="G365" s="828"/>
      <c r="H365" s="829"/>
      <c r="I365" s="829"/>
      <c r="J365" s="827"/>
      <c r="K365" s="827"/>
      <c r="L365" s="827"/>
      <c r="M365" s="827"/>
      <c r="N365" s="827"/>
      <c r="O365" s="827"/>
      <c r="P365" s="827"/>
      <c r="Q365" s="827"/>
      <c r="R365" s="748"/>
      <c r="S365" s="827"/>
      <c r="T365" s="830"/>
      <c r="U365" s="831"/>
      <c r="V365" s="831"/>
      <c r="W365" s="831"/>
      <c r="X365" s="831"/>
      <c r="Y365" s="832"/>
      <c r="Z365" s="748"/>
      <c r="AA365" s="748"/>
      <c r="AB365" s="748"/>
    </row>
    <row r="366" spans="1:28" ht="15.75" customHeight="1">
      <c r="A366" s="826"/>
      <c r="B366" s="827"/>
      <c r="C366" s="827"/>
      <c r="D366" s="827"/>
      <c r="E366" s="827"/>
      <c r="F366" s="827"/>
      <c r="G366" s="828"/>
      <c r="H366" s="829"/>
      <c r="I366" s="829"/>
      <c r="J366" s="827"/>
      <c r="K366" s="827"/>
      <c r="L366" s="827"/>
      <c r="M366" s="827"/>
      <c r="N366" s="827"/>
      <c r="O366" s="827"/>
      <c r="P366" s="827"/>
      <c r="Q366" s="827"/>
      <c r="R366" s="748"/>
      <c r="S366" s="827"/>
      <c r="T366" s="830"/>
      <c r="U366" s="831"/>
      <c r="V366" s="831"/>
      <c r="W366" s="831"/>
      <c r="X366" s="831"/>
      <c r="Y366" s="832"/>
      <c r="Z366" s="748"/>
      <c r="AA366" s="748"/>
      <c r="AB366" s="748"/>
    </row>
    <row r="367" spans="1:28" ht="15.75" customHeight="1">
      <c r="A367" s="826"/>
      <c r="B367" s="827"/>
      <c r="C367" s="827"/>
      <c r="D367" s="827"/>
      <c r="E367" s="827"/>
      <c r="F367" s="827"/>
      <c r="G367" s="828"/>
      <c r="H367" s="829"/>
      <c r="I367" s="829"/>
      <c r="J367" s="827"/>
      <c r="K367" s="827"/>
      <c r="L367" s="827"/>
      <c r="M367" s="827"/>
      <c r="N367" s="827"/>
      <c r="O367" s="827"/>
      <c r="P367" s="827"/>
      <c r="Q367" s="827"/>
      <c r="R367" s="748"/>
      <c r="S367" s="827"/>
      <c r="T367" s="830"/>
      <c r="U367" s="831"/>
      <c r="V367" s="831"/>
      <c r="W367" s="831"/>
      <c r="X367" s="831"/>
      <c r="Y367" s="832"/>
      <c r="Z367" s="748"/>
      <c r="AA367" s="748"/>
      <c r="AB367" s="748"/>
    </row>
    <row r="368" spans="1:28" ht="15.75" customHeight="1">
      <c r="A368" s="826"/>
      <c r="B368" s="827"/>
      <c r="C368" s="827"/>
      <c r="D368" s="827"/>
      <c r="E368" s="827"/>
      <c r="F368" s="827"/>
      <c r="G368" s="828"/>
      <c r="H368" s="829"/>
      <c r="I368" s="829"/>
      <c r="J368" s="827"/>
      <c r="K368" s="827"/>
      <c r="L368" s="827"/>
      <c r="M368" s="827"/>
      <c r="N368" s="827"/>
      <c r="O368" s="827"/>
      <c r="P368" s="827"/>
      <c r="Q368" s="827"/>
      <c r="R368" s="748"/>
      <c r="S368" s="827"/>
      <c r="T368" s="830"/>
      <c r="U368" s="831"/>
      <c r="V368" s="831"/>
      <c r="W368" s="831"/>
      <c r="X368" s="831"/>
      <c r="Y368" s="832"/>
      <c r="Z368" s="748"/>
      <c r="AA368" s="748"/>
      <c r="AB368" s="748"/>
    </row>
    <row r="369" spans="1:28" ht="15.75" customHeight="1">
      <c r="A369" s="826"/>
      <c r="B369" s="827"/>
      <c r="C369" s="827"/>
      <c r="D369" s="827"/>
      <c r="E369" s="827"/>
      <c r="F369" s="827"/>
      <c r="G369" s="828"/>
      <c r="H369" s="829"/>
      <c r="I369" s="829"/>
      <c r="J369" s="827"/>
      <c r="K369" s="827"/>
      <c r="L369" s="827"/>
      <c r="M369" s="827"/>
      <c r="N369" s="827"/>
      <c r="O369" s="827"/>
      <c r="P369" s="827"/>
      <c r="Q369" s="827"/>
      <c r="R369" s="748"/>
      <c r="S369" s="827"/>
      <c r="T369" s="830"/>
      <c r="U369" s="831"/>
      <c r="V369" s="831"/>
      <c r="W369" s="831"/>
      <c r="X369" s="831"/>
      <c r="Y369" s="832"/>
      <c r="Z369" s="748"/>
      <c r="AA369" s="748"/>
      <c r="AB369" s="748"/>
    </row>
    <row r="370" spans="1:28" ht="15.75" customHeight="1">
      <c r="A370" s="826"/>
      <c r="B370" s="827"/>
      <c r="C370" s="827"/>
      <c r="D370" s="827"/>
      <c r="E370" s="827"/>
      <c r="F370" s="827"/>
      <c r="G370" s="828"/>
      <c r="H370" s="829"/>
      <c r="I370" s="829"/>
      <c r="J370" s="827"/>
      <c r="K370" s="827"/>
      <c r="L370" s="827"/>
      <c r="M370" s="827"/>
      <c r="N370" s="827"/>
      <c r="O370" s="827"/>
      <c r="P370" s="827"/>
      <c r="Q370" s="827"/>
      <c r="R370" s="748"/>
      <c r="S370" s="827"/>
      <c r="T370" s="830"/>
      <c r="U370" s="831"/>
      <c r="V370" s="831"/>
      <c r="W370" s="831"/>
      <c r="X370" s="831"/>
      <c r="Y370" s="832"/>
      <c r="Z370" s="748"/>
      <c r="AA370" s="748"/>
      <c r="AB370" s="748"/>
    </row>
    <row r="371" spans="1:28" ht="15.75" customHeight="1">
      <c r="A371" s="826"/>
      <c r="B371" s="827"/>
      <c r="C371" s="827"/>
      <c r="D371" s="827"/>
      <c r="E371" s="827"/>
      <c r="F371" s="827"/>
      <c r="G371" s="828"/>
      <c r="H371" s="829"/>
      <c r="I371" s="829"/>
      <c r="J371" s="827"/>
      <c r="K371" s="827"/>
      <c r="L371" s="827"/>
      <c r="M371" s="827"/>
      <c r="N371" s="827"/>
      <c r="O371" s="827"/>
      <c r="P371" s="827"/>
      <c r="Q371" s="827"/>
      <c r="R371" s="748"/>
      <c r="S371" s="827"/>
      <c r="T371" s="830"/>
      <c r="U371" s="831"/>
      <c r="V371" s="831"/>
      <c r="W371" s="831"/>
      <c r="X371" s="831"/>
      <c r="Y371" s="832"/>
      <c r="Z371" s="748"/>
      <c r="AA371" s="748"/>
      <c r="AB371" s="748"/>
    </row>
    <row r="372" spans="1:28" ht="15.75" customHeight="1">
      <c r="A372" s="826"/>
      <c r="B372" s="827"/>
      <c r="C372" s="827"/>
      <c r="D372" s="827"/>
      <c r="E372" s="827"/>
      <c r="F372" s="827"/>
      <c r="G372" s="828"/>
      <c r="H372" s="829"/>
      <c r="I372" s="829"/>
      <c r="J372" s="827"/>
      <c r="K372" s="827"/>
      <c r="L372" s="827"/>
      <c r="M372" s="827"/>
      <c r="N372" s="827"/>
      <c r="O372" s="827"/>
      <c r="P372" s="827"/>
      <c r="Q372" s="827"/>
      <c r="R372" s="748"/>
      <c r="S372" s="827"/>
      <c r="T372" s="830"/>
      <c r="U372" s="831"/>
      <c r="V372" s="831"/>
      <c r="W372" s="831"/>
      <c r="X372" s="831"/>
      <c r="Y372" s="832"/>
      <c r="Z372" s="748"/>
      <c r="AA372" s="748"/>
      <c r="AB372" s="748"/>
    </row>
    <row r="373" spans="1:28" ht="15.75" customHeight="1">
      <c r="A373" s="826"/>
      <c r="B373" s="827"/>
      <c r="C373" s="827"/>
      <c r="D373" s="827"/>
      <c r="E373" s="827"/>
      <c r="F373" s="827"/>
      <c r="G373" s="828"/>
      <c r="H373" s="829"/>
      <c r="I373" s="829"/>
      <c r="J373" s="827"/>
      <c r="K373" s="827"/>
      <c r="L373" s="827"/>
      <c r="M373" s="827"/>
      <c r="N373" s="827"/>
      <c r="O373" s="827"/>
      <c r="P373" s="827"/>
      <c r="Q373" s="827"/>
      <c r="R373" s="748"/>
      <c r="S373" s="827"/>
      <c r="T373" s="830"/>
      <c r="U373" s="831"/>
      <c r="V373" s="831"/>
      <c r="W373" s="831"/>
      <c r="X373" s="831"/>
      <c r="Y373" s="832"/>
      <c r="Z373" s="748"/>
      <c r="AA373" s="748"/>
      <c r="AB373" s="748"/>
    </row>
    <row r="374" spans="1:28" ht="15.75" customHeight="1">
      <c r="A374" s="826"/>
      <c r="B374" s="827"/>
      <c r="C374" s="827"/>
      <c r="D374" s="827"/>
      <c r="E374" s="827"/>
      <c r="F374" s="827"/>
      <c r="G374" s="828"/>
      <c r="H374" s="829"/>
      <c r="I374" s="829"/>
      <c r="J374" s="827"/>
      <c r="K374" s="827"/>
      <c r="L374" s="827"/>
      <c r="M374" s="827"/>
      <c r="N374" s="827"/>
      <c r="O374" s="827"/>
      <c r="P374" s="827"/>
      <c r="Q374" s="827"/>
      <c r="R374" s="748"/>
      <c r="S374" s="827"/>
      <c r="T374" s="830"/>
      <c r="U374" s="831"/>
      <c r="V374" s="831"/>
      <c r="W374" s="831"/>
      <c r="X374" s="831"/>
      <c r="Y374" s="832"/>
      <c r="Z374" s="748"/>
      <c r="AA374" s="748"/>
      <c r="AB374" s="748"/>
    </row>
    <row r="375" spans="1:28" ht="15.75" customHeight="1">
      <c r="A375" s="826"/>
      <c r="B375" s="827"/>
      <c r="C375" s="827"/>
      <c r="D375" s="827"/>
      <c r="E375" s="827"/>
      <c r="F375" s="827"/>
      <c r="G375" s="828"/>
      <c r="H375" s="829"/>
      <c r="I375" s="829"/>
      <c r="J375" s="827"/>
      <c r="K375" s="827"/>
      <c r="L375" s="827"/>
      <c r="M375" s="827"/>
      <c r="N375" s="827"/>
      <c r="O375" s="827"/>
      <c r="P375" s="827"/>
      <c r="Q375" s="827"/>
      <c r="R375" s="748"/>
      <c r="S375" s="827"/>
      <c r="T375" s="830"/>
      <c r="U375" s="831"/>
      <c r="V375" s="831"/>
      <c r="W375" s="831"/>
      <c r="X375" s="831"/>
      <c r="Y375" s="832"/>
      <c r="Z375" s="748"/>
      <c r="AA375" s="748"/>
      <c r="AB375" s="748"/>
    </row>
    <row r="376" spans="1:28" ht="15.75" customHeight="1">
      <c r="A376" s="826"/>
      <c r="B376" s="827"/>
      <c r="C376" s="827"/>
      <c r="D376" s="827"/>
      <c r="E376" s="827"/>
      <c r="F376" s="827"/>
      <c r="G376" s="828"/>
      <c r="H376" s="829"/>
      <c r="I376" s="829"/>
      <c r="J376" s="827"/>
      <c r="K376" s="827"/>
      <c r="L376" s="827"/>
      <c r="M376" s="827"/>
      <c r="N376" s="827"/>
      <c r="O376" s="827"/>
      <c r="P376" s="827"/>
      <c r="Q376" s="827"/>
      <c r="R376" s="748"/>
      <c r="S376" s="827"/>
      <c r="T376" s="830"/>
      <c r="U376" s="831"/>
      <c r="V376" s="831"/>
      <c r="W376" s="831"/>
      <c r="X376" s="831"/>
      <c r="Y376" s="832"/>
      <c r="Z376" s="748"/>
      <c r="AA376" s="748"/>
      <c r="AB376" s="748"/>
    </row>
    <row r="377" spans="1:28" ht="15.75" customHeight="1">
      <c r="A377" s="826"/>
      <c r="B377" s="827"/>
      <c r="C377" s="827"/>
      <c r="D377" s="827"/>
      <c r="E377" s="827"/>
      <c r="F377" s="827"/>
      <c r="G377" s="828"/>
      <c r="H377" s="829"/>
      <c r="I377" s="829"/>
      <c r="J377" s="827"/>
      <c r="K377" s="827"/>
      <c r="L377" s="827"/>
      <c r="M377" s="827"/>
      <c r="N377" s="827"/>
      <c r="O377" s="827"/>
      <c r="P377" s="827"/>
      <c r="Q377" s="827"/>
      <c r="R377" s="748"/>
      <c r="S377" s="827"/>
      <c r="T377" s="830"/>
      <c r="U377" s="831"/>
      <c r="V377" s="831"/>
      <c r="W377" s="831"/>
      <c r="X377" s="831"/>
      <c r="Y377" s="832"/>
      <c r="Z377" s="748"/>
      <c r="AA377" s="748"/>
      <c r="AB377" s="748"/>
    </row>
    <row r="378" spans="1:28" ht="15.75" customHeight="1">
      <c r="A378" s="826"/>
      <c r="B378" s="827"/>
      <c r="C378" s="827"/>
      <c r="D378" s="827"/>
      <c r="E378" s="827"/>
      <c r="F378" s="827"/>
      <c r="G378" s="828"/>
      <c r="H378" s="829"/>
      <c r="I378" s="829"/>
      <c r="J378" s="827"/>
      <c r="K378" s="827"/>
      <c r="L378" s="827"/>
      <c r="M378" s="827"/>
      <c r="N378" s="827"/>
      <c r="O378" s="827"/>
      <c r="P378" s="827"/>
      <c r="Q378" s="827"/>
      <c r="R378" s="748"/>
      <c r="S378" s="827"/>
      <c r="T378" s="830"/>
      <c r="U378" s="831"/>
      <c r="V378" s="831"/>
      <c r="W378" s="831"/>
      <c r="X378" s="831"/>
      <c r="Y378" s="832"/>
      <c r="Z378" s="748"/>
      <c r="AA378" s="748"/>
      <c r="AB378" s="748"/>
    </row>
    <row r="379" spans="1:28" ht="15.75" customHeight="1">
      <c r="A379" s="826"/>
      <c r="B379" s="827"/>
      <c r="C379" s="827"/>
      <c r="D379" s="827"/>
      <c r="E379" s="827"/>
      <c r="F379" s="827"/>
      <c r="G379" s="828"/>
      <c r="H379" s="829"/>
      <c r="I379" s="829"/>
      <c r="J379" s="827"/>
      <c r="K379" s="827"/>
      <c r="L379" s="827"/>
      <c r="M379" s="827"/>
      <c r="N379" s="827"/>
      <c r="O379" s="827"/>
      <c r="P379" s="827"/>
      <c r="Q379" s="827"/>
      <c r="R379" s="748"/>
      <c r="S379" s="827"/>
      <c r="T379" s="830"/>
      <c r="U379" s="831"/>
      <c r="V379" s="831"/>
      <c r="W379" s="831"/>
      <c r="X379" s="831"/>
      <c r="Y379" s="832"/>
      <c r="Z379" s="748"/>
      <c r="AA379" s="748"/>
      <c r="AB379" s="748"/>
    </row>
    <row r="380" spans="1:28" ht="15.75" customHeight="1">
      <c r="A380" s="826"/>
      <c r="B380" s="827"/>
      <c r="C380" s="827"/>
      <c r="D380" s="827"/>
      <c r="E380" s="827"/>
      <c r="F380" s="827"/>
      <c r="G380" s="828"/>
      <c r="H380" s="829"/>
      <c r="I380" s="829"/>
      <c r="J380" s="827"/>
      <c r="K380" s="827"/>
      <c r="L380" s="827"/>
      <c r="M380" s="827"/>
      <c r="N380" s="827"/>
      <c r="O380" s="827"/>
      <c r="P380" s="827"/>
      <c r="Q380" s="827"/>
      <c r="R380" s="748"/>
      <c r="S380" s="827"/>
      <c r="T380" s="830"/>
      <c r="U380" s="831"/>
      <c r="V380" s="831"/>
      <c r="W380" s="831"/>
      <c r="X380" s="831"/>
      <c r="Y380" s="832"/>
      <c r="Z380" s="748"/>
      <c r="AA380" s="748"/>
      <c r="AB380" s="748"/>
    </row>
    <row r="381" spans="1:28" ht="15.75" customHeight="1">
      <c r="A381" s="826"/>
      <c r="B381" s="827"/>
      <c r="C381" s="827"/>
      <c r="D381" s="827"/>
      <c r="E381" s="827"/>
      <c r="F381" s="827"/>
      <c r="G381" s="828"/>
      <c r="H381" s="829"/>
      <c r="I381" s="829"/>
      <c r="J381" s="827"/>
      <c r="K381" s="827"/>
      <c r="L381" s="827"/>
      <c r="M381" s="827"/>
      <c r="N381" s="827"/>
      <c r="O381" s="827"/>
      <c r="P381" s="827"/>
      <c r="Q381" s="827"/>
      <c r="R381" s="748"/>
      <c r="S381" s="827"/>
      <c r="T381" s="830"/>
      <c r="U381" s="831"/>
      <c r="V381" s="831"/>
      <c r="W381" s="831"/>
      <c r="X381" s="831"/>
      <c r="Y381" s="832"/>
      <c r="Z381" s="748"/>
      <c r="AA381" s="748"/>
      <c r="AB381" s="748"/>
    </row>
    <row r="382" spans="1:28" ht="15.75" customHeight="1">
      <c r="A382" s="826"/>
      <c r="B382" s="827"/>
      <c r="C382" s="827"/>
      <c r="D382" s="827"/>
      <c r="E382" s="827"/>
      <c r="F382" s="827"/>
      <c r="G382" s="828"/>
      <c r="H382" s="829"/>
      <c r="I382" s="829"/>
      <c r="J382" s="827"/>
      <c r="K382" s="827"/>
      <c r="L382" s="827"/>
      <c r="M382" s="827"/>
      <c r="N382" s="827"/>
      <c r="O382" s="827"/>
      <c r="P382" s="827"/>
      <c r="Q382" s="827"/>
      <c r="R382" s="748"/>
      <c r="S382" s="827"/>
      <c r="T382" s="830"/>
      <c r="U382" s="831"/>
      <c r="V382" s="831"/>
      <c r="W382" s="831"/>
      <c r="X382" s="831"/>
      <c r="Y382" s="832"/>
      <c r="Z382" s="748"/>
      <c r="AA382" s="748"/>
      <c r="AB382" s="748"/>
    </row>
    <row r="383" spans="1:28" ht="15.75" customHeight="1">
      <c r="A383" s="826"/>
      <c r="B383" s="827"/>
      <c r="C383" s="827"/>
      <c r="D383" s="827"/>
      <c r="E383" s="827"/>
      <c r="F383" s="827"/>
      <c r="G383" s="828"/>
      <c r="H383" s="829"/>
      <c r="I383" s="829"/>
      <c r="J383" s="827"/>
      <c r="K383" s="827"/>
      <c r="L383" s="827"/>
      <c r="M383" s="827"/>
      <c r="N383" s="827"/>
      <c r="O383" s="827"/>
      <c r="P383" s="827"/>
      <c r="Q383" s="827"/>
      <c r="R383" s="748"/>
      <c r="S383" s="827"/>
      <c r="T383" s="830"/>
      <c r="U383" s="831"/>
      <c r="V383" s="831"/>
      <c r="W383" s="831"/>
      <c r="X383" s="831"/>
      <c r="Y383" s="832"/>
      <c r="Z383" s="748"/>
      <c r="AA383" s="748"/>
      <c r="AB383" s="748"/>
    </row>
    <row r="384" spans="1:28" ht="15.75" customHeight="1">
      <c r="A384" s="826"/>
      <c r="B384" s="827"/>
      <c r="C384" s="827"/>
      <c r="D384" s="827"/>
      <c r="E384" s="827"/>
      <c r="F384" s="827"/>
      <c r="G384" s="828"/>
      <c r="H384" s="829"/>
      <c r="I384" s="829"/>
      <c r="J384" s="827"/>
      <c r="K384" s="827"/>
      <c r="L384" s="827"/>
      <c r="M384" s="827"/>
      <c r="N384" s="827"/>
      <c r="O384" s="827"/>
      <c r="P384" s="827"/>
      <c r="Q384" s="827"/>
      <c r="R384" s="748"/>
      <c r="S384" s="827"/>
      <c r="T384" s="830"/>
      <c r="U384" s="831"/>
      <c r="V384" s="831"/>
      <c r="W384" s="831"/>
      <c r="X384" s="831"/>
      <c r="Y384" s="832"/>
      <c r="Z384" s="748"/>
      <c r="AA384" s="748"/>
      <c r="AB384" s="748"/>
    </row>
    <row r="385" spans="1:28" ht="15.75" customHeight="1">
      <c r="A385" s="826"/>
      <c r="B385" s="827"/>
      <c r="C385" s="827"/>
      <c r="D385" s="827"/>
      <c r="E385" s="827"/>
      <c r="F385" s="827"/>
      <c r="G385" s="828"/>
      <c r="H385" s="829"/>
      <c r="I385" s="829"/>
      <c r="J385" s="827"/>
      <c r="K385" s="827"/>
      <c r="L385" s="827"/>
      <c r="M385" s="827"/>
      <c r="N385" s="827"/>
      <c r="O385" s="827"/>
      <c r="P385" s="827"/>
      <c r="Q385" s="827"/>
      <c r="R385" s="748"/>
      <c r="S385" s="827"/>
      <c r="T385" s="830"/>
      <c r="U385" s="831"/>
      <c r="V385" s="831"/>
      <c r="W385" s="831"/>
      <c r="X385" s="831"/>
      <c r="Y385" s="832"/>
      <c r="Z385" s="748"/>
      <c r="AA385" s="748"/>
      <c r="AB385" s="748"/>
    </row>
    <row r="386" spans="1:28" ht="15.75" customHeight="1">
      <c r="A386" s="826"/>
      <c r="B386" s="827"/>
      <c r="C386" s="827"/>
      <c r="D386" s="827"/>
      <c r="E386" s="827"/>
      <c r="F386" s="827"/>
      <c r="G386" s="828"/>
      <c r="H386" s="829"/>
      <c r="I386" s="829"/>
      <c r="J386" s="827"/>
      <c r="K386" s="827"/>
      <c r="L386" s="827"/>
      <c r="M386" s="827"/>
      <c r="N386" s="827"/>
      <c r="O386" s="827"/>
      <c r="P386" s="827"/>
      <c r="Q386" s="827"/>
      <c r="R386" s="748"/>
      <c r="S386" s="827"/>
      <c r="T386" s="830"/>
      <c r="U386" s="831"/>
      <c r="V386" s="831"/>
      <c r="W386" s="831"/>
      <c r="X386" s="831"/>
      <c r="Y386" s="832"/>
      <c r="Z386" s="748"/>
      <c r="AA386" s="748"/>
      <c r="AB386" s="748"/>
    </row>
    <row r="387" spans="1:28" ht="15.75" customHeight="1">
      <c r="A387" s="826"/>
      <c r="B387" s="827"/>
      <c r="C387" s="827"/>
      <c r="D387" s="827"/>
      <c r="E387" s="827"/>
      <c r="F387" s="827"/>
      <c r="G387" s="828"/>
      <c r="H387" s="829"/>
      <c r="I387" s="829"/>
      <c r="J387" s="827"/>
      <c r="K387" s="827"/>
      <c r="L387" s="827"/>
      <c r="M387" s="827"/>
      <c r="N387" s="827"/>
      <c r="O387" s="827"/>
      <c r="P387" s="827"/>
      <c r="Q387" s="827"/>
      <c r="R387" s="748"/>
      <c r="S387" s="827"/>
      <c r="T387" s="830"/>
      <c r="U387" s="831"/>
      <c r="V387" s="831"/>
      <c r="W387" s="831"/>
      <c r="X387" s="831"/>
      <c r="Y387" s="832"/>
      <c r="Z387" s="748"/>
      <c r="AA387" s="748"/>
      <c r="AB387" s="748"/>
    </row>
    <row r="388" spans="1:28" ht="15.75" customHeight="1">
      <c r="A388" s="826"/>
      <c r="B388" s="827"/>
      <c r="C388" s="827"/>
      <c r="D388" s="827"/>
      <c r="E388" s="827"/>
      <c r="F388" s="827"/>
      <c r="G388" s="828"/>
      <c r="H388" s="829"/>
      <c r="I388" s="829"/>
      <c r="J388" s="827"/>
      <c r="K388" s="827"/>
      <c r="L388" s="827"/>
      <c r="M388" s="827"/>
      <c r="N388" s="827"/>
      <c r="O388" s="827"/>
      <c r="P388" s="827"/>
      <c r="Q388" s="827"/>
      <c r="R388" s="748"/>
      <c r="S388" s="827"/>
      <c r="T388" s="830"/>
      <c r="U388" s="831"/>
      <c r="V388" s="831"/>
      <c r="W388" s="831"/>
      <c r="X388" s="831"/>
      <c r="Y388" s="832"/>
      <c r="Z388" s="748"/>
      <c r="AA388" s="748"/>
      <c r="AB388" s="748"/>
    </row>
    <row r="389" spans="1:28" ht="15.75" customHeight="1">
      <c r="A389" s="826"/>
      <c r="B389" s="827"/>
      <c r="C389" s="827"/>
      <c r="D389" s="827"/>
      <c r="E389" s="827"/>
      <c r="F389" s="827"/>
      <c r="G389" s="828"/>
      <c r="H389" s="829"/>
      <c r="I389" s="829"/>
      <c r="J389" s="827"/>
      <c r="K389" s="827"/>
      <c r="L389" s="827"/>
      <c r="M389" s="827"/>
      <c r="N389" s="827"/>
      <c r="O389" s="827"/>
      <c r="P389" s="827"/>
      <c r="Q389" s="827"/>
      <c r="R389" s="748"/>
      <c r="S389" s="827"/>
      <c r="T389" s="830"/>
      <c r="U389" s="831"/>
      <c r="V389" s="831"/>
      <c r="W389" s="831"/>
      <c r="X389" s="831"/>
      <c r="Y389" s="832"/>
      <c r="Z389" s="748"/>
      <c r="AA389" s="748"/>
      <c r="AB389" s="748"/>
    </row>
    <row r="390" spans="1:28" ht="15.75" customHeight="1">
      <c r="A390" s="826"/>
      <c r="B390" s="827"/>
      <c r="C390" s="827"/>
      <c r="D390" s="827"/>
      <c r="E390" s="827"/>
      <c r="F390" s="827"/>
      <c r="G390" s="828"/>
      <c r="H390" s="829"/>
      <c r="I390" s="829"/>
      <c r="J390" s="827"/>
      <c r="K390" s="827"/>
      <c r="L390" s="827"/>
      <c r="M390" s="827"/>
      <c r="N390" s="827"/>
      <c r="O390" s="827"/>
      <c r="P390" s="827"/>
      <c r="Q390" s="827"/>
      <c r="R390" s="748"/>
      <c r="S390" s="827"/>
      <c r="T390" s="830"/>
      <c r="U390" s="831"/>
      <c r="V390" s="831"/>
      <c r="W390" s="831"/>
      <c r="X390" s="831"/>
      <c r="Y390" s="832"/>
      <c r="Z390" s="748"/>
      <c r="AA390" s="748"/>
      <c r="AB390" s="748"/>
    </row>
    <row r="391" spans="1:28" ht="15.75" customHeight="1">
      <c r="A391" s="826"/>
      <c r="B391" s="827"/>
      <c r="C391" s="827"/>
      <c r="D391" s="827"/>
      <c r="E391" s="827"/>
      <c r="F391" s="827"/>
      <c r="G391" s="828"/>
      <c r="H391" s="829"/>
      <c r="I391" s="829"/>
      <c r="J391" s="827"/>
      <c r="K391" s="827"/>
      <c r="L391" s="827"/>
      <c r="M391" s="827"/>
      <c r="N391" s="827"/>
      <c r="O391" s="827"/>
      <c r="P391" s="827"/>
      <c r="Q391" s="827"/>
      <c r="R391" s="748"/>
      <c r="S391" s="827"/>
      <c r="T391" s="830"/>
      <c r="U391" s="831"/>
      <c r="V391" s="831"/>
      <c r="W391" s="831"/>
      <c r="X391" s="831"/>
      <c r="Y391" s="832"/>
      <c r="Z391" s="748"/>
      <c r="AA391" s="748"/>
      <c r="AB391" s="748"/>
    </row>
    <row r="392" spans="1:28" ht="15.75" customHeight="1">
      <c r="A392" s="826"/>
      <c r="B392" s="827"/>
      <c r="C392" s="827"/>
      <c r="D392" s="827"/>
      <c r="E392" s="827"/>
      <c r="F392" s="827"/>
      <c r="G392" s="828"/>
      <c r="H392" s="829"/>
      <c r="I392" s="829"/>
      <c r="J392" s="827"/>
      <c r="K392" s="827"/>
      <c r="L392" s="827"/>
      <c r="M392" s="827"/>
      <c r="N392" s="827"/>
      <c r="O392" s="827"/>
      <c r="P392" s="827"/>
      <c r="Q392" s="827"/>
      <c r="R392" s="748"/>
      <c r="S392" s="827"/>
      <c r="T392" s="830"/>
      <c r="U392" s="831"/>
      <c r="V392" s="831"/>
      <c r="W392" s="831"/>
      <c r="X392" s="831"/>
      <c r="Y392" s="832"/>
      <c r="Z392" s="748"/>
      <c r="AA392" s="748"/>
      <c r="AB392" s="748"/>
    </row>
    <row r="393" spans="1:28" ht="15.75" customHeight="1">
      <c r="A393" s="826"/>
      <c r="B393" s="827"/>
      <c r="C393" s="827"/>
      <c r="D393" s="827"/>
      <c r="E393" s="827"/>
      <c r="F393" s="827"/>
      <c r="G393" s="828"/>
      <c r="H393" s="829"/>
      <c r="I393" s="829"/>
      <c r="J393" s="827"/>
      <c r="K393" s="827"/>
      <c r="L393" s="827"/>
      <c r="M393" s="827"/>
      <c r="N393" s="827"/>
      <c r="O393" s="827"/>
      <c r="P393" s="827"/>
      <c r="Q393" s="827"/>
      <c r="R393" s="748"/>
      <c r="S393" s="827"/>
      <c r="T393" s="830"/>
      <c r="U393" s="831"/>
      <c r="V393" s="831"/>
      <c r="W393" s="831"/>
      <c r="X393" s="831"/>
      <c r="Y393" s="832"/>
      <c r="Z393" s="748"/>
      <c r="AA393" s="748"/>
      <c r="AB393" s="748"/>
    </row>
    <row r="394" spans="1:28" ht="15.75" customHeight="1">
      <c r="A394" s="826"/>
      <c r="B394" s="827"/>
      <c r="C394" s="827"/>
      <c r="D394" s="827"/>
      <c r="E394" s="827"/>
      <c r="F394" s="827"/>
      <c r="G394" s="828"/>
      <c r="H394" s="829"/>
      <c r="I394" s="829"/>
      <c r="J394" s="827"/>
      <c r="K394" s="827"/>
      <c r="L394" s="827"/>
      <c r="M394" s="827"/>
      <c r="N394" s="827"/>
      <c r="O394" s="827"/>
      <c r="P394" s="827"/>
      <c r="Q394" s="827"/>
      <c r="R394" s="748"/>
      <c r="S394" s="827"/>
      <c r="T394" s="830"/>
      <c r="U394" s="831"/>
      <c r="V394" s="831"/>
      <c r="W394" s="831"/>
      <c r="X394" s="831"/>
      <c r="Y394" s="832"/>
      <c r="Z394" s="748"/>
      <c r="AA394" s="748"/>
      <c r="AB394" s="748"/>
    </row>
    <row r="395" spans="1:28" ht="15.75" customHeight="1">
      <c r="A395" s="826"/>
      <c r="B395" s="827"/>
      <c r="C395" s="827"/>
      <c r="D395" s="827"/>
      <c r="E395" s="827"/>
      <c r="F395" s="827"/>
      <c r="G395" s="828"/>
      <c r="H395" s="829"/>
      <c r="I395" s="829"/>
      <c r="J395" s="827"/>
      <c r="K395" s="827"/>
      <c r="L395" s="827"/>
      <c r="M395" s="827"/>
      <c r="N395" s="827"/>
      <c r="O395" s="827"/>
      <c r="P395" s="827"/>
      <c r="Q395" s="827"/>
      <c r="R395" s="748"/>
      <c r="S395" s="827"/>
      <c r="T395" s="830"/>
      <c r="U395" s="831"/>
      <c r="V395" s="831"/>
      <c r="W395" s="831"/>
      <c r="X395" s="831"/>
      <c r="Y395" s="832"/>
      <c r="Z395" s="748"/>
      <c r="AA395" s="748"/>
      <c r="AB395" s="748"/>
    </row>
    <row r="396" spans="1:28" ht="15.75" customHeight="1">
      <c r="A396" s="826"/>
      <c r="B396" s="827"/>
      <c r="C396" s="827"/>
      <c r="D396" s="827"/>
      <c r="E396" s="827"/>
      <c r="F396" s="827"/>
      <c r="G396" s="828"/>
      <c r="H396" s="829"/>
      <c r="I396" s="829"/>
      <c r="J396" s="827"/>
      <c r="K396" s="827"/>
      <c r="L396" s="827"/>
      <c r="M396" s="827"/>
      <c r="N396" s="827"/>
      <c r="O396" s="827"/>
      <c r="P396" s="827"/>
      <c r="Q396" s="827"/>
      <c r="R396" s="748"/>
      <c r="S396" s="827"/>
      <c r="T396" s="830"/>
      <c r="U396" s="831"/>
      <c r="V396" s="831"/>
      <c r="W396" s="831"/>
      <c r="X396" s="831"/>
      <c r="Y396" s="832"/>
      <c r="Z396" s="748"/>
      <c r="AA396" s="748"/>
      <c r="AB396" s="748"/>
    </row>
    <row r="397" spans="1:28" ht="15.75" customHeight="1">
      <c r="A397" s="826"/>
      <c r="B397" s="827"/>
      <c r="C397" s="827"/>
      <c r="D397" s="827"/>
      <c r="E397" s="827"/>
      <c r="F397" s="827"/>
      <c r="G397" s="828"/>
      <c r="H397" s="829"/>
      <c r="I397" s="829"/>
      <c r="J397" s="827"/>
      <c r="K397" s="827"/>
      <c r="L397" s="827"/>
      <c r="M397" s="827"/>
      <c r="N397" s="827"/>
      <c r="O397" s="827"/>
      <c r="P397" s="827"/>
      <c r="Q397" s="827"/>
      <c r="R397" s="748"/>
      <c r="S397" s="827"/>
      <c r="T397" s="830"/>
      <c r="U397" s="831"/>
      <c r="V397" s="831"/>
      <c r="W397" s="831"/>
      <c r="X397" s="831"/>
      <c r="Y397" s="832"/>
      <c r="Z397" s="748"/>
      <c r="AA397" s="748"/>
      <c r="AB397" s="748"/>
    </row>
    <row r="398" spans="1:28" ht="15.75" customHeight="1">
      <c r="A398" s="826"/>
      <c r="B398" s="827"/>
      <c r="C398" s="827"/>
      <c r="D398" s="827"/>
      <c r="E398" s="827"/>
      <c r="F398" s="827"/>
      <c r="G398" s="828"/>
      <c r="H398" s="829"/>
      <c r="I398" s="829"/>
      <c r="J398" s="827"/>
      <c r="K398" s="827"/>
      <c r="L398" s="827"/>
      <c r="M398" s="827"/>
      <c r="N398" s="827"/>
      <c r="O398" s="827"/>
      <c r="P398" s="827"/>
      <c r="Q398" s="827"/>
      <c r="R398" s="748"/>
      <c r="S398" s="827"/>
      <c r="T398" s="830"/>
      <c r="U398" s="831"/>
      <c r="V398" s="831"/>
      <c r="W398" s="831"/>
      <c r="X398" s="831"/>
      <c r="Y398" s="832"/>
      <c r="Z398" s="748"/>
      <c r="AA398" s="748"/>
      <c r="AB398" s="748"/>
    </row>
    <row r="399" spans="1:28" ht="15.75" customHeight="1">
      <c r="A399" s="826"/>
      <c r="B399" s="827"/>
      <c r="C399" s="827"/>
      <c r="D399" s="827"/>
      <c r="E399" s="827"/>
      <c r="F399" s="827"/>
      <c r="G399" s="828"/>
      <c r="H399" s="829"/>
      <c r="I399" s="829"/>
      <c r="J399" s="827"/>
      <c r="K399" s="827"/>
      <c r="L399" s="827"/>
      <c r="M399" s="827"/>
      <c r="N399" s="827"/>
      <c r="O399" s="827"/>
      <c r="P399" s="827"/>
      <c r="Q399" s="827"/>
      <c r="R399" s="748"/>
      <c r="S399" s="827"/>
      <c r="T399" s="830"/>
      <c r="U399" s="831"/>
      <c r="V399" s="831"/>
      <c r="W399" s="831"/>
      <c r="X399" s="831"/>
      <c r="Y399" s="832"/>
      <c r="Z399" s="748"/>
      <c r="AA399" s="748"/>
      <c r="AB399" s="748"/>
    </row>
    <row r="400" spans="1:28" ht="15.75" customHeight="1">
      <c r="A400" s="826"/>
      <c r="B400" s="827"/>
      <c r="C400" s="827"/>
      <c r="D400" s="827"/>
      <c r="E400" s="827"/>
      <c r="F400" s="827"/>
      <c r="G400" s="828"/>
      <c r="H400" s="829"/>
      <c r="I400" s="829"/>
      <c r="J400" s="827"/>
      <c r="K400" s="827"/>
      <c r="L400" s="827"/>
      <c r="M400" s="827"/>
      <c r="N400" s="827"/>
      <c r="O400" s="827"/>
      <c r="P400" s="827"/>
      <c r="Q400" s="827"/>
      <c r="R400" s="748"/>
      <c r="S400" s="827"/>
      <c r="T400" s="830"/>
      <c r="U400" s="831"/>
      <c r="V400" s="831"/>
      <c r="W400" s="831"/>
      <c r="X400" s="831"/>
      <c r="Y400" s="832"/>
      <c r="Z400" s="748"/>
      <c r="AA400" s="748"/>
      <c r="AB400" s="748"/>
    </row>
    <row r="401" spans="1:28" ht="15.75" customHeight="1">
      <c r="A401" s="826"/>
      <c r="B401" s="827"/>
      <c r="C401" s="827"/>
      <c r="D401" s="827"/>
      <c r="E401" s="827"/>
      <c r="F401" s="827"/>
      <c r="G401" s="828"/>
      <c r="H401" s="829"/>
      <c r="I401" s="829"/>
      <c r="J401" s="827"/>
      <c r="K401" s="827"/>
      <c r="L401" s="827"/>
      <c r="M401" s="827"/>
      <c r="N401" s="827"/>
      <c r="O401" s="827"/>
      <c r="P401" s="827"/>
      <c r="Q401" s="827"/>
      <c r="R401" s="748"/>
      <c r="S401" s="827"/>
      <c r="T401" s="830"/>
      <c r="U401" s="831"/>
      <c r="V401" s="831"/>
      <c r="W401" s="831"/>
      <c r="X401" s="831"/>
      <c r="Y401" s="832"/>
      <c r="Z401" s="748"/>
      <c r="AA401" s="748"/>
      <c r="AB401" s="748"/>
    </row>
    <row r="402" spans="1:28" ht="15.75" customHeight="1">
      <c r="A402" s="826"/>
      <c r="B402" s="827"/>
      <c r="C402" s="827"/>
      <c r="D402" s="827"/>
      <c r="E402" s="827"/>
      <c r="F402" s="827"/>
      <c r="G402" s="828"/>
      <c r="H402" s="829"/>
      <c r="I402" s="829"/>
      <c r="J402" s="827"/>
      <c r="K402" s="827"/>
      <c r="L402" s="827"/>
      <c r="M402" s="827"/>
      <c r="N402" s="827"/>
      <c r="O402" s="827"/>
      <c r="P402" s="827"/>
      <c r="Q402" s="827"/>
      <c r="R402" s="748"/>
      <c r="S402" s="827"/>
      <c r="T402" s="830"/>
      <c r="U402" s="831"/>
      <c r="V402" s="831"/>
      <c r="W402" s="831"/>
      <c r="X402" s="831"/>
      <c r="Y402" s="832"/>
      <c r="Z402" s="748"/>
      <c r="AA402" s="748"/>
      <c r="AB402" s="748"/>
    </row>
    <row r="403" spans="1:28" ht="15.75" customHeight="1">
      <c r="A403" s="826"/>
      <c r="B403" s="827"/>
      <c r="C403" s="827"/>
      <c r="D403" s="827"/>
      <c r="E403" s="827"/>
      <c r="F403" s="827"/>
      <c r="G403" s="828"/>
      <c r="H403" s="829"/>
      <c r="I403" s="829"/>
      <c r="J403" s="827"/>
      <c r="K403" s="827"/>
      <c r="L403" s="827"/>
      <c r="M403" s="827"/>
      <c r="N403" s="827"/>
      <c r="O403" s="827"/>
      <c r="P403" s="827"/>
      <c r="Q403" s="827"/>
      <c r="R403" s="748"/>
      <c r="S403" s="827"/>
      <c r="T403" s="830"/>
      <c r="U403" s="831"/>
      <c r="V403" s="831"/>
      <c r="W403" s="831"/>
      <c r="X403" s="831"/>
      <c r="Y403" s="832"/>
      <c r="Z403" s="748"/>
      <c r="AA403" s="748"/>
      <c r="AB403" s="748"/>
    </row>
    <row r="404" spans="1:28" ht="15.75" customHeight="1">
      <c r="A404" s="826"/>
      <c r="B404" s="827"/>
      <c r="C404" s="827"/>
      <c r="D404" s="827"/>
      <c r="E404" s="827"/>
      <c r="F404" s="827"/>
      <c r="G404" s="828"/>
      <c r="H404" s="829"/>
      <c r="I404" s="829"/>
      <c r="J404" s="827"/>
      <c r="K404" s="827"/>
      <c r="L404" s="827"/>
      <c r="M404" s="827"/>
      <c r="N404" s="827"/>
      <c r="O404" s="827"/>
      <c r="P404" s="827"/>
      <c r="Q404" s="827"/>
      <c r="R404" s="748"/>
      <c r="S404" s="827"/>
      <c r="T404" s="830"/>
      <c r="U404" s="831"/>
      <c r="V404" s="831"/>
      <c r="W404" s="831"/>
      <c r="X404" s="831"/>
      <c r="Y404" s="832"/>
      <c r="Z404" s="748"/>
      <c r="AA404" s="748"/>
      <c r="AB404" s="748"/>
    </row>
    <row r="405" spans="1:28" ht="15.75" customHeight="1">
      <c r="A405" s="826"/>
      <c r="B405" s="827"/>
      <c r="C405" s="827"/>
      <c r="D405" s="827"/>
      <c r="E405" s="827"/>
      <c r="F405" s="827"/>
      <c r="G405" s="828"/>
      <c r="H405" s="829"/>
      <c r="I405" s="829"/>
      <c r="J405" s="827"/>
      <c r="K405" s="827"/>
      <c r="L405" s="827"/>
      <c r="M405" s="827"/>
      <c r="N405" s="827"/>
      <c r="O405" s="827"/>
      <c r="P405" s="827"/>
      <c r="Q405" s="827"/>
      <c r="R405" s="748"/>
      <c r="S405" s="827"/>
      <c r="T405" s="830"/>
      <c r="U405" s="831"/>
      <c r="V405" s="831"/>
      <c r="W405" s="831"/>
      <c r="X405" s="831"/>
      <c r="Y405" s="832"/>
      <c r="Z405" s="748"/>
      <c r="AA405" s="748"/>
      <c r="AB405" s="748"/>
    </row>
    <row r="406" spans="1:28" ht="15.75" customHeight="1">
      <c r="A406" s="826"/>
      <c r="B406" s="827"/>
      <c r="C406" s="827"/>
      <c r="D406" s="827"/>
      <c r="E406" s="827"/>
      <c r="F406" s="827"/>
      <c r="G406" s="828"/>
      <c r="H406" s="829"/>
      <c r="I406" s="829"/>
      <c r="J406" s="827"/>
      <c r="K406" s="827"/>
      <c r="L406" s="827"/>
      <c r="M406" s="827"/>
      <c r="N406" s="827"/>
      <c r="O406" s="827"/>
      <c r="P406" s="827"/>
      <c r="Q406" s="827"/>
      <c r="R406" s="748"/>
      <c r="S406" s="827"/>
      <c r="T406" s="830"/>
      <c r="U406" s="831"/>
      <c r="V406" s="831"/>
      <c r="W406" s="831"/>
      <c r="X406" s="831"/>
      <c r="Y406" s="832"/>
      <c r="Z406" s="748"/>
      <c r="AA406" s="748"/>
      <c r="AB406" s="748"/>
    </row>
    <row r="407" spans="1:28" ht="15.75" customHeight="1">
      <c r="A407" s="826"/>
      <c r="B407" s="827"/>
      <c r="C407" s="827"/>
      <c r="D407" s="827"/>
      <c r="E407" s="827"/>
      <c r="F407" s="827"/>
      <c r="G407" s="828"/>
      <c r="H407" s="829"/>
      <c r="I407" s="829"/>
      <c r="J407" s="827"/>
      <c r="K407" s="827"/>
      <c r="L407" s="827"/>
      <c r="M407" s="827"/>
      <c r="N407" s="827"/>
      <c r="O407" s="827"/>
      <c r="P407" s="827"/>
      <c r="Q407" s="827"/>
      <c r="R407" s="748"/>
      <c r="S407" s="827"/>
      <c r="T407" s="830"/>
      <c r="U407" s="831"/>
      <c r="V407" s="831"/>
      <c r="W407" s="831"/>
      <c r="X407" s="831"/>
      <c r="Y407" s="832"/>
      <c r="Z407" s="748"/>
      <c r="AA407" s="748"/>
      <c r="AB407" s="748"/>
    </row>
    <row r="408" spans="1:28" ht="15.75" customHeight="1">
      <c r="A408" s="826"/>
      <c r="B408" s="827"/>
      <c r="C408" s="827"/>
      <c r="D408" s="827"/>
      <c r="E408" s="827"/>
      <c r="F408" s="827"/>
      <c r="G408" s="828"/>
      <c r="H408" s="829"/>
      <c r="I408" s="829"/>
      <c r="J408" s="827"/>
      <c r="K408" s="827"/>
      <c r="L408" s="827"/>
      <c r="M408" s="827"/>
      <c r="N408" s="827"/>
      <c r="O408" s="827"/>
      <c r="P408" s="827"/>
      <c r="Q408" s="827"/>
      <c r="R408" s="748"/>
      <c r="S408" s="827"/>
      <c r="T408" s="830"/>
      <c r="U408" s="831"/>
      <c r="V408" s="831"/>
      <c r="W408" s="831"/>
      <c r="X408" s="831"/>
      <c r="Y408" s="832"/>
      <c r="Z408" s="748"/>
      <c r="AA408" s="748"/>
      <c r="AB408" s="748"/>
    </row>
    <row r="409" spans="1:28" ht="15.75" customHeight="1">
      <c r="A409" s="826"/>
      <c r="B409" s="827"/>
      <c r="C409" s="827"/>
      <c r="D409" s="827"/>
      <c r="E409" s="827"/>
      <c r="F409" s="827"/>
      <c r="G409" s="828"/>
      <c r="H409" s="829"/>
      <c r="I409" s="829"/>
      <c r="J409" s="827"/>
      <c r="K409" s="827"/>
      <c r="L409" s="827"/>
      <c r="M409" s="827"/>
      <c r="N409" s="827"/>
      <c r="O409" s="827"/>
      <c r="P409" s="827"/>
      <c r="Q409" s="827"/>
      <c r="R409" s="748"/>
      <c r="S409" s="827"/>
      <c r="T409" s="830"/>
      <c r="U409" s="831"/>
      <c r="V409" s="831"/>
      <c r="W409" s="831"/>
      <c r="X409" s="831"/>
      <c r="Y409" s="832"/>
      <c r="Z409" s="748"/>
      <c r="AA409" s="748"/>
      <c r="AB409" s="748"/>
    </row>
    <row r="410" spans="1:28" ht="15.75" customHeight="1">
      <c r="A410" s="826"/>
      <c r="B410" s="827"/>
      <c r="C410" s="827"/>
      <c r="D410" s="827"/>
      <c r="E410" s="827"/>
      <c r="F410" s="827"/>
      <c r="G410" s="828"/>
      <c r="H410" s="829"/>
      <c r="I410" s="829"/>
      <c r="J410" s="827"/>
      <c r="K410" s="827"/>
      <c r="L410" s="827"/>
      <c r="M410" s="827"/>
      <c r="N410" s="827"/>
      <c r="O410" s="827"/>
      <c r="P410" s="827"/>
      <c r="Q410" s="827"/>
      <c r="R410" s="748"/>
      <c r="S410" s="827"/>
      <c r="T410" s="830"/>
      <c r="U410" s="831"/>
      <c r="V410" s="831"/>
      <c r="W410" s="831"/>
      <c r="X410" s="831"/>
      <c r="Y410" s="832"/>
      <c r="Z410" s="748"/>
      <c r="AA410" s="748"/>
      <c r="AB410" s="748"/>
    </row>
    <row r="411" spans="1:28" ht="15.75" customHeight="1">
      <c r="A411" s="826"/>
      <c r="B411" s="827"/>
      <c r="C411" s="827"/>
      <c r="D411" s="827"/>
      <c r="E411" s="827"/>
      <c r="F411" s="827"/>
      <c r="G411" s="828"/>
      <c r="H411" s="829"/>
      <c r="I411" s="829"/>
      <c r="J411" s="827"/>
      <c r="K411" s="827"/>
      <c r="L411" s="827"/>
      <c r="M411" s="827"/>
      <c r="N411" s="827"/>
      <c r="O411" s="827"/>
      <c r="P411" s="827"/>
      <c r="Q411" s="827"/>
      <c r="R411" s="748"/>
      <c r="S411" s="827"/>
      <c r="T411" s="830"/>
      <c r="U411" s="831"/>
      <c r="V411" s="831"/>
      <c r="W411" s="831"/>
      <c r="X411" s="831"/>
      <c r="Y411" s="832"/>
      <c r="Z411" s="748"/>
      <c r="AA411" s="748"/>
      <c r="AB411" s="748"/>
    </row>
    <row r="412" spans="1:28" ht="15.75" customHeight="1">
      <c r="A412" s="826"/>
      <c r="B412" s="827"/>
      <c r="C412" s="827"/>
      <c r="D412" s="827"/>
      <c r="E412" s="827"/>
      <c r="F412" s="827"/>
      <c r="G412" s="828"/>
      <c r="H412" s="829"/>
      <c r="I412" s="829"/>
      <c r="J412" s="827"/>
      <c r="K412" s="827"/>
      <c r="L412" s="827"/>
      <c r="M412" s="827"/>
      <c r="N412" s="827"/>
      <c r="O412" s="827"/>
      <c r="P412" s="827"/>
      <c r="Q412" s="827"/>
      <c r="R412" s="748"/>
      <c r="S412" s="827"/>
      <c r="T412" s="830"/>
      <c r="U412" s="831"/>
      <c r="V412" s="831"/>
      <c r="W412" s="831"/>
      <c r="X412" s="831"/>
      <c r="Y412" s="832"/>
      <c r="Z412" s="748"/>
      <c r="AA412" s="748"/>
      <c r="AB412" s="748"/>
    </row>
    <row r="413" spans="1:28" ht="15.75" customHeight="1">
      <c r="A413" s="826"/>
      <c r="B413" s="827"/>
      <c r="C413" s="827"/>
      <c r="D413" s="827"/>
      <c r="E413" s="827"/>
      <c r="F413" s="827"/>
      <c r="G413" s="828"/>
      <c r="H413" s="829"/>
      <c r="I413" s="829"/>
      <c r="J413" s="827"/>
      <c r="K413" s="827"/>
      <c r="L413" s="827"/>
      <c r="M413" s="827"/>
      <c r="N413" s="827"/>
      <c r="O413" s="827"/>
      <c r="P413" s="827"/>
      <c r="Q413" s="827"/>
      <c r="R413" s="748"/>
      <c r="S413" s="827"/>
      <c r="T413" s="830"/>
      <c r="U413" s="831"/>
      <c r="V413" s="831"/>
      <c r="W413" s="831"/>
      <c r="X413" s="831"/>
      <c r="Y413" s="832"/>
      <c r="Z413" s="748"/>
      <c r="AA413" s="748"/>
      <c r="AB413" s="748"/>
    </row>
    <row r="414" spans="1:28" ht="15.75" customHeight="1">
      <c r="A414" s="826"/>
      <c r="B414" s="827"/>
      <c r="C414" s="827"/>
      <c r="D414" s="827"/>
      <c r="E414" s="827"/>
      <c r="F414" s="827"/>
      <c r="G414" s="828"/>
      <c r="H414" s="829"/>
      <c r="I414" s="829"/>
      <c r="J414" s="827"/>
      <c r="K414" s="827"/>
      <c r="L414" s="827"/>
      <c r="M414" s="827"/>
      <c r="N414" s="827"/>
      <c r="O414" s="827"/>
      <c r="P414" s="827"/>
      <c r="Q414" s="827"/>
      <c r="R414" s="748"/>
      <c r="S414" s="827"/>
      <c r="T414" s="830"/>
      <c r="U414" s="831"/>
      <c r="V414" s="831"/>
      <c r="W414" s="831"/>
      <c r="X414" s="831"/>
      <c r="Y414" s="832"/>
      <c r="Z414" s="748"/>
      <c r="AA414" s="748"/>
      <c r="AB414" s="748"/>
    </row>
    <row r="415" spans="1:28" ht="15.75" customHeight="1">
      <c r="A415" s="826"/>
      <c r="B415" s="827"/>
      <c r="C415" s="827"/>
      <c r="D415" s="827"/>
      <c r="E415" s="827"/>
      <c r="F415" s="827"/>
      <c r="G415" s="828"/>
      <c r="H415" s="829"/>
      <c r="I415" s="829"/>
      <c r="J415" s="827"/>
      <c r="K415" s="827"/>
      <c r="L415" s="827"/>
      <c r="M415" s="827"/>
      <c r="N415" s="827"/>
      <c r="O415" s="827"/>
      <c r="P415" s="827"/>
      <c r="Q415" s="827"/>
      <c r="R415" s="748"/>
      <c r="S415" s="827"/>
      <c r="T415" s="830"/>
      <c r="U415" s="831"/>
      <c r="V415" s="831"/>
      <c r="W415" s="831"/>
      <c r="X415" s="831"/>
      <c r="Y415" s="832"/>
      <c r="Z415" s="748"/>
      <c r="AA415" s="748"/>
      <c r="AB415" s="748"/>
    </row>
    <row r="416" spans="1:28" ht="15.75" customHeight="1">
      <c r="A416" s="826"/>
      <c r="B416" s="827"/>
      <c r="C416" s="827"/>
      <c r="D416" s="827"/>
      <c r="E416" s="827"/>
      <c r="F416" s="827"/>
      <c r="G416" s="828"/>
      <c r="H416" s="829"/>
      <c r="I416" s="829"/>
      <c r="J416" s="827"/>
      <c r="K416" s="827"/>
      <c r="L416" s="827"/>
      <c r="M416" s="827"/>
      <c r="N416" s="827"/>
      <c r="O416" s="827"/>
      <c r="P416" s="827"/>
      <c r="Q416" s="827"/>
      <c r="R416" s="748"/>
      <c r="S416" s="827"/>
      <c r="T416" s="830"/>
      <c r="U416" s="831"/>
      <c r="V416" s="831"/>
      <c r="W416" s="831"/>
      <c r="X416" s="831"/>
      <c r="Y416" s="832"/>
      <c r="Z416" s="748"/>
      <c r="AA416" s="748"/>
      <c r="AB416" s="748"/>
    </row>
    <row r="417" spans="1:28" ht="15.75" customHeight="1">
      <c r="A417" s="826"/>
      <c r="B417" s="827"/>
      <c r="C417" s="827"/>
      <c r="D417" s="827"/>
      <c r="E417" s="827"/>
      <c r="F417" s="827"/>
      <c r="G417" s="828"/>
      <c r="H417" s="829"/>
      <c r="I417" s="829"/>
      <c r="J417" s="827"/>
      <c r="K417" s="827"/>
      <c r="L417" s="827"/>
      <c r="M417" s="827"/>
      <c r="N417" s="827"/>
      <c r="O417" s="827"/>
      <c r="P417" s="827"/>
      <c r="Q417" s="827"/>
      <c r="R417" s="748"/>
      <c r="S417" s="827"/>
      <c r="T417" s="830"/>
      <c r="U417" s="831"/>
      <c r="V417" s="831"/>
      <c r="W417" s="831"/>
      <c r="X417" s="831"/>
      <c r="Y417" s="832"/>
      <c r="Z417" s="748"/>
      <c r="AA417" s="748"/>
      <c r="AB417" s="748"/>
    </row>
    <row r="418" spans="1:28" ht="15.75" customHeight="1">
      <c r="A418" s="826"/>
      <c r="B418" s="827"/>
      <c r="C418" s="827"/>
      <c r="D418" s="827"/>
      <c r="E418" s="827"/>
      <c r="F418" s="827"/>
      <c r="G418" s="828"/>
      <c r="H418" s="829"/>
      <c r="I418" s="829"/>
      <c r="J418" s="827"/>
      <c r="K418" s="827"/>
      <c r="L418" s="827"/>
      <c r="M418" s="827"/>
      <c r="N418" s="827"/>
      <c r="O418" s="827"/>
      <c r="P418" s="827"/>
      <c r="Q418" s="827"/>
      <c r="R418" s="748"/>
      <c r="S418" s="827"/>
      <c r="T418" s="830"/>
      <c r="U418" s="831"/>
      <c r="V418" s="831"/>
      <c r="W418" s="831"/>
      <c r="X418" s="831"/>
      <c r="Y418" s="832"/>
      <c r="Z418" s="748"/>
      <c r="AA418" s="748"/>
      <c r="AB418" s="748"/>
    </row>
    <row r="419" spans="1:28" ht="15.75" customHeight="1">
      <c r="A419" s="826"/>
      <c r="B419" s="827"/>
      <c r="C419" s="827"/>
      <c r="D419" s="827"/>
      <c r="E419" s="827"/>
      <c r="F419" s="827"/>
      <c r="G419" s="828"/>
      <c r="H419" s="829"/>
      <c r="I419" s="829"/>
      <c r="J419" s="827"/>
      <c r="K419" s="827"/>
      <c r="L419" s="827"/>
      <c r="M419" s="827"/>
      <c r="N419" s="827"/>
      <c r="O419" s="827"/>
      <c r="P419" s="827"/>
      <c r="Q419" s="827"/>
      <c r="R419" s="748"/>
      <c r="S419" s="827"/>
      <c r="T419" s="830"/>
      <c r="U419" s="831"/>
      <c r="V419" s="831"/>
      <c r="W419" s="831"/>
      <c r="X419" s="831"/>
      <c r="Y419" s="832"/>
      <c r="Z419" s="748"/>
      <c r="AA419" s="748"/>
      <c r="AB419" s="748"/>
    </row>
    <row r="420" spans="1:28" ht="15.75" customHeight="1">
      <c r="A420" s="826"/>
      <c r="B420" s="827"/>
      <c r="C420" s="827"/>
      <c r="D420" s="827"/>
      <c r="E420" s="827"/>
      <c r="F420" s="827"/>
      <c r="G420" s="828"/>
      <c r="H420" s="829"/>
      <c r="I420" s="829"/>
      <c r="J420" s="827"/>
      <c r="K420" s="827"/>
      <c r="L420" s="827"/>
      <c r="M420" s="827"/>
      <c r="N420" s="827"/>
      <c r="O420" s="827"/>
      <c r="P420" s="827"/>
      <c r="Q420" s="827"/>
      <c r="R420" s="748"/>
      <c r="S420" s="827"/>
      <c r="T420" s="830"/>
      <c r="U420" s="831"/>
      <c r="V420" s="831"/>
      <c r="W420" s="831"/>
      <c r="X420" s="831"/>
      <c r="Y420" s="832"/>
      <c r="Z420" s="748"/>
      <c r="AA420" s="748"/>
      <c r="AB420" s="748"/>
    </row>
    <row r="421" spans="1:28" ht="15.75" customHeight="1">
      <c r="A421" s="826"/>
      <c r="B421" s="827"/>
      <c r="C421" s="827"/>
      <c r="D421" s="827"/>
      <c r="E421" s="827"/>
      <c r="F421" s="827"/>
      <c r="G421" s="828"/>
      <c r="H421" s="829"/>
      <c r="I421" s="829"/>
      <c r="J421" s="827"/>
      <c r="K421" s="827"/>
      <c r="L421" s="827"/>
      <c r="M421" s="827"/>
      <c r="N421" s="827"/>
      <c r="O421" s="827"/>
      <c r="P421" s="827"/>
      <c r="Q421" s="827"/>
      <c r="R421" s="748"/>
      <c r="S421" s="827"/>
      <c r="T421" s="830"/>
      <c r="U421" s="831"/>
      <c r="V421" s="831"/>
      <c r="W421" s="831"/>
      <c r="X421" s="831"/>
      <c r="Y421" s="832"/>
      <c r="Z421" s="748"/>
      <c r="AA421" s="748"/>
      <c r="AB421" s="748"/>
    </row>
    <row r="422" spans="1:28" ht="15.75" customHeight="1">
      <c r="A422" s="826"/>
      <c r="B422" s="827"/>
      <c r="C422" s="827"/>
      <c r="D422" s="827"/>
      <c r="E422" s="827"/>
      <c r="F422" s="827"/>
      <c r="G422" s="828"/>
      <c r="H422" s="829"/>
      <c r="I422" s="829"/>
      <c r="J422" s="827"/>
      <c r="K422" s="827"/>
      <c r="L422" s="827"/>
      <c r="M422" s="827"/>
      <c r="N422" s="827"/>
      <c r="O422" s="827"/>
      <c r="P422" s="827"/>
      <c r="Q422" s="827"/>
      <c r="R422" s="748"/>
      <c r="S422" s="827"/>
      <c r="T422" s="830"/>
      <c r="U422" s="831"/>
      <c r="V422" s="831"/>
      <c r="W422" s="831"/>
      <c r="X422" s="831"/>
      <c r="Y422" s="832"/>
      <c r="Z422" s="748"/>
      <c r="AA422" s="748"/>
      <c r="AB422" s="748"/>
    </row>
    <row r="423" spans="1:28" ht="15.75" customHeight="1">
      <c r="A423" s="826"/>
      <c r="B423" s="827"/>
      <c r="C423" s="827"/>
      <c r="D423" s="827"/>
      <c r="E423" s="827"/>
      <c r="F423" s="827"/>
      <c r="G423" s="828"/>
      <c r="H423" s="829"/>
      <c r="I423" s="829"/>
      <c r="J423" s="827"/>
      <c r="K423" s="827"/>
      <c r="L423" s="827"/>
      <c r="M423" s="827"/>
      <c r="N423" s="827"/>
      <c r="O423" s="827"/>
      <c r="P423" s="827"/>
      <c r="Q423" s="827"/>
      <c r="R423" s="748"/>
      <c r="S423" s="827"/>
      <c r="T423" s="830"/>
      <c r="U423" s="831"/>
      <c r="V423" s="831"/>
      <c r="W423" s="831"/>
      <c r="X423" s="831"/>
      <c r="Y423" s="832"/>
      <c r="Z423" s="748"/>
      <c r="AA423" s="748"/>
      <c r="AB423" s="748"/>
    </row>
    <row r="424" spans="1:28" ht="15.75" customHeight="1">
      <c r="A424" s="826"/>
      <c r="B424" s="827"/>
      <c r="C424" s="827"/>
      <c r="D424" s="827"/>
      <c r="E424" s="827"/>
      <c r="F424" s="827"/>
      <c r="G424" s="828"/>
      <c r="H424" s="829"/>
      <c r="I424" s="829"/>
      <c r="J424" s="827"/>
      <c r="K424" s="827"/>
      <c r="L424" s="827"/>
      <c r="M424" s="827"/>
      <c r="N424" s="827"/>
      <c r="O424" s="827"/>
      <c r="P424" s="827"/>
      <c r="Q424" s="827"/>
      <c r="R424" s="748"/>
      <c r="S424" s="827"/>
      <c r="T424" s="830"/>
      <c r="U424" s="831"/>
      <c r="V424" s="831"/>
      <c r="W424" s="831"/>
      <c r="X424" s="831"/>
      <c r="Y424" s="832"/>
      <c r="Z424" s="748"/>
      <c r="AA424" s="748"/>
      <c r="AB424" s="748"/>
    </row>
    <row r="425" spans="1:28" ht="15.75" customHeight="1">
      <c r="A425" s="826"/>
      <c r="B425" s="827"/>
      <c r="C425" s="827"/>
      <c r="D425" s="827"/>
      <c r="E425" s="827"/>
      <c r="F425" s="827"/>
      <c r="G425" s="828"/>
      <c r="H425" s="829"/>
      <c r="I425" s="829"/>
      <c r="J425" s="827"/>
      <c r="K425" s="827"/>
      <c r="L425" s="827"/>
      <c r="M425" s="827"/>
      <c r="N425" s="827"/>
      <c r="O425" s="827"/>
      <c r="P425" s="827"/>
      <c r="Q425" s="827"/>
      <c r="R425" s="748"/>
      <c r="S425" s="827"/>
      <c r="T425" s="830"/>
      <c r="U425" s="831"/>
      <c r="V425" s="831"/>
      <c r="W425" s="831"/>
      <c r="X425" s="831"/>
      <c r="Y425" s="832"/>
      <c r="Z425" s="748"/>
      <c r="AA425" s="748"/>
      <c r="AB425" s="748"/>
    </row>
    <row r="426" spans="1:28" ht="15.75" customHeight="1">
      <c r="A426" s="826"/>
      <c r="B426" s="827"/>
      <c r="C426" s="827"/>
      <c r="D426" s="827"/>
      <c r="E426" s="827"/>
      <c r="F426" s="827"/>
      <c r="G426" s="828"/>
      <c r="H426" s="829"/>
      <c r="I426" s="829"/>
      <c r="J426" s="827"/>
      <c r="K426" s="827"/>
      <c r="L426" s="827"/>
      <c r="M426" s="827"/>
      <c r="N426" s="827"/>
      <c r="O426" s="827"/>
      <c r="P426" s="827"/>
      <c r="Q426" s="827"/>
      <c r="R426" s="748"/>
      <c r="S426" s="827"/>
      <c r="T426" s="830"/>
      <c r="U426" s="831"/>
      <c r="V426" s="831"/>
      <c r="W426" s="831"/>
      <c r="X426" s="831"/>
      <c r="Y426" s="832"/>
      <c r="Z426" s="748"/>
      <c r="AA426" s="748"/>
      <c r="AB426" s="748"/>
    </row>
    <row r="427" spans="1:28" ht="15.75" customHeight="1">
      <c r="A427" s="826"/>
      <c r="B427" s="827"/>
      <c r="C427" s="827"/>
      <c r="D427" s="827"/>
      <c r="E427" s="827"/>
      <c r="F427" s="827"/>
      <c r="G427" s="828"/>
      <c r="H427" s="829"/>
      <c r="I427" s="829"/>
      <c r="J427" s="827"/>
      <c r="K427" s="827"/>
      <c r="L427" s="827"/>
      <c r="M427" s="827"/>
      <c r="N427" s="827"/>
      <c r="O427" s="827"/>
      <c r="P427" s="827"/>
      <c r="Q427" s="827"/>
      <c r="R427" s="748"/>
      <c r="S427" s="827"/>
      <c r="T427" s="830"/>
      <c r="U427" s="831"/>
      <c r="V427" s="831"/>
      <c r="W427" s="831"/>
      <c r="X427" s="831"/>
      <c r="Y427" s="832"/>
      <c r="Z427" s="748"/>
      <c r="AA427" s="748"/>
      <c r="AB427" s="748"/>
    </row>
    <row r="428" spans="1:28" ht="15.75" customHeight="1">
      <c r="A428" s="826"/>
      <c r="B428" s="827"/>
      <c r="C428" s="827"/>
      <c r="D428" s="827"/>
      <c r="E428" s="827"/>
      <c r="F428" s="827"/>
      <c r="G428" s="828"/>
      <c r="H428" s="829"/>
      <c r="I428" s="829"/>
      <c r="J428" s="827"/>
      <c r="K428" s="827"/>
      <c r="L428" s="827"/>
      <c r="M428" s="827"/>
      <c r="N428" s="827"/>
      <c r="O428" s="827"/>
      <c r="P428" s="827"/>
      <c r="Q428" s="827"/>
      <c r="R428" s="748"/>
      <c r="S428" s="827"/>
      <c r="T428" s="830"/>
      <c r="U428" s="831"/>
      <c r="V428" s="831"/>
      <c r="W428" s="831"/>
      <c r="X428" s="831"/>
      <c r="Y428" s="832"/>
      <c r="Z428" s="748"/>
      <c r="AA428" s="748"/>
      <c r="AB428" s="748"/>
    </row>
    <row r="429" spans="1:28" ht="15.75" customHeight="1">
      <c r="A429" s="826"/>
      <c r="B429" s="827"/>
      <c r="C429" s="827"/>
      <c r="D429" s="827"/>
      <c r="E429" s="827"/>
      <c r="F429" s="827"/>
      <c r="G429" s="828"/>
      <c r="H429" s="829"/>
      <c r="I429" s="829"/>
      <c r="J429" s="827"/>
      <c r="K429" s="827"/>
      <c r="L429" s="827"/>
      <c r="M429" s="827"/>
      <c r="N429" s="827"/>
      <c r="O429" s="827"/>
      <c r="P429" s="827"/>
      <c r="Q429" s="827"/>
      <c r="R429" s="748"/>
      <c r="S429" s="827"/>
      <c r="T429" s="830"/>
      <c r="U429" s="831"/>
      <c r="V429" s="831"/>
      <c r="W429" s="831"/>
      <c r="X429" s="831"/>
      <c r="Y429" s="832"/>
      <c r="Z429" s="748"/>
      <c r="AA429" s="748"/>
      <c r="AB429" s="748"/>
    </row>
    <row r="430" spans="1:28" ht="15.75" customHeight="1">
      <c r="A430" s="826"/>
      <c r="B430" s="827"/>
      <c r="C430" s="827"/>
      <c r="D430" s="827"/>
      <c r="E430" s="827"/>
      <c r="F430" s="827"/>
      <c r="G430" s="828"/>
      <c r="H430" s="829"/>
      <c r="I430" s="829"/>
      <c r="J430" s="827"/>
      <c r="K430" s="827"/>
      <c r="L430" s="827"/>
      <c r="M430" s="827"/>
      <c r="N430" s="827"/>
      <c r="O430" s="827"/>
      <c r="P430" s="827"/>
      <c r="Q430" s="827"/>
      <c r="R430" s="748"/>
      <c r="S430" s="827"/>
      <c r="T430" s="830"/>
      <c r="U430" s="831"/>
      <c r="V430" s="831"/>
      <c r="W430" s="831"/>
      <c r="X430" s="831"/>
      <c r="Y430" s="832"/>
      <c r="Z430" s="748"/>
      <c r="AA430" s="748"/>
      <c r="AB430" s="748"/>
    </row>
    <row r="431" spans="1:28" ht="15.75" customHeight="1">
      <c r="A431" s="826"/>
      <c r="B431" s="827"/>
      <c r="C431" s="827"/>
      <c r="D431" s="827"/>
      <c r="E431" s="827"/>
      <c r="F431" s="827"/>
      <c r="G431" s="828"/>
      <c r="H431" s="829"/>
      <c r="I431" s="829"/>
      <c r="J431" s="827"/>
      <c r="K431" s="827"/>
      <c r="L431" s="827"/>
      <c r="M431" s="827"/>
      <c r="N431" s="827"/>
      <c r="O431" s="827"/>
      <c r="P431" s="827"/>
      <c r="Q431" s="827"/>
      <c r="R431" s="748"/>
      <c r="S431" s="827"/>
      <c r="T431" s="830"/>
      <c r="U431" s="831"/>
      <c r="V431" s="831"/>
      <c r="W431" s="831"/>
      <c r="X431" s="831"/>
      <c r="Y431" s="832"/>
      <c r="Z431" s="748"/>
      <c r="AA431" s="748"/>
      <c r="AB431" s="748"/>
    </row>
    <row r="432" spans="1:28" ht="15.75" customHeight="1">
      <c r="A432" s="826"/>
      <c r="B432" s="827"/>
      <c r="C432" s="827"/>
      <c r="D432" s="827"/>
      <c r="E432" s="827"/>
      <c r="F432" s="827"/>
      <c r="G432" s="828"/>
      <c r="H432" s="829"/>
      <c r="I432" s="829"/>
      <c r="J432" s="827"/>
      <c r="K432" s="827"/>
      <c r="L432" s="827"/>
      <c r="M432" s="827"/>
      <c r="N432" s="827"/>
      <c r="O432" s="827"/>
      <c r="P432" s="827"/>
      <c r="Q432" s="827"/>
      <c r="R432" s="748"/>
      <c r="S432" s="827"/>
      <c r="T432" s="830"/>
      <c r="U432" s="831"/>
      <c r="V432" s="831"/>
      <c r="W432" s="831"/>
      <c r="X432" s="831"/>
      <c r="Y432" s="832"/>
      <c r="Z432" s="748"/>
      <c r="AA432" s="748"/>
      <c r="AB432" s="748"/>
    </row>
    <row r="433" spans="1:28" ht="15.75" customHeight="1">
      <c r="A433" s="826"/>
      <c r="B433" s="827"/>
      <c r="C433" s="827"/>
      <c r="D433" s="827"/>
      <c r="E433" s="827"/>
      <c r="F433" s="827"/>
      <c r="G433" s="828"/>
      <c r="H433" s="829"/>
      <c r="I433" s="829"/>
      <c r="J433" s="827"/>
      <c r="K433" s="827"/>
      <c r="L433" s="827"/>
      <c r="M433" s="827"/>
      <c r="N433" s="827"/>
      <c r="O433" s="827"/>
      <c r="P433" s="827"/>
      <c r="Q433" s="827"/>
      <c r="R433" s="748"/>
      <c r="S433" s="827"/>
      <c r="T433" s="830"/>
      <c r="U433" s="831"/>
      <c r="V433" s="831"/>
      <c r="W433" s="831"/>
      <c r="X433" s="831"/>
      <c r="Y433" s="832"/>
      <c r="Z433" s="748"/>
      <c r="AA433" s="748"/>
      <c r="AB433" s="748"/>
    </row>
    <row r="434" spans="1:28" ht="15.75" customHeight="1">
      <c r="A434" s="826"/>
      <c r="B434" s="827"/>
      <c r="C434" s="827"/>
      <c r="D434" s="827"/>
      <c r="E434" s="827"/>
      <c r="F434" s="827"/>
      <c r="G434" s="828"/>
      <c r="H434" s="829"/>
      <c r="I434" s="829"/>
      <c r="J434" s="827"/>
      <c r="K434" s="827"/>
      <c r="L434" s="827"/>
      <c r="M434" s="827"/>
      <c r="N434" s="827"/>
      <c r="O434" s="827"/>
      <c r="P434" s="827"/>
      <c r="Q434" s="827"/>
      <c r="R434" s="748"/>
      <c r="S434" s="827"/>
      <c r="T434" s="830"/>
      <c r="U434" s="831"/>
      <c r="V434" s="831"/>
      <c r="W434" s="831"/>
      <c r="X434" s="831"/>
      <c r="Y434" s="832"/>
      <c r="Z434" s="748"/>
      <c r="AA434" s="748"/>
      <c r="AB434" s="748"/>
    </row>
    <row r="435" spans="1:28" ht="15.75" customHeight="1">
      <c r="A435" s="826"/>
      <c r="B435" s="827"/>
      <c r="C435" s="827"/>
      <c r="D435" s="827"/>
      <c r="E435" s="827"/>
      <c r="F435" s="827"/>
      <c r="G435" s="828"/>
      <c r="H435" s="829"/>
      <c r="I435" s="829"/>
      <c r="J435" s="827"/>
      <c r="K435" s="827"/>
      <c r="L435" s="827"/>
      <c r="M435" s="827"/>
      <c r="N435" s="827"/>
      <c r="O435" s="827"/>
      <c r="P435" s="827"/>
      <c r="Q435" s="827"/>
      <c r="R435" s="748"/>
      <c r="S435" s="827"/>
      <c r="T435" s="830"/>
      <c r="U435" s="831"/>
      <c r="V435" s="831"/>
      <c r="W435" s="831"/>
      <c r="X435" s="831"/>
      <c r="Y435" s="832"/>
      <c r="Z435" s="748"/>
      <c r="AA435" s="748"/>
      <c r="AB435" s="748"/>
    </row>
    <row r="436" spans="1:28" ht="15.75" customHeight="1">
      <c r="A436" s="826"/>
      <c r="B436" s="827"/>
      <c r="C436" s="827"/>
      <c r="D436" s="827"/>
      <c r="E436" s="827"/>
      <c r="F436" s="827"/>
      <c r="G436" s="828"/>
      <c r="H436" s="829"/>
      <c r="I436" s="829"/>
      <c r="J436" s="827"/>
      <c r="K436" s="827"/>
      <c r="L436" s="827"/>
      <c r="M436" s="827"/>
      <c r="N436" s="827"/>
      <c r="O436" s="827"/>
      <c r="P436" s="827"/>
      <c r="Q436" s="827"/>
      <c r="R436" s="748"/>
      <c r="S436" s="827"/>
      <c r="T436" s="830"/>
      <c r="U436" s="831"/>
      <c r="V436" s="831"/>
      <c r="W436" s="831"/>
      <c r="X436" s="831"/>
      <c r="Y436" s="832"/>
      <c r="Z436" s="748"/>
      <c r="AA436" s="748"/>
      <c r="AB436" s="748"/>
    </row>
    <row r="437" spans="1:28" ht="15.75" customHeight="1">
      <c r="A437" s="826"/>
      <c r="B437" s="827"/>
      <c r="C437" s="827"/>
      <c r="D437" s="827"/>
      <c r="E437" s="827"/>
      <c r="F437" s="827"/>
      <c r="G437" s="828"/>
      <c r="H437" s="829"/>
      <c r="I437" s="829"/>
      <c r="J437" s="827"/>
      <c r="K437" s="827"/>
      <c r="L437" s="827"/>
      <c r="M437" s="827"/>
      <c r="N437" s="827"/>
      <c r="O437" s="827"/>
      <c r="P437" s="827"/>
      <c r="Q437" s="827"/>
      <c r="R437" s="748"/>
      <c r="S437" s="827"/>
      <c r="T437" s="830"/>
      <c r="U437" s="831"/>
      <c r="V437" s="831"/>
      <c r="W437" s="831"/>
      <c r="X437" s="831"/>
      <c r="Y437" s="832"/>
      <c r="Z437" s="748"/>
      <c r="AA437" s="748"/>
      <c r="AB437" s="748"/>
    </row>
    <row r="438" spans="1:28" ht="15.75" customHeight="1">
      <c r="A438" s="826"/>
      <c r="B438" s="827"/>
      <c r="C438" s="827"/>
      <c r="D438" s="827"/>
      <c r="E438" s="827"/>
      <c r="F438" s="827"/>
      <c r="G438" s="828"/>
      <c r="H438" s="829"/>
      <c r="I438" s="829"/>
      <c r="J438" s="827"/>
      <c r="K438" s="827"/>
      <c r="L438" s="827"/>
      <c r="M438" s="827"/>
      <c r="N438" s="827"/>
      <c r="O438" s="827"/>
      <c r="P438" s="827"/>
      <c r="Q438" s="827"/>
      <c r="R438" s="748"/>
      <c r="S438" s="827"/>
      <c r="T438" s="830"/>
      <c r="U438" s="831"/>
      <c r="V438" s="831"/>
      <c r="W438" s="831"/>
      <c r="X438" s="831"/>
      <c r="Y438" s="832"/>
      <c r="Z438" s="748"/>
      <c r="AA438" s="748"/>
      <c r="AB438" s="748"/>
    </row>
    <row r="439" spans="1:28" ht="15.75" customHeight="1">
      <c r="A439" s="826"/>
      <c r="B439" s="827"/>
      <c r="C439" s="827"/>
      <c r="D439" s="827"/>
      <c r="E439" s="827"/>
      <c r="F439" s="827"/>
      <c r="G439" s="828"/>
      <c r="H439" s="829"/>
      <c r="I439" s="829"/>
      <c r="J439" s="827"/>
      <c r="K439" s="827"/>
      <c r="L439" s="827"/>
      <c r="M439" s="827"/>
      <c r="N439" s="827"/>
      <c r="O439" s="827"/>
      <c r="P439" s="827"/>
      <c r="Q439" s="827"/>
      <c r="R439" s="748"/>
      <c r="S439" s="827"/>
      <c r="T439" s="830"/>
      <c r="U439" s="831"/>
      <c r="V439" s="831"/>
      <c r="W439" s="831"/>
      <c r="X439" s="831"/>
      <c r="Y439" s="832"/>
      <c r="Z439" s="748"/>
      <c r="AA439" s="748"/>
      <c r="AB439" s="748"/>
    </row>
    <row r="440" spans="1:28" ht="15.75" customHeight="1">
      <c r="A440" s="826"/>
      <c r="B440" s="827"/>
      <c r="C440" s="827"/>
      <c r="D440" s="827"/>
      <c r="E440" s="827"/>
      <c r="F440" s="827"/>
      <c r="G440" s="828"/>
      <c r="H440" s="829"/>
      <c r="I440" s="829"/>
      <c r="J440" s="827"/>
      <c r="K440" s="827"/>
      <c r="L440" s="827"/>
      <c r="M440" s="827"/>
      <c r="N440" s="827"/>
      <c r="O440" s="827"/>
      <c r="P440" s="827"/>
      <c r="Q440" s="827"/>
      <c r="R440" s="748"/>
      <c r="S440" s="827"/>
      <c r="T440" s="830"/>
      <c r="U440" s="831"/>
      <c r="V440" s="831"/>
      <c r="W440" s="831"/>
      <c r="X440" s="831"/>
      <c r="Y440" s="832"/>
      <c r="Z440" s="748"/>
      <c r="AA440" s="748"/>
      <c r="AB440" s="748"/>
    </row>
    <row r="441" spans="1:28" ht="15.75" customHeight="1">
      <c r="A441" s="826"/>
      <c r="B441" s="827"/>
      <c r="C441" s="827"/>
      <c r="D441" s="827"/>
      <c r="E441" s="827"/>
      <c r="F441" s="827"/>
      <c r="G441" s="828"/>
      <c r="H441" s="829"/>
      <c r="I441" s="829"/>
      <c r="J441" s="827"/>
      <c r="K441" s="827"/>
      <c r="L441" s="827"/>
      <c r="M441" s="827"/>
      <c r="N441" s="827"/>
      <c r="O441" s="827"/>
      <c r="P441" s="827"/>
      <c r="Q441" s="827"/>
      <c r="R441" s="748"/>
      <c r="S441" s="827"/>
      <c r="T441" s="830"/>
      <c r="U441" s="831"/>
      <c r="V441" s="831"/>
      <c r="W441" s="831"/>
      <c r="X441" s="831"/>
      <c r="Y441" s="832"/>
      <c r="Z441" s="748"/>
      <c r="AA441" s="748"/>
      <c r="AB441" s="748"/>
    </row>
    <row r="442" spans="1:28" ht="15.75" customHeight="1">
      <c r="A442" s="826"/>
      <c r="B442" s="827"/>
      <c r="C442" s="827"/>
      <c r="D442" s="827"/>
      <c r="E442" s="827"/>
      <c r="F442" s="827"/>
      <c r="G442" s="828"/>
      <c r="H442" s="829"/>
      <c r="I442" s="829"/>
      <c r="J442" s="827"/>
      <c r="K442" s="827"/>
      <c r="L442" s="827"/>
      <c r="M442" s="827"/>
      <c r="N442" s="827"/>
      <c r="O442" s="827"/>
      <c r="P442" s="827"/>
      <c r="Q442" s="827"/>
      <c r="R442" s="748"/>
      <c r="S442" s="827"/>
      <c r="T442" s="830"/>
      <c r="U442" s="831"/>
      <c r="V442" s="831"/>
      <c r="W442" s="831"/>
      <c r="X442" s="831"/>
      <c r="Y442" s="832"/>
      <c r="Z442" s="748"/>
      <c r="AA442" s="748"/>
      <c r="AB442" s="748"/>
    </row>
    <row r="443" spans="1:28" ht="15.75" customHeight="1">
      <c r="A443" s="826"/>
      <c r="B443" s="827"/>
      <c r="C443" s="827"/>
      <c r="D443" s="827"/>
      <c r="E443" s="827"/>
      <c r="F443" s="827"/>
      <c r="G443" s="828"/>
      <c r="H443" s="829"/>
      <c r="I443" s="829"/>
      <c r="J443" s="827"/>
      <c r="K443" s="827"/>
      <c r="L443" s="827"/>
      <c r="M443" s="827"/>
      <c r="N443" s="827"/>
      <c r="O443" s="827"/>
      <c r="P443" s="827"/>
      <c r="Q443" s="827"/>
      <c r="R443" s="748"/>
      <c r="S443" s="827"/>
      <c r="T443" s="830"/>
      <c r="U443" s="831"/>
      <c r="V443" s="831"/>
      <c r="W443" s="831"/>
      <c r="X443" s="831"/>
      <c r="Y443" s="832"/>
      <c r="Z443" s="748"/>
      <c r="AA443" s="748"/>
      <c r="AB443" s="748"/>
    </row>
    <row r="444" spans="1:28" ht="15.75" customHeight="1">
      <c r="A444" s="826"/>
      <c r="B444" s="827"/>
      <c r="C444" s="827"/>
      <c r="D444" s="827"/>
      <c r="E444" s="827"/>
      <c r="F444" s="827"/>
      <c r="G444" s="828"/>
      <c r="H444" s="829"/>
      <c r="I444" s="829"/>
      <c r="J444" s="827"/>
      <c r="K444" s="827"/>
      <c r="L444" s="827"/>
      <c r="M444" s="827"/>
      <c r="N444" s="827"/>
      <c r="O444" s="827"/>
      <c r="P444" s="827"/>
      <c r="Q444" s="827"/>
      <c r="R444" s="748"/>
      <c r="S444" s="827"/>
      <c r="T444" s="830"/>
      <c r="U444" s="831"/>
      <c r="V444" s="831"/>
      <c r="W444" s="831"/>
      <c r="X444" s="831"/>
      <c r="Y444" s="832"/>
      <c r="Z444" s="748"/>
      <c r="AA444" s="748"/>
      <c r="AB444" s="748"/>
    </row>
    <row r="445" spans="1:28" ht="15.75" customHeight="1">
      <c r="A445" s="826"/>
      <c r="B445" s="827"/>
      <c r="C445" s="827"/>
      <c r="D445" s="827"/>
      <c r="E445" s="827"/>
      <c r="F445" s="827"/>
      <c r="G445" s="828"/>
      <c r="H445" s="829"/>
      <c r="I445" s="829"/>
      <c r="J445" s="827"/>
      <c r="K445" s="827"/>
      <c r="L445" s="827"/>
      <c r="M445" s="827"/>
      <c r="N445" s="827"/>
      <c r="O445" s="827"/>
      <c r="P445" s="827"/>
      <c r="Q445" s="827"/>
      <c r="R445" s="748"/>
      <c r="S445" s="827"/>
      <c r="T445" s="830"/>
      <c r="U445" s="831"/>
      <c r="V445" s="831"/>
      <c r="W445" s="831"/>
      <c r="X445" s="831"/>
      <c r="Y445" s="832"/>
      <c r="Z445" s="748"/>
      <c r="AA445" s="748"/>
      <c r="AB445" s="748"/>
    </row>
    <row r="446" spans="1:28" ht="15.75" customHeight="1">
      <c r="A446" s="826"/>
      <c r="B446" s="827"/>
      <c r="C446" s="827"/>
      <c r="D446" s="827"/>
      <c r="E446" s="827"/>
      <c r="F446" s="827"/>
      <c r="G446" s="828"/>
      <c r="H446" s="829"/>
      <c r="I446" s="829"/>
      <c r="J446" s="827"/>
      <c r="K446" s="827"/>
      <c r="L446" s="827"/>
      <c r="M446" s="827"/>
      <c r="N446" s="827"/>
      <c r="O446" s="827"/>
      <c r="P446" s="827"/>
      <c r="Q446" s="827"/>
      <c r="R446" s="748"/>
      <c r="S446" s="827"/>
      <c r="T446" s="830"/>
      <c r="U446" s="831"/>
      <c r="V446" s="831"/>
      <c r="W446" s="831"/>
      <c r="X446" s="831"/>
      <c r="Y446" s="832"/>
      <c r="Z446" s="748"/>
      <c r="AA446" s="748"/>
      <c r="AB446" s="748"/>
    </row>
    <row r="447" spans="1:28" ht="15.75" customHeight="1">
      <c r="A447" s="826"/>
      <c r="B447" s="827"/>
      <c r="C447" s="827"/>
      <c r="D447" s="827"/>
      <c r="E447" s="827"/>
      <c r="F447" s="827"/>
      <c r="G447" s="828"/>
      <c r="H447" s="829"/>
      <c r="I447" s="829"/>
      <c r="J447" s="827"/>
      <c r="K447" s="827"/>
      <c r="L447" s="827"/>
      <c r="M447" s="827"/>
      <c r="N447" s="827"/>
      <c r="O447" s="827"/>
      <c r="P447" s="827"/>
      <c r="Q447" s="827"/>
      <c r="R447" s="748"/>
      <c r="S447" s="827"/>
      <c r="T447" s="830"/>
      <c r="U447" s="831"/>
      <c r="V447" s="831"/>
      <c r="W447" s="831"/>
      <c r="X447" s="831"/>
      <c r="Y447" s="832"/>
      <c r="Z447" s="748"/>
      <c r="AA447" s="748"/>
      <c r="AB447" s="748"/>
    </row>
    <row r="448" spans="1:28" ht="15.75" customHeight="1">
      <c r="A448" s="826"/>
      <c r="B448" s="827"/>
      <c r="C448" s="827"/>
      <c r="D448" s="827"/>
      <c r="E448" s="827"/>
      <c r="F448" s="827"/>
      <c r="G448" s="828"/>
      <c r="H448" s="829"/>
      <c r="I448" s="829"/>
      <c r="J448" s="827"/>
      <c r="K448" s="827"/>
      <c r="L448" s="827"/>
      <c r="M448" s="827"/>
      <c r="N448" s="827"/>
      <c r="O448" s="827"/>
      <c r="P448" s="827"/>
      <c r="Q448" s="827"/>
      <c r="R448" s="748"/>
      <c r="S448" s="827"/>
      <c r="T448" s="830"/>
      <c r="U448" s="831"/>
      <c r="V448" s="831"/>
      <c r="W448" s="831"/>
      <c r="X448" s="831"/>
      <c r="Y448" s="832"/>
      <c r="Z448" s="748"/>
      <c r="AA448" s="748"/>
      <c r="AB448" s="748"/>
    </row>
    <row r="449" spans="1:28" ht="15.75" customHeight="1">
      <c r="A449" s="826"/>
      <c r="B449" s="827"/>
      <c r="C449" s="827"/>
      <c r="D449" s="827"/>
      <c r="E449" s="827"/>
      <c r="F449" s="827"/>
      <c r="G449" s="828"/>
      <c r="H449" s="829"/>
      <c r="I449" s="829"/>
      <c r="J449" s="827"/>
      <c r="K449" s="827"/>
      <c r="L449" s="827"/>
      <c r="M449" s="827"/>
      <c r="N449" s="827"/>
      <c r="O449" s="827"/>
      <c r="P449" s="827"/>
      <c r="Q449" s="827"/>
      <c r="R449" s="748"/>
      <c r="S449" s="827"/>
      <c r="T449" s="830"/>
      <c r="U449" s="831"/>
      <c r="V449" s="831"/>
      <c r="W449" s="831"/>
      <c r="X449" s="831"/>
      <c r="Y449" s="832"/>
      <c r="Z449" s="748"/>
      <c r="AA449" s="748"/>
      <c r="AB449" s="748"/>
    </row>
    <row r="450" spans="1:28" ht="15.75" customHeight="1">
      <c r="A450" s="826"/>
      <c r="B450" s="827"/>
      <c r="C450" s="827"/>
      <c r="D450" s="827"/>
      <c r="E450" s="827"/>
      <c r="F450" s="827"/>
      <c r="G450" s="828"/>
      <c r="H450" s="829"/>
      <c r="I450" s="829"/>
      <c r="J450" s="827"/>
      <c r="K450" s="827"/>
      <c r="L450" s="827"/>
      <c r="M450" s="827"/>
      <c r="N450" s="827"/>
      <c r="O450" s="827"/>
      <c r="P450" s="827"/>
      <c r="Q450" s="827"/>
      <c r="R450" s="748"/>
      <c r="S450" s="827"/>
      <c r="T450" s="830"/>
      <c r="U450" s="831"/>
      <c r="V450" s="831"/>
      <c r="W450" s="831"/>
      <c r="X450" s="831"/>
      <c r="Y450" s="832"/>
      <c r="Z450" s="748"/>
      <c r="AA450" s="748"/>
      <c r="AB450" s="748"/>
    </row>
    <row r="451" spans="1:28" ht="15.75" customHeight="1">
      <c r="A451" s="826"/>
      <c r="B451" s="827"/>
      <c r="C451" s="827"/>
      <c r="D451" s="827"/>
      <c r="E451" s="827"/>
      <c r="F451" s="827"/>
      <c r="G451" s="828"/>
      <c r="H451" s="829"/>
      <c r="I451" s="829"/>
      <c r="J451" s="827"/>
      <c r="K451" s="827"/>
      <c r="L451" s="827"/>
      <c r="M451" s="827"/>
      <c r="N451" s="827"/>
      <c r="O451" s="827"/>
      <c r="P451" s="827"/>
      <c r="Q451" s="827"/>
      <c r="R451" s="748"/>
      <c r="S451" s="827"/>
      <c r="T451" s="830"/>
      <c r="U451" s="831"/>
      <c r="V451" s="831"/>
      <c r="W451" s="831"/>
      <c r="X451" s="831"/>
      <c r="Y451" s="832"/>
      <c r="Z451" s="748"/>
      <c r="AA451" s="748"/>
      <c r="AB451" s="748"/>
    </row>
    <row r="452" spans="1:28" ht="15.75" customHeight="1">
      <c r="A452" s="826"/>
      <c r="B452" s="827"/>
      <c r="C452" s="827"/>
      <c r="D452" s="827"/>
      <c r="E452" s="827"/>
      <c r="F452" s="827"/>
      <c r="G452" s="828"/>
      <c r="H452" s="829"/>
      <c r="I452" s="829"/>
      <c r="J452" s="827"/>
      <c r="K452" s="827"/>
      <c r="L452" s="827"/>
      <c r="M452" s="827"/>
      <c r="N452" s="827"/>
      <c r="O452" s="827"/>
      <c r="P452" s="827"/>
      <c r="Q452" s="827"/>
      <c r="R452" s="748"/>
      <c r="S452" s="827"/>
      <c r="T452" s="830"/>
      <c r="U452" s="831"/>
      <c r="V452" s="831"/>
      <c r="W452" s="831"/>
      <c r="X452" s="831"/>
      <c r="Y452" s="832"/>
      <c r="Z452" s="748"/>
      <c r="AA452" s="748"/>
      <c r="AB452" s="748"/>
    </row>
    <row r="453" spans="1:28" ht="15.75" customHeight="1">
      <c r="A453" s="826"/>
      <c r="B453" s="827"/>
      <c r="C453" s="827"/>
      <c r="D453" s="827"/>
      <c r="E453" s="827"/>
      <c r="F453" s="827"/>
      <c r="G453" s="828"/>
      <c r="H453" s="829"/>
      <c r="I453" s="829"/>
      <c r="J453" s="827"/>
      <c r="K453" s="827"/>
      <c r="L453" s="827"/>
      <c r="M453" s="827"/>
      <c r="N453" s="827"/>
      <c r="O453" s="827"/>
      <c r="P453" s="827"/>
      <c r="Q453" s="827"/>
      <c r="R453" s="748"/>
      <c r="S453" s="827"/>
      <c r="T453" s="830"/>
      <c r="U453" s="831"/>
      <c r="V453" s="831"/>
      <c r="W453" s="831"/>
      <c r="X453" s="831"/>
      <c r="Y453" s="832"/>
      <c r="Z453" s="748"/>
      <c r="AA453" s="748"/>
      <c r="AB453" s="748"/>
    </row>
    <row r="454" spans="1:28" ht="15.75" customHeight="1">
      <c r="A454" s="826"/>
      <c r="B454" s="827"/>
      <c r="C454" s="827"/>
      <c r="D454" s="827"/>
      <c r="E454" s="827"/>
      <c r="F454" s="827"/>
      <c r="G454" s="828"/>
      <c r="H454" s="829"/>
      <c r="I454" s="829"/>
      <c r="J454" s="827"/>
      <c r="K454" s="827"/>
      <c r="L454" s="827"/>
      <c r="M454" s="827"/>
      <c r="N454" s="827"/>
      <c r="O454" s="827"/>
      <c r="P454" s="827"/>
      <c r="Q454" s="827"/>
      <c r="R454" s="748"/>
      <c r="S454" s="827"/>
      <c r="T454" s="830"/>
      <c r="U454" s="831"/>
      <c r="V454" s="831"/>
      <c r="W454" s="831"/>
      <c r="X454" s="831"/>
      <c r="Y454" s="832"/>
      <c r="Z454" s="748"/>
      <c r="AA454" s="748"/>
      <c r="AB454" s="748"/>
    </row>
    <row r="455" spans="1:28" ht="15.75" customHeight="1">
      <c r="A455" s="826"/>
      <c r="B455" s="827"/>
      <c r="C455" s="827"/>
      <c r="D455" s="827"/>
      <c r="E455" s="827"/>
      <c r="F455" s="827"/>
      <c r="G455" s="828"/>
      <c r="H455" s="829"/>
      <c r="I455" s="829"/>
      <c r="J455" s="827"/>
      <c r="K455" s="827"/>
      <c r="L455" s="827"/>
      <c r="M455" s="827"/>
      <c r="N455" s="827"/>
      <c r="O455" s="827"/>
      <c r="P455" s="827"/>
      <c r="Q455" s="827"/>
      <c r="R455" s="748"/>
      <c r="S455" s="827"/>
      <c r="T455" s="830"/>
      <c r="U455" s="831"/>
      <c r="V455" s="831"/>
      <c r="W455" s="831"/>
      <c r="X455" s="831"/>
      <c r="Y455" s="832"/>
      <c r="Z455" s="748"/>
      <c r="AA455" s="748"/>
      <c r="AB455" s="748"/>
    </row>
    <row r="456" spans="1:28" ht="15.75" customHeight="1">
      <c r="A456" s="826"/>
      <c r="B456" s="827"/>
      <c r="C456" s="827"/>
      <c r="D456" s="827"/>
      <c r="E456" s="827"/>
      <c r="F456" s="827"/>
      <c r="G456" s="828"/>
      <c r="H456" s="829"/>
      <c r="I456" s="829"/>
      <c r="J456" s="827"/>
      <c r="K456" s="827"/>
      <c r="L456" s="827"/>
      <c r="M456" s="827"/>
      <c r="N456" s="827"/>
      <c r="O456" s="827"/>
      <c r="P456" s="827"/>
      <c r="Q456" s="827"/>
      <c r="R456" s="748"/>
      <c r="S456" s="827"/>
      <c r="T456" s="830"/>
      <c r="U456" s="831"/>
      <c r="V456" s="831"/>
      <c r="W456" s="831"/>
      <c r="X456" s="831"/>
      <c r="Y456" s="832"/>
      <c r="Z456" s="748"/>
      <c r="AA456" s="748"/>
      <c r="AB456" s="748"/>
    </row>
    <row r="457" spans="1:28" ht="15.75" customHeight="1">
      <c r="A457" s="826"/>
      <c r="B457" s="827"/>
      <c r="C457" s="827"/>
      <c r="D457" s="827"/>
      <c r="E457" s="827"/>
      <c r="F457" s="827"/>
      <c r="G457" s="828"/>
      <c r="H457" s="829"/>
      <c r="I457" s="829"/>
      <c r="J457" s="827"/>
      <c r="K457" s="827"/>
      <c r="L457" s="827"/>
      <c r="M457" s="827"/>
      <c r="N457" s="827"/>
      <c r="O457" s="827"/>
      <c r="P457" s="827"/>
      <c r="Q457" s="827"/>
      <c r="R457" s="748"/>
      <c r="S457" s="827"/>
      <c r="T457" s="830"/>
      <c r="U457" s="831"/>
      <c r="V457" s="831"/>
      <c r="W457" s="831"/>
      <c r="X457" s="831"/>
      <c r="Y457" s="832"/>
      <c r="Z457" s="748"/>
      <c r="AA457" s="748"/>
      <c r="AB457" s="748"/>
    </row>
    <row r="458" spans="1:28" ht="15.75" customHeight="1">
      <c r="A458" s="826"/>
      <c r="B458" s="827"/>
      <c r="C458" s="827"/>
      <c r="D458" s="827"/>
      <c r="E458" s="827"/>
      <c r="F458" s="827"/>
      <c r="G458" s="828"/>
      <c r="H458" s="829"/>
      <c r="I458" s="829"/>
      <c r="J458" s="827"/>
      <c r="K458" s="827"/>
      <c r="L458" s="827"/>
      <c r="M458" s="827"/>
      <c r="N458" s="827"/>
      <c r="O458" s="827"/>
      <c r="P458" s="827"/>
      <c r="Q458" s="827"/>
      <c r="R458" s="748"/>
      <c r="S458" s="827"/>
      <c r="T458" s="830"/>
      <c r="U458" s="831"/>
      <c r="V458" s="831"/>
      <c r="W458" s="831"/>
      <c r="X458" s="831"/>
      <c r="Y458" s="832"/>
      <c r="Z458" s="748"/>
      <c r="AA458" s="748"/>
      <c r="AB458" s="748"/>
    </row>
    <row r="459" spans="1:28" ht="15.75" customHeight="1">
      <c r="A459" s="826"/>
      <c r="B459" s="827"/>
      <c r="C459" s="827"/>
      <c r="D459" s="827"/>
      <c r="E459" s="827"/>
      <c r="F459" s="827"/>
      <c r="G459" s="828"/>
      <c r="H459" s="829"/>
      <c r="I459" s="829"/>
      <c r="J459" s="827"/>
      <c r="K459" s="827"/>
      <c r="L459" s="827"/>
      <c r="M459" s="827"/>
      <c r="N459" s="827"/>
      <c r="O459" s="827"/>
      <c r="P459" s="827"/>
      <c r="Q459" s="827"/>
      <c r="R459" s="748"/>
      <c r="S459" s="827"/>
      <c r="T459" s="830"/>
      <c r="U459" s="831"/>
      <c r="V459" s="831"/>
      <c r="W459" s="831"/>
      <c r="X459" s="831"/>
      <c r="Y459" s="832"/>
      <c r="Z459" s="748"/>
      <c r="AA459" s="748"/>
      <c r="AB459" s="748"/>
    </row>
    <row r="460" spans="1:28" ht="15.75" customHeight="1">
      <c r="A460" s="826"/>
      <c r="B460" s="827"/>
      <c r="C460" s="827"/>
      <c r="D460" s="827"/>
      <c r="E460" s="827"/>
      <c r="F460" s="827"/>
      <c r="G460" s="828"/>
      <c r="H460" s="829"/>
      <c r="I460" s="829"/>
      <c r="J460" s="827"/>
      <c r="K460" s="827"/>
      <c r="L460" s="827"/>
      <c r="M460" s="827"/>
      <c r="N460" s="827"/>
      <c r="O460" s="827"/>
      <c r="P460" s="827"/>
      <c r="Q460" s="827"/>
      <c r="R460" s="748"/>
      <c r="S460" s="827"/>
      <c r="T460" s="830"/>
      <c r="U460" s="831"/>
      <c r="V460" s="831"/>
      <c r="W460" s="831"/>
      <c r="X460" s="831"/>
      <c r="Y460" s="832"/>
      <c r="Z460" s="748"/>
      <c r="AA460" s="748"/>
      <c r="AB460" s="748"/>
    </row>
    <row r="461" spans="1:28" ht="15.75" customHeight="1">
      <c r="A461" s="826"/>
      <c r="B461" s="827"/>
      <c r="C461" s="827"/>
      <c r="D461" s="827"/>
      <c r="E461" s="827"/>
      <c r="F461" s="827"/>
      <c r="G461" s="828"/>
      <c r="H461" s="829"/>
      <c r="I461" s="829"/>
      <c r="J461" s="827"/>
      <c r="K461" s="827"/>
      <c r="L461" s="827"/>
      <c r="M461" s="827"/>
      <c r="N461" s="827"/>
      <c r="O461" s="827"/>
      <c r="P461" s="827"/>
      <c r="Q461" s="827"/>
      <c r="R461" s="748"/>
      <c r="S461" s="827"/>
      <c r="T461" s="830"/>
      <c r="U461" s="831"/>
      <c r="V461" s="831"/>
      <c r="W461" s="831"/>
      <c r="X461" s="831"/>
      <c r="Y461" s="832"/>
      <c r="Z461" s="748"/>
      <c r="AA461" s="748"/>
      <c r="AB461" s="748"/>
    </row>
    <row r="462" spans="1:28" ht="15.75" customHeight="1">
      <c r="A462" s="826"/>
      <c r="B462" s="827"/>
      <c r="C462" s="827"/>
      <c r="D462" s="827"/>
      <c r="E462" s="827"/>
      <c r="F462" s="827"/>
      <c r="G462" s="828"/>
      <c r="H462" s="829"/>
      <c r="I462" s="829"/>
      <c r="J462" s="827"/>
      <c r="K462" s="827"/>
      <c r="L462" s="827"/>
      <c r="M462" s="827"/>
      <c r="N462" s="827"/>
      <c r="O462" s="827"/>
      <c r="P462" s="827"/>
      <c r="Q462" s="827"/>
      <c r="R462" s="748"/>
      <c r="S462" s="827"/>
      <c r="T462" s="830"/>
      <c r="U462" s="831"/>
      <c r="V462" s="831"/>
      <c r="W462" s="831"/>
      <c r="X462" s="831"/>
      <c r="Y462" s="832"/>
      <c r="Z462" s="748"/>
      <c r="AA462" s="748"/>
      <c r="AB462" s="748"/>
    </row>
    <row r="463" spans="1:28" ht="15.75" customHeight="1">
      <c r="A463" s="826"/>
      <c r="B463" s="827"/>
      <c r="C463" s="827"/>
      <c r="D463" s="827"/>
      <c r="E463" s="827"/>
      <c r="F463" s="827"/>
      <c r="G463" s="828"/>
      <c r="H463" s="829"/>
      <c r="I463" s="829"/>
      <c r="J463" s="827"/>
      <c r="K463" s="827"/>
      <c r="L463" s="827"/>
      <c r="M463" s="827"/>
      <c r="N463" s="827"/>
      <c r="O463" s="827"/>
      <c r="P463" s="827"/>
      <c r="Q463" s="827"/>
      <c r="R463" s="748"/>
      <c r="S463" s="827"/>
      <c r="T463" s="830"/>
      <c r="U463" s="831"/>
      <c r="V463" s="831"/>
      <c r="W463" s="831"/>
      <c r="X463" s="831"/>
      <c r="Y463" s="832"/>
      <c r="Z463" s="748"/>
      <c r="AA463" s="748"/>
      <c r="AB463" s="748"/>
    </row>
    <row r="464" spans="1:28" ht="15.75" customHeight="1">
      <c r="A464" s="826"/>
      <c r="B464" s="827"/>
      <c r="C464" s="827"/>
      <c r="D464" s="827"/>
      <c r="E464" s="827"/>
      <c r="F464" s="827"/>
      <c r="G464" s="828"/>
      <c r="H464" s="829"/>
      <c r="I464" s="829"/>
      <c r="J464" s="827"/>
      <c r="K464" s="827"/>
      <c r="L464" s="827"/>
      <c r="M464" s="827"/>
      <c r="N464" s="827"/>
      <c r="O464" s="827"/>
      <c r="P464" s="827"/>
      <c r="Q464" s="827"/>
      <c r="R464" s="748"/>
      <c r="S464" s="827"/>
      <c r="T464" s="830"/>
      <c r="U464" s="831"/>
      <c r="V464" s="831"/>
      <c r="W464" s="831"/>
      <c r="X464" s="831"/>
      <c r="Y464" s="832"/>
      <c r="Z464" s="748"/>
      <c r="AA464" s="748"/>
      <c r="AB464" s="748"/>
    </row>
    <row r="465" spans="1:28" ht="15.75" customHeight="1">
      <c r="A465" s="826"/>
      <c r="B465" s="827"/>
      <c r="C465" s="827"/>
      <c r="D465" s="827"/>
      <c r="E465" s="827"/>
      <c r="F465" s="827"/>
      <c r="G465" s="828"/>
      <c r="H465" s="829"/>
      <c r="I465" s="829"/>
      <c r="J465" s="827"/>
      <c r="K465" s="827"/>
      <c r="L465" s="827"/>
      <c r="M465" s="827"/>
      <c r="N465" s="827"/>
      <c r="O465" s="827"/>
      <c r="P465" s="827"/>
      <c r="Q465" s="827"/>
      <c r="R465" s="748"/>
      <c r="S465" s="827"/>
      <c r="T465" s="830"/>
      <c r="U465" s="831"/>
      <c r="V465" s="831"/>
      <c r="W465" s="831"/>
      <c r="X465" s="831"/>
      <c r="Y465" s="832"/>
      <c r="Z465" s="748"/>
      <c r="AA465" s="748"/>
      <c r="AB465" s="748"/>
    </row>
    <row r="466" spans="1:28" ht="15.75" customHeight="1">
      <c r="A466" s="826"/>
      <c r="B466" s="827"/>
      <c r="C466" s="827"/>
      <c r="D466" s="827"/>
      <c r="E466" s="827"/>
      <c r="F466" s="827"/>
      <c r="G466" s="828"/>
      <c r="H466" s="829"/>
      <c r="I466" s="829"/>
      <c r="J466" s="827"/>
      <c r="K466" s="827"/>
      <c r="L466" s="827"/>
      <c r="M466" s="827"/>
      <c r="N466" s="827"/>
      <c r="O466" s="827"/>
      <c r="P466" s="827"/>
      <c r="Q466" s="827"/>
      <c r="R466" s="748"/>
      <c r="S466" s="827"/>
      <c r="T466" s="830"/>
      <c r="U466" s="831"/>
      <c r="V466" s="831"/>
      <c r="W466" s="831"/>
      <c r="X466" s="831"/>
      <c r="Y466" s="832"/>
      <c r="Z466" s="748"/>
      <c r="AA466" s="748"/>
      <c r="AB466" s="748"/>
    </row>
    <row r="467" spans="1:28" ht="15.75" customHeight="1">
      <c r="A467" s="826"/>
      <c r="B467" s="827"/>
      <c r="C467" s="827"/>
      <c r="D467" s="827"/>
      <c r="E467" s="827"/>
      <c r="F467" s="827"/>
      <c r="G467" s="828"/>
      <c r="H467" s="829"/>
      <c r="I467" s="829"/>
      <c r="J467" s="827"/>
      <c r="K467" s="827"/>
      <c r="L467" s="827"/>
      <c r="M467" s="827"/>
      <c r="N467" s="827"/>
      <c r="O467" s="827"/>
      <c r="P467" s="827"/>
      <c r="Q467" s="827"/>
      <c r="R467" s="748"/>
      <c r="S467" s="827"/>
      <c r="T467" s="830"/>
      <c r="U467" s="831"/>
      <c r="V467" s="831"/>
      <c r="W467" s="831"/>
      <c r="X467" s="831"/>
      <c r="Y467" s="832"/>
      <c r="Z467" s="748"/>
      <c r="AA467" s="748"/>
      <c r="AB467" s="748"/>
    </row>
    <row r="468" spans="1:28" ht="15.75" customHeight="1">
      <c r="A468" s="826"/>
      <c r="B468" s="827"/>
      <c r="C468" s="827"/>
      <c r="D468" s="827"/>
      <c r="E468" s="827"/>
      <c r="F468" s="827"/>
      <c r="G468" s="828"/>
      <c r="H468" s="829"/>
      <c r="I468" s="829"/>
      <c r="J468" s="827"/>
      <c r="K468" s="827"/>
      <c r="L468" s="827"/>
      <c r="M468" s="827"/>
      <c r="N468" s="827"/>
      <c r="O468" s="827"/>
      <c r="P468" s="827"/>
      <c r="Q468" s="827"/>
      <c r="R468" s="748"/>
      <c r="S468" s="827"/>
      <c r="T468" s="830"/>
      <c r="U468" s="831"/>
      <c r="V468" s="831"/>
      <c r="W468" s="831"/>
      <c r="X468" s="831"/>
      <c r="Y468" s="832"/>
      <c r="Z468" s="748"/>
      <c r="AA468" s="748"/>
      <c r="AB468" s="748"/>
    </row>
    <row r="469" spans="1:28" ht="15.75" customHeight="1">
      <c r="A469" s="826"/>
      <c r="B469" s="827"/>
      <c r="C469" s="827"/>
      <c r="D469" s="827"/>
      <c r="E469" s="827"/>
      <c r="F469" s="827"/>
      <c r="G469" s="828"/>
      <c r="H469" s="829"/>
      <c r="I469" s="829"/>
      <c r="J469" s="827"/>
      <c r="K469" s="827"/>
      <c r="L469" s="827"/>
      <c r="M469" s="827"/>
      <c r="N469" s="827"/>
      <c r="O469" s="827"/>
      <c r="P469" s="827"/>
      <c r="Q469" s="827"/>
      <c r="R469" s="748"/>
      <c r="S469" s="827"/>
      <c r="T469" s="830"/>
      <c r="U469" s="831"/>
      <c r="V469" s="831"/>
      <c r="W469" s="831"/>
      <c r="X469" s="831"/>
      <c r="Y469" s="832"/>
      <c r="Z469" s="748"/>
      <c r="AA469" s="748"/>
      <c r="AB469" s="748"/>
    </row>
    <row r="470" spans="1:28" ht="15.75" customHeight="1">
      <c r="A470" s="826"/>
      <c r="B470" s="827"/>
      <c r="C470" s="827"/>
      <c r="D470" s="827"/>
      <c r="E470" s="827"/>
      <c r="F470" s="827"/>
      <c r="G470" s="828"/>
      <c r="H470" s="829"/>
      <c r="I470" s="829"/>
      <c r="J470" s="827"/>
      <c r="K470" s="827"/>
      <c r="L470" s="827"/>
      <c r="M470" s="827"/>
      <c r="N470" s="827"/>
      <c r="O470" s="827"/>
      <c r="P470" s="827"/>
      <c r="Q470" s="827"/>
      <c r="R470" s="748"/>
      <c r="S470" s="827"/>
      <c r="T470" s="830"/>
      <c r="U470" s="831"/>
      <c r="V470" s="831"/>
      <c r="W470" s="831"/>
      <c r="X470" s="831"/>
      <c r="Y470" s="832"/>
      <c r="Z470" s="748"/>
      <c r="AA470" s="748"/>
      <c r="AB470" s="748"/>
    </row>
    <row r="471" spans="1:28" ht="15.75" customHeight="1">
      <c r="A471" s="826"/>
      <c r="B471" s="827"/>
      <c r="C471" s="827"/>
      <c r="D471" s="827"/>
      <c r="E471" s="827"/>
      <c r="F471" s="827"/>
      <c r="G471" s="828"/>
      <c r="H471" s="829"/>
      <c r="I471" s="829"/>
      <c r="J471" s="827"/>
      <c r="K471" s="827"/>
      <c r="L471" s="827"/>
      <c r="M471" s="827"/>
      <c r="N471" s="827"/>
      <c r="O471" s="827"/>
      <c r="P471" s="827"/>
      <c r="Q471" s="827"/>
      <c r="R471" s="748"/>
      <c r="S471" s="827"/>
      <c r="T471" s="830"/>
      <c r="U471" s="831"/>
      <c r="V471" s="831"/>
      <c r="W471" s="831"/>
      <c r="X471" s="831"/>
      <c r="Y471" s="832"/>
      <c r="Z471" s="748"/>
      <c r="AA471" s="748"/>
      <c r="AB471" s="748"/>
    </row>
    <row r="472" spans="1:28" ht="15.75" customHeight="1">
      <c r="A472" s="826"/>
      <c r="B472" s="827"/>
      <c r="C472" s="827"/>
      <c r="D472" s="827"/>
      <c r="E472" s="827"/>
      <c r="F472" s="827"/>
      <c r="G472" s="828"/>
      <c r="H472" s="829"/>
      <c r="I472" s="829"/>
      <c r="J472" s="827"/>
      <c r="K472" s="827"/>
      <c r="L472" s="827"/>
      <c r="M472" s="827"/>
      <c r="N472" s="827"/>
      <c r="O472" s="827"/>
      <c r="P472" s="827"/>
      <c r="Q472" s="827"/>
      <c r="R472" s="748"/>
      <c r="S472" s="827"/>
      <c r="T472" s="830"/>
      <c r="U472" s="831"/>
      <c r="V472" s="831"/>
      <c r="W472" s="831"/>
      <c r="X472" s="831"/>
      <c r="Y472" s="832"/>
      <c r="Z472" s="748"/>
      <c r="AA472" s="748"/>
      <c r="AB472" s="748"/>
    </row>
    <row r="473" spans="1:28" ht="15.75" customHeight="1">
      <c r="A473" s="826"/>
      <c r="B473" s="827"/>
      <c r="C473" s="827"/>
      <c r="D473" s="827"/>
      <c r="E473" s="827"/>
      <c r="F473" s="827"/>
      <c r="G473" s="828"/>
      <c r="H473" s="829"/>
      <c r="I473" s="829"/>
      <c r="J473" s="827"/>
      <c r="K473" s="827"/>
      <c r="L473" s="827"/>
      <c r="M473" s="827"/>
      <c r="N473" s="827"/>
      <c r="O473" s="827"/>
      <c r="P473" s="827"/>
      <c r="Q473" s="827"/>
      <c r="R473" s="748"/>
      <c r="S473" s="827"/>
      <c r="T473" s="830"/>
      <c r="U473" s="831"/>
      <c r="V473" s="831"/>
      <c r="W473" s="831"/>
      <c r="X473" s="831"/>
      <c r="Y473" s="832"/>
      <c r="Z473" s="748"/>
      <c r="AA473" s="748"/>
      <c r="AB473" s="748"/>
    </row>
    <row r="474" spans="1:28" ht="15.75" customHeight="1">
      <c r="A474" s="826"/>
      <c r="B474" s="827"/>
      <c r="C474" s="827"/>
      <c r="D474" s="827"/>
      <c r="E474" s="827"/>
      <c r="F474" s="827"/>
      <c r="G474" s="828"/>
      <c r="H474" s="829"/>
      <c r="I474" s="829"/>
      <c r="J474" s="827"/>
      <c r="K474" s="827"/>
      <c r="L474" s="827"/>
      <c r="M474" s="827"/>
      <c r="N474" s="827"/>
      <c r="O474" s="827"/>
      <c r="P474" s="827"/>
      <c r="Q474" s="827"/>
      <c r="R474" s="748"/>
      <c r="S474" s="827"/>
      <c r="T474" s="830"/>
      <c r="U474" s="831"/>
      <c r="V474" s="831"/>
      <c r="W474" s="831"/>
      <c r="X474" s="831"/>
      <c r="Y474" s="832"/>
      <c r="Z474" s="748"/>
      <c r="AA474" s="748"/>
      <c r="AB474" s="748"/>
    </row>
    <row r="475" spans="1:28" ht="15.75" customHeight="1">
      <c r="A475" s="826"/>
      <c r="B475" s="827"/>
      <c r="C475" s="827"/>
      <c r="D475" s="827"/>
      <c r="E475" s="827"/>
      <c r="F475" s="827"/>
      <c r="G475" s="828"/>
      <c r="H475" s="829"/>
      <c r="I475" s="829"/>
      <c r="J475" s="827"/>
      <c r="K475" s="827"/>
      <c r="L475" s="827"/>
      <c r="M475" s="827"/>
      <c r="N475" s="827"/>
      <c r="O475" s="827"/>
      <c r="P475" s="827"/>
      <c r="Q475" s="827"/>
      <c r="R475" s="748"/>
      <c r="S475" s="827"/>
      <c r="T475" s="830"/>
      <c r="U475" s="831"/>
      <c r="V475" s="831"/>
      <c r="W475" s="831"/>
      <c r="X475" s="831"/>
      <c r="Y475" s="832"/>
      <c r="Z475" s="748"/>
      <c r="AA475" s="748"/>
      <c r="AB475" s="748"/>
    </row>
    <row r="476" spans="1:28" ht="15.75" customHeight="1">
      <c r="A476" s="826"/>
      <c r="B476" s="827"/>
      <c r="C476" s="827"/>
      <c r="D476" s="827"/>
      <c r="E476" s="827"/>
      <c r="F476" s="827"/>
      <c r="G476" s="828"/>
      <c r="H476" s="829"/>
      <c r="I476" s="829"/>
      <c r="J476" s="827"/>
      <c r="K476" s="827"/>
      <c r="L476" s="827"/>
      <c r="M476" s="827"/>
      <c r="N476" s="827"/>
      <c r="O476" s="827"/>
      <c r="P476" s="827"/>
      <c r="Q476" s="827"/>
      <c r="R476" s="748"/>
      <c r="S476" s="827"/>
      <c r="T476" s="830"/>
      <c r="U476" s="831"/>
      <c r="V476" s="831"/>
      <c r="W476" s="831"/>
      <c r="X476" s="831"/>
      <c r="Y476" s="832"/>
      <c r="Z476" s="748"/>
      <c r="AA476" s="748"/>
      <c r="AB476" s="748"/>
    </row>
    <row r="477" spans="1:28" ht="15.75" customHeight="1">
      <c r="A477" s="826"/>
      <c r="B477" s="827"/>
      <c r="C477" s="827"/>
      <c r="D477" s="827"/>
      <c r="E477" s="827"/>
      <c r="F477" s="827"/>
      <c r="G477" s="828"/>
      <c r="H477" s="829"/>
      <c r="I477" s="829"/>
      <c r="J477" s="827"/>
      <c r="K477" s="827"/>
      <c r="L477" s="827"/>
      <c r="M477" s="827"/>
      <c r="N477" s="827"/>
      <c r="O477" s="827"/>
      <c r="P477" s="827"/>
      <c r="Q477" s="827"/>
      <c r="R477" s="748"/>
      <c r="S477" s="827"/>
      <c r="T477" s="830"/>
      <c r="U477" s="831"/>
      <c r="V477" s="831"/>
      <c r="W477" s="831"/>
      <c r="X477" s="831"/>
      <c r="Y477" s="832"/>
      <c r="Z477" s="748"/>
      <c r="AA477" s="748"/>
      <c r="AB477" s="748"/>
    </row>
    <row r="478" spans="1:28" ht="15.75" customHeight="1">
      <c r="A478" s="826"/>
      <c r="B478" s="827"/>
      <c r="C478" s="827"/>
      <c r="D478" s="827"/>
      <c r="E478" s="827"/>
      <c r="F478" s="827"/>
      <c r="G478" s="828"/>
      <c r="H478" s="829"/>
      <c r="I478" s="829"/>
      <c r="J478" s="827"/>
      <c r="K478" s="827"/>
      <c r="L478" s="827"/>
      <c r="M478" s="827"/>
      <c r="N478" s="827"/>
      <c r="O478" s="827"/>
      <c r="P478" s="827"/>
      <c r="Q478" s="827"/>
      <c r="R478" s="748"/>
      <c r="S478" s="827"/>
      <c r="T478" s="830"/>
      <c r="U478" s="831"/>
      <c r="V478" s="831"/>
      <c r="W478" s="831"/>
      <c r="X478" s="831"/>
      <c r="Y478" s="832"/>
      <c r="Z478" s="748"/>
      <c r="AA478" s="748"/>
      <c r="AB478" s="748"/>
    </row>
    <row r="479" spans="1:28" ht="15.75" customHeight="1">
      <c r="A479" s="826"/>
      <c r="B479" s="827"/>
      <c r="C479" s="827"/>
      <c r="D479" s="827"/>
      <c r="E479" s="827"/>
      <c r="F479" s="827"/>
      <c r="G479" s="828"/>
      <c r="H479" s="829"/>
      <c r="I479" s="829"/>
      <c r="J479" s="827"/>
      <c r="K479" s="827"/>
      <c r="L479" s="827"/>
      <c r="M479" s="827"/>
      <c r="N479" s="827"/>
      <c r="O479" s="827"/>
      <c r="P479" s="827"/>
      <c r="Q479" s="827"/>
      <c r="R479" s="748"/>
      <c r="S479" s="827"/>
      <c r="T479" s="830"/>
      <c r="U479" s="831"/>
      <c r="V479" s="831"/>
      <c r="W479" s="831"/>
      <c r="X479" s="831"/>
      <c r="Y479" s="832"/>
      <c r="Z479" s="748"/>
      <c r="AA479" s="748"/>
      <c r="AB479" s="748"/>
    </row>
    <row r="480" spans="1:28" ht="15.75" customHeight="1">
      <c r="A480" s="826"/>
      <c r="B480" s="827"/>
      <c r="C480" s="827"/>
      <c r="D480" s="827"/>
      <c r="E480" s="827"/>
      <c r="F480" s="827"/>
      <c r="G480" s="828"/>
      <c r="H480" s="829"/>
      <c r="I480" s="829"/>
      <c r="J480" s="827"/>
      <c r="K480" s="827"/>
      <c r="L480" s="827"/>
      <c r="M480" s="827"/>
      <c r="N480" s="827"/>
      <c r="O480" s="827"/>
      <c r="P480" s="827"/>
      <c r="Q480" s="827"/>
      <c r="R480" s="748"/>
      <c r="S480" s="827"/>
      <c r="T480" s="830"/>
      <c r="U480" s="831"/>
      <c r="V480" s="831"/>
      <c r="W480" s="831"/>
      <c r="X480" s="831"/>
      <c r="Y480" s="832"/>
      <c r="Z480" s="748"/>
      <c r="AA480" s="748"/>
      <c r="AB480" s="748"/>
    </row>
    <row r="481" spans="1:28" ht="15.75" customHeight="1">
      <c r="A481" s="826"/>
      <c r="B481" s="827"/>
      <c r="C481" s="827"/>
      <c r="D481" s="827"/>
      <c r="E481" s="827"/>
      <c r="F481" s="827"/>
      <c r="G481" s="828"/>
      <c r="H481" s="829"/>
      <c r="I481" s="829"/>
      <c r="J481" s="827"/>
      <c r="K481" s="827"/>
      <c r="L481" s="827"/>
      <c r="M481" s="827"/>
      <c r="N481" s="827"/>
      <c r="O481" s="827"/>
      <c r="P481" s="827"/>
      <c r="Q481" s="827"/>
      <c r="R481" s="748"/>
      <c r="S481" s="827"/>
      <c r="T481" s="830"/>
      <c r="U481" s="831"/>
      <c r="V481" s="831"/>
      <c r="W481" s="831"/>
      <c r="X481" s="831"/>
      <c r="Y481" s="832"/>
      <c r="Z481" s="748"/>
      <c r="AA481" s="748"/>
      <c r="AB481" s="748"/>
    </row>
    <row r="482" spans="1:28" ht="15.75" customHeight="1">
      <c r="A482" s="826"/>
      <c r="B482" s="827"/>
      <c r="C482" s="827"/>
      <c r="D482" s="827"/>
      <c r="E482" s="827"/>
      <c r="F482" s="827"/>
      <c r="G482" s="828"/>
      <c r="H482" s="829"/>
      <c r="I482" s="829"/>
      <c r="J482" s="827"/>
      <c r="K482" s="827"/>
      <c r="L482" s="827"/>
      <c r="M482" s="827"/>
      <c r="N482" s="827"/>
      <c r="O482" s="827"/>
      <c r="P482" s="827"/>
      <c r="Q482" s="827"/>
      <c r="R482" s="748"/>
      <c r="S482" s="827"/>
      <c r="T482" s="830"/>
      <c r="U482" s="831"/>
      <c r="V482" s="831"/>
      <c r="W482" s="831"/>
      <c r="X482" s="831"/>
      <c r="Y482" s="832"/>
      <c r="Z482" s="748"/>
      <c r="AA482" s="748"/>
      <c r="AB482" s="748"/>
    </row>
    <row r="483" spans="1:28" ht="15.75" customHeight="1">
      <c r="A483" s="826"/>
      <c r="B483" s="827"/>
      <c r="C483" s="827"/>
      <c r="D483" s="827"/>
      <c r="E483" s="827"/>
      <c r="F483" s="827"/>
      <c r="G483" s="828"/>
      <c r="H483" s="829"/>
      <c r="I483" s="829"/>
      <c r="J483" s="827"/>
      <c r="K483" s="827"/>
      <c r="L483" s="827"/>
      <c r="M483" s="827"/>
      <c r="N483" s="827"/>
      <c r="O483" s="827"/>
      <c r="P483" s="827"/>
      <c r="Q483" s="827"/>
      <c r="R483" s="748"/>
      <c r="S483" s="827"/>
      <c r="T483" s="830"/>
      <c r="U483" s="831"/>
      <c r="V483" s="831"/>
      <c r="W483" s="831"/>
      <c r="X483" s="831"/>
      <c r="Y483" s="832"/>
      <c r="Z483" s="748"/>
      <c r="AA483" s="748"/>
      <c r="AB483" s="748"/>
    </row>
    <row r="484" spans="1:28" ht="15.75" customHeight="1">
      <c r="A484" s="826"/>
      <c r="B484" s="827"/>
      <c r="C484" s="827"/>
      <c r="D484" s="827"/>
      <c r="E484" s="827"/>
      <c r="F484" s="827"/>
      <c r="G484" s="828"/>
      <c r="H484" s="829"/>
      <c r="I484" s="829"/>
      <c r="J484" s="827"/>
      <c r="K484" s="827"/>
      <c r="L484" s="827"/>
      <c r="M484" s="827"/>
      <c r="N484" s="827"/>
      <c r="O484" s="827"/>
      <c r="P484" s="827"/>
      <c r="Q484" s="827"/>
      <c r="R484" s="748"/>
      <c r="S484" s="827"/>
      <c r="T484" s="830"/>
      <c r="U484" s="831"/>
      <c r="V484" s="831"/>
      <c r="W484" s="831"/>
      <c r="X484" s="831"/>
      <c r="Y484" s="832"/>
      <c r="Z484" s="748"/>
      <c r="AA484" s="748"/>
      <c r="AB484" s="748"/>
    </row>
    <row r="485" spans="1:28" ht="15.75" customHeight="1">
      <c r="A485" s="826"/>
      <c r="B485" s="827"/>
      <c r="C485" s="827"/>
      <c r="D485" s="827"/>
      <c r="E485" s="827"/>
      <c r="F485" s="827"/>
      <c r="G485" s="828"/>
      <c r="H485" s="829"/>
      <c r="I485" s="829"/>
      <c r="J485" s="827"/>
      <c r="K485" s="827"/>
      <c r="L485" s="827"/>
      <c r="M485" s="827"/>
      <c r="N485" s="827"/>
      <c r="O485" s="827"/>
      <c r="P485" s="827"/>
      <c r="Q485" s="827"/>
      <c r="R485" s="748"/>
      <c r="S485" s="827"/>
      <c r="T485" s="830"/>
      <c r="U485" s="831"/>
      <c r="V485" s="831"/>
      <c r="W485" s="831"/>
      <c r="X485" s="831"/>
      <c r="Y485" s="832"/>
      <c r="Z485" s="748"/>
      <c r="AA485" s="748"/>
      <c r="AB485" s="748"/>
    </row>
    <row r="486" spans="1:28" ht="15.75" customHeight="1">
      <c r="A486" s="826"/>
      <c r="B486" s="827"/>
      <c r="C486" s="827"/>
      <c r="D486" s="827"/>
      <c r="E486" s="827"/>
      <c r="F486" s="827"/>
      <c r="G486" s="828"/>
      <c r="H486" s="829"/>
      <c r="I486" s="829"/>
      <c r="J486" s="827"/>
      <c r="K486" s="827"/>
      <c r="L486" s="827"/>
      <c r="M486" s="827"/>
      <c r="N486" s="827"/>
      <c r="O486" s="827"/>
      <c r="P486" s="827"/>
      <c r="Q486" s="827"/>
      <c r="R486" s="748"/>
      <c r="S486" s="827"/>
      <c r="T486" s="830"/>
      <c r="U486" s="831"/>
      <c r="V486" s="831"/>
      <c r="W486" s="831"/>
      <c r="X486" s="831"/>
      <c r="Y486" s="832"/>
      <c r="Z486" s="748"/>
      <c r="AA486" s="748"/>
      <c r="AB486" s="748"/>
    </row>
    <row r="487" spans="1:28" ht="15.75" customHeight="1">
      <c r="A487" s="826"/>
      <c r="B487" s="827"/>
      <c r="C487" s="827"/>
      <c r="D487" s="827"/>
      <c r="E487" s="827"/>
      <c r="F487" s="827"/>
      <c r="G487" s="828"/>
      <c r="H487" s="829"/>
      <c r="I487" s="829"/>
      <c r="J487" s="827"/>
      <c r="K487" s="827"/>
      <c r="L487" s="827"/>
      <c r="M487" s="827"/>
      <c r="N487" s="827"/>
      <c r="O487" s="827"/>
      <c r="P487" s="827"/>
      <c r="Q487" s="827"/>
      <c r="R487" s="748"/>
      <c r="S487" s="827"/>
      <c r="T487" s="830"/>
      <c r="U487" s="831"/>
      <c r="V487" s="831"/>
      <c r="W487" s="831"/>
      <c r="X487" s="831"/>
      <c r="Y487" s="832"/>
      <c r="Z487" s="748"/>
      <c r="AA487" s="748"/>
      <c r="AB487" s="748"/>
    </row>
    <row r="488" spans="1:28" ht="15.75" customHeight="1">
      <c r="A488" s="826"/>
      <c r="B488" s="827"/>
      <c r="C488" s="827"/>
      <c r="D488" s="827"/>
      <c r="E488" s="827"/>
      <c r="F488" s="827"/>
      <c r="G488" s="828"/>
      <c r="H488" s="829"/>
      <c r="I488" s="829"/>
      <c r="J488" s="827"/>
      <c r="K488" s="827"/>
      <c r="L488" s="827"/>
      <c r="M488" s="827"/>
      <c r="N488" s="827"/>
      <c r="O488" s="827"/>
      <c r="P488" s="827"/>
      <c r="Q488" s="827"/>
      <c r="R488" s="748"/>
      <c r="S488" s="827"/>
      <c r="T488" s="830"/>
      <c r="U488" s="831"/>
      <c r="V488" s="831"/>
      <c r="W488" s="831"/>
      <c r="X488" s="831"/>
      <c r="Y488" s="832"/>
      <c r="Z488" s="748"/>
      <c r="AA488" s="748"/>
      <c r="AB488" s="748"/>
    </row>
    <row r="489" spans="1:28" ht="15.75" customHeight="1">
      <c r="A489" s="826"/>
      <c r="B489" s="827"/>
      <c r="C489" s="827"/>
      <c r="D489" s="827"/>
      <c r="E489" s="827"/>
      <c r="F489" s="827"/>
      <c r="G489" s="828"/>
      <c r="H489" s="829"/>
      <c r="I489" s="829"/>
      <c r="J489" s="827"/>
      <c r="K489" s="827"/>
      <c r="L489" s="827"/>
      <c r="M489" s="827"/>
      <c r="N489" s="827"/>
      <c r="O489" s="827"/>
      <c r="P489" s="827"/>
      <c r="Q489" s="827"/>
      <c r="R489" s="748"/>
      <c r="S489" s="827"/>
      <c r="T489" s="830"/>
      <c r="U489" s="831"/>
      <c r="V489" s="831"/>
      <c r="W489" s="831"/>
      <c r="X489" s="831"/>
      <c r="Y489" s="832"/>
      <c r="Z489" s="748"/>
      <c r="AA489" s="748"/>
      <c r="AB489" s="748"/>
    </row>
    <row r="490" spans="1:28" ht="15.75" customHeight="1">
      <c r="A490" s="826"/>
      <c r="B490" s="827"/>
      <c r="C490" s="827"/>
      <c r="D490" s="827"/>
      <c r="E490" s="827"/>
      <c r="F490" s="827"/>
      <c r="G490" s="828"/>
      <c r="H490" s="829"/>
      <c r="I490" s="829"/>
      <c r="J490" s="827"/>
      <c r="K490" s="827"/>
      <c r="L490" s="827"/>
      <c r="M490" s="827"/>
      <c r="N490" s="827"/>
      <c r="O490" s="827"/>
      <c r="P490" s="827"/>
      <c r="Q490" s="827"/>
      <c r="R490" s="748"/>
      <c r="S490" s="827"/>
      <c r="T490" s="830"/>
      <c r="U490" s="831"/>
      <c r="V490" s="831"/>
      <c r="W490" s="831"/>
      <c r="X490" s="831"/>
      <c r="Y490" s="832"/>
      <c r="Z490" s="748"/>
      <c r="AA490" s="748"/>
      <c r="AB490" s="748"/>
    </row>
    <row r="491" spans="1:28" ht="15.75" customHeight="1">
      <c r="A491" s="826"/>
      <c r="B491" s="827"/>
      <c r="C491" s="827"/>
      <c r="D491" s="827"/>
      <c r="E491" s="827"/>
      <c r="F491" s="827"/>
      <c r="G491" s="828"/>
      <c r="H491" s="829"/>
      <c r="I491" s="829"/>
      <c r="J491" s="827"/>
      <c r="K491" s="827"/>
      <c r="L491" s="827"/>
      <c r="M491" s="827"/>
      <c r="N491" s="827"/>
      <c r="O491" s="827"/>
      <c r="P491" s="827"/>
      <c r="Q491" s="827"/>
      <c r="R491" s="748"/>
      <c r="S491" s="827"/>
      <c r="T491" s="830"/>
      <c r="U491" s="831"/>
      <c r="V491" s="831"/>
      <c r="W491" s="831"/>
      <c r="X491" s="831"/>
      <c r="Y491" s="832"/>
      <c r="Z491" s="748"/>
      <c r="AA491" s="748"/>
      <c r="AB491" s="748"/>
    </row>
    <row r="492" spans="1:28" ht="15.75" customHeight="1">
      <c r="A492" s="826"/>
      <c r="B492" s="827"/>
      <c r="C492" s="827"/>
      <c r="D492" s="827"/>
      <c r="E492" s="827"/>
      <c r="F492" s="827"/>
      <c r="G492" s="828"/>
      <c r="H492" s="829"/>
      <c r="I492" s="829"/>
      <c r="J492" s="827"/>
      <c r="K492" s="827"/>
      <c r="L492" s="827"/>
      <c r="M492" s="827"/>
      <c r="N492" s="827"/>
      <c r="O492" s="827"/>
      <c r="P492" s="827"/>
      <c r="Q492" s="827"/>
      <c r="R492" s="748"/>
      <c r="S492" s="827"/>
      <c r="T492" s="830"/>
      <c r="U492" s="831"/>
      <c r="V492" s="831"/>
      <c r="W492" s="831"/>
      <c r="X492" s="831"/>
      <c r="Y492" s="832"/>
      <c r="Z492" s="748"/>
      <c r="AA492" s="748"/>
      <c r="AB492" s="748"/>
    </row>
    <row r="493" spans="1:28" ht="15.75" customHeight="1">
      <c r="A493" s="826"/>
      <c r="B493" s="827"/>
      <c r="C493" s="827"/>
      <c r="D493" s="827"/>
      <c r="E493" s="827"/>
      <c r="F493" s="827"/>
      <c r="G493" s="828"/>
      <c r="H493" s="829"/>
      <c r="I493" s="829"/>
      <c r="J493" s="827"/>
      <c r="K493" s="827"/>
      <c r="L493" s="827"/>
      <c r="M493" s="827"/>
      <c r="N493" s="827"/>
      <c r="O493" s="827"/>
      <c r="P493" s="827"/>
      <c r="Q493" s="827"/>
      <c r="R493" s="748"/>
      <c r="S493" s="827"/>
      <c r="T493" s="830"/>
      <c r="U493" s="831"/>
      <c r="V493" s="831"/>
      <c r="W493" s="831"/>
      <c r="X493" s="831"/>
      <c r="Y493" s="832"/>
      <c r="Z493" s="748"/>
      <c r="AA493" s="748"/>
      <c r="AB493" s="748"/>
    </row>
    <row r="494" spans="1:28" ht="15.75" customHeight="1">
      <c r="A494" s="826"/>
      <c r="B494" s="827"/>
      <c r="C494" s="827"/>
      <c r="D494" s="827"/>
      <c r="E494" s="827"/>
      <c r="F494" s="827"/>
      <c r="G494" s="828"/>
      <c r="H494" s="829"/>
      <c r="I494" s="829"/>
      <c r="J494" s="827"/>
      <c r="K494" s="827"/>
      <c r="L494" s="827"/>
      <c r="M494" s="827"/>
      <c r="N494" s="827"/>
      <c r="O494" s="827"/>
      <c r="P494" s="827"/>
      <c r="Q494" s="827"/>
      <c r="R494" s="748"/>
      <c r="S494" s="827"/>
      <c r="T494" s="830"/>
      <c r="U494" s="831"/>
      <c r="V494" s="831"/>
      <c r="W494" s="831"/>
      <c r="X494" s="831"/>
      <c r="Y494" s="832"/>
      <c r="Z494" s="748"/>
      <c r="AA494" s="748"/>
      <c r="AB494" s="748"/>
    </row>
    <row r="495" spans="1:28" ht="15.75" customHeight="1">
      <c r="A495" s="826"/>
      <c r="B495" s="827"/>
      <c r="C495" s="827"/>
      <c r="D495" s="827"/>
      <c r="E495" s="827"/>
      <c r="F495" s="827"/>
      <c r="G495" s="828"/>
      <c r="H495" s="829"/>
      <c r="I495" s="829"/>
      <c r="J495" s="827"/>
      <c r="K495" s="827"/>
      <c r="L495" s="827"/>
      <c r="M495" s="827"/>
      <c r="N495" s="827"/>
      <c r="O495" s="827"/>
      <c r="P495" s="827"/>
      <c r="Q495" s="827"/>
      <c r="R495" s="748"/>
      <c r="S495" s="827"/>
      <c r="T495" s="830"/>
      <c r="U495" s="831"/>
      <c r="V495" s="831"/>
      <c r="W495" s="831"/>
      <c r="X495" s="831"/>
      <c r="Y495" s="832"/>
      <c r="Z495" s="748"/>
      <c r="AA495" s="748"/>
      <c r="AB495" s="748"/>
    </row>
    <row r="496" spans="1:28" ht="15.75" customHeight="1">
      <c r="A496" s="826"/>
      <c r="B496" s="827"/>
      <c r="C496" s="827"/>
      <c r="D496" s="827"/>
      <c r="E496" s="827"/>
      <c r="F496" s="827"/>
      <c r="G496" s="828"/>
      <c r="H496" s="829"/>
      <c r="I496" s="829"/>
      <c r="J496" s="827"/>
      <c r="K496" s="827"/>
      <c r="L496" s="827"/>
      <c r="M496" s="827"/>
      <c r="N496" s="827"/>
      <c r="O496" s="827"/>
      <c r="P496" s="827"/>
      <c r="Q496" s="827"/>
      <c r="R496" s="748"/>
      <c r="S496" s="827"/>
      <c r="T496" s="830"/>
      <c r="U496" s="831"/>
      <c r="V496" s="831"/>
      <c r="W496" s="831"/>
      <c r="X496" s="831"/>
      <c r="Y496" s="832"/>
      <c r="Z496" s="748"/>
      <c r="AA496" s="748"/>
      <c r="AB496" s="748"/>
    </row>
    <row r="497" spans="1:28" ht="15.75" customHeight="1">
      <c r="A497" s="826"/>
      <c r="B497" s="827"/>
      <c r="C497" s="827"/>
      <c r="D497" s="827"/>
      <c r="E497" s="827"/>
      <c r="F497" s="827"/>
      <c r="G497" s="828"/>
      <c r="H497" s="829"/>
      <c r="I497" s="829"/>
      <c r="J497" s="827"/>
      <c r="K497" s="827"/>
      <c r="L497" s="827"/>
      <c r="M497" s="827"/>
      <c r="N497" s="827"/>
      <c r="O497" s="827"/>
      <c r="P497" s="827"/>
      <c r="Q497" s="827"/>
      <c r="R497" s="748"/>
      <c r="S497" s="827"/>
      <c r="T497" s="830"/>
      <c r="U497" s="831"/>
      <c r="V497" s="831"/>
      <c r="W497" s="831"/>
      <c r="X497" s="831"/>
      <c r="Y497" s="832"/>
      <c r="Z497" s="748"/>
      <c r="AA497" s="748"/>
      <c r="AB497" s="748"/>
    </row>
    <row r="498" spans="1:28" ht="15.75" customHeight="1">
      <c r="A498" s="826"/>
      <c r="B498" s="827"/>
      <c r="C498" s="827"/>
      <c r="D498" s="827"/>
      <c r="E498" s="827"/>
      <c r="F498" s="827"/>
      <c r="G498" s="828"/>
      <c r="H498" s="829"/>
      <c r="I498" s="829"/>
      <c r="J498" s="827"/>
      <c r="K498" s="827"/>
      <c r="L498" s="827"/>
      <c r="M498" s="827"/>
      <c r="N498" s="827"/>
      <c r="O498" s="827"/>
      <c r="P498" s="827"/>
      <c r="Q498" s="827"/>
      <c r="R498" s="748"/>
      <c r="S498" s="827"/>
      <c r="T498" s="830"/>
      <c r="U498" s="831"/>
      <c r="V498" s="831"/>
      <c r="W498" s="831"/>
      <c r="X498" s="831"/>
      <c r="Y498" s="832"/>
      <c r="Z498" s="748"/>
      <c r="AA498" s="748"/>
      <c r="AB498" s="748"/>
    </row>
    <row r="499" spans="1:28" ht="15.75" customHeight="1">
      <c r="A499" s="826"/>
      <c r="B499" s="827"/>
      <c r="C499" s="827"/>
      <c r="D499" s="827"/>
      <c r="E499" s="827"/>
      <c r="F499" s="827"/>
      <c r="G499" s="828"/>
      <c r="H499" s="829"/>
      <c r="I499" s="829"/>
      <c r="J499" s="827"/>
      <c r="K499" s="827"/>
      <c r="L499" s="827"/>
      <c r="M499" s="827"/>
      <c r="N499" s="827"/>
      <c r="O499" s="827"/>
      <c r="P499" s="827"/>
      <c r="Q499" s="827"/>
      <c r="R499" s="748"/>
      <c r="S499" s="827"/>
      <c r="T499" s="830"/>
      <c r="U499" s="831"/>
      <c r="V499" s="831"/>
      <c r="W499" s="831"/>
      <c r="X499" s="831"/>
      <c r="Y499" s="832"/>
      <c r="Z499" s="748"/>
      <c r="AA499" s="748"/>
      <c r="AB499" s="748"/>
    </row>
    <row r="500" spans="1:28" ht="15.75" customHeight="1">
      <c r="A500" s="826"/>
      <c r="B500" s="827"/>
      <c r="C500" s="827"/>
      <c r="D500" s="827"/>
      <c r="E500" s="827"/>
      <c r="F500" s="827"/>
      <c r="G500" s="828"/>
      <c r="H500" s="829"/>
      <c r="I500" s="829"/>
      <c r="J500" s="827"/>
      <c r="K500" s="827"/>
      <c r="L500" s="827"/>
      <c r="M500" s="827"/>
      <c r="N500" s="827"/>
      <c r="O500" s="827"/>
      <c r="P500" s="827"/>
      <c r="Q500" s="827"/>
      <c r="R500" s="748"/>
      <c r="S500" s="827"/>
      <c r="T500" s="830"/>
      <c r="U500" s="831"/>
      <c r="V500" s="831"/>
      <c r="W500" s="831"/>
      <c r="X500" s="831"/>
      <c r="Y500" s="832"/>
      <c r="Z500" s="748"/>
      <c r="AA500" s="748"/>
      <c r="AB500" s="748"/>
    </row>
    <row r="501" spans="1:28" ht="15.75" customHeight="1">
      <c r="A501" s="826"/>
      <c r="B501" s="827"/>
      <c r="C501" s="827"/>
      <c r="D501" s="827"/>
      <c r="E501" s="827"/>
      <c r="F501" s="827"/>
      <c r="G501" s="828"/>
      <c r="H501" s="829"/>
      <c r="I501" s="829"/>
      <c r="J501" s="827"/>
      <c r="K501" s="827"/>
      <c r="L501" s="827"/>
      <c r="M501" s="827"/>
      <c r="N501" s="827"/>
      <c r="O501" s="827"/>
      <c r="P501" s="827"/>
      <c r="Q501" s="827"/>
      <c r="R501" s="748"/>
      <c r="S501" s="827"/>
      <c r="T501" s="830"/>
      <c r="U501" s="831"/>
      <c r="V501" s="831"/>
      <c r="W501" s="831"/>
      <c r="X501" s="831"/>
      <c r="Y501" s="832"/>
      <c r="Z501" s="748"/>
      <c r="AA501" s="748"/>
      <c r="AB501" s="748"/>
    </row>
    <row r="502" spans="1:28" ht="15.75" customHeight="1">
      <c r="A502" s="826"/>
      <c r="B502" s="827"/>
      <c r="C502" s="827"/>
      <c r="D502" s="827"/>
      <c r="E502" s="827"/>
      <c r="F502" s="827"/>
      <c r="G502" s="828"/>
      <c r="H502" s="829"/>
      <c r="I502" s="829"/>
      <c r="J502" s="827"/>
      <c r="K502" s="827"/>
      <c r="L502" s="827"/>
      <c r="M502" s="827"/>
      <c r="N502" s="827"/>
      <c r="O502" s="827"/>
      <c r="P502" s="827"/>
      <c r="Q502" s="827"/>
      <c r="R502" s="748"/>
      <c r="S502" s="827"/>
      <c r="T502" s="830"/>
      <c r="U502" s="831"/>
      <c r="V502" s="831"/>
      <c r="W502" s="831"/>
      <c r="X502" s="831"/>
      <c r="Y502" s="832"/>
      <c r="Z502" s="748"/>
      <c r="AA502" s="748"/>
      <c r="AB502" s="748"/>
    </row>
    <row r="503" spans="1:28" ht="15.75" customHeight="1">
      <c r="A503" s="826"/>
      <c r="B503" s="827"/>
      <c r="C503" s="827"/>
      <c r="D503" s="827"/>
      <c r="E503" s="827"/>
      <c r="F503" s="827"/>
      <c r="G503" s="828"/>
      <c r="H503" s="829"/>
      <c r="I503" s="829"/>
      <c r="J503" s="827"/>
      <c r="K503" s="827"/>
      <c r="L503" s="827"/>
      <c r="M503" s="827"/>
      <c r="N503" s="827"/>
      <c r="O503" s="827"/>
      <c r="P503" s="827"/>
      <c r="Q503" s="827"/>
      <c r="R503" s="748"/>
      <c r="S503" s="827"/>
      <c r="T503" s="830"/>
      <c r="U503" s="831"/>
      <c r="V503" s="831"/>
      <c r="W503" s="831"/>
      <c r="X503" s="831"/>
      <c r="Y503" s="832"/>
      <c r="Z503" s="748"/>
      <c r="AA503" s="748"/>
      <c r="AB503" s="748"/>
    </row>
    <row r="504" spans="1:28" ht="15.75" customHeight="1">
      <c r="A504" s="826"/>
      <c r="B504" s="827"/>
      <c r="C504" s="827"/>
      <c r="D504" s="827"/>
      <c r="E504" s="827"/>
      <c r="F504" s="827"/>
      <c r="G504" s="828"/>
      <c r="H504" s="829"/>
      <c r="I504" s="829"/>
      <c r="J504" s="827"/>
      <c r="K504" s="827"/>
      <c r="L504" s="827"/>
      <c r="M504" s="827"/>
      <c r="N504" s="827"/>
      <c r="O504" s="827"/>
      <c r="P504" s="827"/>
      <c r="Q504" s="827"/>
      <c r="R504" s="748"/>
      <c r="S504" s="827"/>
      <c r="T504" s="830"/>
      <c r="U504" s="831"/>
      <c r="V504" s="831"/>
      <c r="W504" s="831"/>
      <c r="X504" s="831"/>
      <c r="Y504" s="832"/>
      <c r="Z504" s="748"/>
      <c r="AA504" s="748"/>
      <c r="AB504" s="748"/>
    </row>
    <row r="505" spans="1:28" ht="15.75" customHeight="1">
      <c r="A505" s="826"/>
      <c r="B505" s="827"/>
      <c r="C505" s="827"/>
      <c r="D505" s="827"/>
      <c r="E505" s="827"/>
      <c r="F505" s="827"/>
      <c r="G505" s="828"/>
      <c r="H505" s="829"/>
      <c r="I505" s="829"/>
      <c r="J505" s="827"/>
      <c r="K505" s="827"/>
      <c r="L505" s="827"/>
      <c r="M505" s="827"/>
      <c r="N505" s="827"/>
      <c r="O505" s="827"/>
      <c r="P505" s="827"/>
      <c r="Q505" s="827"/>
      <c r="R505" s="748"/>
      <c r="S505" s="827"/>
      <c r="T505" s="830"/>
      <c r="U505" s="831"/>
      <c r="V505" s="831"/>
      <c r="W505" s="831"/>
      <c r="X505" s="831"/>
      <c r="Y505" s="832"/>
      <c r="Z505" s="748"/>
      <c r="AA505" s="748"/>
      <c r="AB505" s="748"/>
    </row>
    <row r="506" spans="1:28" ht="15.75" customHeight="1">
      <c r="A506" s="826"/>
      <c r="B506" s="827"/>
      <c r="C506" s="827"/>
      <c r="D506" s="827"/>
      <c r="E506" s="827"/>
      <c r="F506" s="827"/>
      <c r="G506" s="828"/>
      <c r="H506" s="829"/>
      <c r="I506" s="829"/>
      <c r="J506" s="827"/>
      <c r="K506" s="827"/>
      <c r="L506" s="827"/>
      <c r="M506" s="827"/>
      <c r="N506" s="827"/>
      <c r="O506" s="827"/>
      <c r="P506" s="827"/>
      <c r="Q506" s="827"/>
      <c r="R506" s="748"/>
      <c r="S506" s="827"/>
      <c r="T506" s="830"/>
      <c r="U506" s="831"/>
      <c r="V506" s="831"/>
      <c r="W506" s="831"/>
      <c r="X506" s="831"/>
      <c r="Y506" s="832"/>
      <c r="Z506" s="748"/>
      <c r="AA506" s="748"/>
      <c r="AB506" s="748"/>
    </row>
    <row r="507" spans="1:28" ht="15.75" customHeight="1">
      <c r="A507" s="826"/>
      <c r="B507" s="827"/>
      <c r="C507" s="827"/>
      <c r="D507" s="827"/>
      <c r="E507" s="827"/>
      <c r="F507" s="827"/>
      <c r="G507" s="828"/>
      <c r="H507" s="829"/>
      <c r="I507" s="829"/>
      <c r="J507" s="827"/>
      <c r="K507" s="827"/>
      <c r="L507" s="827"/>
      <c r="M507" s="827"/>
      <c r="N507" s="827"/>
      <c r="O507" s="827"/>
      <c r="P507" s="827"/>
      <c r="Q507" s="827"/>
      <c r="R507" s="748"/>
      <c r="S507" s="827"/>
      <c r="T507" s="830"/>
      <c r="U507" s="831"/>
      <c r="V507" s="831"/>
      <c r="W507" s="831"/>
      <c r="X507" s="831"/>
      <c r="Y507" s="832"/>
      <c r="Z507" s="748"/>
      <c r="AA507" s="748"/>
      <c r="AB507" s="748"/>
    </row>
    <row r="508" spans="1:28" ht="15.75" customHeight="1">
      <c r="A508" s="826"/>
      <c r="B508" s="827"/>
      <c r="C508" s="827"/>
      <c r="D508" s="827"/>
      <c r="E508" s="827"/>
      <c r="F508" s="827"/>
      <c r="G508" s="828"/>
      <c r="H508" s="829"/>
      <c r="I508" s="829"/>
      <c r="J508" s="827"/>
      <c r="K508" s="827"/>
      <c r="L508" s="827"/>
      <c r="M508" s="827"/>
      <c r="N508" s="827"/>
      <c r="O508" s="827"/>
      <c r="P508" s="827"/>
      <c r="Q508" s="827"/>
      <c r="R508" s="748"/>
      <c r="S508" s="827"/>
      <c r="T508" s="830"/>
      <c r="U508" s="831"/>
      <c r="V508" s="831"/>
      <c r="W508" s="831"/>
      <c r="X508" s="831"/>
      <c r="Y508" s="832"/>
      <c r="Z508" s="748"/>
      <c r="AA508" s="748"/>
      <c r="AB508" s="748"/>
    </row>
    <row r="509" spans="1:28" ht="15.75" customHeight="1">
      <c r="A509" s="826"/>
      <c r="B509" s="827"/>
      <c r="C509" s="827"/>
      <c r="D509" s="827"/>
      <c r="E509" s="827"/>
      <c r="F509" s="827"/>
      <c r="G509" s="828"/>
      <c r="H509" s="829"/>
      <c r="I509" s="829"/>
      <c r="J509" s="827"/>
      <c r="K509" s="827"/>
      <c r="L509" s="827"/>
      <c r="M509" s="827"/>
      <c r="N509" s="827"/>
      <c r="O509" s="827"/>
      <c r="P509" s="827"/>
      <c r="Q509" s="827"/>
      <c r="R509" s="748"/>
      <c r="S509" s="827"/>
      <c r="T509" s="830"/>
      <c r="U509" s="831"/>
      <c r="V509" s="831"/>
      <c r="W509" s="831"/>
      <c r="X509" s="831"/>
      <c r="Y509" s="832"/>
      <c r="Z509" s="748"/>
      <c r="AA509" s="748"/>
      <c r="AB509" s="748"/>
    </row>
    <row r="510" spans="1:28" ht="15.75" customHeight="1">
      <c r="A510" s="826"/>
      <c r="B510" s="827"/>
      <c r="C510" s="827"/>
      <c r="D510" s="827"/>
      <c r="E510" s="827"/>
      <c r="F510" s="827"/>
      <c r="G510" s="828"/>
      <c r="H510" s="829"/>
      <c r="I510" s="829"/>
      <c r="J510" s="827"/>
      <c r="K510" s="827"/>
      <c r="L510" s="827"/>
      <c r="M510" s="827"/>
      <c r="N510" s="827"/>
      <c r="O510" s="827"/>
      <c r="P510" s="827"/>
      <c r="Q510" s="827"/>
      <c r="R510" s="748"/>
      <c r="S510" s="827"/>
      <c r="T510" s="830"/>
      <c r="U510" s="831"/>
      <c r="V510" s="831"/>
      <c r="W510" s="831"/>
      <c r="X510" s="831"/>
      <c r="Y510" s="832"/>
      <c r="Z510" s="748"/>
      <c r="AA510" s="748"/>
      <c r="AB510" s="748"/>
    </row>
    <row r="511" spans="1:28" ht="15.75" customHeight="1">
      <c r="A511" s="826"/>
      <c r="B511" s="827"/>
      <c r="C511" s="827"/>
      <c r="D511" s="827"/>
      <c r="E511" s="827"/>
      <c r="F511" s="827"/>
      <c r="G511" s="828"/>
      <c r="H511" s="829"/>
      <c r="I511" s="829"/>
      <c r="J511" s="827"/>
      <c r="K511" s="827"/>
      <c r="L511" s="827"/>
      <c r="M511" s="827"/>
      <c r="N511" s="827"/>
      <c r="O511" s="827"/>
      <c r="P511" s="827"/>
      <c r="Q511" s="827"/>
      <c r="R511" s="748"/>
      <c r="S511" s="827"/>
      <c r="T511" s="830"/>
      <c r="U511" s="831"/>
      <c r="V511" s="831"/>
      <c r="W511" s="831"/>
      <c r="X511" s="831"/>
      <c r="Y511" s="832"/>
      <c r="Z511" s="748"/>
      <c r="AA511" s="748"/>
      <c r="AB511" s="748"/>
    </row>
    <row r="512" spans="1:28" ht="15.75" customHeight="1">
      <c r="A512" s="826"/>
      <c r="B512" s="827"/>
      <c r="C512" s="827"/>
      <c r="D512" s="827"/>
      <c r="E512" s="827"/>
      <c r="F512" s="827"/>
      <c r="G512" s="828"/>
      <c r="H512" s="829"/>
      <c r="I512" s="829"/>
      <c r="J512" s="827"/>
      <c r="K512" s="827"/>
      <c r="L512" s="827"/>
      <c r="M512" s="827"/>
      <c r="N512" s="827"/>
      <c r="O512" s="827"/>
      <c r="P512" s="827"/>
      <c r="Q512" s="827"/>
      <c r="R512" s="748"/>
      <c r="S512" s="827"/>
      <c r="T512" s="830"/>
      <c r="U512" s="831"/>
      <c r="V512" s="831"/>
      <c r="W512" s="831"/>
      <c r="X512" s="831"/>
      <c r="Y512" s="832"/>
      <c r="Z512" s="748"/>
      <c r="AA512" s="748"/>
      <c r="AB512" s="748"/>
    </row>
    <row r="513" spans="1:28" ht="15.75" customHeight="1">
      <c r="A513" s="826"/>
      <c r="B513" s="827"/>
      <c r="C513" s="827"/>
      <c r="D513" s="827"/>
      <c r="E513" s="827"/>
      <c r="F513" s="827"/>
      <c r="G513" s="828"/>
      <c r="H513" s="829"/>
      <c r="I513" s="829"/>
      <c r="J513" s="827"/>
      <c r="K513" s="827"/>
      <c r="L513" s="827"/>
      <c r="M513" s="827"/>
      <c r="N513" s="827"/>
      <c r="O513" s="827"/>
      <c r="P513" s="827"/>
      <c r="Q513" s="827"/>
      <c r="R513" s="748"/>
      <c r="S513" s="827"/>
      <c r="T513" s="830"/>
      <c r="U513" s="831"/>
      <c r="V513" s="831"/>
      <c r="W513" s="831"/>
      <c r="X513" s="831"/>
      <c r="Y513" s="832"/>
      <c r="Z513" s="748"/>
      <c r="AA513" s="748"/>
      <c r="AB513" s="748"/>
    </row>
    <row r="514" spans="1:28" ht="15.75" customHeight="1">
      <c r="A514" s="826"/>
      <c r="B514" s="827"/>
      <c r="C514" s="827"/>
      <c r="D514" s="827"/>
      <c r="E514" s="827"/>
      <c r="F514" s="827"/>
      <c r="G514" s="828"/>
      <c r="H514" s="829"/>
      <c r="I514" s="829"/>
      <c r="J514" s="827"/>
      <c r="K514" s="827"/>
      <c r="L514" s="827"/>
      <c r="M514" s="827"/>
      <c r="N514" s="827"/>
      <c r="O514" s="827"/>
      <c r="P514" s="827"/>
      <c r="Q514" s="827"/>
      <c r="R514" s="748"/>
      <c r="S514" s="827"/>
      <c r="T514" s="830"/>
      <c r="U514" s="831"/>
      <c r="V514" s="831"/>
      <c r="W514" s="831"/>
      <c r="X514" s="831"/>
      <c r="Y514" s="832"/>
      <c r="Z514" s="748"/>
      <c r="AA514" s="748"/>
      <c r="AB514" s="748"/>
    </row>
    <row r="515" spans="1:28" ht="15.75" customHeight="1">
      <c r="A515" s="826"/>
      <c r="B515" s="827"/>
      <c r="C515" s="827"/>
      <c r="D515" s="827"/>
      <c r="E515" s="827"/>
      <c r="F515" s="827"/>
      <c r="G515" s="828"/>
      <c r="H515" s="829"/>
      <c r="I515" s="829"/>
      <c r="J515" s="827"/>
      <c r="K515" s="827"/>
      <c r="L515" s="827"/>
      <c r="M515" s="827"/>
      <c r="N515" s="827"/>
      <c r="O515" s="827"/>
      <c r="P515" s="827"/>
      <c r="Q515" s="827"/>
      <c r="R515" s="748"/>
      <c r="S515" s="827"/>
      <c r="T515" s="830"/>
      <c r="U515" s="831"/>
      <c r="V515" s="831"/>
      <c r="W515" s="831"/>
      <c r="X515" s="831"/>
      <c r="Y515" s="832"/>
      <c r="Z515" s="748"/>
      <c r="AA515" s="748"/>
      <c r="AB515" s="748"/>
    </row>
    <row r="516" spans="1:28" ht="15.75" customHeight="1">
      <c r="A516" s="826"/>
      <c r="B516" s="827"/>
      <c r="C516" s="827"/>
      <c r="D516" s="827"/>
      <c r="E516" s="827"/>
      <c r="F516" s="827"/>
      <c r="G516" s="828"/>
      <c r="H516" s="829"/>
      <c r="I516" s="829"/>
      <c r="J516" s="827"/>
      <c r="K516" s="827"/>
      <c r="L516" s="827"/>
      <c r="M516" s="827"/>
      <c r="N516" s="827"/>
      <c r="O516" s="827"/>
      <c r="P516" s="827"/>
      <c r="Q516" s="827"/>
      <c r="R516" s="748"/>
      <c r="S516" s="827"/>
      <c r="T516" s="830"/>
      <c r="U516" s="831"/>
      <c r="V516" s="831"/>
      <c r="W516" s="831"/>
      <c r="X516" s="831"/>
      <c r="Y516" s="832"/>
      <c r="Z516" s="748"/>
      <c r="AA516" s="748"/>
      <c r="AB516" s="748"/>
    </row>
    <row r="517" spans="1:28" ht="15.75" customHeight="1">
      <c r="A517" s="826"/>
      <c r="B517" s="827"/>
      <c r="C517" s="827"/>
      <c r="D517" s="827"/>
      <c r="E517" s="827"/>
      <c r="F517" s="827"/>
      <c r="G517" s="828"/>
      <c r="H517" s="829"/>
      <c r="I517" s="829"/>
      <c r="J517" s="827"/>
      <c r="K517" s="827"/>
      <c r="L517" s="827"/>
      <c r="M517" s="827"/>
      <c r="N517" s="827"/>
      <c r="O517" s="827"/>
      <c r="P517" s="827"/>
      <c r="Q517" s="827"/>
      <c r="R517" s="748"/>
      <c r="S517" s="827"/>
      <c r="T517" s="830"/>
      <c r="U517" s="831"/>
      <c r="V517" s="831"/>
      <c r="W517" s="831"/>
      <c r="X517" s="831"/>
      <c r="Y517" s="832"/>
      <c r="Z517" s="748"/>
      <c r="AA517" s="748"/>
      <c r="AB517" s="748"/>
    </row>
    <row r="518" spans="1:28" ht="15.75" customHeight="1">
      <c r="A518" s="826"/>
      <c r="B518" s="827"/>
      <c r="C518" s="827"/>
      <c r="D518" s="827"/>
      <c r="E518" s="827"/>
      <c r="F518" s="827"/>
      <c r="G518" s="828"/>
      <c r="H518" s="829"/>
      <c r="I518" s="829"/>
      <c r="J518" s="827"/>
      <c r="K518" s="827"/>
      <c r="L518" s="827"/>
      <c r="M518" s="827"/>
      <c r="N518" s="827"/>
      <c r="O518" s="827"/>
      <c r="P518" s="827"/>
      <c r="Q518" s="827"/>
      <c r="R518" s="748"/>
      <c r="S518" s="827"/>
      <c r="T518" s="830"/>
      <c r="U518" s="831"/>
      <c r="V518" s="831"/>
      <c r="W518" s="831"/>
      <c r="X518" s="831"/>
      <c r="Y518" s="832"/>
      <c r="Z518" s="748"/>
      <c r="AA518" s="748"/>
      <c r="AB518" s="748"/>
    </row>
    <row r="519" spans="1:28" ht="15.75" customHeight="1">
      <c r="A519" s="826"/>
      <c r="B519" s="827"/>
      <c r="C519" s="827"/>
      <c r="D519" s="827"/>
      <c r="E519" s="827"/>
      <c r="F519" s="827"/>
      <c r="G519" s="828"/>
      <c r="H519" s="829"/>
      <c r="I519" s="829"/>
      <c r="J519" s="827"/>
      <c r="K519" s="827"/>
      <c r="L519" s="827"/>
      <c r="M519" s="827"/>
      <c r="N519" s="827"/>
      <c r="O519" s="827"/>
      <c r="P519" s="827"/>
      <c r="Q519" s="827"/>
      <c r="R519" s="748"/>
      <c r="S519" s="827"/>
      <c r="T519" s="830"/>
      <c r="U519" s="831"/>
      <c r="V519" s="831"/>
      <c r="W519" s="831"/>
      <c r="X519" s="831"/>
      <c r="Y519" s="832"/>
      <c r="Z519" s="748"/>
      <c r="AA519" s="748"/>
      <c r="AB519" s="748"/>
    </row>
    <row r="520" spans="1:28" ht="15.75" customHeight="1">
      <c r="A520" s="826"/>
      <c r="B520" s="827"/>
      <c r="C520" s="827"/>
      <c r="D520" s="827"/>
      <c r="E520" s="827"/>
      <c r="F520" s="827"/>
      <c r="G520" s="828"/>
      <c r="H520" s="829"/>
      <c r="I520" s="829"/>
      <c r="J520" s="827"/>
      <c r="K520" s="827"/>
      <c r="L520" s="827"/>
      <c r="M520" s="827"/>
      <c r="N520" s="827"/>
      <c r="O520" s="827"/>
      <c r="P520" s="827"/>
      <c r="Q520" s="827"/>
      <c r="R520" s="748"/>
      <c r="S520" s="827"/>
      <c r="T520" s="830"/>
      <c r="U520" s="831"/>
      <c r="V520" s="831"/>
      <c r="W520" s="831"/>
      <c r="X520" s="831"/>
      <c r="Y520" s="832"/>
      <c r="Z520" s="748"/>
      <c r="AA520" s="748"/>
      <c r="AB520" s="748"/>
    </row>
    <row r="521" spans="1:28" ht="15.75" customHeight="1">
      <c r="A521" s="826"/>
      <c r="B521" s="827"/>
      <c r="C521" s="827"/>
      <c r="D521" s="827"/>
      <c r="E521" s="827"/>
      <c r="F521" s="827"/>
      <c r="G521" s="828"/>
      <c r="H521" s="829"/>
      <c r="I521" s="829"/>
      <c r="J521" s="827"/>
      <c r="K521" s="827"/>
      <c r="L521" s="827"/>
      <c r="M521" s="827"/>
      <c r="N521" s="827"/>
      <c r="O521" s="827"/>
      <c r="P521" s="827"/>
      <c r="Q521" s="827"/>
      <c r="R521" s="748"/>
      <c r="S521" s="827"/>
      <c r="T521" s="830"/>
      <c r="U521" s="831"/>
      <c r="V521" s="831"/>
      <c r="W521" s="831"/>
      <c r="X521" s="831"/>
      <c r="Y521" s="832"/>
      <c r="Z521" s="748"/>
      <c r="AA521" s="748"/>
      <c r="AB521" s="748"/>
    </row>
    <row r="522" spans="1:28" ht="15.75" customHeight="1">
      <c r="A522" s="826"/>
      <c r="B522" s="827"/>
      <c r="C522" s="827"/>
      <c r="D522" s="827"/>
      <c r="E522" s="827"/>
      <c r="F522" s="827"/>
      <c r="G522" s="828"/>
      <c r="H522" s="829"/>
      <c r="I522" s="829"/>
      <c r="J522" s="827"/>
      <c r="K522" s="827"/>
      <c r="L522" s="827"/>
      <c r="M522" s="827"/>
      <c r="N522" s="827"/>
      <c r="O522" s="827"/>
      <c r="P522" s="827"/>
      <c r="Q522" s="827"/>
      <c r="R522" s="748"/>
      <c r="S522" s="827"/>
      <c r="T522" s="830"/>
      <c r="U522" s="831"/>
      <c r="V522" s="831"/>
      <c r="W522" s="831"/>
      <c r="X522" s="831"/>
      <c r="Y522" s="832"/>
      <c r="Z522" s="748"/>
      <c r="AA522" s="748"/>
      <c r="AB522" s="748"/>
    </row>
    <row r="523" spans="1:28" ht="15.75" customHeight="1">
      <c r="A523" s="826"/>
      <c r="B523" s="827"/>
      <c r="C523" s="827"/>
      <c r="D523" s="827"/>
      <c r="E523" s="827"/>
      <c r="F523" s="827"/>
      <c r="G523" s="828"/>
      <c r="H523" s="829"/>
      <c r="I523" s="829"/>
      <c r="J523" s="827"/>
      <c r="K523" s="827"/>
      <c r="L523" s="827"/>
      <c r="M523" s="827"/>
      <c r="N523" s="827"/>
      <c r="O523" s="827"/>
      <c r="P523" s="827"/>
      <c r="Q523" s="827"/>
      <c r="R523" s="748"/>
      <c r="S523" s="827"/>
      <c r="T523" s="830"/>
      <c r="U523" s="831"/>
      <c r="V523" s="831"/>
      <c r="W523" s="831"/>
      <c r="X523" s="831"/>
      <c r="Y523" s="832"/>
      <c r="Z523" s="748"/>
      <c r="AA523" s="748"/>
      <c r="AB523" s="748"/>
    </row>
    <row r="524" spans="1:28" ht="15.75" customHeight="1">
      <c r="A524" s="826"/>
      <c r="B524" s="827"/>
      <c r="C524" s="827"/>
      <c r="D524" s="827"/>
      <c r="E524" s="827"/>
      <c r="F524" s="827"/>
      <c r="G524" s="828"/>
      <c r="H524" s="829"/>
      <c r="I524" s="829"/>
      <c r="J524" s="827"/>
      <c r="K524" s="827"/>
      <c r="L524" s="827"/>
      <c r="M524" s="827"/>
      <c r="N524" s="827"/>
      <c r="O524" s="827"/>
      <c r="P524" s="827"/>
      <c r="Q524" s="827"/>
      <c r="R524" s="748"/>
      <c r="S524" s="827"/>
      <c r="T524" s="830"/>
      <c r="U524" s="831"/>
      <c r="V524" s="831"/>
      <c r="W524" s="831"/>
      <c r="X524" s="831"/>
      <c r="Y524" s="832"/>
      <c r="Z524" s="748"/>
      <c r="AA524" s="748"/>
      <c r="AB524" s="748"/>
    </row>
    <row r="525" spans="1:28" ht="15.75" customHeight="1">
      <c r="A525" s="826"/>
      <c r="B525" s="827"/>
      <c r="C525" s="827"/>
      <c r="D525" s="827"/>
      <c r="E525" s="827"/>
      <c r="F525" s="827"/>
      <c r="G525" s="828"/>
      <c r="H525" s="829"/>
      <c r="I525" s="829"/>
      <c r="J525" s="827"/>
      <c r="K525" s="827"/>
      <c r="L525" s="827"/>
      <c r="M525" s="827"/>
      <c r="N525" s="827"/>
      <c r="O525" s="827"/>
      <c r="P525" s="827"/>
      <c r="Q525" s="827"/>
      <c r="R525" s="748"/>
      <c r="S525" s="827"/>
      <c r="T525" s="830"/>
      <c r="U525" s="831"/>
      <c r="V525" s="831"/>
      <c r="W525" s="831"/>
      <c r="X525" s="831"/>
      <c r="Y525" s="832"/>
      <c r="Z525" s="748"/>
      <c r="AA525" s="748"/>
      <c r="AB525" s="748"/>
    </row>
    <row r="526" spans="1:28" ht="15.75" customHeight="1">
      <c r="A526" s="826"/>
      <c r="B526" s="827"/>
      <c r="C526" s="827"/>
      <c r="D526" s="827"/>
      <c r="E526" s="827"/>
      <c r="F526" s="827"/>
      <c r="G526" s="828"/>
      <c r="H526" s="829"/>
      <c r="I526" s="829"/>
      <c r="J526" s="827"/>
      <c r="K526" s="827"/>
      <c r="L526" s="827"/>
      <c r="M526" s="827"/>
      <c r="N526" s="827"/>
      <c r="O526" s="827"/>
      <c r="P526" s="827"/>
      <c r="Q526" s="827"/>
      <c r="R526" s="748"/>
      <c r="S526" s="827"/>
      <c r="T526" s="830"/>
      <c r="U526" s="831"/>
      <c r="V526" s="831"/>
      <c r="W526" s="831"/>
      <c r="X526" s="831"/>
      <c r="Y526" s="832"/>
      <c r="Z526" s="748"/>
      <c r="AA526" s="748"/>
      <c r="AB526" s="748"/>
    </row>
    <row r="527" spans="1:28" ht="15.75" customHeight="1">
      <c r="A527" s="826"/>
      <c r="B527" s="827"/>
      <c r="C527" s="827"/>
      <c r="D527" s="827"/>
      <c r="E527" s="827"/>
      <c r="F527" s="827"/>
      <c r="G527" s="828"/>
      <c r="H527" s="829"/>
      <c r="I527" s="829"/>
      <c r="J527" s="827"/>
      <c r="K527" s="827"/>
      <c r="L527" s="827"/>
      <c r="M527" s="827"/>
      <c r="N527" s="827"/>
      <c r="O527" s="827"/>
      <c r="P527" s="827"/>
      <c r="Q527" s="827"/>
      <c r="R527" s="748"/>
      <c r="S527" s="827"/>
      <c r="T527" s="830"/>
      <c r="U527" s="831"/>
      <c r="V527" s="831"/>
      <c r="W527" s="831"/>
      <c r="X527" s="831"/>
      <c r="Y527" s="832"/>
      <c r="Z527" s="748"/>
      <c r="AA527" s="748"/>
      <c r="AB527" s="748"/>
    </row>
    <row r="528" spans="1:28" ht="15.75" customHeight="1">
      <c r="A528" s="826"/>
      <c r="B528" s="827"/>
      <c r="C528" s="827"/>
      <c r="D528" s="827"/>
      <c r="E528" s="827"/>
      <c r="F528" s="827"/>
      <c r="G528" s="828"/>
      <c r="H528" s="829"/>
      <c r="I528" s="829"/>
      <c r="J528" s="827"/>
      <c r="K528" s="827"/>
      <c r="L528" s="827"/>
      <c r="M528" s="827"/>
      <c r="N528" s="827"/>
      <c r="O528" s="827"/>
      <c r="P528" s="827"/>
      <c r="Q528" s="827"/>
      <c r="R528" s="748"/>
      <c r="S528" s="827"/>
      <c r="T528" s="830"/>
      <c r="U528" s="831"/>
      <c r="V528" s="831"/>
      <c r="W528" s="831"/>
      <c r="X528" s="831"/>
      <c r="Y528" s="832"/>
      <c r="Z528" s="748"/>
      <c r="AA528" s="748"/>
      <c r="AB528" s="748"/>
    </row>
    <row r="529" spans="1:28" ht="15.75" customHeight="1">
      <c r="A529" s="826"/>
      <c r="B529" s="827"/>
      <c r="C529" s="827"/>
      <c r="D529" s="827"/>
      <c r="E529" s="827"/>
      <c r="F529" s="827"/>
      <c r="G529" s="828"/>
      <c r="H529" s="829"/>
      <c r="I529" s="829"/>
      <c r="J529" s="827"/>
      <c r="K529" s="827"/>
      <c r="L529" s="827"/>
      <c r="M529" s="827"/>
      <c r="N529" s="827"/>
      <c r="O529" s="827"/>
      <c r="P529" s="827"/>
      <c r="Q529" s="827"/>
      <c r="R529" s="748"/>
      <c r="S529" s="827"/>
      <c r="T529" s="830"/>
      <c r="U529" s="831"/>
      <c r="V529" s="831"/>
      <c r="W529" s="831"/>
      <c r="X529" s="831"/>
      <c r="Y529" s="832"/>
      <c r="Z529" s="748"/>
      <c r="AA529" s="748"/>
      <c r="AB529" s="748"/>
    </row>
    <row r="530" spans="1:28" ht="15.75" customHeight="1">
      <c r="A530" s="826"/>
      <c r="B530" s="827"/>
      <c r="C530" s="827"/>
      <c r="D530" s="827"/>
      <c r="E530" s="827"/>
      <c r="F530" s="827"/>
      <c r="G530" s="828"/>
      <c r="H530" s="829"/>
      <c r="I530" s="829"/>
      <c r="J530" s="827"/>
      <c r="K530" s="827"/>
      <c r="L530" s="827"/>
      <c r="M530" s="827"/>
      <c r="N530" s="827"/>
      <c r="O530" s="827"/>
      <c r="P530" s="827"/>
      <c r="Q530" s="827"/>
      <c r="R530" s="748"/>
      <c r="S530" s="827"/>
      <c r="T530" s="830"/>
      <c r="U530" s="831"/>
      <c r="V530" s="831"/>
      <c r="W530" s="831"/>
      <c r="X530" s="831"/>
      <c r="Y530" s="832"/>
      <c r="Z530" s="748"/>
      <c r="AA530" s="748"/>
      <c r="AB530" s="748"/>
    </row>
    <row r="531" spans="1:28" ht="15.75" customHeight="1">
      <c r="A531" s="826"/>
      <c r="B531" s="827"/>
      <c r="C531" s="827"/>
      <c r="D531" s="827"/>
      <c r="E531" s="827"/>
      <c r="F531" s="827"/>
      <c r="G531" s="828"/>
      <c r="H531" s="829"/>
      <c r="I531" s="829"/>
      <c r="J531" s="827"/>
      <c r="K531" s="827"/>
      <c r="L531" s="827"/>
      <c r="M531" s="827"/>
      <c r="N531" s="827"/>
      <c r="O531" s="827"/>
      <c r="P531" s="827"/>
      <c r="Q531" s="827"/>
      <c r="R531" s="748"/>
      <c r="S531" s="827"/>
      <c r="T531" s="830"/>
      <c r="U531" s="831"/>
      <c r="V531" s="831"/>
      <c r="W531" s="831"/>
      <c r="X531" s="831"/>
      <c r="Y531" s="832"/>
      <c r="Z531" s="748"/>
      <c r="AA531" s="748"/>
      <c r="AB531" s="748"/>
    </row>
    <row r="532" spans="1:28" ht="15.75" customHeight="1">
      <c r="A532" s="826"/>
      <c r="B532" s="827"/>
      <c r="C532" s="827"/>
      <c r="D532" s="827"/>
      <c r="E532" s="827"/>
      <c r="F532" s="827"/>
      <c r="G532" s="828"/>
      <c r="H532" s="829"/>
      <c r="I532" s="829"/>
      <c r="J532" s="827"/>
      <c r="K532" s="827"/>
      <c r="L532" s="827"/>
      <c r="M532" s="827"/>
      <c r="N532" s="827"/>
      <c r="O532" s="827"/>
      <c r="P532" s="827"/>
      <c r="Q532" s="827"/>
      <c r="R532" s="748"/>
      <c r="S532" s="827"/>
      <c r="T532" s="830"/>
      <c r="U532" s="831"/>
      <c r="V532" s="831"/>
      <c r="W532" s="831"/>
      <c r="X532" s="831"/>
      <c r="Y532" s="832"/>
      <c r="Z532" s="748"/>
      <c r="AA532" s="748"/>
      <c r="AB532" s="748"/>
    </row>
    <row r="533" spans="1:28" ht="15.75" customHeight="1">
      <c r="A533" s="826"/>
      <c r="B533" s="827"/>
      <c r="C533" s="827"/>
      <c r="D533" s="827"/>
      <c r="E533" s="827"/>
      <c r="F533" s="827"/>
      <c r="G533" s="828"/>
      <c r="H533" s="829"/>
      <c r="I533" s="829"/>
      <c r="J533" s="827"/>
      <c r="K533" s="827"/>
      <c r="L533" s="827"/>
      <c r="M533" s="827"/>
      <c r="N533" s="827"/>
      <c r="O533" s="827"/>
      <c r="P533" s="827"/>
      <c r="Q533" s="827"/>
      <c r="R533" s="748"/>
      <c r="S533" s="827"/>
      <c r="T533" s="830"/>
      <c r="U533" s="831"/>
      <c r="V533" s="831"/>
      <c r="W533" s="831"/>
      <c r="X533" s="831"/>
      <c r="Y533" s="832"/>
      <c r="Z533" s="748"/>
      <c r="AA533" s="748"/>
      <c r="AB533" s="748"/>
    </row>
    <row r="534" spans="1:28" ht="15.75" customHeight="1">
      <c r="A534" s="826"/>
      <c r="B534" s="827"/>
      <c r="C534" s="827"/>
      <c r="D534" s="827"/>
      <c r="E534" s="827"/>
      <c r="F534" s="827"/>
      <c r="G534" s="828"/>
      <c r="H534" s="829"/>
      <c r="I534" s="829"/>
      <c r="J534" s="827"/>
      <c r="K534" s="827"/>
      <c r="L534" s="827"/>
      <c r="M534" s="827"/>
      <c r="N534" s="827"/>
      <c r="O534" s="827"/>
      <c r="P534" s="827"/>
      <c r="Q534" s="827"/>
      <c r="R534" s="748"/>
      <c r="S534" s="827"/>
      <c r="T534" s="830"/>
      <c r="U534" s="831"/>
      <c r="V534" s="831"/>
      <c r="W534" s="831"/>
      <c r="X534" s="831"/>
      <c r="Y534" s="832"/>
      <c r="Z534" s="748"/>
      <c r="AA534" s="748"/>
      <c r="AB534" s="748"/>
    </row>
    <row r="535" spans="1:28" ht="15.75" customHeight="1">
      <c r="A535" s="826"/>
      <c r="B535" s="827"/>
      <c r="C535" s="827"/>
      <c r="D535" s="827"/>
      <c r="E535" s="827"/>
      <c r="F535" s="827"/>
      <c r="G535" s="828"/>
      <c r="H535" s="829"/>
      <c r="I535" s="829"/>
      <c r="J535" s="827"/>
      <c r="K535" s="827"/>
      <c r="L535" s="827"/>
      <c r="M535" s="827"/>
      <c r="N535" s="827"/>
      <c r="O535" s="827"/>
      <c r="P535" s="827"/>
      <c r="Q535" s="827"/>
      <c r="R535" s="748"/>
      <c r="S535" s="827"/>
      <c r="T535" s="830"/>
      <c r="U535" s="831"/>
      <c r="V535" s="831"/>
      <c r="W535" s="831"/>
      <c r="X535" s="831"/>
      <c r="Y535" s="832"/>
      <c r="Z535" s="748"/>
      <c r="AA535" s="748"/>
      <c r="AB535" s="748"/>
    </row>
    <row r="536" spans="1:28" ht="15.75" customHeight="1">
      <c r="A536" s="826"/>
      <c r="B536" s="827"/>
      <c r="C536" s="827"/>
      <c r="D536" s="827"/>
      <c r="E536" s="827"/>
      <c r="F536" s="827"/>
      <c r="G536" s="828"/>
      <c r="H536" s="829"/>
      <c r="I536" s="829"/>
      <c r="J536" s="827"/>
      <c r="K536" s="827"/>
      <c r="L536" s="827"/>
      <c r="M536" s="827"/>
      <c r="N536" s="827"/>
      <c r="O536" s="827"/>
      <c r="P536" s="827"/>
      <c r="Q536" s="827"/>
      <c r="R536" s="748"/>
      <c r="S536" s="827"/>
      <c r="T536" s="830"/>
      <c r="U536" s="831"/>
      <c r="V536" s="831"/>
      <c r="W536" s="831"/>
      <c r="X536" s="831"/>
      <c r="Y536" s="832"/>
      <c r="Z536" s="748"/>
      <c r="AA536" s="748"/>
      <c r="AB536" s="748"/>
    </row>
    <row r="537" spans="1:28" ht="15.75" customHeight="1">
      <c r="A537" s="826"/>
      <c r="B537" s="827"/>
      <c r="C537" s="827"/>
      <c r="D537" s="827"/>
      <c r="E537" s="827"/>
      <c r="F537" s="827"/>
      <c r="G537" s="828"/>
      <c r="H537" s="829"/>
      <c r="I537" s="829"/>
      <c r="J537" s="827"/>
      <c r="K537" s="827"/>
      <c r="L537" s="827"/>
      <c r="M537" s="827"/>
      <c r="N537" s="827"/>
      <c r="O537" s="827"/>
      <c r="P537" s="827"/>
      <c r="Q537" s="827"/>
      <c r="R537" s="748"/>
      <c r="S537" s="827"/>
      <c r="T537" s="830"/>
      <c r="U537" s="831"/>
      <c r="V537" s="831"/>
      <c r="W537" s="831"/>
      <c r="X537" s="831"/>
      <c r="Y537" s="832"/>
      <c r="Z537" s="748"/>
      <c r="AA537" s="748"/>
      <c r="AB537" s="748"/>
    </row>
    <row r="538" spans="1:28" ht="15.75" customHeight="1">
      <c r="A538" s="826"/>
      <c r="B538" s="827"/>
      <c r="C538" s="827"/>
      <c r="D538" s="827"/>
      <c r="E538" s="827"/>
      <c r="F538" s="827"/>
      <c r="G538" s="828"/>
      <c r="H538" s="829"/>
      <c r="I538" s="829"/>
      <c r="J538" s="827"/>
      <c r="K538" s="827"/>
      <c r="L538" s="827"/>
      <c r="M538" s="827"/>
      <c r="N538" s="827"/>
      <c r="O538" s="827"/>
      <c r="P538" s="827"/>
      <c r="Q538" s="827"/>
      <c r="R538" s="748"/>
      <c r="S538" s="827"/>
      <c r="T538" s="830"/>
      <c r="U538" s="831"/>
      <c r="V538" s="831"/>
      <c r="W538" s="831"/>
      <c r="X538" s="831"/>
      <c r="Y538" s="832"/>
      <c r="Z538" s="748"/>
      <c r="AA538" s="748"/>
      <c r="AB538" s="748"/>
    </row>
    <row r="539" spans="1:28" ht="15.75" customHeight="1">
      <c r="A539" s="826"/>
      <c r="B539" s="827"/>
      <c r="C539" s="827"/>
      <c r="D539" s="827"/>
      <c r="E539" s="827"/>
      <c r="F539" s="827"/>
      <c r="G539" s="828"/>
      <c r="H539" s="829"/>
      <c r="I539" s="829"/>
      <c r="J539" s="827"/>
      <c r="K539" s="827"/>
      <c r="L539" s="827"/>
      <c r="M539" s="827"/>
      <c r="N539" s="827"/>
      <c r="O539" s="827"/>
      <c r="P539" s="827"/>
      <c r="Q539" s="827"/>
      <c r="R539" s="748"/>
      <c r="S539" s="827"/>
      <c r="T539" s="830"/>
      <c r="U539" s="831"/>
      <c r="V539" s="831"/>
      <c r="W539" s="831"/>
      <c r="X539" s="831"/>
      <c r="Y539" s="832"/>
      <c r="Z539" s="748"/>
      <c r="AA539" s="748"/>
      <c r="AB539" s="748"/>
    </row>
    <row r="540" spans="1:28" ht="15.75" customHeight="1">
      <c r="A540" s="826"/>
      <c r="B540" s="827"/>
      <c r="C540" s="827"/>
      <c r="D540" s="827"/>
      <c r="E540" s="827"/>
      <c r="F540" s="827"/>
      <c r="G540" s="828"/>
      <c r="H540" s="829"/>
      <c r="I540" s="829"/>
      <c r="J540" s="827"/>
      <c r="K540" s="827"/>
      <c r="L540" s="827"/>
      <c r="M540" s="827"/>
      <c r="N540" s="827"/>
      <c r="O540" s="827"/>
      <c r="P540" s="827"/>
      <c r="Q540" s="827"/>
      <c r="R540" s="748"/>
      <c r="S540" s="827"/>
      <c r="T540" s="830"/>
      <c r="U540" s="831"/>
      <c r="V540" s="831"/>
      <c r="W540" s="831"/>
      <c r="X540" s="831"/>
      <c r="Y540" s="832"/>
      <c r="Z540" s="748"/>
      <c r="AA540" s="748"/>
      <c r="AB540" s="748"/>
    </row>
    <row r="541" spans="1:28" ht="15.75" customHeight="1">
      <c r="A541" s="826"/>
      <c r="B541" s="827"/>
      <c r="C541" s="827"/>
      <c r="D541" s="827"/>
      <c r="E541" s="827"/>
      <c r="F541" s="827"/>
      <c r="G541" s="828"/>
      <c r="H541" s="829"/>
      <c r="I541" s="829"/>
      <c r="J541" s="827"/>
      <c r="K541" s="827"/>
      <c r="L541" s="827"/>
      <c r="M541" s="827"/>
      <c r="N541" s="827"/>
      <c r="O541" s="827"/>
      <c r="P541" s="827"/>
      <c r="Q541" s="827"/>
      <c r="R541" s="748"/>
      <c r="S541" s="827"/>
      <c r="T541" s="830"/>
      <c r="U541" s="831"/>
      <c r="V541" s="831"/>
      <c r="W541" s="831"/>
      <c r="X541" s="831"/>
      <c r="Y541" s="832"/>
      <c r="Z541" s="748"/>
      <c r="AA541" s="748"/>
      <c r="AB541" s="748"/>
    </row>
    <row r="542" spans="1:28" ht="15.75" customHeight="1">
      <c r="A542" s="826"/>
      <c r="B542" s="827"/>
      <c r="C542" s="827"/>
      <c r="D542" s="827"/>
      <c r="E542" s="827"/>
      <c r="F542" s="827"/>
      <c r="G542" s="828"/>
      <c r="H542" s="829"/>
      <c r="I542" s="829"/>
      <c r="J542" s="827"/>
      <c r="K542" s="827"/>
      <c r="L542" s="827"/>
      <c r="M542" s="827"/>
      <c r="N542" s="827"/>
      <c r="O542" s="827"/>
      <c r="P542" s="827"/>
      <c r="Q542" s="827"/>
      <c r="R542" s="748"/>
      <c r="S542" s="827"/>
      <c r="T542" s="830"/>
      <c r="U542" s="831"/>
      <c r="V542" s="831"/>
      <c r="W542" s="831"/>
      <c r="X542" s="831"/>
      <c r="Y542" s="832"/>
      <c r="Z542" s="748"/>
      <c r="AA542" s="748"/>
      <c r="AB542" s="748"/>
    </row>
    <row r="543" spans="1:28" ht="15.75" customHeight="1">
      <c r="A543" s="826"/>
      <c r="B543" s="827"/>
      <c r="C543" s="827"/>
      <c r="D543" s="827"/>
      <c r="E543" s="827"/>
      <c r="F543" s="827"/>
      <c r="G543" s="828"/>
      <c r="H543" s="829"/>
      <c r="I543" s="829"/>
      <c r="J543" s="827"/>
      <c r="K543" s="827"/>
      <c r="L543" s="827"/>
      <c r="M543" s="827"/>
      <c r="N543" s="827"/>
      <c r="O543" s="827"/>
      <c r="P543" s="827"/>
      <c r="Q543" s="827"/>
      <c r="R543" s="748"/>
      <c r="S543" s="827"/>
      <c r="T543" s="830"/>
      <c r="U543" s="831"/>
      <c r="V543" s="831"/>
      <c r="W543" s="831"/>
      <c r="X543" s="831"/>
      <c r="Y543" s="832"/>
      <c r="Z543" s="748"/>
      <c r="AA543" s="748"/>
      <c r="AB543" s="748"/>
    </row>
    <row r="544" spans="1:28" ht="15.75" customHeight="1">
      <c r="A544" s="826"/>
      <c r="B544" s="827"/>
      <c r="C544" s="827"/>
      <c r="D544" s="827"/>
      <c r="E544" s="827"/>
      <c r="F544" s="827"/>
      <c r="G544" s="828"/>
      <c r="H544" s="829"/>
      <c r="I544" s="829"/>
      <c r="J544" s="827"/>
      <c r="K544" s="827"/>
      <c r="L544" s="827"/>
      <c r="M544" s="827"/>
      <c r="N544" s="827"/>
      <c r="O544" s="827"/>
      <c r="P544" s="827"/>
      <c r="Q544" s="827"/>
      <c r="R544" s="748"/>
      <c r="S544" s="827"/>
      <c r="T544" s="830"/>
      <c r="U544" s="831"/>
      <c r="V544" s="831"/>
      <c r="W544" s="831"/>
      <c r="X544" s="831"/>
      <c r="Y544" s="832"/>
      <c r="Z544" s="748"/>
      <c r="AA544" s="748"/>
      <c r="AB544" s="748"/>
    </row>
    <row r="545" spans="1:28" ht="15.75" customHeight="1">
      <c r="A545" s="826"/>
      <c r="B545" s="827"/>
      <c r="C545" s="827"/>
      <c r="D545" s="827"/>
      <c r="E545" s="827"/>
      <c r="F545" s="827"/>
      <c r="G545" s="828"/>
      <c r="H545" s="829"/>
      <c r="I545" s="829"/>
      <c r="J545" s="827"/>
      <c r="K545" s="827"/>
      <c r="L545" s="827"/>
      <c r="M545" s="827"/>
      <c r="N545" s="827"/>
      <c r="O545" s="827"/>
      <c r="P545" s="827"/>
      <c r="Q545" s="827"/>
      <c r="R545" s="748"/>
      <c r="S545" s="827"/>
      <c r="T545" s="830"/>
      <c r="U545" s="831"/>
      <c r="V545" s="831"/>
      <c r="W545" s="831"/>
      <c r="X545" s="831"/>
      <c r="Y545" s="832"/>
      <c r="Z545" s="748"/>
      <c r="AA545" s="748"/>
      <c r="AB545" s="748"/>
    </row>
    <row r="546" spans="1:28" ht="15.75" customHeight="1">
      <c r="A546" s="826"/>
      <c r="B546" s="827"/>
      <c r="C546" s="827"/>
      <c r="D546" s="827"/>
      <c r="E546" s="827"/>
      <c r="F546" s="827"/>
      <c r="G546" s="828"/>
      <c r="H546" s="829"/>
      <c r="I546" s="829"/>
      <c r="J546" s="827"/>
      <c r="K546" s="827"/>
      <c r="L546" s="827"/>
      <c r="M546" s="827"/>
      <c r="N546" s="827"/>
      <c r="O546" s="827"/>
      <c r="P546" s="827"/>
      <c r="Q546" s="827"/>
      <c r="R546" s="748"/>
      <c r="S546" s="827"/>
      <c r="T546" s="830"/>
      <c r="U546" s="831"/>
      <c r="V546" s="831"/>
      <c r="W546" s="831"/>
      <c r="X546" s="831"/>
      <c r="Y546" s="832"/>
      <c r="Z546" s="748"/>
      <c r="AA546" s="748"/>
      <c r="AB546" s="748"/>
    </row>
    <row r="547" spans="1:28" ht="15.75" customHeight="1">
      <c r="A547" s="826"/>
      <c r="B547" s="827"/>
      <c r="C547" s="827"/>
      <c r="D547" s="827"/>
      <c r="E547" s="827"/>
      <c r="F547" s="827"/>
      <c r="G547" s="828"/>
      <c r="H547" s="829"/>
      <c r="I547" s="829"/>
      <c r="J547" s="827"/>
      <c r="K547" s="827"/>
      <c r="L547" s="827"/>
      <c r="M547" s="827"/>
      <c r="N547" s="827"/>
      <c r="O547" s="827"/>
      <c r="P547" s="827"/>
      <c r="Q547" s="827"/>
      <c r="R547" s="748"/>
      <c r="S547" s="827"/>
      <c r="T547" s="830"/>
      <c r="U547" s="831"/>
      <c r="V547" s="831"/>
      <c r="W547" s="831"/>
      <c r="X547" s="831"/>
      <c r="Y547" s="832"/>
      <c r="Z547" s="748"/>
      <c r="AA547" s="748"/>
      <c r="AB547" s="748"/>
    </row>
    <row r="548" spans="1:28" ht="15.75" customHeight="1">
      <c r="A548" s="826"/>
      <c r="B548" s="827"/>
      <c r="C548" s="827"/>
      <c r="D548" s="827"/>
      <c r="E548" s="827"/>
      <c r="F548" s="827"/>
      <c r="G548" s="828"/>
      <c r="H548" s="829"/>
      <c r="I548" s="829"/>
      <c r="J548" s="827"/>
      <c r="K548" s="827"/>
      <c r="L548" s="827"/>
      <c r="M548" s="827"/>
      <c r="N548" s="827"/>
      <c r="O548" s="827"/>
      <c r="P548" s="827"/>
      <c r="Q548" s="827"/>
      <c r="R548" s="748"/>
      <c r="S548" s="827"/>
      <c r="T548" s="830"/>
      <c r="U548" s="831"/>
      <c r="V548" s="831"/>
      <c r="W548" s="831"/>
      <c r="X548" s="831"/>
      <c r="Y548" s="832"/>
      <c r="Z548" s="748"/>
      <c r="AA548" s="748"/>
      <c r="AB548" s="748"/>
    </row>
    <row r="549" spans="1:28" ht="15.75" customHeight="1">
      <c r="A549" s="826"/>
      <c r="B549" s="827"/>
      <c r="C549" s="827"/>
      <c r="D549" s="827"/>
      <c r="E549" s="827"/>
      <c r="F549" s="827"/>
      <c r="G549" s="828"/>
      <c r="H549" s="829"/>
      <c r="I549" s="829"/>
      <c r="J549" s="827"/>
      <c r="K549" s="827"/>
      <c r="L549" s="827"/>
      <c r="M549" s="827"/>
      <c r="N549" s="827"/>
      <c r="O549" s="827"/>
      <c r="P549" s="827"/>
      <c r="Q549" s="827"/>
      <c r="R549" s="748"/>
      <c r="S549" s="827"/>
      <c r="T549" s="830"/>
      <c r="U549" s="831"/>
      <c r="V549" s="831"/>
      <c r="W549" s="831"/>
      <c r="X549" s="831"/>
      <c r="Y549" s="832"/>
      <c r="Z549" s="748"/>
      <c r="AA549" s="748"/>
      <c r="AB549" s="748"/>
    </row>
    <row r="550" spans="1:28" ht="15.75" customHeight="1">
      <c r="A550" s="826"/>
      <c r="B550" s="827"/>
      <c r="C550" s="827"/>
      <c r="D550" s="827"/>
      <c r="E550" s="827"/>
      <c r="F550" s="827"/>
      <c r="G550" s="828"/>
      <c r="H550" s="829"/>
      <c r="I550" s="829"/>
      <c r="J550" s="827"/>
      <c r="K550" s="827"/>
      <c r="L550" s="827"/>
      <c r="M550" s="827"/>
      <c r="N550" s="827"/>
      <c r="O550" s="827"/>
      <c r="P550" s="827"/>
      <c r="Q550" s="827"/>
      <c r="R550" s="748"/>
      <c r="S550" s="827"/>
      <c r="T550" s="830"/>
      <c r="U550" s="831"/>
      <c r="V550" s="831"/>
      <c r="W550" s="831"/>
      <c r="X550" s="831"/>
      <c r="Y550" s="832"/>
      <c r="Z550" s="748"/>
      <c r="AA550" s="748"/>
      <c r="AB550" s="748"/>
    </row>
    <row r="551" spans="1:28" ht="15.75" customHeight="1">
      <c r="A551" s="826"/>
      <c r="B551" s="827"/>
      <c r="C551" s="827"/>
      <c r="D551" s="827"/>
      <c r="E551" s="827"/>
      <c r="F551" s="827"/>
      <c r="G551" s="828"/>
      <c r="H551" s="829"/>
      <c r="I551" s="829"/>
      <c r="J551" s="827"/>
      <c r="K551" s="827"/>
      <c r="L551" s="827"/>
      <c r="M551" s="827"/>
      <c r="N551" s="827"/>
      <c r="O551" s="827"/>
      <c r="P551" s="827"/>
      <c r="Q551" s="827"/>
      <c r="R551" s="748"/>
      <c r="S551" s="827"/>
      <c r="T551" s="830"/>
      <c r="U551" s="831"/>
      <c r="V551" s="831"/>
      <c r="W551" s="831"/>
      <c r="X551" s="831"/>
      <c r="Y551" s="832"/>
      <c r="Z551" s="748"/>
      <c r="AA551" s="748"/>
      <c r="AB551" s="748"/>
    </row>
    <row r="552" spans="1:28" ht="15.75" customHeight="1">
      <c r="A552" s="826"/>
      <c r="B552" s="827"/>
      <c r="C552" s="827"/>
      <c r="D552" s="827"/>
      <c r="E552" s="827"/>
      <c r="F552" s="827"/>
      <c r="G552" s="828"/>
      <c r="H552" s="829"/>
      <c r="I552" s="829"/>
      <c r="J552" s="827"/>
      <c r="K552" s="827"/>
      <c r="L552" s="827"/>
      <c r="M552" s="827"/>
      <c r="N552" s="827"/>
      <c r="O552" s="827"/>
      <c r="P552" s="827"/>
      <c r="Q552" s="827"/>
      <c r="R552" s="748"/>
      <c r="S552" s="827"/>
      <c r="T552" s="830"/>
      <c r="U552" s="831"/>
      <c r="V552" s="831"/>
      <c r="W552" s="831"/>
      <c r="X552" s="831"/>
      <c r="Y552" s="832"/>
      <c r="Z552" s="748"/>
      <c r="AA552" s="748"/>
      <c r="AB552" s="748"/>
    </row>
    <row r="553" spans="1:28" ht="15.75" customHeight="1">
      <c r="A553" s="826"/>
      <c r="B553" s="827"/>
      <c r="C553" s="827"/>
      <c r="D553" s="827"/>
      <c r="E553" s="827"/>
      <c r="F553" s="827"/>
      <c r="G553" s="828"/>
      <c r="H553" s="829"/>
      <c r="I553" s="829"/>
      <c r="J553" s="827"/>
      <c r="K553" s="827"/>
      <c r="L553" s="827"/>
      <c r="M553" s="827"/>
      <c r="N553" s="827"/>
      <c r="O553" s="827"/>
      <c r="P553" s="827"/>
      <c r="Q553" s="827"/>
      <c r="R553" s="748"/>
      <c r="S553" s="827"/>
      <c r="T553" s="830"/>
      <c r="U553" s="831"/>
      <c r="V553" s="831"/>
      <c r="W553" s="831"/>
      <c r="X553" s="831"/>
      <c r="Y553" s="832"/>
      <c r="Z553" s="748"/>
      <c r="AA553" s="748"/>
      <c r="AB553" s="748"/>
    </row>
    <row r="554" spans="1:28" ht="15.75" customHeight="1">
      <c r="A554" s="826"/>
      <c r="B554" s="827"/>
      <c r="C554" s="827"/>
      <c r="D554" s="827"/>
      <c r="E554" s="827"/>
      <c r="F554" s="827"/>
      <c r="G554" s="828"/>
      <c r="H554" s="829"/>
      <c r="I554" s="829"/>
      <c r="J554" s="827"/>
      <c r="K554" s="827"/>
      <c r="L554" s="827"/>
      <c r="M554" s="827"/>
      <c r="N554" s="827"/>
      <c r="O554" s="827"/>
      <c r="P554" s="827"/>
      <c r="Q554" s="827"/>
      <c r="R554" s="748"/>
      <c r="S554" s="827"/>
      <c r="T554" s="830"/>
      <c r="U554" s="831"/>
      <c r="V554" s="831"/>
      <c r="W554" s="831"/>
      <c r="X554" s="831"/>
      <c r="Y554" s="832"/>
      <c r="Z554" s="748"/>
      <c r="AA554" s="748"/>
      <c r="AB554" s="748"/>
    </row>
    <row r="555" spans="1:28" ht="15.75" customHeight="1">
      <c r="A555" s="826"/>
      <c r="B555" s="827"/>
      <c r="C555" s="827"/>
      <c r="D555" s="827"/>
      <c r="E555" s="827"/>
      <c r="F555" s="827"/>
      <c r="G555" s="828"/>
      <c r="H555" s="829"/>
      <c r="I555" s="829"/>
      <c r="J555" s="827"/>
      <c r="K555" s="827"/>
      <c r="L555" s="827"/>
      <c r="M555" s="827"/>
      <c r="N555" s="827"/>
      <c r="O555" s="827"/>
      <c r="P555" s="827"/>
      <c r="Q555" s="827"/>
      <c r="R555" s="748"/>
      <c r="S555" s="827"/>
      <c r="T555" s="830"/>
      <c r="U555" s="831"/>
      <c r="V555" s="831"/>
      <c r="W555" s="831"/>
      <c r="X555" s="831"/>
      <c r="Y555" s="832"/>
      <c r="Z555" s="748"/>
      <c r="AA555" s="748"/>
      <c r="AB555" s="748"/>
    </row>
    <row r="556" spans="1:28" ht="15.75" customHeight="1">
      <c r="A556" s="826"/>
      <c r="B556" s="827"/>
      <c r="C556" s="827"/>
      <c r="D556" s="827"/>
      <c r="E556" s="827"/>
      <c r="F556" s="827"/>
      <c r="G556" s="828"/>
      <c r="H556" s="829"/>
      <c r="I556" s="829"/>
      <c r="J556" s="827"/>
      <c r="K556" s="827"/>
      <c r="L556" s="827"/>
      <c r="M556" s="827"/>
      <c r="N556" s="827"/>
      <c r="O556" s="827"/>
      <c r="P556" s="827"/>
      <c r="Q556" s="827"/>
      <c r="R556" s="748"/>
      <c r="S556" s="827"/>
      <c r="T556" s="830"/>
      <c r="U556" s="831"/>
      <c r="V556" s="831"/>
      <c r="W556" s="831"/>
      <c r="X556" s="831"/>
      <c r="Y556" s="832"/>
      <c r="Z556" s="748"/>
      <c r="AA556" s="748"/>
      <c r="AB556" s="748"/>
    </row>
    <row r="557" spans="1:28" ht="15.75" customHeight="1">
      <c r="A557" s="826"/>
      <c r="B557" s="827"/>
      <c r="C557" s="827"/>
      <c r="D557" s="827"/>
      <c r="E557" s="827"/>
      <c r="F557" s="827"/>
      <c r="G557" s="828"/>
      <c r="H557" s="829"/>
      <c r="I557" s="829"/>
      <c r="J557" s="827"/>
      <c r="K557" s="827"/>
      <c r="L557" s="827"/>
      <c r="M557" s="827"/>
      <c r="N557" s="827"/>
      <c r="O557" s="827"/>
      <c r="P557" s="827"/>
      <c r="Q557" s="827"/>
      <c r="R557" s="748"/>
      <c r="S557" s="827"/>
      <c r="T557" s="830"/>
      <c r="U557" s="831"/>
      <c r="V557" s="831"/>
      <c r="W557" s="831"/>
      <c r="X557" s="831"/>
      <c r="Y557" s="832"/>
      <c r="Z557" s="748"/>
      <c r="AA557" s="748"/>
      <c r="AB557" s="748"/>
    </row>
    <row r="558" spans="1:28" ht="15.75" customHeight="1">
      <c r="A558" s="826"/>
      <c r="B558" s="827"/>
      <c r="C558" s="827"/>
      <c r="D558" s="827"/>
      <c r="E558" s="827"/>
      <c r="F558" s="827"/>
      <c r="G558" s="828"/>
      <c r="H558" s="829"/>
      <c r="I558" s="829"/>
      <c r="J558" s="827"/>
      <c r="K558" s="827"/>
      <c r="L558" s="827"/>
      <c r="M558" s="827"/>
      <c r="N558" s="827"/>
      <c r="O558" s="827"/>
      <c r="P558" s="827"/>
      <c r="Q558" s="827"/>
      <c r="R558" s="748"/>
      <c r="S558" s="827"/>
      <c r="T558" s="830"/>
      <c r="U558" s="831"/>
      <c r="V558" s="831"/>
      <c r="W558" s="831"/>
      <c r="X558" s="831"/>
      <c r="Y558" s="832"/>
      <c r="Z558" s="748"/>
      <c r="AA558" s="748"/>
      <c r="AB558" s="748"/>
    </row>
    <row r="559" spans="1:28" ht="15.75" customHeight="1">
      <c r="A559" s="826"/>
      <c r="B559" s="827"/>
      <c r="C559" s="827"/>
      <c r="D559" s="827"/>
      <c r="E559" s="827"/>
      <c r="F559" s="827"/>
      <c r="G559" s="828"/>
      <c r="H559" s="829"/>
      <c r="I559" s="829"/>
      <c r="J559" s="827"/>
      <c r="K559" s="827"/>
      <c r="L559" s="827"/>
      <c r="M559" s="827"/>
      <c r="N559" s="827"/>
      <c r="O559" s="827"/>
      <c r="P559" s="827"/>
      <c r="Q559" s="827"/>
      <c r="R559" s="748"/>
      <c r="S559" s="827"/>
      <c r="T559" s="830"/>
      <c r="U559" s="831"/>
      <c r="V559" s="831"/>
      <c r="W559" s="831"/>
      <c r="X559" s="831"/>
      <c r="Y559" s="832"/>
      <c r="Z559" s="748"/>
      <c r="AA559" s="748"/>
      <c r="AB559" s="748"/>
    </row>
    <row r="560" spans="1:28" ht="15.75" customHeight="1">
      <c r="A560" s="826"/>
      <c r="B560" s="827"/>
      <c r="C560" s="827"/>
      <c r="D560" s="827"/>
      <c r="E560" s="827"/>
      <c r="F560" s="827"/>
      <c r="G560" s="828"/>
      <c r="H560" s="829"/>
      <c r="I560" s="829"/>
      <c r="J560" s="827"/>
      <c r="K560" s="827"/>
      <c r="L560" s="827"/>
      <c r="M560" s="827"/>
      <c r="N560" s="827"/>
      <c r="O560" s="827"/>
      <c r="P560" s="827"/>
      <c r="Q560" s="827"/>
      <c r="R560" s="748"/>
      <c r="S560" s="827"/>
      <c r="T560" s="830"/>
      <c r="U560" s="831"/>
      <c r="V560" s="831"/>
      <c r="W560" s="831"/>
      <c r="X560" s="831"/>
      <c r="Y560" s="832"/>
      <c r="Z560" s="748"/>
      <c r="AA560" s="748"/>
      <c r="AB560" s="748"/>
    </row>
    <row r="561" spans="1:28" ht="15.75" customHeight="1">
      <c r="A561" s="826"/>
      <c r="B561" s="827"/>
      <c r="C561" s="827"/>
      <c r="D561" s="827"/>
      <c r="E561" s="827"/>
      <c r="F561" s="827"/>
      <c r="G561" s="828"/>
      <c r="H561" s="829"/>
      <c r="I561" s="829"/>
      <c r="J561" s="827"/>
      <c r="K561" s="827"/>
      <c r="L561" s="827"/>
      <c r="M561" s="827"/>
      <c r="N561" s="827"/>
      <c r="O561" s="827"/>
      <c r="P561" s="827"/>
      <c r="Q561" s="827"/>
      <c r="R561" s="748"/>
      <c r="S561" s="827"/>
      <c r="T561" s="830"/>
      <c r="U561" s="831"/>
      <c r="V561" s="831"/>
      <c r="W561" s="831"/>
      <c r="X561" s="831"/>
      <c r="Y561" s="832"/>
      <c r="Z561" s="748"/>
      <c r="AA561" s="748"/>
      <c r="AB561" s="748"/>
    </row>
    <row r="562" spans="1:28" ht="15.75" customHeight="1">
      <c r="A562" s="826"/>
      <c r="B562" s="827"/>
      <c r="C562" s="827"/>
      <c r="D562" s="827"/>
      <c r="E562" s="827"/>
      <c r="F562" s="827"/>
      <c r="G562" s="828"/>
      <c r="H562" s="829"/>
      <c r="I562" s="829"/>
      <c r="J562" s="827"/>
      <c r="K562" s="827"/>
      <c r="L562" s="827"/>
      <c r="M562" s="827"/>
      <c r="N562" s="827"/>
      <c r="O562" s="827"/>
      <c r="P562" s="827"/>
      <c r="Q562" s="827"/>
      <c r="R562" s="748"/>
      <c r="S562" s="827"/>
      <c r="T562" s="830"/>
      <c r="U562" s="831"/>
      <c r="V562" s="831"/>
      <c r="W562" s="831"/>
      <c r="X562" s="831"/>
      <c r="Y562" s="832"/>
      <c r="Z562" s="748"/>
      <c r="AA562" s="748"/>
      <c r="AB562" s="748"/>
    </row>
    <row r="563" spans="1:28" ht="15.75" customHeight="1">
      <c r="A563" s="826"/>
      <c r="B563" s="827"/>
      <c r="C563" s="827"/>
      <c r="D563" s="827"/>
      <c r="E563" s="827"/>
      <c r="F563" s="827"/>
      <c r="G563" s="828"/>
      <c r="H563" s="829"/>
      <c r="I563" s="829"/>
      <c r="J563" s="827"/>
      <c r="K563" s="827"/>
      <c r="L563" s="827"/>
      <c r="M563" s="827"/>
      <c r="N563" s="827"/>
      <c r="O563" s="827"/>
      <c r="P563" s="827"/>
      <c r="Q563" s="827"/>
      <c r="R563" s="748"/>
      <c r="S563" s="827"/>
      <c r="T563" s="830"/>
      <c r="U563" s="831"/>
      <c r="V563" s="831"/>
      <c r="W563" s="831"/>
      <c r="X563" s="831"/>
      <c r="Y563" s="832"/>
      <c r="Z563" s="748"/>
      <c r="AA563" s="748"/>
      <c r="AB563" s="748"/>
    </row>
    <row r="564" spans="1:28" ht="15.75" customHeight="1">
      <c r="A564" s="826"/>
      <c r="B564" s="827"/>
      <c r="C564" s="827"/>
      <c r="D564" s="827"/>
      <c r="E564" s="827"/>
      <c r="F564" s="827"/>
      <c r="G564" s="828"/>
      <c r="H564" s="829"/>
      <c r="I564" s="829"/>
      <c r="J564" s="827"/>
      <c r="K564" s="827"/>
      <c r="L564" s="827"/>
      <c r="M564" s="827"/>
      <c r="N564" s="827"/>
      <c r="O564" s="827"/>
      <c r="P564" s="827"/>
      <c r="Q564" s="827"/>
      <c r="R564" s="748"/>
      <c r="S564" s="827"/>
      <c r="T564" s="830"/>
      <c r="U564" s="831"/>
      <c r="V564" s="831"/>
      <c r="W564" s="831"/>
      <c r="X564" s="831"/>
      <c r="Y564" s="832"/>
      <c r="Z564" s="748"/>
      <c r="AA564" s="748"/>
      <c r="AB564" s="748"/>
    </row>
    <row r="565" spans="1:28" ht="15.75" customHeight="1">
      <c r="A565" s="826"/>
      <c r="B565" s="827"/>
      <c r="C565" s="827"/>
      <c r="D565" s="827"/>
      <c r="E565" s="827"/>
      <c r="F565" s="827"/>
      <c r="G565" s="828"/>
      <c r="H565" s="829"/>
      <c r="I565" s="829"/>
      <c r="J565" s="827"/>
      <c r="K565" s="827"/>
      <c r="L565" s="827"/>
      <c r="M565" s="827"/>
      <c r="N565" s="827"/>
      <c r="O565" s="827"/>
      <c r="P565" s="827"/>
      <c r="Q565" s="827"/>
      <c r="R565" s="748"/>
      <c r="S565" s="827"/>
      <c r="T565" s="830"/>
      <c r="U565" s="831"/>
      <c r="V565" s="831"/>
      <c r="W565" s="831"/>
      <c r="X565" s="831"/>
      <c r="Y565" s="832"/>
      <c r="Z565" s="748"/>
      <c r="AA565" s="748"/>
      <c r="AB565" s="748"/>
    </row>
    <row r="566" spans="1:28" ht="15.75" customHeight="1">
      <c r="A566" s="826"/>
      <c r="B566" s="827"/>
      <c r="C566" s="827"/>
      <c r="D566" s="827"/>
      <c r="E566" s="827"/>
      <c r="F566" s="827"/>
      <c r="G566" s="828"/>
      <c r="H566" s="829"/>
      <c r="I566" s="829"/>
      <c r="J566" s="827"/>
      <c r="K566" s="827"/>
      <c r="L566" s="827"/>
      <c r="M566" s="827"/>
      <c r="N566" s="827"/>
      <c r="O566" s="827"/>
      <c r="P566" s="827"/>
      <c r="Q566" s="827"/>
      <c r="R566" s="748"/>
      <c r="S566" s="827"/>
      <c r="T566" s="830"/>
      <c r="U566" s="831"/>
      <c r="V566" s="831"/>
      <c r="W566" s="831"/>
      <c r="X566" s="831"/>
      <c r="Y566" s="832"/>
      <c r="Z566" s="748"/>
      <c r="AA566" s="748"/>
      <c r="AB566" s="748"/>
    </row>
    <row r="567" spans="1:28" ht="15.75" customHeight="1">
      <c r="A567" s="826"/>
      <c r="B567" s="827"/>
      <c r="C567" s="827"/>
      <c r="D567" s="827"/>
      <c r="E567" s="827"/>
      <c r="F567" s="827"/>
      <c r="G567" s="828"/>
      <c r="H567" s="829"/>
      <c r="I567" s="829"/>
      <c r="J567" s="827"/>
      <c r="K567" s="827"/>
      <c r="L567" s="827"/>
      <c r="M567" s="827"/>
      <c r="N567" s="827"/>
      <c r="O567" s="827"/>
      <c r="P567" s="827"/>
      <c r="Q567" s="827"/>
      <c r="R567" s="748"/>
      <c r="S567" s="827"/>
      <c r="T567" s="830"/>
      <c r="U567" s="831"/>
      <c r="V567" s="831"/>
      <c r="W567" s="831"/>
      <c r="X567" s="831"/>
      <c r="Y567" s="832"/>
      <c r="Z567" s="748"/>
      <c r="AA567" s="748"/>
      <c r="AB567" s="748"/>
    </row>
    <row r="568" spans="1:28" ht="15.75" customHeight="1">
      <c r="A568" s="826"/>
      <c r="B568" s="827"/>
      <c r="C568" s="827"/>
      <c r="D568" s="827"/>
      <c r="E568" s="827"/>
      <c r="F568" s="827"/>
      <c r="G568" s="828"/>
      <c r="H568" s="829"/>
      <c r="I568" s="829"/>
      <c r="J568" s="827"/>
      <c r="K568" s="827"/>
      <c r="L568" s="827"/>
      <c r="M568" s="827"/>
      <c r="N568" s="827"/>
      <c r="O568" s="827"/>
      <c r="P568" s="827"/>
      <c r="Q568" s="827"/>
      <c r="R568" s="748"/>
      <c r="S568" s="827"/>
      <c r="T568" s="830"/>
      <c r="U568" s="831"/>
      <c r="V568" s="831"/>
      <c r="W568" s="831"/>
      <c r="X568" s="831"/>
      <c r="Y568" s="832"/>
      <c r="Z568" s="748"/>
      <c r="AA568" s="748"/>
      <c r="AB568" s="748"/>
    </row>
    <row r="569" spans="1:28" ht="15.75" customHeight="1">
      <c r="A569" s="826"/>
      <c r="B569" s="827"/>
      <c r="C569" s="827"/>
      <c r="D569" s="827"/>
      <c r="E569" s="827"/>
      <c r="F569" s="827"/>
      <c r="G569" s="828"/>
      <c r="H569" s="829"/>
      <c r="I569" s="829"/>
      <c r="J569" s="827"/>
      <c r="K569" s="827"/>
      <c r="L569" s="827"/>
      <c r="M569" s="827"/>
      <c r="N569" s="827"/>
      <c r="O569" s="827"/>
      <c r="P569" s="827"/>
      <c r="Q569" s="827"/>
      <c r="R569" s="748"/>
      <c r="S569" s="827"/>
      <c r="T569" s="830"/>
      <c r="U569" s="831"/>
      <c r="V569" s="831"/>
      <c r="W569" s="831"/>
      <c r="X569" s="831"/>
      <c r="Y569" s="832"/>
      <c r="Z569" s="748"/>
      <c r="AA569" s="748"/>
      <c r="AB569" s="748"/>
    </row>
    <row r="570" spans="1:28" ht="15.75" customHeight="1">
      <c r="A570" s="826"/>
      <c r="B570" s="827"/>
      <c r="C570" s="827"/>
      <c r="D570" s="827"/>
      <c r="E570" s="827"/>
      <c r="F570" s="827"/>
      <c r="G570" s="828"/>
      <c r="H570" s="829"/>
      <c r="I570" s="829"/>
      <c r="J570" s="827"/>
      <c r="K570" s="827"/>
      <c r="L570" s="827"/>
      <c r="M570" s="827"/>
      <c r="N570" s="827"/>
      <c r="O570" s="827"/>
      <c r="P570" s="827"/>
      <c r="Q570" s="827"/>
      <c r="R570" s="748"/>
      <c r="S570" s="827"/>
      <c r="T570" s="830"/>
      <c r="U570" s="831"/>
      <c r="V570" s="831"/>
      <c r="W570" s="831"/>
      <c r="X570" s="831"/>
      <c r="Y570" s="832"/>
      <c r="Z570" s="748"/>
      <c r="AA570" s="748"/>
      <c r="AB570" s="748"/>
    </row>
    <row r="571" spans="1:28" ht="15.75" customHeight="1">
      <c r="A571" s="826"/>
      <c r="B571" s="827"/>
      <c r="C571" s="827"/>
      <c r="D571" s="827"/>
      <c r="E571" s="827"/>
      <c r="F571" s="827"/>
      <c r="G571" s="828"/>
      <c r="H571" s="829"/>
      <c r="I571" s="829"/>
      <c r="J571" s="827"/>
      <c r="K571" s="827"/>
      <c r="L571" s="827"/>
      <c r="M571" s="827"/>
      <c r="N571" s="827"/>
      <c r="O571" s="827"/>
      <c r="P571" s="827"/>
      <c r="Q571" s="827"/>
      <c r="R571" s="748"/>
      <c r="S571" s="827"/>
      <c r="T571" s="830"/>
      <c r="U571" s="831"/>
      <c r="V571" s="831"/>
      <c r="W571" s="831"/>
      <c r="X571" s="831"/>
      <c r="Y571" s="832"/>
      <c r="Z571" s="748"/>
      <c r="AA571" s="748"/>
      <c r="AB571" s="748"/>
    </row>
    <row r="572" spans="1:28" ht="15.75" customHeight="1">
      <c r="A572" s="826"/>
      <c r="B572" s="827"/>
      <c r="C572" s="827"/>
      <c r="D572" s="827"/>
      <c r="E572" s="827"/>
      <c r="F572" s="827"/>
      <c r="G572" s="828"/>
      <c r="H572" s="829"/>
      <c r="I572" s="829"/>
      <c r="J572" s="827"/>
      <c r="K572" s="827"/>
      <c r="L572" s="827"/>
      <c r="M572" s="827"/>
      <c r="N572" s="827"/>
      <c r="O572" s="827"/>
      <c r="P572" s="827"/>
      <c r="Q572" s="827"/>
      <c r="R572" s="748"/>
      <c r="S572" s="827"/>
      <c r="T572" s="830"/>
      <c r="U572" s="831"/>
      <c r="V572" s="831"/>
      <c r="W572" s="831"/>
      <c r="X572" s="831"/>
      <c r="Y572" s="832"/>
      <c r="Z572" s="748"/>
      <c r="AA572" s="748"/>
      <c r="AB572" s="748"/>
    </row>
    <row r="573" spans="1:28" ht="15.75" customHeight="1">
      <c r="A573" s="826"/>
      <c r="B573" s="827"/>
      <c r="C573" s="827"/>
      <c r="D573" s="827"/>
      <c r="E573" s="827"/>
      <c r="F573" s="827"/>
      <c r="G573" s="828"/>
      <c r="H573" s="829"/>
      <c r="I573" s="829"/>
      <c r="J573" s="827"/>
      <c r="K573" s="827"/>
      <c r="L573" s="827"/>
      <c r="M573" s="827"/>
      <c r="N573" s="827"/>
      <c r="O573" s="827"/>
      <c r="P573" s="827"/>
      <c r="Q573" s="827"/>
      <c r="R573" s="748"/>
      <c r="S573" s="827"/>
      <c r="T573" s="830"/>
      <c r="U573" s="831"/>
      <c r="V573" s="831"/>
      <c r="W573" s="831"/>
      <c r="X573" s="831"/>
      <c r="Y573" s="832"/>
      <c r="Z573" s="748"/>
      <c r="AA573" s="748"/>
      <c r="AB573" s="748"/>
    </row>
    <row r="574" spans="1:28" ht="15.75" customHeight="1">
      <c r="A574" s="826"/>
      <c r="B574" s="827"/>
      <c r="C574" s="827"/>
      <c r="D574" s="827"/>
      <c r="E574" s="827"/>
      <c r="F574" s="827"/>
      <c r="G574" s="828"/>
      <c r="H574" s="829"/>
      <c r="I574" s="829"/>
      <c r="J574" s="827"/>
      <c r="K574" s="827"/>
      <c r="L574" s="827"/>
      <c r="M574" s="827"/>
      <c r="N574" s="827"/>
      <c r="O574" s="827"/>
      <c r="P574" s="827"/>
      <c r="Q574" s="827"/>
      <c r="R574" s="748"/>
      <c r="S574" s="827"/>
      <c r="T574" s="830"/>
      <c r="U574" s="831"/>
      <c r="V574" s="831"/>
      <c r="W574" s="831"/>
      <c r="X574" s="831"/>
      <c r="Y574" s="832"/>
      <c r="Z574" s="748"/>
      <c r="AA574" s="748"/>
      <c r="AB574" s="748"/>
    </row>
    <row r="575" spans="1:28" ht="15.75" customHeight="1">
      <c r="A575" s="826"/>
      <c r="B575" s="827"/>
      <c r="C575" s="827"/>
      <c r="D575" s="827"/>
      <c r="E575" s="827"/>
      <c r="F575" s="827"/>
      <c r="G575" s="828"/>
      <c r="H575" s="829"/>
      <c r="I575" s="829"/>
      <c r="J575" s="827"/>
      <c r="K575" s="827"/>
      <c r="L575" s="827"/>
      <c r="M575" s="827"/>
      <c r="N575" s="827"/>
      <c r="O575" s="827"/>
      <c r="P575" s="827"/>
      <c r="Q575" s="827"/>
      <c r="R575" s="748"/>
      <c r="S575" s="827"/>
      <c r="T575" s="830"/>
      <c r="U575" s="831"/>
      <c r="V575" s="831"/>
      <c r="W575" s="831"/>
      <c r="X575" s="831"/>
      <c r="Y575" s="832"/>
      <c r="Z575" s="748"/>
      <c r="AA575" s="748"/>
      <c r="AB575" s="748"/>
    </row>
    <row r="576" spans="1:28" ht="15.75" customHeight="1">
      <c r="A576" s="826"/>
      <c r="B576" s="827"/>
      <c r="C576" s="827"/>
      <c r="D576" s="827"/>
      <c r="E576" s="827"/>
      <c r="F576" s="827"/>
      <c r="G576" s="828"/>
      <c r="H576" s="829"/>
      <c r="I576" s="829"/>
      <c r="J576" s="827"/>
      <c r="K576" s="827"/>
      <c r="L576" s="827"/>
      <c r="M576" s="827"/>
      <c r="N576" s="827"/>
      <c r="O576" s="827"/>
      <c r="P576" s="827"/>
      <c r="Q576" s="827"/>
      <c r="R576" s="748"/>
      <c r="S576" s="827"/>
      <c r="T576" s="830"/>
      <c r="U576" s="831"/>
      <c r="V576" s="831"/>
      <c r="W576" s="831"/>
      <c r="X576" s="831"/>
      <c r="Y576" s="832"/>
      <c r="Z576" s="748"/>
      <c r="AA576" s="748"/>
      <c r="AB576" s="748"/>
    </row>
    <row r="577" spans="1:28" ht="15.75" customHeight="1">
      <c r="A577" s="826"/>
      <c r="B577" s="827"/>
      <c r="C577" s="827"/>
      <c r="D577" s="827"/>
      <c r="E577" s="827"/>
      <c r="F577" s="827"/>
      <c r="G577" s="828"/>
      <c r="H577" s="829"/>
      <c r="I577" s="829"/>
      <c r="J577" s="827"/>
      <c r="K577" s="827"/>
      <c r="L577" s="827"/>
      <c r="M577" s="827"/>
      <c r="N577" s="827"/>
      <c r="O577" s="827"/>
      <c r="P577" s="827"/>
      <c r="Q577" s="827"/>
      <c r="R577" s="748"/>
      <c r="S577" s="827"/>
      <c r="T577" s="830"/>
      <c r="U577" s="831"/>
      <c r="V577" s="831"/>
      <c r="W577" s="831"/>
      <c r="X577" s="831"/>
      <c r="Y577" s="832"/>
      <c r="Z577" s="748"/>
      <c r="AA577" s="748"/>
      <c r="AB577" s="748"/>
    </row>
    <row r="578" spans="1:28" ht="15.75" customHeight="1">
      <c r="A578" s="826"/>
      <c r="B578" s="827"/>
      <c r="C578" s="827"/>
      <c r="D578" s="827"/>
      <c r="E578" s="827"/>
      <c r="F578" s="827"/>
      <c r="G578" s="828"/>
      <c r="H578" s="829"/>
      <c r="I578" s="829"/>
      <c r="J578" s="827"/>
      <c r="K578" s="827"/>
      <c r="L578" s="827"/>
      <c r="M578" s="827"/>
      <c r="N578" s="827"/>
      <c r="O578" s="827"/>
      <c r="P578" s="827"/>
      <c r="Q578" s="827"/>
      <c r="R578" s="748"/>
      <c r="S578" s="827"/>
      <c r="T578" s="830"/>
      <c r="U578" s="831"/>
      <c r="V578" s="831"/>
      <c r="W578" s="831"/>
      <c r="X578" s="831"/>
      <c r="Y578" s="832"/>
      <c r="Z578" s="748"/>
      <c r="AA578" s="748"/>
      <c r="AB578" s="748"/>
    </row>
    <row r="579" spans="1:28" ht="15.75" customHeight="1">
      <c r="A579" s="826"/>
      <c r="B579" s="827"/>
      <c r="C579" s="827"/>
      <c r="D579" s="827"/>
      <c r="E579" s="827"/>
      <c r="F579" s="827"/>
      <c r="G579" s="828"/>
      <c r="H579" s="829"/>
      <c r="I579" s="829"/>
      <c r="J579" s="827"/>
      <c r="K579" s="827"/>
      <c r="L579" s="827"/>
      <c r="M579" s="827"/>
      <c r="N579" s="827"/>
      <c r="O579" s="827"/>
      <c r="P579" s="827"/>
      <c r="Q579" s="827"/>
      <c r="R579" s="748"/>
      <c r="S579" s="827"/>
      <c r="T579" s="830"/>
      <c r="U579" s="831"/>
      <c r="V579" s="831"/>
      <c r="W579" s="831"/>
      <c r="X579" s="831"/>
      <c r="Y579" s="832"/>
      <c r="Z579" s="748"/>
      <c r="AA579" s="748"/>
      <c r="AB579" s="748"/>
    </row>
    <row r="580" spans="1:28" ht="15.75" customHeight="1">
      <c r="A580" s="826"/>
      <c r="B580" s="827"/>
      <c r="C580" s="827"/>
      <c r="D580" s="827"/>
      <c r="E580" s="827"/>
      <c r="F580" s="827"/>
      <c r="G580" s="828"/>
      <c r="H580" s="829"/>
      <c r="I580" s="829"/>
      <c r="J580" s="827"/>
      <c r="K580" s="827"/>
      <c r="L580" s="827"/>
      <c r="M580" s="827"/>
      <c r="N580" s="827"/>
      <c r="O580" s="827"/>
      <c r="P580" s="827"/>
      <c r="Q580" s="827"/>
      <c r="R580" s="748"/>
      <c r="S580" s="827"/>
      <c r="T580" s="830"/>
      <c r="U580" s="831"/>
      <c r="V580" s="831"/>
      <c r="W580" s="831"/>
      <c r="X580" s="831"/>
      <c r="Y580" s="832"/>
      <c r="Z580" s="748"/>
      <c r="AA580" s="748"/>
      <c r="AB580" s="748"/>
    </row>
    <row r="581" spans="1:28" ht="15.75" customHeight="1">
      <c r="A581" s="826"/>
      <c r="B581" s="827"/>
      <c r="C581" s="827"/>
      <c r="D581" s="827"/>
      <c r="E581" s="827"/>
      <c r="F581" s="827"/>
      <c r="G581" s="828"/>
      <c r="H581" s="829"/>
      <c r="I581" s="829"/>
      <c r="J581" s="827"/>
      <c r="K581" s="827"/>
      <c r="L581" s="827"/>
      <c r="M581" s="827"/>
      <c r="N581" s="827"/>
      <c r="O581" s="827"/>
      <c r="P581" s="827"/>
      <c r="Q581" s="827"/>
      <c r="R581" s="748"/>
      <c r="S581" s="827"/>
      <c r="T581" s="830"/>
      <c r="U581" s="831"/>
      <c r="V581" s="831"/>
      <c r="W581" s="831"/>
      <c r="X581" s="831"/>
      <c r="Y581" s="832"/>
      <c r="Z581" s="748"/>
      <c r="AA581" s="748"/>
      <c r="AB581" s="748"/>
    </row>
    <row r="582" spans="1:28" ht="15.75" customHeight="1">
      <c r="A582" s="826"/>
      <c r="B582" s="827"/>
      <c r="C582" s="827"/>
      <c r="D582" s="827"/>
      <c r="E582" s="827"/>
      <c r="F582" s="827"/>
      <c r="G582" s="828"/>
      <c r="H582" s="829"/>
      <c r="I582" s="829"/>
      <c r="J582" s="827"/>
      <c r="K582" s="827"/>
      <c r="L582" s="827"/>
      <c r="M582" s="827"/>
      <c r="N582" s="827"/>
      <c r="O582" s="827"/>
      <c r="P582" s="827"/>
      <c r="Q582" s="827"/>
      <c r="R582" s="748"/>
      <c r="S582" s="827"/>
      <c r="T582" s="830"/>
      <c r="U582" s="831"/>
      <c r="V582" s="831"/>
      <c r="W582" s="831"/>
      <c r="X582" s="831"/>
      <c r="Y582" s="832"/>
      <c r="Z582" s="748"/>
      <c r="AA582" s="748"/>
      <c r="AB582" s="748"/>
    </row>
    <row r="583" spans="1:28" ht="15.75" customHeight="1">
      <c r="A583" s="826"/>
      <c r="B583" s="827"/>
      <c r="C583" s="827"/>
      <c r="D583" s="827"/>
      <c r="E583" s="827"/>
      <c r="F583" s="827"/>
      <c r="G583" s="828"/>
      <c r="H583" s="829"/>
      <c r="I583" s="829"/>
      <c r="J583" s="827"/>
      <c r="K583" s="827"/>
      <c r="L583" s="827"/>
      <c r="M583" s="827"/>
      <c r="N583" s="827"/>
      <c r="O583" s="827"/>
      <c r="P583" s="827"/>
      <c r="Q583" s="827"/>
      <c r="R583" s="748"/>
      <c r="S583" s="827"/>
      <c r="T583" s="830"/>
      <c r="U583" s="831"/>
      <c r="V583" s="831"/>
      <c r="W583" s="831"/>
      <c r="X583" s="831"/>
      <c r="Y583" s="832"/>
      <c r="Z583" s="748"/>
      <c r="AA583" s="748"/>
      <c r="AB583" s="748"/>
    </row>
    <row r="584" spans="1:28" ht="15.75" customHeight="1">
      <c r="A584" s="826"/>
      <c r="B584" s="827"/>
      <c r="C584" s="827"/>
      <c r="D584" s="827"/>
      <c r="E584" s="827"/>
      <c r="F584" s="827"/>
      <c r="G584" s="828"/>
      <c r="H584" s="829"/>
      <c r="I584" s="829"/>
      <c r="J584" s="827"/>
      <c r="K584" s="827"/>
      <c r="L584" s="827"/>
      <c r="M584" s="827"/>
      <c r="N584" s="827"/>
      <c r="O584" s="827"/>
      <c r="P584" s="827"/>
      <c r="Q584" s="827"/>
      <c r="R584" s="748"/>
      <c r="S584" s="827"/>
      <c r="T584" s="830"/>
      <c r="U584" s="831"/>
      <c r="V584" s="831"/>
      <c r="W584" s="831"/>
      <c r="X584" s="831"/>
      <c r="Y584" s="832"/>
      <c r="Z584" s="748"/>
      <c r="AA584" s="748"/>
      <c r="AB584" s="748"/>
    </row>
    <row r="585" spans="1:28" ht="15.75" customHeight="1">
      <c r="A585" s="826"/>
      <c r="B585" s="827"/>
      <c r="C585" s="827"/>
      <c r="D585" s="827"/>
      <c r="E585" s="827"/>
      <c r="F585" s="827"/>
      <c r="G585" s="828"/>
      <c r="H585" s="829"/>
      <c r="I585" s="829"/>
      <c r="J585" s="827"/>
      <c r="K585" s="827"/>
      <c r="L585" s="827"/>
      <c r="M585" s="827"/>
      <c r="N585" s="827"/>
      <c r="O585" s="827"/>
      <c r="P585" s="827"/>
      <c r="Q585" s="827"/>
      <c r="R585" s="748"/>
      <c r="S585" s="827"/>
      <c r="T585" s="830"/>
      <c r="U585" s="831"/>
      <c r="V585" s="831"/>
      <c r="W585" s="831"/>
      <c r="X585" s="831"/>
      <c r="Y585" s="832"/>
      <c r="Z585" s="748"/>
      <c r="AA585" s="748"/>
      <c r="AB585" s="748"/>
    </row>
    <row r="586" spans="1:28" ht="15.75" customHeight="1">
      <c r="A586" s="826"/>
      <c r="B586" s="827"/>
      <c r="C586" s="827"/>
      <c r="D586" s="827"/>
      <c r="E586" s="827"/>
      <c r="F586" s="827"/>
      <c r="G586" s="828"/>
      <c r="H586" s="829"/>
      <c r="I586" s="829"/>
      <c r="J586" s="827"/>
      <c r="K586" s="827"/>
      <c r="L586" s="827"/>
      <c r="M586" s="827"/>
      <c r="N586" s="827"/>
      <c r="O586" s="827"/>
      <c r="P586" s="827"/>
      <c r="Q586" s="827"/>
      <c r="R586" s="748"/>
      <c r="S586" s="827"/>
      <c r="T586" s="830"/>
      <c r="U586" s="831"/>
      <c r="V586" s="831"/>
      <c r="W586" s="831"/>
      <c r="X586" s="831"/>
      <c r="Y586" s="832"/>
      <c r="Z586" s="748"/>
      <c r="AA586" s="748"/>
      <c r="AB586" s="748"/>
    </row>
    <row r="587" spans="1:28" ht="15.75" customHeight="1">
      <c r="A587" s="826"/>
      <c r="B587" s="827"/>
      <c r="C587" s="827"/>
      <c r="D587" s="827"/>
      <c r="E587" s="827"/>
      <c r="F587" s="827"/>
      <c r="G587" s="828"/>
      <c r="H587" s="829"/>
      <c r="I587" s="829"/>
      <c r="J587" s="827"/>
      <c r="K587" s="827"/>
      <c r="L587" s="827"/>
      <c r="M587" s="827"/>
      <c r="N587" s="827"/>
      <c r="O587" s="827"/>
      <c r="P587" s="827"/>
      <c r="Q587" s="827"/>
      <c r="R587" s="748"/>
      <c r="S587" s="827"/>
      <c r="T587" s="830"/>
      <c r="U587" s="831"/>
      <c r="V587" s="831"/>
      <c r="W587" s="831"/>
      <c r="X587" s="831"/>
      <c r="Y587" s="832"/>
      <c r="Z587" s="748"/>
      <c r="AA587" s="748"/>
      <c r="AB587" s="748"/>
    </row>
    <row r="588" spans="1:28" ht="15.75" customHeight="1">
      <c r="A588" s="826"/>
      <c r="B588" s="827"/>
      <c r="C588" s="827"/>
      <c r="D588" s="827"/>
      <c r="E588" s="827"/>
      <c r="F588" s="827"/>
      <c r="G588" s="828"/>
      <c r="H588" s="829"/>
      <c r="I588" s="829"/>
      <c r="J588" s="827"/>
      <c r="K588" s="827"/>
      <c r="L588" s="827"/>
      <c r="M588" s="827"/>
      <c r="N588" s="827"/>
      <c r="O588" s="827"/>
      <c r="P588" s="827"/>
      <c r="Q588" s="827"/>
      <c r="R588" s="748"/>
      <c r="S588" s="827"/>
      <c r="T588" s="830"/>
      <c r="U588" s="831"/>
      <c r="V588" s="831"/>
      <c r="W588" s="831"/>
      <c r="X588" s="831"/>
      <c r="Y588" s="832"/>
      <c r="Z588" s="748"/>
      <c r="AA588" s="748"/>
      <c r="AB588" s="748"/>
    </row>
    <row r="589" spans="1:28" ht="15.75" customHeight="1">
      <c r="A589" s="826"/>
      <c r="B589" s="827"/>
      <c r="C589" s="827"/>
      <c r="D589" s="827"/>
      <c r="E589" s="827"/>
      <c r="F589" s="827"/>
      <c r="G589" s="828"/>
      <c r="H589" s="829"/>
      <c r="I589" s="829"/>
      <c r="J589" s="827"/>
      <c r="K589" s="827"/>
      <c r="L589" s="827"/>
      <c r="M589" s="827"/>
      <c r="N589" s="827"/>
      <c r="O589" s="827"/>
      <c r="P589" s="827"/>
      <c r="Q589" s="827"/>
      <c r="R589" s="748"/>
      <c r="S589" s="827"/>
      <c r="T589" s="830"/>
      <c r="U589" s="831"/>
      <c r="V589" s="831"/>
      <c r="W589" s="831"/>
      <c r="X589" s="831"/>
      <c r="Y589" s="832"/>
      <c r="Z589" s="748"/>
      <c r="AA589" s="748"/>
      <c r="AB589" s="748"/>
    </row>
    <row r="590" spans="1:28" ht="15.75" customHeight="1">
      <c r="A590" s="826"/>
      <c r="B590" s="827"/>
      <c r="C590" s="827"/>
      <c r="D590" s="827"/>
      <c r="E590" s="827"/>
      <c r="F590" s="827"/>
      <c r="G590" s="828"/>
      <c r="H590" s="829"/>
      <c r="I590" s="829"/>
      <c r="J590" s="827"/>
      <c r="K590" s="827"/>
      <c r="L590" s="827"/>
      <c r="M590" s="827"/>
      <c r="N590" s="827"/>
      <c r="O590" s="827"/>
      <c r="P590" s="827"/>
      <c r="Q590" s="827"/>
      <c r="R590" s="748"/>
      <c r="S590" s="827"/>
      <c r="T590" s="830"/>
      <c r="U590" s="831"/>
      <c r="V590" s="831"/>
      <c r="W590" s="831"/>
      <c r="X590" s="831"/>
      <c r="Y590" s="832"/>
      <c r="Z590" s="748"/>
      <c r="AA590" s="748"/>
      <c r="AB590" s="748"/>
    </row>
    <row r="591" spans="1:28" ht="15.75" customHeight="1">
      <c r="A591" s="826"/>
      <c r="B591" s="827"/>
      <c r="C591" s="827"/>
      <c r="D591" s="827"/>
      <c r="E591" s="827"/>
      <c r="F591" s="827"/>
      <c r="G591" s="828"/>
      <c r="H591" s="829"/>
      <c r="I591" s="829"/>
      <c r="J591" s="827"/>
      <c r="K591" s="827"/>
      <c r="L591" s="827"/>
      <c r="M591" s="827"/>
      <c r="N591" s="827"/>
      <c r="O591" s="827"/>
      <c r="P591" s="827"/>
      <c r="Q591" s="827"/>
      <c r="R591" s="748"/>
      <c r="S591" s="827"/>
      <c r="T591" s="830"/>
      <c r="U591" s="831"/>
      <c r="V591" s="831"/>
      <c r="W591" s="831"/>
      <c r="X591" s="831"/>
      <c r="Y591" s="832"/>
      <c r="Z591" s="748"/>
      <c r="AA591" s="748"/>
      <c r="AB591" s="748"/>
    </row>
    <row r="592" spans="1:28" ht="15.75" customHeight="1">
      <c r="A592" s="826"/>
      <c r="B592" s="827"/>
      <c r="C592" s="827"/>
      <c r="D592" s="827"/>
      <c r="E592" s="827"/>
      <c r="F592" s="827"/>
      <c r="G592" s="828"/>
      <c r="H592" s="829"/>
      <c r="I592" s="829"/>
      <c r="J592" s="827"/>
      <c r="K592" s="827"/>
      <c r="L592" s="827"/>
      <c r="M592" s="827"/>
      <c r="N592" s="827"/>
      <c r="O592" s="827"/>
      <c r="P592" s="827"/>
      <c r="Q592" s="827"/>
      <c r="R592" s="748"/>
      <c r="S592" s="827"/>
      <c r="T592" s="830"/>
      <c r="U592" s="831"/>
      <c r="V592" s="831"/>
      <c r="W592" s="831"/>
      <c r="X592" s="831"/>
      <c r="Y592" s="832"/>
      <c r="Z592" s="748"/>
      <c r="AA592" s="748"/>
      <c r="AB592" s="748"/>
    </row>
    <row r="593" spans="1:28" ht="15.75" customHeight="1">
      <c r="A593" s="826"/>
      <c r="B593" s="827"/>
      <c r="C593" s="827"/>
      <c r="D593" s="827"/>
      <c r="E593" s="827"/>
      <c r="F593" s="827"/>
      <c r="G593" s="828"/>
      <c r="H593" s="829"/>
      <c r="I593" s="829"/>
      <c r="J593" s="827"/>
      <c r="K593" s="827"/>
      <c r="L593" s="827"/>
      <c r="M593" s="827"/>
      <c r="N593" s="827"/>
      <c r="O593" s="827"/>
      <c r="P593" s="827"/>
      <c r="Q593" s="827"/>
      <c r="R593" s="748"/>
      <c r="S593" s="827"/>
      <c r="T593" s="830"/>
      <c r="U593" s="831"/>
      <c r="V593" s="831"/>
      <c r="W593" s="831"/>
      <c r="X593" s="831"/>
      <c r="Y593" s="832"/>
      <c r="Z593" s="748"/>
      <c r="AA593" s="748"/>
      <c r="AB593" s="748"/>
    </row>
    <row r="594" spans="1:28" ht="15.75" customHeight="1">
      <c r="A594" s="826"/>
      <c r="B594" s="827"/>
      <c r="C594" s="827"/>
      <c r="D594" s="827"/>
      <c r="E594" s="827"/>
      <c r="F594" s="827"/>
      <c r="G594" s="828"/>
      <c r="H594" s="829"/>
      <c r="I594" s="829"/>
      <c r="J594" s="827"/>
      <c r="K594" s="827"/>
      <c r="L594" s="827"/>
      <c r="M594" s="827"/>
      <c r="N594" s="827"/>
      <c r="O594" s="827"/>
      <c r="P594" s="827"/>
      <c r="Q594" s="827"/>
      <c r="R594" s="748"/>
      <c r="S594" s="827"/>
      <c r="T594" s="830"/>
      <c r="U594" s="831"/>
      <c r="V594" s="831"/>
      <c r="W594" s="831"/>
      <c r="X594" s="831"/>
      <c r="Y594" s="832"/>
      <c r="Z594" s="748"/>
      <c r="AA594" s="748"/>
      <c r="AB594" s="748"/>
    </row>
    <row r="595" spans="1:28" ht="15.75" customHeight="1">
      <c r="A595" s="826"/>
      <c r="B595" s="827"/>
      <c r="C595" s="827"/>
      <c r="D595" s="827"/>
      <c r="E595" s="827"/>
      <c r="F595" s="827"/>
      <c r="G595" s="828"/>
      <c r="H595" s="829"/>
      <c r="I595" s="829"/>
      <c r="J595" s="827"/>
      <c r="K595" s="827"/>
      <c r="L595" s="827"/>
      <c r="M595" s="827"/>
      <c r="N595" s="827"/>
      <c r="O595" s="827"/>
      <c r="P595" s="827"/>
      <c r="Q595" s="827"/>
      <c r="R595" s="748"/>
      <c r="S595" s="827"/>
      <c r="T595" s="830"/>
      <c r="U595" s="831"/>
      <c r="V595" s="831"/>
      <c r="W595" s="831"/>
      <c r="X595" s="831"/>
      <c r="Y595" s="832"/>
      <c r="Z595" s="748"/>
      <c r="AA595" s="748"/>
      <c r="AB595" s="748"/>
    </row>
    <row r="596" spans="1:28" ht="15.75" customHeight="1">
      <c r="A596" s="826"/>
      <c r="B596" s="827"/>
      <c r="C596" s="827"/>
      <c r="D596" s="827"/>
      <c r="E596" s="827"/>
      <c r="F596" s="827"/>
      <c r="G596" s="828"/>
      <c r="H596" s="829"/>
      <c r="I596" s="829"/>
      <c r="J596" s="827"/>
      <c r="K596" s="827"/>
      <c r="L596" s="827"/>
      <c r="M596" s="827"/>
      <c r="N596" s="827"/>
      <c r="O596" s="827"/>
      <c r="P596" s="827"/>
      <c r="Q596" s="827"/>
      <c r="R596" s="748"/>
      <c r="S596" s="827"/>
      <c r="T596" s="830"/>
      <c r="U596" s="831"/>
      <c r="V596" s="831"/>
      <c r="W596" s="831"/>
      <c r="X596" s="831"/>
      <c r="Y596" s="832"/>
      <c r="Z596" s="748"/>
      <c r="AA596" s="748"/>
      <c r="AB596" s="748"/>
    </row>
    <row r="597" spans="1:28" ht="15.75" customHeight="1">
      <c r="A597" s="826"/>
      <c r="B597" s="827"/>
      <c r="C597" s="827"/>
      <c r="D597" s="827"/>
      <c r="E597" s="827"/>
      <c r="F597" s="827"/>
      <c r="G597" s="828"/>
      <c r="H597" s="829"/>
      <c r="I597" s="829"/>
      <c r="J597" s="827"/>
      <c r="K597" s="827"/>
      <c r="L597" s="827"/>
      <c r="M597" s="827"/>
      <c r="N597" s="827"/>
      <c r="O597" s="827"/>
      <c r="P597" s="827"/>
      <c r="Q597" s="827"/>
      <c r="R597" s="748"/>
      <c r="S597" s="827"/>
      <c r="T597" s="830"/>
      <c r="U597" s="831"/>
      <c r="V597" s="831"/>
      <c r="W597" s="831"/>
      <c r="X597" s="831"/>
      <c r="Y597" s="832"/>
      <c r="Z597" s="748"/>
      <c r="AA597" s="748"/>
      <c r="AB597" s="748"/>
    </row>
    <row r="598" spans="1:28" ht="15.75" customHeight="1">
      <c r="A598" s="826"/>
      <c r="B598" s="827"/>
      <c r="C598" s="827"/>
      <c r="D598" s="827"/>
      <c r="E598" s="827"/>
      <c r="F598" s="827"/>
      <c r="G598" s="828"/>
      <c r="H598" s="829"/>
      <c r="I598" s="829"/>
      <c r="J598" s="827"/>
      <c r="K598" s="827"/>
      <c r="L598" s="827"/>
      <c r="M598" s="827"/>
      <c r="N598" s="827"/>
      <c r="O598" s="827"/>
      <c r="P598" s="827"/>
      <c r="Q598" s="827"/>
      <c r="R598" s="748"/>
      <c r="S598" s="827"/>
      <c r="T598" s="830"/>
      <c r="U598" s="831"/>
      <c r="V598" s="831"/>
      <c r="W598" s="831"/>
      <c r="X598" s="831"/>
      <c r="Y598" s="832"/>
      <c r="Z598" s="748"/>
      <c r="AA598" s="748"/>
      <c r="AB598" s="748"/>
    </row>
    <row r="599" spans="1:28" ht="15.75" customHeight="1">
      <c r="A599" s="826"/>
      <c r="B599" s="827"/>
      <c r="C599" s="827"/>
      <c r="D599" s="827"/>
      <c r="E599" s="827"/>
      <c r="F599" s="827"/>
      <c r="G599" s="828"/>
      <c r="H599" s="829"/>
      <c r="I599" s="829"/>
      <c r="J599" s="827"/>
      <c r="K599" s="827"/>
      <c r="L599" s="827"/>
      <c r="M599" s="827"/>
      <c r="N599" s="827"/>
      <c r="O599" s="827"/>
      <c r="P599" s="827"/>
      <c r="Q599" s="827"/>
      <c r="R599" s="748"/>
      <c r="S599" s="827"/>
      <c r="T599" s="830"/>
      <c r="U599" s="831"/>
      <c r="V599" s="831"/>
      <c r="W599" s="831"/>
      <c r="X599" s="831"/>
      <c r="Y599" s="832"/>
      <c r="Z599" s="748"/>
      <c r="AA599" s="748"/>
      <c r="AB599" s="748"/>
    </row>
    <row r="600" spans="1:28" ht="15.75" customHeight="1">
      <c r="A600" s="826"/>
      <c r="B600" s="827"/>
      <c r="C600" s="827"/>
      <c r="D600" s="827"/>
      <c r="E600" s="827"/>
      <c r="F600" s="827"/>
      <c r="G600" s="828"/>
      <c r="H600" s="829"/>
      <c r="I600" s="829"/>
      <c r="J600" s="827"/>
      <c r="K600" s="827"/>
      <c r="L600" s="827"/>
      <c r="M600" s="827"/>
      <c r="N600" s="827"/>
      <c r="O600" s="827"/>
      <c r="P600" s="827"/>
      <c r="Q600" s="827"/>
      <c r="R600" s="748"/>
      <c r="S600" s="827"/>
      <c r="T600" s="830"/>
      <c r="U600" s="831"/>
      <c r="V600" s="831"/>
      <c r="W600" s="831"/>
      <c r="X600" s="831"/>
      <c r="Y600" s="832"/>
      <c r="Z600" s="748"/>
      <c r="AA600" s="748"/>
      <c r="AB600" s="748"/>
    </row>
    <row r="601" spans="1:28" ht="15.75" customHeight="1">
      <c r="A601" s="826"/>
      <c r="B601" s="827"/>
      <c r="C601" s="827"/>
      <c r="D601" s="827"/>
      <c r="E601" s="827"/>
      <c r="F601" s="827"/>
      <c r="G601" s="828"/>
      <c r="H601" s="829"/>
      <c r="I601" s="829"/>
      <c r="J601" s="827"/>
      <c r="K601" s="827"/>
      <c r="L601" s="827"/>
      <c r="M601" s="827"/>
      <c r="N601" s="827"/>
      <c r="O601" s="827"/>
      <c r="P601" s="827"/>
      <c r="Q601" s="827"/>
      <c r="R601" s="748"/>
      <c r="S601" s="827"/>
      <c r="T601" s="830"/>
      <c r="U601" s="831"/>
      <c r="V601" s="831"/>
      <c r="W601" s="831"/>
      <c r="X601" s="831"/>
      <c r="Y601" s="832"/>
      <c r="Z601" s="748"/>
      <c r="AA601" s="748"/>
      <c r="AB601" s="748"/>
    </row>
    <row r="602" spans="1:28" ht="15.75" customHeight="1">
      <c r="A602" s="826"/>
      <c r="B602" s="827"/>
      <c r="C602" s="827"/>
      <c r="D602" s="827"/>
      <c r="E602" s="827"/>
      <c r="F602" s="827"/>
      <c r="G602" s="828"/>
      <c r="H602" s="829"/>
      <c r="I602" s="829"/>
      <c r="J602" s="827"/>
      <c r="K602" s="827"/>
      <c r="L602" s="827"/>
      <c r="M602" s="827"/>
      <c r="N602" s="827"/>
      <c r="O602" s="827"/>
      <c r="P602" s="827"/>
      <c r="Q602" s="827"/>
      <c r="R602" s="748"/>
      <c r="S602" s="827"/>
      <c r="T602" s="830"/>
      <c r="U602" s="831"/>
      <c r="V602" s="831"/>
      <c r="W602" s="831"/>
      <c r="X602" s="831"/>
      <c r="Y602" s="832"/>
      <c r="Z602" s="748"/>
      <c r="AA602" s="748"/>
      <c r="AB602" s="748"/>
    </row>
    <row r="603" spans="1:28" ht="15.75" customHeight="1">
      <c r="A603" s="826"/>
      <c r="B603" s="827"/>
      <c r="C603" s="827"/>
      <c r="D603" s="827"/>
      <c r="E603" s="827"/>
      <c r="F603" s="827"/>
      <c r="G603" s="828"/>
      <c r="H603" s="829"/>
      <c r="I603" s="829"/>
      <c r="J603" s="827"/>
      <c r="K603" s="827"/>
      <c r="L603" s="827"/>
      <c r="M603" s="827"/>
      <c r="N603" s="827"/>
      <c r="O603" s="827"/>
      <c r="P603" s="827"/>
      <c r="Q603" s="827"/>
      <c r="R603" s="748"/>
      <c r="S603" s="827"/>
      <c r="T603" s="830"/>
      <c r="U603" s="831"/>
      <c r="V603" s="831"/>
      <c r="W603" s="831"/>
      <c r="X603" s="831"/>
      <c r="Y603" s="832"/>
      <c r="Z603" s="748"/>
      <c r="AA603" s="748"/>
      <c r="AB603" s="748"/>
    </row>
    <row r="604" spans="1:28" ht="15.75" customHeight="1">
      <c r="A604" s="826"/>
      <c r="B604" s="827"/>
      <c r="C604" s="827"/>
      <c r="D604" s="827"/>
      <c r="E604" s="827"/>
      <c r="F604" s="827"/>
      <c r="G604" s="828"/>
      <c r="H604" s="829"/>
      <c r="I604" s="829"/>
      <c r="J604" s="827"/>
      <c r="K604" s="827"/>
      <c r="L604" s="827"/>
      <c r="M604" s="827"/>
      <c r="N604" s="827"/>
      <c r="O604" s="827"/>
      <c r="P604" s="827"/>
      <c r="Q604" s="827"/>
      <c r="R604" s="748"/>
      <c r="S604" s="827"/>
      <c r="T604" s="830"/>
      <c r="U604" s="831"/>
      <c r="V604" s="831"/>
      <c r="W604" s="831"/>
      <c r="X604" s="831"/>
      <c r="Y604" s="832"/>
      <c r="Z604" s="748"/>
      <c r="AA604" s="748"/>
      <c r="AB604" s="748"/>
    </row>
    <row r="605" spans="1:28" ht="15.75" customHeight="1">
      <c r="A605" s="826"/>
      <c r="B605" s="827"/>
      <c r="C605" s="827"/>
      <c r="D605" s="827"/>
      <c r="E605" s="827"/>
      <c r="F605" s="827"/>
      <c r="G605" s="828"/>
      <c r="H605" s="829"/>
      <c r="I605" s="829"/>
      <c r="J605" s="827"/>
      <c r="K605" s="827"/>
      <c r="L605" s="827"/>
      <c r="M605" s="827"/>
      <c r="N605" s="827"/>
      <c r="O605" s="827"/>
      <c r="P605" s="827"/>
      <c r="Q605" s="827"/>
      <c r="R605" s="748"/>
      <c r="S605" s="827"/>
      <c r="T605" s="830"/>
      <c r="U605" s="831"/>
      <c r="V605" s="831"/>
      <c r="W605" s="831"/>
      <c r="X605" s="831"/>
      <c r="Y605" s="832"/>
      <c r="Z605" s="748"/>
      <c r="AA605" s="748"/>
      <c r="AB605" s="748"/>
    </row>
    <row r="606" spans="1:28" ht="15.75" customHeight="1">
      <c r="A606" s="826"/>
      <c r="B606" s="827"/>
      <c r="C606" s="827"/>
      <c r="D606" s="827"/>
      <c r="E606" s="827"/>
      <c r="F606" s="827"/>
      <c r="G606" s="828"/>
      <c r="H606" s="829"/>
      <c r="I606" s="829"/>
      <c r="J606" s="827"/>
      <c r="K606" s="827"/>
      <c r="L606" s="827"/>
      <c r="M606" s="827"/>
      <c r="N606" s="827"/>
      <c r="O606" s="827"/>
      <c r="P606" s="827"/>
      <c r="Q606" s="827"/>
      <c r="R606" s="748"/>
      <c r="S606" s="827"/>
      <c r="T606" s="830"/>
      <c r="U606" s="831"/>
      <c r="V606" s="831"/>
      <c r="W606" s="831"/>
      <c r="X606" s="831"/>
      <c r="Y606" s="832"/>
      <c r="Z606" s="748"/>
      <c r="AA606" s="748"/>
      <c r="AB606" s="748"/>
    </row>
    <row r="607" spans="1:28" ht="15.75" customHeight="1">
      <c r="A607" s="826"/>
      <c r="B607" s="827"/>
      <c r="C607" s="827"/>
      <c r="D607" s="827"/>
      <c r="E607" s="827"/>
      <c r="F607" s="827"/>
      <c r="G607" s="828"/>
      <c r="H607" s="829"/>
      <c r="I607" s="829"/>
      <c r="J607" s="827"/>
      <c r="K607" s="827"/>
      <c r="L607" s="827"/>
      <c r="M607" s="827"/>
      <c r="N607" s="827"/>
      <c r="O607" s="827"/>
      <c r="P607" s="827"/>
      <c r="Q607" s="827"/>
      <c r="R607" s="748"/>
      <c r="S607" s="827"/>
      <c r="T607" s="830"/>
      <c r="U607" s="831"/>
      <c r="V607" s="831"/>
      <c r="W607" s="831"/>
      <c r="X607" s="831"/>
      <c r="Y607" s="832"/>
      <c r="Z607" s="748"/>
      <c r="AA607" s="748"/>
      <c r="AB607" s="748"/>
    </row>
    <row r="608" spans="1:28" ht="15.75" customHeight="1">
      <c r="A608" s="826"/>
      <c r="B608" s="827"/>
      <c r="C608" s="827"/>
      <c r="D608" s="827"/>
      <c r="E608" s="827"/>
      <c r="F608" s="827"/>
      <c r="G608" s="828"/>
      <c r="H608" s="829"/>
      <c r="I608" s="829"/>
      <c r="J608" s="827"/>
      <c r="K608" s="827"/>
      <c r="L608" s="827"/>
      <c r="M608" s="827"/>
      <c r="N608" s="827"/>
      <c r="O608" s="827"/>
      <c r="P608" s="827"/>
      <c r="Q608" s="827"/>
      <c r="R608" s="748"/>
      <c r="S608" s="827"/>
      <c r="T608" s="830"/>
      <c r="U608" s="831"/>
      <c r="V608" s="831"/>
      <c r="W608" s="831"/>
      <c r="X608" s="831"/>
      <c r="Y608" s="832"/>
      <c r="Z608" s="748"/>
      <c r="AA608" s="748"/>
      <c r="AB608" s="748"/>
    </row>
    <row r="609" spans="1:28" ht="15.75" customHeight="1">
      <c r="A609" s="826"/>
      <c r="B609" s="827"/>
      <c r="C609" s="827"/>
      <c r="D609" s="827"/>
      <c r="E609" s="827"/>
      <c r="F609" s="827"/>
      <c r="G609" s="828"/>
      <c r="H609" s="829"/>
      <c r="I609" s="829"/>
      <c r="J609" s="827"/>
      <c r="K609" s="827"/>
      <c r="L609" s="827"/>
      <c r="M609" s="827"/>
      <c r="N609" s="827"/>
      <c r="O609" s="827"/>
      <c r="P609" s="827"/>
      <c r="Q609" s="827"/>
      <c r="R609" s="748"/>
      <c r="S609" s="827"/>
      <c r="T609" s="830"/>
      <c r="U609" s="831"/>
      <c r="V609" s="831"/>
      <c r="W609" s="831"/>
      <c r="X609" s="831"/>
      <c r="Y609" s="832"/>
      <c r="Z609" s="748"/>
      <c r="AA609" s="748"/>
      <c r="AB609" s="748"/>
    </row>
    <row r="610" spans="1:28" ht="15.75" customHeight="1">
      <c r="A610" s="826"/>
      <c r="B610" s="827"/>
      <c r="C610" s="827"/>
      <c r="D610" s="827"/>
      <c r="E610" s="827"/>
      <c r="F610" s="827"/>
      <c r="G610" s="828"/>
      <c r="H610" s="829"/>
      <c r="I610" s="829"/>
      <c r="J610" s="827"/>
      <c r="K610" s="827"/>
      <c r="L610" s="827"/>
      <c r="M610" s="827"/>
      <c r="N610" s="827"/>
      <c r="O610" s="827"/>
      <c r="P610" s="827"/>
      <c r="Q610" s="827"/>
      <c r="R610" s="748"/>
      <c r="S610" s="827"/>
      <c r="T610" s="830"/>
      <c r="U610" s="831"/>
      <c r="V610" s="831"/>
      <c r="W610" s="831"/>
      <c r="X610" s="831"/>
      <c r="Y610" s="832"/>
      <c r="Z610" s="748"/>
      <c r="AA610" s="748"/>
      <c r="AB610" s="748"/>
    </row>
    <row r="611" spans="1:28" ht="15.75" customHeight="1">
      <c r="A611" s="826"/>
      <c r="B611" s="827"/>
      <c r="C611" s="827"/>
      <c r="D611" s="827"/>
      <c r="E611" s="827"/>
      <c r="F611" s="827"/>
      <c r="G611" s="828"/>
      <c r="H611" s="829"/>
      <c r="I611" s="829"/>
      <c r="J611" s="827"/>
      <c r="K611" s="827"/>
      <c r="L611" s="827"/>
      <c r="M611" s="827"/>
      <c r="N611" s="827"/>
      <c r="O611" s="827"/>
      <c r="P611" s="827"/>
      <c r="Q611" s="827"/>
      <c r="R611" s="748"/>
      <c r="S611" s="827"/>
      <c r="T611" s="830"/>
      <c r="U611" s="831"/>
      <c r="V611" s="831"/>
      <c r="W611" s="831"/>
      <c r="X611" s="831"/>
      <c r="Y611" s="832"/>
      <c r="Z611" s="748"/>
      <c r="AA611" s="748"/>
      <c r="AB611" s="748"/>
    </row>
    <row r="612" spans="1:28" ht="15.75" customHeight="1">
      <c r="A612" s="826"/>
      <c r="B612" s="827"/>
      <c r="C612" s="827"/>
      <c r="D612" s="827"/>
      <c r="E612" s="827"/>
      <c r="F612" s="827"/>
      <c r="G612" s="828"/>
      <c r="H612" s="829"/>
      <c r="I612" s="829"/>
      <c r="J612" s="827"/>
      <c r="K612" s="827"/>
      <c r="L612" s="827"/>
      <c r="M612" s="827"/>
      <c r="N612" s="827"/>
      <c r="O612" s="827"/>
      <c r="P612" s="827"/>
      <c r="Q612" s="827"/>
      <c r="R612" s="748"/>
      <c r="S612" s="827"/>
      <c r="T612" s="830"/>
      <c r="U612" s="831"/>
      <c r="V612" s="831"/>
      <c r="W612" s="831"/>
      <c r="X612" s="831"/>
      <c r="Y612" s="832"/>
      <c r="Z612" s="748"/>
      <c r="AA612" s="748"/>
      <c r="AB612" s="748"/>
    </row>
    <row r="613" spans="1:28" ht="15.75" customHeight="1">
      <c r="A613" s="826"/>
      <c r="B613" s="827"/>
      <c r="C613" s="827"/>
      <c r="D613" s="827"/>
      <c r="E613" s="827"/>
      <c r="F613" s="827"/>
      <c r="G613" s="828"/>
      <c r="H613" s="829"/>
      <c r="I613" s="829"/>
      <c r="J613" s="827"/>
      <c r="K613" s="827"/>
      <c r="L613" s="827"/>
      <c r="M613" s="827"/>
      <c r="N613" s="827"/>
      <c r="O613" s="827"/>
      <c r="P613" s="827"/>
      <c r="Q613" s="827"/>
      <c r="R613" s="748"/>
      <c r="S613" s="827"/>
      <c r="T613" s="830"/>
      <c r="U613" s="831"/>
      <c r="V613" s="831"/>
      <c r="W613" s="831"/>
      <c r="X613" s="831"/>
      <c r="Y613" s="832"/>
      <c r="Z613" s="748"/>
      <c r="AA613" s="748"/>
      <c r="AB613" s="748"/>
    </row>
    <row r="614" spans="1:28" ht="15.75" customHeight="1">
      <c r="A614" s="826"/>
      <c r="B614" s="827"/>
      <c r="C614" s="827"/>
      <c r="D614" s="827"/>
      <c r="E614" s="827"/>
      <c r="F614" s="827"/>
      <c r="G614" s="828"/>
      <c r="H614" s="829"/>
      <c r="I614" s="829"/>
      <c r="J614" s="827"/>
      <c r="K614" s="827"/>
      <c r="L614" s="827"/>
      <c r="M614" s="827"/>
      <c r="N614" s="827"/>
      <c r="O614" s="827"/>
      <c r="P614" s="827"/>
      <c r="Q614" s="827"/>
      <c r="R614" s="748"/>
      <c r="S614" s="827"/>
      <c r="T614" s="830"/>
      <c r="U614" s="831"/>
      <c r="V614" s="831"/>
      <c r="W614" s="831"/>
      <c r="X614" s="831"/>
      <c r="Y614" s="832"/>
      <c r="Z614" s="748"/>
      <c r="AA614" s="748"/>
      <c r="AB614" s="748"/>
    </row>
    <row r="615" spans="1:28" ht="15.75" customHeight="1">
      <c r="A615" s="826"/>
      <c r="B615" s="827"/>
      <c r="C615" s="827"/>
      <c r="D615" s="827"/>
      <c r="E615" s="827"/>
      <c r="F615" s="827"/>
      <c r="G615" s="828"/>
      <c r="H615" s="829"/>
      <c r="I615" s="829"/>
      <c r="J615" s="827"/>
      <c r="K615" s="827"/>
      <c r="L615" s="827"/>
      <c r="M615" s="827"/>
      <c r="N615" s="827"/>
      <c r="O615" s="827"/>
      <c r="P615" s="827"/>
      <c r="Q615" s="827"/>
      <c r="R615" s="748"/>
      <c r="S615" s="827"/>
      <c r="T615" s="830"/>
      <c r="U615" s="831"/>
      <c r="V615" s="831"/>
      <c r="W615" s="831"/>
      <c r="X615" s="831"/>
      <c r="Y615" s="832"/>
      <c r="Z615" s="748"/>
      <c r="AA615" s="748"/>
      <c r="AB615" s="748"/>
    </row>
    <row r="616" spans="1:28" ht="15.75" customHeight="1">
      <c r="A616" s="826"/>
      <c r="B616" s="827"/>
      <c r="C616" s="827"/>
      <c r="D616" s="827"/>
      <c r="E616" s="827"/>
      <c r="F616" s="827"/>
      <c r="G616" s="828"/>
      <c r="H616" s="829"/>
      <c r="I616" s="829"/>
      <c r="J616" s="827"/>
      <c r="K616" s="827"/>
      <c r="L616" s="827"/>
      <c r="M616" s="827"/>
      <c r="N616" s="827"/>
      <c r="O616" s="827"/>
      <c r="P616" s="827"/>
      <c r="Q616" s="827"/>
      <c r="R616" s="748"/>
      <c r="S616" s="827"/>
      <c r="T616" s="830"/>
      <c r="U616" s="831"/>
      <c r="V616" s="831"/>
      <c r="W616" s="831"/>
      <c r="X616" s="831"/>
      <c r="Y616" s="832"/>
      <c r="Z616" s="748"/>
      <c r="AA616" s="748"/>
      <c r="AB616" s="748"/>
    </row>
    <row r="617" spans="1:28" ht="15.75" customHeight="1">
      <c r="A617" s="826"/>
      <c r="B617" s="827"/>
      <c r="C617" s="827"/>
      <c r="D617" s="827"/>
      <c r="E617" s="827"/>
      <c r="F617" s="827"/>
      <c r="G617" s="828"/>
      <c r="H617" s="829"/>
      <c r="I617" s="829"/>
      <c r="J617" s="827"/>
      <c r="K617" s="827"/>
      <c r="L617" s="827"/>
      <c r="M617" s="827"/>
      <c r="N617" s="827"/>
      <c r="O617" s="827"/>
      <c r="P617" s="827"/>
      <c r="Q617" s="827"/>
      <c r="R617" s="748"/>
      <c r="S617" s="827"/>
      <c r="T617" s="830"/>
      <c r="U617" s="831"/>
      <c r="V617" s="831"/>
      <c r="W617" s="831"/>
      <c r="X617" s="831"/>
      <c r="Y617" s="832"/>
      <c r="Z617" s="748"/>
      <c r="AA617" s="748"/>
      <c r="AB617" s="748"/>
    </row>
    <row r="618" spans="1:28" ht="15.75" customHeight="1">
      <c r="A618" s="826"/>
      <c r="B618" s="827"/>
      <c r="C618" s="827"/>
      <c r="D618" s="827"/>
      <c r="E618" s="827"/>
      <c r="F618" s="827"/>
      <c r="G618" s="828"/>
      <c r="H618" s="829"/>
      <c r="I618" s="829"/>
      <c r="J618" s="827"/>
      <c r="K618" s="827"/>
      <c r="L618" s="827"/>
      <c r="M618" s="827"/>
      <c r="N618" s="827"/>
      <c r="O618" s="827"/>
      <c r="P618" s="827"/>
      <c r="Q618" s="827"/>
      <c r="R618" s="748"/>
      <c r="S618" s="827"/>
      <c r="T618" s="830"/>
      <c r="U618" s="831"/>
      <c r="V618" s="831"/>
      <c r="W618" s="831"/>
      <c r="X618" s="831"/>
      <c r="Y618" s="832"/>
      <c r="Z618" s="748"/>
      <c r="AA618" s="748"/>
      <c r="AB618" s="748"/>
    </row>
    <row r="619" spans="1:28" ht="15.75" customHeight="1">
      <c r="A619" s="826"/>
      <c r="B619" s="827"/>
      <c r="C619" s="827"/>
      <c r="D619" s="827"/>
      <c r="E619" s="827"/>
      <c r="F619" s="827"/>
      <c r="G619" s="828"/>
      <c r="H619" s="829"/>
      <c r="I619" s="829"/>
      <c r="J619" s="827"/>
      <c r="K619" s="827"/>
      <c r="L619" s="827"/>
      <c r="M619" s="827"/>
      <c r="N619" s="827"/>
      <c r="O619" s="827"/>
      <c r="P619" s="827"/>
      <c r="Q619" s="827"/>
      <c r="R619" s="748"/>
      <c r="S619" s="827"/>
      <c r="T619" s="830"/>
      <c r="U619" s="831"/>
      <c r="V619" s="831"/>
      <c r="W619" s="831"/>
      <c r="X619" s="831"/>
      <c r="Y619" s="832"/>
      <c r="Z619" s="748"/>
      <c r="AA619" s="748"/>
      <c r="AB619" s="748"/>
    </row>
    <row r="620" spans="1:28" ht="15.75" customHeight="1">
      <c r="A620" s="826"/>
      <c r="B620" s="827"/>
      <c r="C620" s="827"/>
      <c r="D620" s="827"/>
      <c r="E620" s="827"/>
      <c r="F620" s="827"/>
      <c r="G620" s="828"/>
      <c r="H620" s="829"/>
      <c r="I620" s="829"/>
      <c r="J620" s="827"/>
      <c r="K620" s="827"/>
      <c r="L620" s="827"/>
      <c r="M620" s="827"/>
      <c r="N620" s="827"/>
      <c r="O620" s="827"/>
      <c r="P620" s="827"/>
      <c r="Q620" s="827"/>
      <c r="R620" s="748"/>
      <c r="S620" s="827"/>
      <c r="T620" s="830"/>
      <c r="U620" s="831"/>
      <c r="V620" s="831"/>
      <c r="W620" s="831"/>
      <c r="X620" s="831"/>
      <c r="Y620" s="832"/>
      <c r="Z620" s="748"/>
      <c r="AA620" s="748"/>
      <c r="AB620" s="748"/>
    </row>
    <row r="621" spans="1:28" ht="15.75" customHeight="1">
      <c r="A621" s="826"/>
      <c r="B621" s="827"/>
      <c r="C621" s="827"/>
      <c r="D621" s="827"/>
      <c r="E621" s="827"/>
      <c r="F621" s="827"/>
      <c r="G621" s="828"/>
      <c r="H621" s="829"/>
      <c r="I621" s="829"/>
      <c r="J621" s="827"/>
      <c r="K621" s="827"/>
      <c r="L621" s="827"/>
      <c r="M621" s="827"/>
      <c r="N621" s="827"/>
      <c r="O621" s="827"/>
      <c r="P621" s="827"/>
      <c r="Q621" s="827"/>
      <c r="R621" s="748"/>
      <c r="S621" s="827"/>
      <c r="T621" s="830"/>
      <c r="U621" s="831"/>
      <c r="V621" s="831"/>
      <c r="W621" s="831"/>
      <c r="X621" s="831"/>
      <c r="Y621" s="832"/>
      <c r="Z621" s="748"/>
      <c r="AA621" s="748"/>
      <c r="AB621" s="748"/>
    </row>
    <row r="622" spans="1:28" ht="15.75" customHeight="1">
      <c r="A622" s="826"/>
      <c r="B622" s="827"/>
      <c r="C622" s="827"/>
      <c r="D622" s="827"/>
      <c r="E622" s="827"/>
      <c r="F622" s="827"/>
      <c r="G622" s="828"/>
      <c r="H622" s="829"/>
      <c r="I622" s="829"/>
      <c r="J622" s="827"/>
      <c r="K622" s="827"/>
      <c r="L622" s="827"/>
      <c r="M622" s="827"/>
      <c r="N622" s="827"/>
      <c r="O622" s="827"/>
      <c r="P622" s="827"/>
      <c r="Q622" s="827"/>
      <c r="R622" s="748"/>
      <c r="S622" s="827"/>
      <c r="T622" s="830"/>
      <c r="U622" s="831"/>
      <c r="V622" s="831"/>
      <c r="W622" s="831"/>
      <c r="X622" s="831"/>
      <c r="Y622" s="832"/>
      <c r="Z622" s="748"/>
      <c r="AA622" s="748"/>
      <c r="AB622" s="748"/>
    </row>
    <row r="623" spans="1:28" ht="15.75" customHeight="1">
      <c r="A623" s="826"/>
      <c r="B623" s="827"/>
      <c r="C623" s="827"/>
      <c r="D623" s="827"/>
      <c r="E623" s="827"/>
      <c r="F623" s="827"/>
      <c r="G623" s="828"/>
      <c r="H623" s="829"/>
      <c r="I623" s="829"/>
      <c r="J623" s="827"/>
      <c r="K623" s="827"/>
      <c r="L623" s="827"/>
      <c r="M623" s="827"/>
      <c r="N623" s="827"/>
      <c r="O623" s="827"/>
      <c r="P623" s="827"/>
      <c r="Q623" s="827"/>
      <c r="R623" s="748"/>
      <c r="S623" s="827"/>
      <c r="T623" s="830"/>
      <c r="U623" s="831"/>
      <c r="V623" s="831"/>
      <c r="W623" s="831"/>
      <c r="X623" s="831"/>
      <c r="Y623" s="832"/>
      <c r="Z623" s="748"/>
      <c r="AA623" s="748"/>
      <c r="AB623" s="748"/>
    </row>
    <row r="624" spans="1:28" ht="15.75" customHeight="1">
      <c r="A624" s="826"/>
      <c r="B624" s="827"/>
      <c r="C624" s="827"/>
      <c r="D624" s="827"/>
      <c r="E624" s="827"/>
      <c r="F624" s="827"/>
      <c r="G624" s="828"/>
      <c r="H624" s="829"/>
      <c r="I624" s="829"/>
      <c r="J624" s="827"/>
      <c r="K624" s="827"/>
      <c r="L624" s="827"/>
      <c r="M624" s="827"/>
      <c r="N624" s="827"/>
      <c r="O624" s="827"/>
      <c r="P624" s="827"/>
      <c r="Q624" s="827"/>
      <c r="R624" s="748"/>
      <c r="S624" s="827"/>
      <c r="T624" s="830"/>
      <c r="U624" s="831"/>
      <c r="V624" s="831"/>
      <c r="W624" s="831"/>
      <c r="X624" s="831"/>
      <c r="Y624" s="832"/>
      <c r="Z624" s="748"/>
      <c r="AA624" s="748"/>
      <c r="AB624" s="748"/>
    </row>
    <row r="625" spans="1:28" ht="15.75" customHeight="1">
      <c r="A625" s="826"/>
      <c r="B625" s="827"/>
      <c r="C625" s="827"/>
      <c r="D625" s="827"/>
      <c r="E625" s="827"/>
      <c r="F625" s="827"/>
      <c r="G625" s="828"/>
      <c r="H625" s="829"/>
      <c r="I625" s="829"/>
      <c r="J625" s="827"/>
      <c r="K625" s="827"/>
      <c r="L625" s="827"/>
      <c r="M625" s="827"/>
      <c r="N625" s="827"/>
      <c r="O625" s="827"/>
      <c r="P625" s="827"/>
      <c r="Q625" s="827"/>
      <c r="R625" s="748"/>
      <c r="S625" s="827"/>
      <c r="T625" s="830"/>
      <c r="U625" s="831"/>
      <c r="V625" s="831"/>
      <c r="W625" s="831"/>
      <c r="X625" s="831"/>
      <c r="Y625" s="832"/>
      <c r="Z625" s="748"/>
      <c r="AA625" s="748"/>
      <c r="AB625" s="748"/>
    </row>
    <row r="626" spans="1:28" ht="15.75" customHeight="1">
      <c r="A626" s="826"/>
      <c r="B626" s="827"/>
      <c r="C626" s="827"/>
      <c r="D626" s="827"/>
      <c r="E626" s="827"/>
      <c r="F626" s="827"/>
      <c r="G626" s="828"/>
      <c r="H626" s="829"/>
      <c r="I626" s="829"/>
      <c r="J626" s="827"/>
      <c r="K626" s="827"/>
      <c r="L626" s="827"/>
      <c r="M626" s="827"/>
      <c r="N626" s="827"/>
      <c r="O626" s="827"/>
      <c r="P626" s="827"/>
      <c r="Q626" s="827"/>
      <c r="R626" s="748"/>
      <c r="S626" s="827"/>
      <c r="T626" s="830"/>
      <c r="U626" s="831"/>
      <c r="V626" s="831"/>
      <c r="W626" s="831"/>
      <c r="X626" s="831"/>
      <c r="Y626" s="832"/>
      <c r="Z626" s="748"/>
      <c r="AA626" s="748"/>
      <c r="AB626" s="748"/>
    </row>
    <row r="627" spans="1:28" ht="15.75" customHeight="1">
      <c r="A627" s="826"/>
      <c r="B627" s="827"/>
      <c r="C627" s="827"/>
      <c r="D627" s="827"/>
      <c r="E627" s="827"/>
      <c r="F627" s="827"/>
      <c r="G627" s="828"/>
      <c r="H627" s="829"/>
      <c r="I627" s="829"/>
      <c r="J627" s="827"/>
      <c r="K627" s="827"/>
      <c r="L627" s="827"/>
      <c r="M627" s="827"/>
      <c r="N627" s="827"/>
      <c r="O627" s="827"/>
      <c r="P627" s="827"/>
      <c r="Q627" s="827"/>
      <c r="R627" s="748"/>
      <c r="S627" s="827"/>
      <c r="T627" s="830"/>
      <c r="U627" s="831"/>
      <c r="V627" s="831"/>
      <c r="W627" s="831"/>
      <c r="X627" s="831"/>
      <c r="Y627" s="832"/>
      <c r="Z627" s="748"/>
      <c r="AA627" s="748"/>
      <c r="AB627" s="748"/>
    </row>
    <row r="628" spans="1:28" ht="15.75" customHeight="1">
      <c r="A628" s="826"/>
      <c r="B628" s="827"/>
      <c r="C628" s="827"/>
      <c r="D628" s="827"/>
      <c r="E628" s="827"/>
      <c r="F628" s="827"/>
      <c r="G628" s="828"/>
      <c r="H628" s="829"/>
      <c r="I628" s="829"/>
      <c r="J628" s="827"/>
      <c r="K628" s="827"/>
      <c r="L628" s="827"/>
      <c r="M628" s="827"/>
      <c r="N628" s="827"/>
      <c r="O628" s="827"/>
      <c r="P628" s="827"/>
      <c r="Q628" s="827"/>
      <c r="R628" s="748"/>
      <c r="S628" s="827"/>
      <c r="T628" s="830"/>
      <c r="U628" s="831"/>
      <c r="V628" s="831"/>
      <c r="W628" s="831"/>
      <c r="X628" s="831"/>
      <c r="Y628" s="832"/>
      <c r="Z628" s="748"/>
      <c r="AA628" s="748"/>
      <c r="AB628" s="748"/>
    </row>
    <row r="629" spans="1:28" ht="15.75" customHeight="1">
      <c r="A629" s="826"/>
      <c r="B629" s="827"/>
      <c r="C629" s="827"/>
      <c r="D629" s="827"/>
      <c r="E629" s="827"/>
      <c r="F629" s="827"/>
      <c r="G629" s="828"/>
      <c r="H629" s="829"/>
      <c r="I629" s="829"/>
      <c r="J629" s="827"/>
      <c r="K629" s="827"/>
      <c r="L629" s="827"/>
      <c r="M629" s="827"/>
      <c r="N629" s="827"/>
      <c r="O629" s="827"/>
      <c r="P629" s="827"/>
      <c r="Q629" s="827"/>
      <c r="R629" s="748"/>
      <c r="S629" s="827"/>
      <c r="T629" s="830"/>
      <c r="U629" s="831"/>
      <c r="V629" s="831"/>
      <c r="W629" s="831"/>
      <c r="X629" s="831"/>
      <c r="Y629" s="832"/>
      <c r="Z629" s="748"/>
      <c r="AA629" s="748"/>
      <c r="AB629" s="748"/>
    </row>
    <row r="630" spans="1:28" ht="15.75" customHeight="1">
      <c r="A630" s="826"/>
      <c r="B630" s="827"/>
      <c r="C630" s="827"/>
      <c r="D630" s="827"/>
      <c r="E630" s="827"/>
      <c r="F630" s="827"/>
      <c r="G630" s="828"/>
      <c r="H630" s="829"/>
      <c r="I630" s="829"/>
      <c r="J630" s="827"/>
      <c r="K630" s="827"/>
      <c r="L630" s="827"/>
      <c r="M630" s="827"/>
      <c r="N630" s="827"/>
      <c r="O630" s="827"/>
      <c r="P630" s="827"/>
      <c r="Q630" s="827"/>
      <c r="R630" s="748"/>
      <c r="S630" s="827"/>
      <c r="T630" s="830"/>
      <c r="U630" s="831"/>
      <c r="V630" s="831"/>
      <c r="W630" s="831"/>
      <c r="X630" s="831"/>
      <c r="Y630" s="832"/>
      <c r="Z630" s="748"/>
      <c r="AA630" s="748"/>
      <c r="AB630" s="748"/>
    </row>
    <row r="631" spans="1:28" ht="15.75" customHeight="1">
      <c r="A631" s="826"/>
      <c r="B631" s="827"/>
      <c r="C631" s="827"/>
      <c r="D631" s="827"/>
      <c r="E631" s="827"/>
      <c r="F631" s="827"/>
      <c r="G631" s="828"/>
      <c r="H631" s="829"/>
      <c r="I631" s="829"/>
      <c r="J631" s="827"/>
      <c r="K631" s="827"/>
      <c r="L631" s="827"/>
      <c r="M631" s="827"/>
      <c r="N631" s="827"/>
      <c r="O631" s="827"/>
      <c r="P631" s="827"/>
      <c r="Q631" s="827"/>
      <c r="R631" s="748"/>
      <c r="S631" s="827"/>
      <c r="T631" s="830"/>
      <c r="U631" s="831"/>
      <c r="V631" s="831"/>
      <c r="W631" s="831"/>
      <c r="X631" s="831"/>
      <c r="Y631" s="832"/>
      <c r="Z631" s="748"/>
      <c r="AA631" s="748"/>
      <c r="AB631" s="748"/>
    </row>
    <row r="632" spans="1:28" ht="15.75" customHeight="1">
      <c r="A632" s="826"/>
      <c r="B632" s="827"/>
      <c r="C632" s="827"/>
      <c r="D632" s="827"/>
      <c r="E632" s="827"/>
      <c r="F632" s="827"/>
      <c r="G632" s="828"/>
      <c r="H632" s="829"/>
      <c r="I632" s="829"/>
      <c r="J632" s="827"/>
      <c r="K632" s="827"/>
      <c r="L632" s="827"/>
      <c r="M632" s="827"/>
      <c r="N632" s="827"/>
      <c r="O632" s="827"/>
      <c r="P632" s="827"/>
      <c r="Q632" s="827"/>
      <c r="R632" s="748"/>
      <c r="S632" s="827"/>
      <c r="T632" s="830"/>
      <c r="U632" s="831"/>
      <c r="V632" s="831"/>
      <c r="W632" s="831"/>
      <c r="X632" s="831"/>
      <c r="Y632" s="832"/>
      <c r="Z632" s="748"/>
      <c r="AA632" s="748"/>
      <c r="AB632" s="748"/>
    </row>
    <row r="633" spans="1:28" ht="15.75" customHeight="1">
      <c r="A633" s="826"/>
      <c r="B633" s="827"/>
      <c r="C633" s="827"/>
      <c r="D633" s="827"/>
      <c r="E633" s="827"/>
      <c r="F633" s="827"/>
      <c r="G633" s="828"/>
      <c r="H633" s="829"/>
      <c r="I633" s="829"/>
      <c r="J633" s="827"/>
      <c r="K633" s="827"/>
      <c r="L633" s="827"/>
      <c r="M633" s="827"/>
      <c r="N633" s="827"/>
      <c r="O633" s="827"/>
      <c r="P633" s="827"/>
      <c r="Q633" s="827"/>
      <c r="R633" s="748"/>
      <c r="S633" s="827"/>
      <c r="T633" s="830"/>
      <c r="U633" s="831"/>
      <c r="V633" s="831"/>
      <c r="W633" s="831"/>
      <c r="X633" s="831"/>
      <c r="Y633" s="832"/>
      <c r="Z633" s="748"/>
      <c r="AA633" s="748"/>
      <c r="AB633" s="748"/>
    </row>
    <row r="634" spans="1:28" ht="15.75" customHeight="1">
      <c r="A634" s="826"/>
      <c r="B634" s="827"/>
      <c r="C634" s="827"/>
      <c r="D634" s="827"/>
      <c r="E634" s="827"/>
      <c r="F634" s="827"/>
      <c r="G634" s="828"/>
      <c r="H634" s="829"/>
      <c r="I634" s="829"/>
      <c r="J634" s="827"/>
      <c r="K634" s="827"/>
      <c r="L634" s="827"/>
      <c r="M634" s="827"/>
      <c r="N634" s="827"/>
      <c r="O634" s="827"/>
      <c r="P634" s="827"/>
      <c r="Q634" s="827"/>
      <c r="R634" s="748"/>
      <c r="S634" s="827"/>
      <c r="T634" s="830"/>
      <c r="U634" s="831"/>
      <c r="V634" s="831"/>
      <c r="W634" s="831"/>
      <c r="X634" s="831"/>
      <c r="Y634" s="832"/>
      <c r="Z634" s="748"/>
      <c r="AA634" s="748"/>
      <c r="AB634" s="748"/>
    </row>
    <row r="635" spans="1:28" ht="15.75" customHeight="1">
      <c r="A635" s="826"/>
      <c r="B635" s="827"/>
      <c r="C635" s="827"/>
      <c r="D635" s="827"/>
      <c r="E635" s="827"/>
      <c r="F635" s="827"/>
      <c r="G635" s="828"/>
      <c r="H635" s="829"/>
      <c r="I635" s="829"/>
      <c r="J635" s="827"/>
      <c r="K635" s="827"/>
      <c r="L635" s="827"/>
      <c r="M635" s="827"/>
      <c r="N635" s="827"/>
      <c r="O635" s="827"/>
      <c r="P635" s="827"/>
      <c r="Q635" s="827"/>
      <c r="R635" s="748"/>
      <c r="S635" s="827"/>
      <c r="T635" s="830"/>
      <c r="U635" s="831"/>
      <c r="V635" s="831"/>
      <c r="W635" s="831"/>
      <c r="X635" s="831"/>
      <c r="Y635" s="832"/>
      <c r="Z635" s="748"/>
      <c r="AA635" s="748"/>
      <c r="AB635" s="748"/>
    </row>
    <row r="636" spans="1:28" ht="15.75" customHeight="1">
      <c r="A636" s="826"/>
      <c r="B636" s="827"/>
      <c r="C636" s="827"/>
      <c r="D636" s="827"/>
      <c r="E636" s="827"/>
      <c r="F636" s="827"/>
      <c r="G636" s="828"/>
      <c r="H636" s="829"/>
      <c r="I636" s="829"/>
      <c r="J636" s="827"/>
      <c r="K636" s="827"/>
      <c r="L636" s="827"/>
      <c r="M636" s="827"/>
      <c r="N636" s="827"/>
      <c r="O636" s="827"/>
      <c r="P636" s="827"/>
      <c r="Q636" s="827"/>
      <c r="R636" s="748"/>
      <c r="S636" s="827"/>
      <c r="T636" s="830"/>
      <c r="U636" s="831"/>
      <c r="V636" s="831"/>
      <c r="W636" s="831"/>
      <c r="X636" s="831"/>
      <c r="Y636" s="832"/>
      <c r="Z636" s="748"/>
      <c r="AA636" s="748"/>
      <c r="AB636" s="748"/>
    </row>
    <row r="637" spans="1:28" ht="15.75" customHeight="1">
      <c r="A637" s="826"/>
      <c r="B637" s="827"/>
      <c r="C637" s="827"/>
      <c r="D637" s="827"/>
      <c r="E637" s="827"/>
      <c r="F637" s="827"/>
      <c r="G637" s="828"/>
      <c r="H637" s="829"/>
      <c r="I637" s="829"/>
      <c r="J637" s="827"/>
      <c r="K637" s="827"/>
      <c r="L637" s="827"/>
      <c r="M637" s="827"/>
      <c r="N637" s="827"/>
      <c r="O637" s="827"/>
      <c r="P637" s="827"/>
      <c r="Q637" s="827"/>
      <c r="R637" s="748"/>
      <c r="S637" s="827"/>
      <c r="T637" s="830"/>
      <c r="U637" s="831"/>
      <c r="V637" s="831"/>
      <c r="W637" s="831"/>
      <c r="X637" s="831"/>
      <c r="Y637" s="832"/>
      <c r="Z637" s="748"/>
      <c r="AA637" s="748"/>
      <c r="AB637" s="748"/>
    </row>
    <row r="638" spans="1:28" ht="15.75" customHeight="1">
      <c r="A638" s="826"/>
      <c r="B638" s="827"/>
      <c r="C638" s="827"/>
      <c r="D638" s="827"/>
      <c r="E638" s="827"/>
      <c r="F638" s="827"/>
      <c r="G638" s="828"/>
      <c r="H638" s="829"/>
      <c r="I638" s="829"/>
      <c r="J638" s="827"/>
      <c r="K638" s="827"/>
      <c r="L638" s="827"/>
      <c r="M638" s="827"/>
      <c r="N638" s="827"/>
      <c r="O638" s="827"/>
      <c r="P638" s="827"/>
      <c r="Q638" s="827"/>
      <c r="R638" s="748"/>
      <c r="S638" s="827"/>
      <c r="T638" s="830"/>
      <c r="U638" s="831"/>
      <c r="V638" s="831"/>
      <c r="W638" s="831"/>
      <c r="X638" s="831"/>
      <c r="Y638" s="832"/>
      <c r="Z638" s="748"/>
      <c r="AA638" s="748"/>
      <c r="AB638" s="748"/>
    </row>
    <row r="639" spans="1:28" ht="15.75" customHeight="1">
      <c r="A639" s="826"/>
      <c r="B639" s="827"/>
      <c r="C639" s="827"/>
      <c r="D639" s="827"/>
      <c r="E639" s="827"/>
      <c r="F639" s="827"/>
      <c r="G639" s="828"/>
      <c r="H639" s="829"/>
      <c r="I639" s="829"/>
      <c r="J639" s="827"/>
      <c r="K639" s="827"/>
      <c r="L639" s="827"/>
      <c r="M639" s="827"/>
      <c r="N639" s="827"/>
      <c r="O639" s="827"/>
      <c r="P639" s="827"/>
      <c r="Q639" s="827"/>
      <c r="R639" s="748"/>
      <c r="S639" s="827"/>
      <c r="T639" s="830"/>
      <c r="U639" s="831"/>
      <c r="V639" s="831"/>
      <c r="W639" s="831"/>
      <c r="X639" s="831"/>
      <c r="Y639" s="832"/>
      <c r="Z639" s="748"/>
      <c r="AA639" s="748"/>
      <c r="AB639" s="748"/>
    </row>
    <row r="640" spans="1:28" ht="15.75" customHeight="1">
      <c r="A640" s="826"/>
      <c r="B640" s="827"/>
      <c r="C640" s="827"/>
      <c r="D640" s="827"/>
      <c r="E640" s="827"/>
      <c r="F640" s="827"/>
      <c r="G640" s="828"/>
      <c r="H640" s="829"/>
      <c r="I640" s="829"/>
      <c r="J640" s="827"/>
      <c r="K640" s="827"/>
      <c r="L640" s="827"/>
      <c r="M640" s="827"/>
      <c r="N640" s="827"/>
      <c r="O640" s="827"/>
      <c r="P640" s="827"/>
      <c r="Q640" s="827"/>
      <c r="R640" s="748"/>
      <c r="S640" s="827"/>
      <c r="T640" s="830"/>
      <c r="U640" s="831"/>
      <c r="V640" s="831"/>
      <c r="W640" s="831"/>
      <c r="X640" s="831"/>
      <c r="Y640" s="832"/>
      <c r="Z640" s="748"/>
      <c r="AA640" s="748"/>
      <c r="AB640" s="748"/>
    </row>
    <row r="641" spans="1:28" ht="15.75" customHeight="1">
      <c r="A641" s="826"/>
      <c r="B641" s="827"/>
      <c r="C641" s="827"/>
      <c r="D641" s="827"/>
      <c r="E641" s="827"/>
      <c r="F641" s="827"/>
      <c r="G641" s="828"/>
      <c r="H641" s="829"/>
      <c r="I641" s="829"/>
      <c r="J641" s="827"/>
      <c r="K641" s="827"/>
      <c r="L641" s="827"/>
      <c r="M641" s="827"/>
      <c r="N641" s="827"/>
      <c r="O641" s="827"/>
      <c r="P641" s="827"/>
      <c r="Q641" s="827"/>
      <c r="R641" s="748"/>
      <c r="S641" s="827"/>
      <c r="T641" s="830"/>
      <c r="U641" s="831"/>
      <c r="V641" s="831"/>
      <c r="W641" s="831"/>
      <c r="X641" s="831"/>
      <c r="Y641" s="832"/>
      <c r="Z641" s="748"/>
      <c r="AA641" s="748"/>
      <c r="AB641" s="748"/>
    </row>
    <row r="642" spans="1:28" ht="15.75" customHeight="1">
      <c r="A642" s="826"/>
      <c r="B642" s="827"/>
      <c r="C642" s="827"/>
      <c r="D642" s="827"/>
      <c r="E642" s="827"/>
      <c r="F642" s="827"/>
      <c r="G642" s="828"/>
      <c r="H642" s="829"/>
      <c r="I642" s="829"/>
      <c r="J642" s="827"/>
      <c r="K642" s="827"/>
      <c r="L642" s="827"/>
      <c r="M642" s="827"/>
      <c r="N642" s="827"/>
      <c r="O642" s="827"/>
      <c r="P642" s="827"/>
      <c r="Q642" s="827"/>
      <c r="R642" s="748"/>
      <c r="S642" s="827"/>
      <c r="T642" s="830"/>
      <c r="U642" s="831"/>
      <c r="V642" s="831"/>
      <c r="W642" s="831"/>
      <c r="X642" s="831"/>
      <c r="Y642" s="832"/>
      <c r="Z642" s="748"/>
      <c r="AA642" s="748"/>
      <c r="AB642" s="748"/>
    </row>
    <row r="643" spans="1:28" ht="15.75" customHeight="1">
      <c r="A643" s="826"/>
      <c r="B643" s="827"/>
      <c r="C643" s="827"/>
      <c r="D643" s="827"/>
      <c r="E643" s="827"/>
      <c r="F643" s="827"/>
      <c r="G643" s="828"/>
      <c r="H643" s="829"/>
      <c r="I643" s="829"/>
      <c r="J643" s="827"/>
      <c r="K643" s="827"/>
      <c r="L643" s="827"/>
      <c r="M643" s="827"/>
      <c r="N643" s="827"/>
      <c r="O643" s="827"/>
      <c r="P643" s="827"/>
      <c r="Q643" s="827"/>
      <c r="R643" s="748"/>
      <c r="S643" s="827"/>
      <c r="T643" s="830"/>
      <c r="U643" s="831"/>
      <c r="V643" s="831"/>
      <c r="W643" s="831"/>
      <c r="X643" s="831"/>
      <c r="Y643" s="832"/>
      <c r="Z643" s="748"/>
      <c r="AA643" s="748"/>
      <c r="AB643" s="748"/>
    </row>
    <row r="644" spans="1:28" ht="15.75" customHeight="1">
      <c r="A644" s="826"/>
      <c r="B644" s="827"/>
      <c r="C644" s="827"/>
      <c r="D644" s="827"/>
      <c r="E644" s="827"/>
      <c r="F644" s="827"/>
      <c r="G644" s="828"/>
      <c r="H644" s="829"/>
      <c r="I644" s="829"/>
      <c r="J644" s="827"/>
      <c r="K644" s="827"/>
      <c r="L644" s="827"/>
      <c r="M644" s="827"/>
      <c r="N644" s="827"/>
      <c r="O644" s="827"/>
      <c r="P644" s="827"/>
      <c r="Q644" s="827"/>
      <c r="R644" s="748"/>
      <c r="S644" s="827"/>
      <c r="T644" s="830"/>
      <c r="U644" s="831"/>
      <c r="V644" s="831"/>
      <c r="W644" s="831"/>
      <c r="X644" s="831"/>
      <c r="Y644" s="832"/>
      <c r="Z644" s="748"/>
      <c r="AA644" s="748"/>
      <c r="AB644" s="748"/>
    </row>
    <row r="645" spans="1:28" ht="15.75" customHeight="1">
      <c r="A645" s="826"/>
      <c r="B645" s="827"/>
      <c r="C645" s="827"/>
      <c r="D645" s="827"/>
      <c r="E645" s="827"/>
      <c r="F645" s="827"/>
      <c r="G645" s="828"/>
      <c r="H645" s="829"/>
      <c r="I645" s="829"/>
      <c r="J645" s="827"/>
      <c r="K645" s="827"/>
      <c r="L645" s="827"/>
      <c r="M645" s="827"/>
      <c r="N645" s="827"/>
      <c r="O645" s="827"/>
      <c r="P645" s="827"/>
      <c r="Q645" s="827"/>
      <c r="R645" s="748"/>
      <c r="S645" s="827"/>
      <c r="T645" s="830"/>
      <c r="U645" s="831"/>
      <c r="V645" s="831"/>
      <c r="W645" s="831"/>
      <c r="X645" s="831"/>
      <c r="Y645" s="832"/>
      <c r="Z645" s="748"/>
      <c r="AA645" s="748"/>
      <c r="AB645" s="748"/>
    </row>
    <row r="646" spans="1:28" ht="15.75" customHeight="1">
      <c r="A646" s="826"/>
      <c r="B646" s="827"/>
      <c r="C646" s="827"/>
      <c r="D646" s="827"/>
      <c r="E646" s="827"/>
      <c r="F646" s="827"/>
      <c r="G646" s="828"/>
      <c r="H646" s="829"/>
      <c r="I646" s="829"/>
      <c r="J646" s="827"/>
      <c r="K646" s="827"/>
      <c r="L646" s="827"/>
      <c r="M646" s="827"/>
      <c r="N646" s="827"/>
      <c r="O646" s="827"/>
      <c r="P646" s="827"/>
      <c r="Q646" s="827"/>
      <c r="R646" s="748"/>
      <c r="S646" s="827"/>
      <c r="T646" s="830"/>
      <c r="U646" s="831"/>
      <c r="V646" s="831"/>
      <c r="W646" s="831"/>
      <c r="X646" s="831"/>
      <c r="Y646" s="832"/>
      <c r="Z646" s="748"/>
      <c r="AA646" s="748"/>
      <c r="AB646" s="748"/>
    </row>
    <row r="647" spans="1:28" ht="15.75" customHeight="1">
      <c r="A647" s="826"/>
      <c r="B647" s="827"/>
      <c r="C647" s="827"/>
      <c r="D647" s="827"/>
      <c r="E647" s="827"/>
      <c r="F647" s="827"/>
      <c r="G647" s="828"/>
      <c r="H647" s="829"/>
      <c r="I647" s="829"/>
      <c r="J647" s="827"/>
      <c r="K647" s="827"/>
      <c r="L647" s="827"/>
      <c r="M647" s="827"/>
      <c r="N647" s="827"/>
      <c r="O647" s="827"/>
      <c r="P647" s="827"/>
      <c r="Q647" s="827"/>
      <c r="R647" s="748"/>
      <c r="S647" s="827"/>
      <c r="T647" s="830"/>
      <c r="U647" s="831"/>
      <c r="V647" s="831"/>
      <c r="W647" s="831"/>
      <c r="X647" s="831"/>
      <c r="Y647" s="832"/>
      <c r="Z647" s="748"/>
      <c r="AA647" s="748"/>
      <c r="AB647" s="748"/>
    </row>
    <row r="648" spans="1:28" ht="15.75" customHeight="1">
      <c r="A648" s="826"/>
      <c r="B648" s="827"/>
      <c r="C648" s="827"/>
      <c r="D648" s="827"/>
      <c r="E648" s="827"/>
      <c r="F648" s="827"/>
      <c r="G648" s="828"/>
      <c r="H648" s="829"/>
      <c r="I648" s="829"/>
      <c r="J648" s="827"/>
      <c r="K648" s="827"/>
      <c r="L648" s="827"/>
      <c r="M648" s="827"/>
      <c r="N648" s="827"/>
      <c r="O648" s="827"/>
      <c r="P648" s="827"/>
      <c r="Q648" s="827"/>
      <c r="R648" s="748"/>
      <c r="S648" s="827"/>
      <c r="T648" s="830"/>
      <c r="U648" s="831"/>
      <c r="V648" s="831"/>
      <c r="W648" s="831"/>
      <c r="X648" s="831"/>
      <c r="Y648" s="832"/>
      <c r="Z648" s="748"/>
      <c r="AA648" s="748"/>
      <c r="AB648" s="748"/>
    </row>
    <row r="649" spans="1:28" ht="15.75" customHeight="1">
      <c r="A649" s="826"/>
      <c r="B649" s="827"/>
      <c r="C649" s="827"/>
      <c r="D649" s="827"/>
      <c r="E649" s="827"/>
      <c r="F649" s="827"/>
      <c r="G649" s="828"/>
      <c r="H649" s="829"/>
      <c r="I649" s="829"/>
      <c r="J649" s="827"/>
      <c r="K649" s="827"/>
      <c r="L649" s="827"/>
      <c r="M649" s="827"/>
      <c r="N649" s="827"/>
      <c r="O649" s="827"/>
      <c r="P649" s="827"/>
      <c r="Q649" s="827"/>
      <c r="R649" s="748"/>
      <c r="S649" s="827"/>
      <c r="T649" s="830"/>
      <c r="U649" s="831"/>
      <c r="V649" s="831"/>
      <c r="W649" s="831"/>
      <c r="X649" s="831"/>
      <c r="Y649" s="832"/>
      <c r="Z649" s="748"/>
      <c r="AA649" s="748"/>
      <c r="AB649" s="748"/>
    </row>
    <row r="650" spans="1:28" ht="15.75" customHeight="1">
      <c r="A650" s="826"/>
      <c r="B650" s="827"/>
      <c r="C650" s="827"/>
      <c r="D650" s="827"/>
      <c r="E650" s="827"/>
      <c r="F650" s="827"/>
      <c r="G650" s="828"/>
      <c r="H650" s="829"/>
      <c r="I650" s="829"/>
      <c r="J650" s="827"/>
      <c r="K650" s="827"/>
      <c r="L650" s="827"/>
      <c r="M650" s="827"/>
      <c r="N650" s="827"/>
      <c r="O650" s="827"/>
      <c r="P650" s="827"/>
      <c r="Q650" s="827"/>
      <c r="R650" s="748"/>
      <c r="S650" s="827"/>
      <c r="T650" s="830"/>
      <c r="U650" s="831"/>
      <c r="V650" s="831"/>
      <c r="W650" s="831"/>
      <c r="X650" s="831"/>
      <c r="Y650" s="832"/>
      <c r="Z650" s="748"/>
      <c r="AA650" s="748"/>
      <c r="AB650" s="748"/>
    </row>
    <row r="651" spans="1:28" ht="15.75" customHeight="1">
      <c r="A651" s="826"/>
      <c r="B651" s="827"/>
      <c r="C651" s="827"/>
      <c r="D651" s="827"/>
      <c r="E651" s="827"/>
      <c r="F651" s="827"/>
      <c r="G651" s="828"/>
      <c r="H651" s="829"/>
      <c r="I651" s="829"/>
      <c r="J651" s="827"/>
      <c r="K651" s="827"/>
      <c r="L651" s="827"/>
      <c r="M651" s="827"/>
      <c r="N651" s="827"/>
      <c r="O651" s="827"/>
      <c r="P651" s="827"/>
      <c r="Q651" s="827"/>
      <c r="R651" s="748"/>
      <c r="S651" s="827"/>
      <c r="T651" s="830"/>
      <c r="U651" s="831"/>
      <c r="V651" s="831"/>
      <c r="W651" s="831"/>
      <c r="X651" s="831"/>
      <c r="Y651" s="832"/>
      <c r="Z651" s="748"/>
      <c r="AA651" s="748"/>
      <c r="AB651" s="748"/>
    </row>
    <row r="652" spans="1:28" ht="15.75" customHeight="1">
      <c r="A652" s="826"/>
      <c r="B652" s="827"/>
      <c r="C652" s="827"/>
      <c r="D652" s="827"/>
      <c r="E652" s="827"/>
      <c r="F652" s="827"/>
      <c r="G652" s="828"/>
      <c r="H652" s="829"/>
      <c r="I652" s="829"/>
      <c r="J652" s="827"/>
      <c r="K652" s="827"/>
      <c r="L652" s="827"/>
      <c r="M652" s="827"/>
      <c r="N652" s="827"/>
      <c r="O652" s="827"/>
      <c r="P652" s="827"/>
      <c r="Q652" s="827"/>
      <c r="R652" s="748"/>
      <c r="S652" s="827"/>
      <c r="T652" s="830"/>
      <c r="U652" s="831"/>
      <c r="V652" s="831"/>
      <c r="W652" s="831"/>
      <c r="X652" s="831"/>
      <c r="Y652" s="832"/>
      <c r="Z652" s="748"/>
      <c r="AA652" s="748"/>
      <c r="AB652" s="748"/>
    </row>
    <row r="653" spans="1:28" ht="15.75" customHeight="1">
      <c r="A653" s="826"/>
      <c r="B653" s="827"/>
      <c r="C653" s="827"/>
      <c r="D653" s="827"/>
      <c r="E653" s="827"/>
      <c r="F653" s="827"/>
      <c r="G653" s="828"/>
      <c r="H653" s="829"/>
      <c r="I653" s="829"/>
      <c r="J653" s="827"/>
      <c r="K653" s="827"/>
      <c r="L653" s="827"/>
      <c r="M653" s="827"/>
      <c r="N653" s="827"/>
      <c r="O653" s="827"/>
      <c r="P653" s="827"/>
      <c r="Q653" s="827"/>
      <c r="R653" s="748"/>
      <c r="S653" s="827"/>
      <c r="T653" s="830"/>
      <c r="U653" s="831"/>
      <c r="V653" s="831"/>
      <c r="W653" s="831"/>
      <c r="X653" s="831"/>
      <c r="Y653" s="832"/>
      <c r="Z653" s="748"/>
      <c r="AA653" s="748"/>
      <c r="AB653" s="748"/>
    </row>
    <row r="654" spans="1:28" ht="15.75" customHeight="1">
      <c r="A654" s="826"/>
      <c r="B654" s="827"/>
      <c r="C654" s="827"/>
      <c r="D654" s="827"/>
      <c r="E654" s="827"/>
      <c r="F654" s="827"/>
      <c r="G654" s="828"/>
      <c r="H654" s="829"/>
      <c r="I654" s="829"/>
      <c r="J654" s="827"/>
      <c r="K654" s="827"/>
      <c r="L654" s="827"/>
      <c r="M654" s="827"/>
      <c r="N654" s="827"/>
      <c r="O654" s="827"/>
      <c r="P654" s="827"/>
      <c r="Q654" s="827"/>
      <c r="R654" s="748"/>
      <c r="S654" s="827"/>
      <c r="T654" s="830"/>
      <c r="U654" s="831"/>
      <c r="V654" s="831"/>
      <c r="W654" s="831"/>
      <c r="X654" s="831"/>
      <c r="Y654" s="832"/>
      <c r="Z654" s="748"/>
      <c r="AA654" s="748"/>
      <c r="AB654" s="748"/>
    </row>
    <row r="655" spans="1:28" ht="15.75" customHeight="1">
      <c r="A655" s="826"/>
      <c r="B655" s="827"/>
      <c r="C655" s="827"/>
      <c r="D655" s="827"/>
      <c r="E655" s="827"/>
      <c r="F655" s="827"/>
      <c r="G655" s="828"/>
      <c r="H655" s="829"/>
      <c r="I655" s="829"/>
      <c r="J655" s="827"/>
      <c r="K655" s="827"/>
      <c r="L655" s="827"/>
      <c r="M655" s="827"/>
      <c r="N655" s="827"/>
      <c r="O655" s="827"/>
      <c r="P655" s="827"/>
      <c r="Q655" s="827"/>
      <c r="R655" s="748"/>
      <c r="S655" s="827"/>
      <c r="T655" s="830"/>
      <c r="U655" s="831"/>
      <c r="V655" s="831"/>
      <c r="W655" s="831"/>
      <c r="X655" s="831"/>
      <c r="Y655" s="832"/>
      <c r="Z655" s="748"/>
      <c r="AA655" s="748"/>
      <c r="AB655" s="748"/>
    </row>
    <row r="656" spans="1:28" ht="15.75" customHeight="1">
      <c r="A656" s="826"/>
      <c r="B656" s="827"/>
      <c r="C656" s="827"/>
      <c r="D656" s="827"/>
      <c r="E656" s="827"/>
      <c r="F656" s="827"/>
      <c r="G656" s="828"/>
      <c r="H656" s="829"/>
      <c r="I656" s="829"/>
      <c r="J656" s="827"/>
      <c r="K656" s="827"/>
      <c r="L656" s="827"/>
      <c r="M656" s="827"/>
      <c r="N656" s="827"/>
      <c r="O656" s="827"/>
      <c r="P656" s="827"/>
      <c r="Q656" s="827"/>
      <c r="R656" s="748"/>
      <c r="S656" s="827"/>
      <c r="T656" s="830"/>
      <c r="U656" s="831"/>
      <c r="V656" s="831"/>
      <c r="W656" s="831"/>
      <c r="X656" s="831"/>
      <c r="Y656" s="832"/>
      <c r="Z656" s="748"/>
      <c r="AA656" s="748"/>
      <c r="AB656" s="748"/>
    </row>
    <row r="657" spans="1:28" ht="15.75" customHeight="1">
      <c r="A657" s="826"/>
      <c r="B657" s="827"/>
      <c r="C657" s="827"/>
      <c r="D657" s="827"/>
      <c r="E657" s="827"/>
      <c r="F657" s="827"/>
      <c r="G657" s="828"/>
      <c r="H657" s="829"/>
      <c r="I657" s="829"/>
      <c r="J657" s="827"/>
      <c r="K657" s="827"/>
      <c r="L657" s="827"/>
      <c r="M657" s="827"/>
      <c r="N657" s="827"/>
      <c r="O657" s="827"/>
      <c r="P657" s="827"/>
      <c r="Q657" s="827"/>
      <c r="R657" s="748"/>
      <c r="S657" s="827"/>
      <c r="T657" s="830"/>
      <c r="U657" s="831"/>
      <c r="V657" s="831"/>
      <c r="W657" s="831"/>
      <c r="X657" s="831"/>
      <c r="Y657" s="832"/>
      <c r="Z657" s="748"/>
      <c r="AA657" s="748"/>
      <c r="AB657" s="748"/>
    </row>
    <row r="658" spans="1:28" ht="15.75" customHeight="1">
      <c r="A658" s="826"/>
      <c r="B658" s="827"/>
      <c r="C658" s="827"/>
      <c r="D658" s="827"/>
      <c r="E658" s="827"/>
      <c r="F658" s="827"/>
      <c r="G658" s="828"/>
      <c r="H658" s="829"/>
      <c r="I658" s="829"/>
      <c r="J658" s="827"/>
      <c r="K658" s="827"/>
      <c r="L658" s="827"/>
      <c r="M658" s="827"/>
      <c r="N658" s="827"/>
      <c r="O658" s="827"/>
      <c r="P658" s="827"/>
      <c r="Q658" s="827"/>
      <c r="R658" s="748"/>
      <c r="S658" s="827"/>
      <c r="T658" s="830"/>
      <c r="U658" s="831"/>
      <c r="V658" s="831"/>
      <c r="W658" s="831"/>
      <c r="X658" s="831"/>
      <c r="Y658" s="832"/>
      <c r="Z658" s="748"/>
      <c r="AA658" s="748"/>
      <c r="AB658" s="748"/>
    </row>
    <row r="659" spans="1:28" ht="15.75" customHeight="1">
      <c r="A659" s="826"/>
      <c r="B659" s="827"/>
      <c r="C659" s="827"/>
      <c r="D659" s="827"/>
      <c r="E659" s="827"/>
      <c r="F659" s="827"/>
      <c r="G659" s="828"/>
      <c r="H659" s="829"/>
      <c r="I659" s="829"/>
      <c r="J659" s="827"/>
      <c r="K659" s="827"/>
      <c r="L659" s="827"/>
      <c r="M659" s="827"/>
      <c r="N659" s="827"/>
      <c r="O659" s="827"/>
      <c r="P659" s="827"/>
      <c r="Q659" s="827"/>
      <c r="R659" s="748"/>
      <c r="S659" s="827"/>
      <c r="T659" s="830"/>
      <c r="U659" s="831"/>
      <c r="V659" s="831"/>
      <c r="W659" s="831"/>
      <c r="X659" s="831"/>
      <c r="Y659" s="832"/>
      <c r="Z659" s="748"/>
      <c r="AA659" s="748"/>
      <c r="AB659" s="748"/>
    </row>
    <row r="660" spans="1:28" ht="15.75" customHeight="1">
      <c r="A660" s="826"/>
      <c r="B660" s="827"/>
      <c r="C660" s="827"/>
      <c r="D660" s="827"/>
      <c r="E660" s="827"/>
      <c r="F660" s="827"/>
      <c r="G660" s="828"/>
      <c r="H660" s="829"/>
      <c r="I660" s="829"/>
      <c r="J660" s="827"/>
      <c r="K660" s="827"/>
      <c r="L660" s="827"/>
      <c r="M660" s="827"/>
      <c r="N660" s="827"/>
      <c r="O660" s="827"/>
      <c r="P660" s="827"/>
      <c r="Q660" s="827"/>
      <c r="R660" s="748"/>
      <c r="S660" s="827"/>
      <c r="T660" s="830"/>
      <c r="U660" s="831"/>
      <c r="V660" s="831"/>
      <c r="W660" s="831"/>
      <c r="X660" s="831"/>
      <c r="Y660" s="832"/>
      <c r="Z660" s="748"/>
      <c r="AA660" s="748"/>
      <c r="AB660" s="748"/>
    </row>
    <row r="661" spans="1:28" ht="15.75" customHeight="1">
      <c r="A661" s="826"/>
      <c r="B661" s="827"/>
      <c r="C661" s="827"/>
      <c r="D661" s="827"/>
      <c r="E661" s="827"/>
      <c r="F661" s="827"/>
      <c r="G661" s="828"/>
      <c r="H661" s="829"/>
      <c r="I661" s="829"/>
      <c r="J661" s="827"/>
      <c r="K661" s="827"/>
      <c r="L661" s="827"/>
      <c r="M661" s="827"/>
      <c r="N661" s="827"/>
      <c r="O661" s="827"/>
      <c r="P661" s="827"/>
      <c r="Q661" s="827"/>
      <c r="R661" s="748"/>
      <c r="S661" s="827"/>
      <c r="T661" s="830"/>
      <c r="U661" s="831"/>
      <c r="V661" s="831"/>
      <c r="W661" s="831"/>
      <c r="X661" s="831"/>
      <c r="Y661" s="832"/>
      <c r="Z661" s="748"/>
      <c r="AA661" s="748"/>
      <c r="AB661" s="748"/>
    </row>
    <row r="662" spans="1:28" ht="15.75" customHeight="1">
      <c r="A662" s="826"/>
      <c r="B662" s="827"/>
      <c r="C662" s="827"/>
      <c r="D662" s="827"/>
      <c r="E662" s="827"/>
      <c r="F662" s="827"/>
      <c r="G662" s="828"/>
      <c r="H662" s="829"/>
      <c r="I662" s="829"/>
      <c r="J662" s="827"/>
      <c r="K662" s="827"/>
      <c r="L662" s="827"/>
      <c r="M662" s="827"/>
      <c r="N662" s="827"/>
      <c r="O662" s="827"/>
      <c r="P662" s="827"/>
      <c r="Q662" s="827"/>
      <c r="R662" s="748"/>
      <c r="S662" s="827"/>
      <c r="T662" s="830"/>
      <c r="U662" s="831"/>
      <c r="V662" s="831"/>
      <c r="W662" s="831"/>
      <c r="X662" s="831"/>
      <c r="Y662" s="832"/>
      <c r="Z662" s="748"/>
      <c r="AA662" s="748"/>
      <c r="AB662" s="748"/>
    </row>
    <row r="663" spans="1:28" ht="15.75" customHeight="1">
      <c r="A663" s="826"/>
      <c r="B663" s="827"/>
      <c r="C663" s="827"/>
      <c r="D663" s="827"/>
      <c r="E663" s="827"/>
      <c r="F663" s="827"/>
      <c r="G663" s="828"/>
      <c r="H663" s="829"/>
      <c r="I663" s="829"/>
      <c r="J663" s="827"/>
      <c r="K663" s="827"/>
      <c r="L663" s="827"/>
      <c r="M663" s="827"/>
      <c r="N663" s="827"/>
      <c r="O663" s="827"/>
      <c r="P663" s="827"/>
      <c r="Q663" s="827"/>
      <c r="R663" s="748"/>
      <c r="S663" s="827"/>
      <c r="T663" s="830"/>
      <c r="U663" s="831"/>
      <c r="V663" s="831"/>
      <c r="W663" s="831"/>
      <c r="X663" s="831"/>
      <c r="Y663" s="832"/>
      <c r="Z663" s="748"/>
      <c r="AA663" s="748"/>
      <c r="AB663" s="748"/>
    </row>
    <row r="664" spans="1:28" ht="15.75" customHeight="1">
      <c r="A664" s="826"/>
      <c r="B664" s="827"/>
      <c r="C664" s="827"/>
      <c r="D664" s="827"/>
      <c r="E664" s="827"/>
      <c r="F664" s="827"/>
      <c r="G664" s="828"/>
      <c r="H664" s="829"/>
      <c r="I664" s="829"/>
      <c r="J664" s="827"/>
      <c r="K664" s="827"/>
      <c r="L664" s="827"/>
      <c r="M664" s="827"/>
      <c r="N664" s="827"/>
      <c r="O664" s="827"/>
      <c r="P664" s="827"/>
      <c r="Q664" s="827"/>
      <c r="R664" s="748"/>
      <c r="S664" s="827"/>
      <c r="T664" s="830"/>
      <c r="U664" s="831"/>
      <c r="V664" s="831"/>
      <c r="W664" s="831"/>
      <c r="X664" s="831"/>
      <c r="Y664" s="832"/>
      <c r="Z664" s="748"/>
      <c r="AA664" s="748"/>
      <c r="AB664" s="748"/>
    </row>
    <row r="665" spans="1:28" ht="15.75" customHeight="1">
      <c r="A665" s="826"/>
      <c r="B665" s="827"/>
      <c r="C665" s="827"/>
      <c r="D665" s="827"/>
      <c r="E665" s="827"/>
      <c r="F665" s="827"/>
      <c r="G665" s="828"/>
      <c r="H665" s="829"/>
      <c r="I665" s="829"/>
      <c r="J665" s="827"/>
      <c r="K665" s="827"/>
      <c r="L665" s="827"/>
      <c r="M665" s="827"/>
      <c r="N665" s="827"/>
      <c r="O665" s="827"/>
      <c r="P665" s="827"/>
      <c r="Q665" s="827"/>
      <c r="R665" s="748"/>
      <c r="S665" s="827"/>
      <c r="T665" s="830"/>
      <c r="U665" s="831"/>
      <c r="V665" s="831"/>
      <c r="W665" s="831"/>
      <c r="X665" s="831"/>
      <c r="Y665" s="832"/>
      <c r="Z665" s="748"/>
      <c r="AA665" s="748"/>
      <c r="AB665" s="748"/>
    </row>
    <row r="666" spans="1:28" ht="15.75" customHeight="1">
      <c r="A666" s="826"/>
      <c r="B666" s="827"/>
      <c r="C666" s="827"/>
      <c r="D666" s="827"/>
      <c r="E666" s="827"/>
      <c r="F666" s="827"/>
      <c r="G666" s="828"/>
      <c r="H666" s="829"/>
      <c r="I666" s="829"/>
      <c r="J666" s="827"/>
      <c r="K666" s="827"/>
      <c r="L666" s="827"/>
      <c r="M666" s="827"/>
      <c r="N666" s="827"/>
      <c r="O666" s="827"/>
      <c r="P666" s="827"/>
      <c r="Q666" s="827"/>
      <c r="R666" s="748"/>
      <c r="S666" s="827"/>
      <c r="T666" s="830"/>
      <c r="U666" s="831"/>
      <c r="V666" s="831"/>
      <c r="W666" s="831"/>
      <c r="X666" s="831"/>
      <c r="Y666" s="832"/>
      <c r="Z666" s="748"/>
      <c r="AA666" s="748"/>
      <c r="AB666" s="748"/>
    </row>
    <row r="667" spans="1:28" ht="15.75" customHeight="1">
      <c r="A667" s="826"/>
      <c r="B667" s="827"/>
      <c r="C667" s="827"/>
      <c r="D667" s="827"/>
      <c r="E667" s="827"/>
      <c r="F667" s="827"/>
      <c r="G667" s="828"/>
      <c r="H667" s="829"/>
      <c r="I667" s="829"/>
      <c r="J667" s="827"/>
      <c r="K667" s="827"/>
      <c r="L667" s="827"/>
      <c r="M667" s="827"/>
      <c r="N667" s="827"/>
      <c r="O667" s="827"/>
      <c r="P667" s="827"/>
      <c r="Q667" s="827"/>
      <c r="R667" s="748"/>
      <c r="S667" s="827"/>
      <c r="T667" s="830"/>
      <c r="U667" s="831"/>
      <c r="V667" s="831"/>
      <c r="W667" s="831"/>
      <c r="X667" s="831"/>
      <c r="Y667" s="832"/>
      <c r="Z667" s="748"/>
      <c r="AA667" s="748"/>
      <c r="AB667" s="748"/>
    </row>
    <row r="668" spans="1:28" ht="15.75" customHeight="1">
      <c r="A668" s="826"/>
      <c r="B668" s="827"/>
      <c r="C668" s="827"/>
      <c r="D668" s="827"/>
      <c r="E668" s="827"/>
      <c r="F668" s="827"/>
      <c r="G668" s="828"/>
      <c r="H668" s="829"/>
      <c r="I668" s="829"/>
      <c r="J668" s="827"/>
      <c r="K668" s="827"/>
      <c r="L668" s="827"/>
      <c r="M668" s="827"/>
      <c r="N668" s="827"/>
      <c r="O668" s="827"/>
      <c r="P668" s="827"/>
      <c r="Q668" s="827"/>
      <c r="R668" s="748"/>
      <c r="S668" s="827"/>
      <c r="T668" s="830"/>
      <c r="U668" s="831"/>
      <c r="V668" s="831"/>
      <c r="W668" s="831"/>
      <c r="X668" s="831"/>
      <c r="Y668" s="832"/>
      <c r="Z668" s="748"/>
      <c r="AA668" s="748"/>
      <c r="AB668" s="748"/>
    </row>
    <row r="669" spans="1:28" ht="15.75" customHeight="1">
      <c r="A669" s="826"/>
      <c r="B669" s="827"/>
      <c r="C669" s="827"/>
      <c r="D669" s="827"/>
      <c r="E669" s="827"/>
      <c r="F669" s="827"/>
      <c r="G669" s="828"/>
      <c r="H669" s="829"/>
      <c r="I669" s="829"/>
      <c r="J669" s="827"/>
      <c r="K669" s="827"/>
      <c r="L669" s="827"/>
      <c r="M669" s="827"/>
      <c r="N669" s="827"/>
      <c r="O669" s="827"/>
      <c r="P669" s="827"/>
      <c r="Q669" s="827"/>
      <c r="R669" s="748"/>
      <c r="S669" s="827"/>
      <c r="T669" s="830"/>
      <c r="U669" s="831"/>
      <c r="V669" s="831"/>
      <c r="W669" s="831"/>
      <c r="X669" s="831"/>
      <c r="Y669" s="832"/>
      <c r="Z669" s="748"/>
      <c r="AA669" s="748"/>
      <c r="AB669" s="748"/>
    </row>
    <row r="670" spans="1:28" ht="15.75" customHeight="1">
      <c r="A670" s="826"/>
      <c r="B670" s="827"/>
      <c r="C670" s="827"/>
      <c r="D670" s="827"/>
      <c r="E670" s="827"/>
      <c r="F670" s="827"/>
      <c r="G670" s="828"/>
      <c r="H670" s="829"/>
      <c r="I670" s="829"/>
      <c r="J670" s="827"/>
      <c r="K670" s="827"/>
      <c r="L670" s="827"/>
      <c r="M670" s="827"/>
      <c r="N670" s="827"/>
      <c r="O670" s="827"/>
      <c r="P670" s="827"/>
      <c r="Q670" s="827"/>
      <c r="R670" s="748"/>
      <c r="S670" s="827"/>
      <c r="T670" s="830"/>
      <c r="U670" s="831"/>
      <c r="V670" s="831"/>
      <c r="W670" s="831"/>
      <c r="X670" s="831"/>
      <c r="Y670" s="832"/>
      <c r="Z670" s="748"/>
      <c r="AA670" s="748"/>
      <c r="AB670" s="748"/>
    </row>
    <row r="671" spans="1:28" ht="15.75" customHeight="1">
      <c r="A671" s="826"/>
      <c r="B671" s="827"/>
      <c r="C671" s="827"/>
      <c r="D671" s="827"/>
      <c r="E671" s="827"/>
      <c r="F671" s="827"/>
      <c r="G671" s="828"/>
      <c r="H671" s="829"/>
      <c r="I671" s="829"/>
      <c r="J671" s="827"/>
      <c r="K671" s="827"/>
      <c r="L671" s="827"/>
      <c r="M671" s="827"/>
      <c r="N671" s="827"/>
      <c r="O671" s="827"/>
      <c r="P671" s="827"/>
      <c r="Q671" s="827"/>
      <c r="R671" s="748"/>
      <c r="S671" s="827"/>
      <c r="T671" s="830"/>
      <c r="U671" s="831"/>
      <c r="V671" s="831"/>
      <c r="W671" s="831"/>
      <c r="X671" s="831"/>
      <c r="Y671" s="832"/>
      <c r="Z671" s="748"/>
      <c r="AA671" s="748"/>
      <c r="AB671" s="748"/>
    </row>
    <row r="672" spans="1:28" ht="15.75" customHeight="1">
      <c r="A672" s="826"/>
      <c r="B672" s="827"/>
      <c r="C672" s="827"/>
      <c r="D672" s="827"/>
      <c r="E672" s="827"/>
      <c r="F672" s="827"/>
      <c r="G672" s="828"/>
      <c r="H672" s="829"/>
      <c r="I672" s="829"/>
      <c r="J672" s="827"/>
      <c r="K672" s="827"/>
      <c r="L672" s="827"/>
      <c r="M672" s="827"/>
      <c r="N672" s="827"/>
      <c r="O672" s="827"/>
      <c r="P672" s="827"/>
      <c r="Q672" s="827"/>
      <c r="R672" s="748"/>
      <c r="S672" s="827"/>
      <c r="T672" s="830"/>
      <c r="U672" s="831"/>
      <c r="V672" s="831"/>
      <c r="W672" s="831"/>
      <c r="X672" s="831"/>
      <c r="Y672" s="832"/>
      <c r="Z672" s="748"/>
      <c r="AA672" s="748"/>
      <c r="AB672" s="748"/>
    </row>
    <row r="673" spans="1:28" ht="15.75" customHeight="1">
      <c r="A673" s="826"/>
      <c r="B673" s="827"/>
      <c r="C673" s="827"/>
      <c r="D673" s="827"/>
      <c r="E673" s="827"/>
      <c r="F673" s="827"/>
      <c r="G673" s="828"/>
      <c r="H673" s="829"/>
      <c r="I673" s="829"/>
      <c r="J673" s="827"/>
      <c r="K673" s="827"/>
      <c r="L673" s="827"/>
      <c r="M673" s="827"/>
      <c r="N673" s="827"/>
      <c r="O673" s="827"/>
      <c r="P673" s="827"/>
      <c r="Q673" s="827"/>
      <c r="R673" s="748"/>
      <c r="S673" s="827"/>
      <c r="T673" s="830"/>
      <c r="U673" s="831"/>
      <c r="V673" s="831"/>
      <c r="W673" s="831"/>
      <c r="X673" s="831"/>
      <c r="Y673" s="832"/>
      <c r="Z673" s="748"/>
      <c r="AA673" s="748"/>
      <c r="AB673" s="748"/>
    </row>
    <row r="674" spans="1:28" ht="15.75" customHeight="1">
      <c r="A674" s="826"/>
      <c r="B674" s="827"/>
      <c r="C674" s="827"/>
      <c r="D674" s="827"/>
      <c r="E674" s="827"/>
      <c r="F674" s="827"/>
      <c r="G674" s="828"/>
      <c r="H674" s="829"/>
      <c r="I674" s="829"/>
      <c r="J674" s="827"/>
      <c r="K674" s="827"/>
      <c r="L674" s="827"/>
      <c r="M674" s="827"/>
      <c r="N674" s="827"/>
      <c r="O674" s="827"/>
      <c r="P674" s="827"/>
      <c r="Q674" s="827"/>
      <c r="R674" s="748"/>
      <c r="S674" s="827"/>
      <c r="T674" s="830"/>
      <c r="U674" s="831"/>
      <c r="V674" s="831"/>
      <c r="W674" s="831"/>
      <c r="X674" s="831"/>
      <c r="Y674" s="832"/>
      <c r="Z674" s="748"/>
      <c r="AA674" s="748"/>
      <c r="AB674" s="748"/>
    </row>
    <row r="675" spans="1:28" ht="15.75" customHeight="1">
      <c r="A675" s="826"/>
      <c r="B675" s="827"/>
      <c r="C675" s="827"/>
      <c r="D675" s="827"/>
      <c r="E675" s="827"/>
      <c r="F675" s="827"/>
      <c r="G675" s="828"/>
      <c r="H675" s="829"/>
      <c r="I675" s="829"/>
      <c r="J675" s="827"/>
      <c r="K675" s="827"/>
      <c r="L675" s="827"/>
      <c r="M675" s="827"/>
      <c r="N675" s="827"/>
      <c r="O675" s="827"/>
      <c r="P675" s="827"/>
      <c r="Q675" s="827"/>
      <c r="R675" s="748"/>
      <c r="S675" s="827"/>
      <c r="T675" s="830"/>
      <c r="U675" s="831"/>
      <c r="V675" s="831"/>
      <c r="W675" s="831"/>
      <c r="X675" s="831"/>
      <c r="Y675" s="832"/>
      <c r="Z675" s="748"/>
      <c r="AA675" s="748"/>
      <c r="AB675" s="748"/>
    </row>
    <row r="676" spans="1:28" ht="15.75" customHeight="1">
      <c r="A676" s="826"/>
      <c r="B676" s="827"/>
      <c r="C676" s="827"/>
      <c r="D676" s="827"/>
      <c r="E676" s="827"/>
      <c r="F676" s="827"/>
      <c r="G676" s="828"/>
      <c r="H676" s="829"/>
      <c r="I676" s="829"/>
      <c r="J676" s="827"/>
      <c r="K676" s="827"/>
      <c r="L676" s="827"/>
      <c r="M676" s="827"/>
      <c r="N676" s="827"/>
      <c r="O676" s="827"/>
      <c r="P676" s="827"/>
      <c r="Q676" s="827"/>
      <c r="R676" s="748"/>
      <c r="S676" s="827"/>
      <c r="T676" s="830"/>
      <c r="U676" s="831"/>
      <c r="V676" s="831"/>
      <c r="W676" s="831"/>
      <c r="X676" s="831"/>
      <c r="Y676" s="832"/>
      <c r="Z676" s="748"/>
      <c r="AA676" s="748"/>
      <c r="AB676" s="748"/>
    </row>
    <row r="677" spans="1:28" ht="15.75" customHeight="1">
      <c r="A677" s="826"/>
      <c r="B677" s="827"/>
      <c r="C677" s="827"/>
      <c r="D677" s="827"/>
      <c r="E677" s="827"/>
      <c r="F677" s="827"/>
      <c r="G677" s="828"/>
      <c r="H677" s="829"/>
      <c r="I677" s="829"/>
      <c r="J677" s="827"/>
      <c r="K677" s="827"/>
      <c r="L677" s="827"/>
      <c r="M677" s="827"/>
      <c r="N677" s="827"/>
      <c r="O677" s="827"/>
      <c r="P677" s="827"/>
      <c r="Q677" s="827"/>
      <c r="R677" s="748"/>
      <c r="S677" s="827"/>
      <c r="T677" s="830"/>
      <c r="U677" s="831"/>
      <c r="V677" s="831"/>
      <c r="W677" s="831"/>
      <c r="X677" s="831"/>
      <c r="Y677" s="832"/>
      <c r="Z677" s="748"/>
      <c r="AA677" s="748"/>
      <c r="AB677" s="748"/>
    </row>
    <row r="678" spans="1:28" ht="15.75" customHeight="1">
      <c r="A678" s="826"/>
      <c r="B678" s="827"/>
      <c r="C678" s="827"/>
      <c r="D678" s="827"/>
      <c r="E678" s="827"/>
      <c r="F678" s="827"/>
      <c r="G678" s="828"/>
      <c r="H678" s="829"/>
      <c r="I678" s="829"/>
      <c r="J678" s="827"/>
      <c r="K678" s="827"/>
      <c r="L678" s="827"/>
      <c r="M678" s="827"/>
      <c r="N678" s="827"/>
      <c r="O678" s="827"/>
      <c r="P678" s="827"/>
      <c r="Q678" s="827"/>
      <c r="R678" s="748"/>
      <c r="S678" s="827"/>
      <c r="T678" s="830"/>
      <c r="U678" s="831"/>
      <c r="V678" s="831"/>
      <c r="W678" s="831"/>
      <c r="X678" s="831"/>
      <c r="Y678" s="832"/>
      <c r="Z678" s="748"/>
      <c r="AA678" s="748"/>
      <c r="AB678" s="748"/>
    </row>
    <row r="679" spans="1:28" ht="15.75" customHeight="1">
      <c r="A679" s="826"/>
      <c r="B679" s="827"/>
      <c r="C679" s="827"/>
      <c r="D679" s="827"/>
      <c r="E679" s="827"/>
      <c r="F679" s="827"/>
      <c r="G679" s="828"/>
      <c r="H679" s="829"/>
      <c r="I679" s="829"/>
      <c r="J679" s="827"/>
      <c r="K679" s="827"/>
      <c r="L679" s="827"/>
      <c r="M679" s="827"/>
      <c r="N679" s="827"/>
      <c r="O679" s="827"/>
      <c r="P679" s="827"/>
      <c r="Q679" s="827"/>
      <c r="R679" s="748"/>
      <c r="S679" s="827"/>
      <c r="T679" s="830"/>
      <c r="U679" s="831"/>
      <c r="V679" s="831"/>
      <c r="W679" s="831"/>
      <c r="X679" s="831"/>
      <c r="Y679" s="832"/>
      <c r="Z679" s="748"/>
      <c r="AA679" s="748"/>
      <c r="AB679" s="748"/>
    </row>
    <row r="680" spans="1:28" ht="15.75" customHeight="1">
      <c r="A680" s="826"/>
      <c r="B680" s="827"/>
      <c r="C680" s="827"/>
      <c r="D680" s="827"/>
      <c r="E680" s="827"/>
      <c r="F680" s="827"/>
      <c r="G680" s="828"/>
      <c r="H680" s="829"/>
      <c r="I680" s="829"/>
      <c r="J680" s="827"/>
      <c r="K680" s="827"/>
      <c r="L680" s="827"/>
      <c r="M680" s="827"/>
      <c r="N680" s="827"/>
      <c r="O680" s="827"/>
      <c r="P680" s="827"/>
      <c r="Q680" s="827"/>
      <c r="R680" s="748"/>
      <c r="S680" s="827"/>
      <c r="T680" s="830"/>
      <c r="U680" s="831"/>
      <c r="V680" s="831"/>
      <c r="W680" s="831"/>
      <c r="X680" s="831"/>
      <c r="Y680" s="832"/>
      <c r="Z680" s="748"/>
      <c r="AA680" s="748"/>
      <c r="AB680" s="748"/>
    </row>
    <row r="681" spans="1:28" ht="15.75" customHeight="1">
      <c r="A681" s="826"/>
      <c r="B681" s="827"/>
      <c r="C681" s="827"/>
      <c r="D681" s="827"/>
      <c r="E681" s="827"/>
      <c r="F681" s="827"/>
      <c r="G681" s="828"/>
      <c r="H681" s="829"/>
      <c r="I681" s="829"/>
      <c r="J681" s="827"/>
      <c r="K681" s="827"/>
      <c r="L681" s="827"/>
      <c r="M681" s="827"/>
      <c r="N681" s="827"/>
      <c r="O681" s="827"/>
      <c r="P681" s="827"/>
      <c r="Q681" s="827"/>
      <c r="R681" s="748"/>
      <c r="S681" s="827"/>
      <c r="T681" s="830"/>
      <c r="U681" s="831"/>
      <c r="V681" s="831"/>
      <c r="W681" s="831"/>
      <c r="X681" s="831"/>
      <c r="Y681" s="832"/>
      <c r="Z681" s="748"/>
      <c r="AA681" s="748"/>
      <c r="AB681" s="748"/>
    </row>
    <row r="682" spans="1:28" ht="15.75" customHeight="1">
      <c r="A682" s="826"/>
      <c r="B682" s="827"/>
      <c r="C682" s="827"/>
      <c r="D682" s="827"/>
      <c r="E682" s="827"/>
      <c r="F682" s="827"/>
      <c r="G682" s="828"/>
      <c r="H682" s="829"/>
      <c r="I682" s="829"/>
      <c r="J682" s="827"/>
      <c r="K682" s="827"/>
      <c r="L682" s="827"/>
      <c r="M682" s="827"/>
      <c r="N682" s="827"/>
      <c r="O682" s="827"/>
      <c r="P682" s="827"/>
      <c r="Q682" s="827"/>
      <c r="R682" s="748"/>
      <c r="S682" s="827"/>
      <c r="T682" s="830"/>
      <c r="U682" s="831"/>
      <c r="V682" s="831"/>
      <c r="W682" s="831"/>
      <c r="X682" s="831"/>
      <c r="Y682" s="832"/>
      <c r="Z682" s="748"/>
      <c r="AA682" s="748"/>
      <c r="AB682" s="748"/>
    </row>
    <row r="683" spans="1:28" ht="15.75" customHeight="1">
      <c r="A683" s="826"/>
      <c r="B683" s="827"/>
      <c r="C683" s="827"/>
      <c r="D683" s="827"/>
      <c r="E683" s="827"/>
      <c r="F683" s="827"/>
      <c r="G683" s="828"/>
      <c r="H683" s="829"/>
      <c r="I683" s="829"/>
      <c r="J683" s="827"/>
      <c r="K683" s="827"/>
      <c r="L683" s="827"/>
      <c r="M683" s="827"/>
      <c r="N683" s="827"/>
      <c r="O683" s="827"/>
      <c r="P683" s="827"/>
      <c r="Q683" s="827"/>
      <c r="R683" s="748"/>
      <c r="S683" s="827"/>
      <c r="T683" s="830"/>
      <c r="U683" s="831"/>
      <c r="V683" s="831"/>
      <c r="W683" s="831"/>
      <c r="X683" s="831"/>
      <c r="Y683" s="832"/>
      <c r="Z683" s="748"/>
      <c r="AA683" s="748"/>
      <c r="AB683" s="748"/>
    </row>
    <row r="684" spans="1:28" ht="15.75" customHeight="1">
      <c r="A684" s="826"/>
      <c r="B684" s="827"/>
      <c r="C684" s="827"/>
      <c r="D684" s="827"/>
      <c r="E684" s="827"/>
      <c r="F684" s="827"/>
      <c r="G684" s="828"/>
      <c r="H684" s="829"/>
      <c r="I684" s="829"/>
      <c r="J684" s="827"/>
      <c r="K684" s="827"/>
      <c r="L684" s="827"/>
      <c r="M684" s="827"/>
      <c r="N684" s="827"/>
      <c r="O684" s="827"/>
      <c r="P684" s="827"/>
      <c r="Q684" s="827"/>
      <c r="R684" s="748"/>
      <c r="S684" s="827"/>
      <c r="T684" s="830"/>
      <c r="U684" s="831"/>
      <c r="V684" s="831"/>
      <c r="W684" s="831"/>
      <c r="X684" s="831"/>
      <c r="Y684" s="832"/>
      <c r="Z684" s="748"/>
      <c r="AA684" s="748"/>
      <c r="AB684" s="748"/>
    </row>
    <row r="685" spans="1:28" ht="15.75" customHeight="1">
      <c r="A685" s="826"/>
      <c r="B685" s="827"/>
      <c r="C685" s="827"/>
      <c r="D685" s="827"/>
      <c r="E685" s="827"/>
      <c r="F685" s="827"/>
      <c r="G685" s="828"/>
      <c r="H685" s="829"/>
      <c r="I685" s="829"/>
      <c r="J685" s="827"/>
      <c r="K685" s="827"/>
      <c r="L685" s="827"/>
      <c r="M685" s="827"/>
      <c r="N685" s="827"/>
      <c r="O685" s="827"/>
      <c r="P685" s="827"/>
      <c r="Q685" s="827"/>
      <c r="R685" s="748"/>
      <c r="S685" s="827"/>
      <c r="T685" s="830"/>
      <c r="U685" s="831"/>
      <c r="V685" s="831"/>
      <c r="W685" s="831"/>
      <c r="X685" s="831"/>
      <c r="Y685" s="832"/>
      <c r="Z685" s="748"/>
      <c r="AA685" s="748"/>
      <c r="AB685" s="748"/>
    </row>
    <row r="686" spans="1:28" ht="15.75" customHeight="1">
      <c r="A686" s="826"/>
      <c r="B686" s="827"/>
      <c r="C686" s="827"/>
      <c r="D686" s="827"/>
      <c r="E686" s="827"/>
      <c r="F686" s="827"/>
      <c r="G686" s="828"/>
      <c r="H686" s="829"/>
      <c r="I686" s="829"/>
      <c r="J686" s="827"/>
      <c r="K686" s="827"/>
      <c r="L686" s="827"/>
      <c r="M686" s="827"/>
      <c r="N686" s="827"/>
      <c r="O686" s="827"/>
      <c r="P686" s="827"/>
      <c r="Q686" s="827"/>
      <c r="R686" s="748"/>
      <c r="S686" s="827"/>
      <c r="T686" s="830"/>
      <c r="U686" s="831"/>
      <c r="V686" s="831"/>
      <c r="W686" s="831"/>
      <c r="X686" s="831"/>
      <c r="Y686" s="832"/>
      <c r="Z686" s="748"/>
      <c r="AA686" s="748"/>
      <c r="AB686" s="748"/>
    </row>
    <row r="687" spans="1:28" ht="15.75" customHeight="1">
      <c r="A687" s="826"/>
      <c r="B687" s="827"/>
      <c r="C687" s="827"/>
      <c r="D687" s="827"/>
      <c r="E687" s="827"/>
      <c r="F687" s="827"/>
      <c r="G687" s="828"/>
      <c r="H687" s="829"/>
      <c r="I687" s="829"/>
      <c r="J687" s="827"/>
      <c r="K687" s="827"/>
      <c r="L687" s="827"/>
      <c r="M687" s="827"/>
      <c r="N687" s="827"/>
      <c r="O687" s="827"/>
      <c r="P687" s="827"/>
      <c r="Q687" s="827"/>
      <c r="R687" s="748"/>
      <c r="S687" s="827"/>
      <c r="T687" s="830"/>
      <c r="U687" s="831"/>
      <c r="V687" s="831"/>
      <c r="W687" s="831"/>
      <c r="X687" s="831"/>
      <c r="Y687" s="832"/>
      <c r="Z687" s="748"/>
      <c r="AA687" s="748"/>
      <c r="AB687" s="748"/>
    </row>
    <row r="688" spans="1:28" ht="15.75" customHeight="1">
      <c r="A688" s="826"/>
      <c r="B688" s="827"/>
      <c r="C688" s="827"/>
      <c r="D688" s="827"/>
      <c r="E688" s="827"/>
      <c r="F688" s="827"/>
      <c r="G688" s="828"/>
      <c r="H688" s="829"/>
      <c r="I688" s="829"/>
      <c r="J688" s="827"/>
      <c r="K688" s="827"/>
      <c r="L688" s="827"/>
      <c r="M688" s="827"/>
      <c r="N688" s="827"/>
      <c r="O688" s="827"/>
      <c r="P688" s="827"/>
      <c r="Q688" s="827"/>
      <c r="R688" s="748"/>
      <c r="S688" s="827"/>
      <c r="T688" s="830"/>
      <c r="U688" s="831"/>
      <c r="V688" s="831"/>
      <c r="W688" s="831"/>
      <c r="X688" s="831"/>
      <c r="Y688" s="832"/>
      <c r="Z688" s="748"/>
      <c r="AA688" s="748"/>
      <c r="AB688" s="748"/>
    </row>
    <row r="689" spans="1:28" ht="15.75" customHeight="1">
      <c r="A689" s="826"/>
      <c r="B689" s="827"/>
      <c r="C689" s="827"/>
      <c r="D689" s="827"/>
      <c r="E689" s="827"/>
      <c r="F689" s="827"/>
      <c r="G689" s="828"/>
      <c r="H689" s="829"/>
      <c r="I689" s="829"/>
      <c r="J689" s="827"/>
      <c r="K689" s="827"/>
      <c r="L689" s="827"/>
      <c r="M689" s="827"/>
      <c r="N689" s="827"/>
      <c r="O689" s="827"/>
      <c r="P689" s="827"/>
      <c r="Q689" s="827"/>
      <c r="R689" s="748"/>
      <c r="S689" s="827"/>
      <c r="T689" s="830"/>
      <c r="U689" s="831"/>
      <c r="V689" s="831"/>
      <c r="W689" s="831"/>
      <c r="X689" s="831"/>
      <c r="Y689" s="832"/>
      <c r="Z689" s="748"/>
      <c r="AA689" s="748"/>
      <c r="AB689" s="748"/>
    </row>
    <row r="690" spans="1:28" ht="15.75" customHeight="1">
      <c r="A690" s="826"/>
      <c r="B690" s="827"/>
      <c r="C690" s="827"/>
      <c r="D690" s="827"/>
      <c r="E690" s="827"/>
      <c r="F690" s="827"/>
      <c r="G690" s="828"/>
      <c r="H690" s="829"/>
      <c r="I690" s="829"/>
      <c r="J690" s="827"/>
      <c r="K690" s="827"/>
      <c r="L690" s="827"/>
      <c r="M690" s="827"/>
      <c r="N690" s="827"/>
      <c r="O690" s="827"/>
      <c r="P690" s="827"/>
      <c r="Q690" s="827"/>
      <c r="R690" s="748"/>
      <c r="S690" s="827"/>
      <c r="T690" s="830"/>
      <c r="U690" s="831"/>
      <c r="V690" s="831"/>
      <c r="W690" s="831"/>
      <c r="X690" s="831"/>
      <c r="Y690" s="832"/>
      <c r="Z690" s="748"/>
      <c r="AA690" s="748"/>
      <c r="AB690" s="748"/>
    </row>
    <row r="691" spans="1:28" ht="15.75" customHeight="1">
      <c r="A691" s="826"/>
      <c r="B691" s="827"/>
      <c r="C691" s="827"/>
      <c r="D691" s="827"/>
      <c r="E691" s="827"/>
      <c r="F691" s="827"/>
      <c r="G691" s="828"/>
      <c r="H691" s="829"/>
      <c r="I691" s="829"/>
      <c r="J691" s="827"/>
      <c r="K691" s="827"/>
      <c r="L691" s="827"/>
      <c r="M691" s="827"/>
      <c r="N691" s="827"/>
      <c r="O691" s="827"/>
      <c r="P691" s="827"/>
      <c r="Q691" s="827"/>
      <c r="R691" s="748"/>
      <c r="S691" s="827"/>
      <c r="T691" s="830"/>
      <c r="U691" s="831"/>
      <c r="V691" s="831"/>
      <c r="W691" s="831"/>
      <c r="X691" s="831"/>
      <c r="Y691" s="832"/>
      <c r="Z691" s="748"/>
      <c r="AA691" s="748"/>
      <c r="AB691" s="748"/>
    </row>
    <row r="692" spans="1:28" ht="15.75" customHeight="1">
      <c r="A692" s="826"/>
      <c r="B692" s="827"/>
      <c r="C692" s="827"/>
      <c r="D692" s="827"/>
      <c r="E692" s="827"/>
      <c r="F692" s="827"/>
      <c r="G692" s="828"/>
      <c r="H692" s="829"/>
      <c r="I692" s="829"/>
      <c r="J692" s="827"/>
      <c r="K692" s="827"/>
      <c r="L692" s="827"/>
      <c r="M692" s="827"/>
      <c r="N692" s="827"/>
      <c r="O692" s="827"/>
      <c r="P692" s="827"/>
      <c r="Q692" s="827"/>
      <c r="R692" s="748"/>
      <c r="S692" s="827"/>
      <c r="T692" s="830"/>
      <c r="U692" s="831"/>
      <c r="V692" s="831"/>
      <c r="W692" s="831"/>
      <c r="X692" s="831"/>
      <c r="Y692" s="832"/>
      <c r="Z692" s="748"/>
      <c r="AA692" s="748"/>
      <c r="AB692" s="748"/>
    </row>
    <row r="693" spans="1:28" ht="15.75" customHeight="1">
      <c r="A693" s="826"/>
      <c r="B693" s="827"/>
      <c r="C693" s="827"/>
      <c r="D693" s="827"/>
      <c r="E693" s="827"/>
      <c r="F693" s="827"/>
      <c r="G693" s="828"/>
      <c r="H693" s="829"/>
      <c r="I693" s="829"/>
      <c r="J693" s="827"/>
      <c r="K693" s="827"/>
      <c r="L693" s="827"/>
      <c r="M693" s="827"/>
      <c r="N693" s="827"/>
      <c r="O693" s="827"/>
      <c r="P693" s="827"/>
      <c r="Q693" s="827"/>
      <c r="R693" s="748"/>
      <c r="S693" s="827"/>
      <c r="T693" s="830"/>
      <c r="U693" s="831"/>
      <c r="V693" s="831"/>
      <c r="W693" s="831"/>
      <c r="X693" s="831"/>
      <c r="Y693" s="832"/>
      <c r="Z693" s="748"/>
      <c r="AA693" s="748"/>
      <c r="AB693" s="748"/>
    </row>
    <row r="694" spans="1:28" ht="15.75" customHeight="1">
      <c r="A694" s="826"/>
      <c r="B694" s="827"/>
      <c r="C694" s="827"/>
      <c r="D694" s="827"/>
      <c r="E694" s="827"/>
      <c r="F694" s="827"/>
      <c r="G694" s="828"/>
      <c r="H694" s="829"/>
      <c r="I694" s="829"/>
      <c r="J694" s="827"/>
      <c r="K694" s="827"/>
      <c r="L694" s="827"/>
      <c r="M694" s="827"/>
      <c r="N694" s="827"/>
      <c r="O694" s="827"/>
      <c r="P694" s="827"/>
      <c r="Q694" s="827"/>
      <c r="R694" s="748"/>
      <c r="S694" s="827"/>
      <c r="T694" s="830"/>
      <c r="U694" s="831"/>
      <c r="V694" s="831"/>
      <c r="W694" s="831"/>
      <c r="X694" s="831"/>
      <c r="Y694" s="832"/>
      <c r="Z694" s="748"/>
      <c r="AA694" s="748"/>
      <c r="AB694" s="748"/>
    </row>
    <row r="695" spans="1:28" ht="15.75" customHeight="1">
      <c r="A695" s="826"/>
      <c r="B695" s="827"/>
      <c r="C695" s="827"/>
      <c r="D695" s="827"/>
      <c r="E695" s="827"/>
      <c r="F695" s="827"/>
      <c r="G695" s="828"/>
      <c r="H695" s="829"/>
      <c r="I695" s="829"/>
      <c r="J695" s="827"/>
      <c r="K695" s="827"/>
      <c r="L695" s="827"/>
      <c r="M695" s="827"/>
      <c r="N695" s="827"/>
      <c r="O695" s="827"/>
      <c r="P695" s="827"/>
      <c r="Q695" s="827"/>
      <c r="R695" s="748"/>
      <c r="S695" s="827"/>
      <c r="T695" s="830"/>
      <c r="U695" s="831"/>
      <c r="V695" s="831"/>
      <c r="W695" s="831"/>
      <c r="X695" s="831"/>
      <c r="Y695" s="832"/>
      <c r="Z695" s="748"/>
      <c r="AA695" s="748"/>
      <c r="AB695" s="748"/>
    </row>
    <row r="696" spans="1:28" ht="15.75" customHeight="1">
      <c r="A696" s="826"/>
      <c r="B696" s="827"/>
      <c r="C696" s="827"/>
      <c r="D696" s="827"/>
      <c r="E696" s="827"/>
      <c r="F696" s="827"/>
      <c r="G696" s="828"/>
      <c r="H696" s="829"/>
      <c r="I696" s="829"/>
      <c r="J696" s="827"/>
      <c r="K696" s="827"/>
      <c r="L696" s="827"/>
      <c r="M696" s="827"/>
      <c r="N696" s="827"/>
      <c r="O696" s="827"/>
      <c r="P696" s="827"/>
      <c r="Q696" s="827"/>
      <c r="R696" s="748"/>
      <c r="S696" s="827"/>
      <c r="T696" s="830"/>
      <c r="U696" s="831"/>
      <c r="V696" s="831"/>
      <c r="W696" s="831"/>
      <c r="X696" s="831"/>
      <c r="Y696" s="832"/>
      <c r="Z696" s="748"/>
      <c r="AA696" s="748"/>
      <c r="AB696" s="748"/>
    </row>
    <row r="697" spans="1:28" ht="15.75" customHeight="1">
      <c r="A697" s="826"/>
      <c r="B697" s="827"/>
      <c r="C697" s="827"/>
      <c r="D697" s="827"/>
      <c r="E697" s="827"/>
      <c r="F697" s="827"/>
      <c r="G697" s="828"/>
      <c r="H697" s="829"/>
      <c r="I697" s="829"/>
      <c r="J697" s="827"/>
      <c r="K697" s="827"/>
      <c r="L697" s="827"/>
      <c r="M697" s="827"/>
      <c r="N697" s="827"/>
      <c r="O697" s="827"/>
      <c r="P697" s="827"/>
      <c r="Q697" s="827"/>
      <c r="R697" s="748"/>
      <c r="S697" s="827"/>
      <c r="T697" s="830"/>
      <c r="U697" s="831"/>
      <c r="V697" s="831"/>
      <c r="W697" s="831"/>
      <c r="X697" s="831"/>
      <c r="Y697" s="832"/>
      <c r="Z697" s="748"/>
      <c r="AA697" s="748"/>
      <c r="AB697" s="748"/>
    </row>
    <row r="698" spans="1:28" ht="15.75" customHeight="1">
      <c r="A698" s="826"/>
      <c r="B698" s="827"/>
      <c r="C698" s="827"/>
      <c r="D698" s="827"/>
      <c r="E698" s="827"/>
      <c r="F698" s="827"/>
      <c r="G698" s="828"/>
      <c r="H698" s="829"/>
      <c r="I698" s="829"/>
      <c r="J698" s="827"/>
      <c r="K698" s="827"/>
      <c r="L698" s="827"/>
      <c r="M698" s="827"/>
      <c r="N698" s="827"/>
      <c r="O698" s="827"/>
      <c r="P698" s="827"/>
      <c r="Q698" s="827"/>
      <c r="R698" s="748"/>
      <c r="S698" s="827"/>
      <c r="T698" s="830"/>
      <c r="U698" s="831"/>
      <c r="V698" s="831"/>
      <c r="W698" s="831"/>
      <c r="X698" s="831"/>
      <c r="Y698" s="832"/>
      <c r="Z698" s="748"/>
      <c r="AA698" s="748"/>
      <c r="AB698" s="748"/>
    </row>
    <row r="699" spans="1:28" ht="15.75" customHeight="1">
      <c r="A699" s="826"/>
      <c r="B699" s="827"/>
      <c r="C699" s="827"/>
      <c r="D699" s="827"/>
      <c r="E699" s="827"/>
      <c r="F699" s="827"/>
      <c r="G699" s="828"/>
      <c r="H699" s="829"/>
      <c r="I699" s="829"/>
      <c r="J699" s="827"/>
      <c r="K699" s="827"/>
      <c r="L699" s="827"/>
      <c r="M699" s="827"/>
      <c r="N699" s="827"/>
      <c r="O699" s="827"/>
      <c r="P699" s="827"/>
      <c r="Q699" s="827"/>
      <c r="R699" s="748"/>
      <c r="S699" s="827"/>
      <c r="T699" s="830"/>
      <c r="U699" s="831"/>
      <c r="V699" s="831"/>
      <c r="W699" s="831"/>
      <c r="X699" s="831"/>
      <c r="Y699" s="832"/>
      <c r="Z699" s="748"/>
      <c r="AA699" s="748"/>
      <c r="AB699" s="748"/>
    </row>
    <row r="700" spans="1:28" ht="15.75" customHeight="1">
      <c r="A700" s="826"/>
      <c r="B700" s="827"/>
      <c r="C700" s="827"/>
      <c r="D700" s="827"/>
      <c r="E700" s="827"/>
      <c r="F700" s="827"/>
      <c r="G700" s="828"/>
      <c r="H700" s="829"/>
      <c r="I700" s="829"/>
      <c r="J700" s="827"/>
      <c r="K700" s="827"/>
      <c r="L700" s="827"/>
      <c r="M700" s="827"/>
      <c r="N700" s="827"/>
      <c r="O700" s="827"/>
      <c r="P700" s="827"/>
      <c r="Q700" s="827"/>
      <c r="R700" s="748"/>
      <c r="S700" s="827"/>
      <c r="T700" s="830"/>
      <c r="U700" s="831"/>
      <c r="V700" s="831"/>
      <c r="W700" s="831"/>
      <c r="X700" s="831"/>
      <c r="Y700" s="832"/>
      <c r="Z700" s="748"/>
      <c r="AA700" s="748"/>
      <c r="AB700" s="748"/>
    </row>
    <row r="701" spans="1:28" ht="15.75" customHeight="1">
      <c r="A701" s="826"/>
      <c r="B701" s="827"/>
      <c r="C701" s="827"/>
      <c r="D701" s="827"/>
      <c r="E701" s="827"/>
      <c r="F701" s="827"/>
      <c r="G701" s="828"/>
      <c r="H701" s="829"/>
      <c r="I701" s="829"/>
      <c r="J701" s="827"/>
      <c r="K701" s="827"/>
      <c r="L701" s="827"/>
      <c r="M701" s="827"/>
      <c r="N701" s="827"/>
      <c r="O701" s="827"/>
      <c r="P701" s="827"/>
      <c r="Q701" s="827"/>
      <c r="R701" s="748"/>
      <c r="S701" s="827"/>
      <c r="T701" s="830"/>
      <c r="U701" s="831"/>
      <c r="V701" s="831"/>
      <c r="W701" s="831"/>
      <c r="X701" s="831"/>
      <c r="Y701" s="832"/>
      <c r="Z701" s="748"/>
      <c r="AA701" s="748"/>
      <c r="AB701" s="748"/>
    </row>
    <row r="702" spans="1:28" ht="15.75" customHeight="1">
      <c r="A702" s="826"/>
      <c r="B702" s="827"/>
      <c r="C702" s="827"/>
      <c r="D702" s="827"/>
      <c r="E702" s="827"/>
      <c r="F702" s="827"/>
      <c r="G702" s="828"/>
      <c r="H702" s="829"/>
      <c r="I702" s="829"/>
      <c r="J702" s="827"/>
      <c r="K702" s="827"/>
      <c r="L702" s="827"/>
      <c r="M702" s="827"/>
      <c r="N702" s="827"/>
      <c r="O702" s="827"/>
      <c r="P702" s="827"/>
      <c r="Q702" s="827"/>
      <c r="R702" s="748"/>
      <c r="S702" s="827"/>
      <c r="T702" s="830"/>
      <c r="U702" s="831"/>
      <c r="V702" s="831"/>
      <c r="W702" s="831"/>
      <c r="X702" s="831"/>
      <c r="Y702" s="832"/>
      <c r="Z702" s="748"/>
      <c r="AA702" s="748"/>
      <c r="AB702" s="748"/>
    </row>
    <row r="703" spans="1:28" ht="15.75" customHeight="1">
      <c r="A703" s="826"/>
      <c r="B703" s="827"/>
      <c r="C703" s="827"/>
      <c r="D703" s="827"/>
      <c r="E703" s="827"/>
      <c r="F703" s="827"/>
      <c r="G703" s="828"/>
      <c r="H703" s="829"/>
      <c r="I703" s="829"/>
      <c r="J703" s="827"/>
      <c r="K703" s="827"/>
      <c r="L703" s="827"/>
      <c r="M703" s="827"/>
      <c r="N703" s="827"/>
      <c r="O703" s="827"/>
      <c r="P703" s="827"/>
      <c r="Q703" s="827"/>
      <c r="R703" s="748"/>
      <c r="S703" s="827"/>
      <c r="T703" s="830"/>
      <c r="U703" s="831"/>
      <c r="V703" s="831"/>
      <c r="W703" s="831"/>
      <c r="X703" s="831"/>
      <c r="Y703" s="832"/>
      <c r="Z703" s="748"/>
      <c r="AA703" s="748"/>
      <c r="AB703" s="748"/>
    </row>
    <row r="704" spans="1:28" ht="15.75" customHeight="1">
      <c r="A704" s="826"/>
      <c r="B704" s="827"/>
      <c r="C704" s="827"/>
      <c r="D704" s="827"/>
      <c r="E704" s="827"/>
      <c r="F704" s="827"/>
      <c r="G704" s="828"/>
      <c r="H704" s="829"/>
      <c r="I704" s="829"/>
      <c r="J704" s="827"/>
      <c r="K704" s="827"/>
      <c r="L704" s="827"/>
      <c r="M704" s="827"/>
      <c r="N704" s="827"/>
      <c r="O704" s="827"/>
      <c r="P704" s="827"/>
      <c r="Q704" s="827"/>
      <c r="R704" s="748"/>
      <c r="S704" s="827"/>
      <c r="T704" s="830"/>
      <c r="U704" s="831"/>
      <c r="V704" s="831"/>
      <c r="W704" s="831"/>
      <c r="X704" s="831"/>
      <c r="Y704" s="832"/>
      <c r="Z704" s="748"/>
      <c r="AA704" s="748"/>
      <c r="AB704" s="748"/>
    </row>
    <row r="705" spans="1:28" ht="15.75" customHeight="1">
      <c r="A705" s="826"/>
      <c r="B705" s="827"/>
      <c r="C705" s="827"/>
      <c r="D705" s="827"/>
      <c r="E705" s="827"/>
      <c r="F705" s="827"/>
      <c r="G705" s="828"/>
      <c r="H705" s="829"/>
      <c r="I705" s="829"/>
      <c r="J705" s="827"/>
      <c r="K705" s="827"/>
      <c r="L705" s="827"/>
      <c r="M705" s="827"/>
      <c r="N705" s="827"/>
      <c r="O705" s="827"/>
      <c r="P705" s="827"/>
      <c r="Q705" s="827"/>
      <c r="R705" s="748"/>
      <c r="S705" s="827"/>
      <c r="T705" s="830"/>
      <c r="U705" s="831"/>
      <c r="V705" s="831"/>
      <c r="W705" s="831"/>
      <c r="X705" s="831"/>
      <c r="Y705" s="832"/>
      <c r="Z705" s="748"/>
      <c r="AA705" s="748"/>
      <c r="AB705" s="748"/>
    </row>
    <row r="706" spans="1:28" ht="15.75" customHeight="1">
      <c r="A706" s="826"/>
      <c r="B706" s="827"/>
      <c r="C706" s="827"/>
      <c r="D706" s="827"/>
      <c r="E706" s="827"/>
      <c r="F706" s="827"/>
      <c r="G706" s="828"/>
      <c r="H706" s="829"/>
      <c r="I706" s="829"/>
      <c r="J706" s="827"/>
      <c r="K706" s="827"/>
      <c r="L706" s="827"/>
      <c r="M706" s="827"/>
      <c r="N706" s="827"/>
      <c r="O706" s="827"/>
      <c r="P706" s="827"/>
      <c r="Q706" s="827"/>
      <c r="R706" s="748"/>
      <c r="S706" s="827"/>
      <c r="T706" s="830"/>
      <c r="U706" s="831"/>
      <c r="V706" s="831"/>
      <c r="W706" s="831"/>
      <c r="X706" s="831"/>
      <c r="Y706" s="832"/>
      <c r="Z706" s="748"/>
      <c r="AA706" s="748"/>
      <c r="AB706" s="748"/>
    </row>
    <row r="707" spans="1:28" ht="15.75" customHeight="1">
      <c r="A707" s="826"/>
      <c r="B707" s="827"/>
      <c r="C707" s="827"/>
      <c r="D707" s="827"/>
      <c r="E707" s="827"/>
      <c r="F707" s="827"/>
      <c r="G707" s="828"/>
      <c r="H707" s="829"/>
      <c r="I707" s="829"/>
      <c r="J707" s="827"/>
      <c r="K707" s="827"/>
      <c r="L707" s="827"/>
      <c r="M707" s="827"/>
      <c r="N707" s="827"/>
      <c r="O707" s="827"/>
      <c r="P707" s="827"/>
      <c r="Q707" s="827"/>
      <c r="R707" s="748"/>
      <c r="S707" s="827"/>
      <c r="T707" s="830"/>
      <c r="U707" s="831"/>
      <c r="V707" s="831"/>
      <c r="W707" s="831"/>
      <c r="X707" s="831"/>
      <c r="Y707" s="832"/>
      <c r="Z707" s="748"/>
      <c r="AA707" s="748"/>
      <c r="AB707" s="748"/>
    </row>
    <row r="708" spans="1:28" ht="15.75" customHeight="1">
      <c r="A708" s="826"/>
      <c r="B708" s="827"/>
      <c r="C708" s="827"/>
      <c r="D708" s="827"/>
      <c r="E708" s="827"/>
      <c r="F708" s="827"/>
      <c r="G708" s="828"/>
      <c r="H708" s="829"/>
      <c r="I708" s="829"/>
      <c r="J708" s="827"/>
      <c r="K708" s="827"/>
      <c r="L708" s="827"/>
      <c r="M708" s="827"/>
      <c r="N708" s="827"/>
      <c r="O708" s="827"/>
      <c r="P708" s="827"/>
      <c r="Q708" s="827"/>
      <c r="R708" s="748"/>
      <c r="S708" s="827"/>
      <c r="T708" s="830"/>
      <c r="U708" s="831"/>
      <c r="V708" s="831"/>
      <c r="W708" s="831"/>
      <c r="X708" s="831"/>
      <c r="Y708" s="832"/>
      <c r="Z708" s="748"/>
      <c r="AA708" s="748"/>
      <c r="AB708" s="748"/>
    </row>
    <row r="709" spans="1:28" ht="15.75" customHeight="1">
      <c r="A709" s="826"/>
      <c r="B709" s="827"/>
      <c r="C709" s="827"/>
      <c r="D709" s="827"/>
      <c r="E709" s="827"/>
      <c r="F709" s="827"/>
      <c r="G709" s="828"/>
      <c r="H709" s="829"/>
      <c r="I709" s="829"/>
      <c r="J709" s="827"/>
      <c r="K709" s="827"/>
      <c r="L709" s="827"/>
      <c r="M709" s="827"/>
      <c r="N709" s="827"/>
      <c r="O709" s="827"/>
      <c r="P709" s="827"/>
      <c r="Q709" s="827"/>
      <c r="R709" s="748"/>
      <c r="S709" s="827"/>
      <c r="T709" s="830"/>
      <c r="U709" s="831"/>
      <c r="V709" s="831"/>
      <c r="W709" s="831"/>
      <c r="X709" s="831"/>
      <c r="Y709" s="832"/>
      <c r="Z709" s="748"/>
      <c r="AA709" s="748"/>
      <c r="AB709" s="748"/>
    </row>
    <row r="710" spans="1:28" ht="15.75" customHeight="1">
      <c r="A710" s="826"/>
      <c r="B710" s="827"/>
      <c r="C710" s="827"/>
      <c r="D710" s="827"/>
      <c r="E710" s="827"/>
      <c r="F710" s="827"/>
      <c r="G710" s="828"/>
      <c r="H710" s="829"/>
      <c r="I710" s="829"/>
      <c r="J710" s="827"/>
      <c r="K710" s="827"/>
      <c r="L710" s="827"/>
      <c r="M710" s="827"/>
      <c r="N710" s="827"/>
      <c r="O710" s="827"/>
      <c r="P710" s="827"/>
      <c r="Q710" s="827"/>
      <c r="R710" s="748"/>
      <c r="S710" s="827"/>
      <c r="T710" s="830"/>
      <c r="U710" s="831"/>
      <c r="V710" s="831"/>
      <c r="W710" s="831"/>
      <c r="X710" s="831"/>
      <c r="Y710" s="832"/>
      <c r="Z710" s="748"/>
      <c r="AA710" s="748"/>
      <c r="AB710" s="748"/>
    </row>
    <row r="711" spans="1:28" ht="15.75" customHeight="1">
      <c r="A711" s="826"/>
      <c r="B711" s="827"/>
      <c r="C711" s="827"/>
      <c r="D711" s="827"/>
      <c r="E711" s="827"/>
      <c r="F711" s="827"/>
      <c r="G711" s="828"/>
      <c r="H711" s="829"/>
      <c r="I711" s="829"/>
      <c r="J711" s="827"/>
      <c r="K711" s="827"/>
      <c r="L711" s="827"/>
      <c r="M711" s="827"/>
      <c r="N711" s="827"/>
      <c r="O711" s="827"/>
      <c r="P711" s="827"/>
      <c r="Q711" s="827"/>
      <c r="R711" s="748"/>
      <c r="S711" s="827"/>
      <c r="T711" s="830"/>
      <c r="U711" s="831"/>
      <c r="V711" s="831"/>
      <c r="W711" s="831"/>
      <c r="X711" s="831"/>
      <c r="Y711" s="832"/>
      <c r="Z711" s="748"/>
      <c r="AA711" s="748"/>
      <c r="AB711" s="748"/>
    </row>
    <row r="712" spans="1:28" ht="15.75" customHeight="1">
      <c r="A712" s="826"/>
      <c r="B712" s="827"/>
      <c r="C712" s="827"/>
      <c r="D712" s="827"/>
      <c r="E712" s="827"/>
      <c r="F712" s="827"/>
      <c r="G712" s="828"/>
      <c r="H712" s="829"/>
      <c r="I712" s="829"/>
      <c r="J712" s="827"/>
      <c r="K712" s="827"/>
      <c r="L712" s="827"/>
      <c r="M712" s="827"/>
      <c r="N712" s="827"/>
      <c r="O712" s="827"/>
      <c r="P712" s="827"/>
      <c r="Q712" s="827"/>
      <c r="R712" s="748"/>
      <c r="S712" s="827"/>
      <c r="T712" s="830"/>
      <c r="U712" s="831"/>
      <c r="V712" s="831"/>
      <c r="W712" s="831"/>
      <c r="X712" s="831"/>
      <c r="Y712" s="832"/>
      <c r="Z712" s="748"/>
      <c r="AA712" s="748"/>
      <c r="AB712" s="748"/>
    </row>
    <row r="713" spans="1:28" ht="15.75" customHeight="1">
      <c r="A713" s="826"/>
      <c r="B713" s="827"/>
      <c r="C713" s="827"/>
      <c r="D713" s="827"/>
      <c r="E713" s="827"/>
      <c r="F713" s="827"/>
      <c r="G713" s="828"/>
      <c r="H713" s="829"/>
      <c r="I713" s="829"/>
      <c r="J713" s="827"/>
      <c r="K713" s="827"/>
      <c r="L713" s="827"/>
      <c r="M713" s="827"/>
      <c r="N713" s="827"/>
      <c r="O713" s="827"/>
      <c r="P713" s="827"/>
      <c r="Q713" s="827"/>
      <c r="R713" s="748"/>
      <c r="S713" s="827"/>
      <c r="T713" s="830"/>
      <c r="U713" s="831"/>
      <c r="V713" s="831"/>
      <c r="W713" s="831"/>
      <c r="X713" s="831"/>
      <c r="Y713" s="832"/>
      <c r="Z713" s="748"/>
      <c r="AA713" s="748"/>
      <c r="AB713" s="748"/>
    </row>
    <row r="714" spans="1:28" ht="15.75" customHeight="1">
      <c r="A714" s="826"/>
      <c r="B714" s="827"/>
      <c r="C714" s="827"/>
      <c r="D714" s="827"/>
      <c r="E714" s="827"/>
      <c r="F714" s="827"/>
      <c r="G714" s="828"/>
      <c r="H714" s="829"/>
      <c r="I714" s="829"/>
      <c r="J714" s="827"/>
      <c r="K714" s="827"/>
      <c r="L714" s="827"/>
      <c r="M714" s="827"/>
      <c r="N714" s="827"/>
      <c r="O714" s="827"/>
      <c r="P714" s="827"/>
      <c r="Q714" s="827"/>
      <c r="R714" s="748"/>
      <c r="S714" s="827"/>
      <c r="T714" s="830"/>
      <c r="U714" s="831"/>
      <c r="V714" s="831"/>
      <c r="W714" s="831"/>
      <c r="X714" s="831"/>
      <c r="Y714" s="832"/>
      <c r="Z714" s="748"/>
      <c r="AA714" s="748"/>
      <c r="AB714" s="748"/>
    </row>
    <row r="715" spans="1:28" ht="15.75" customHeight="1">
      <c r="A715" s="826"/>
      <c r="B715" s="827"/>
      <c r="C715" s="827"/>
      <c r="D715" s="827"/>
      <c r="E715" s="827"/>
      <c r="F715" s="827"/>
      <c r="G715" s="828"/>
      <c r="H715" s="829"/>
      <c r="I715" s="829"/>
      <c r="J715" s="827"/>
      <c r="K715" s="827"/>
      <c r="L715" s="827"/>
      <c r="M715" s="827"/>
      <c r="N715" s="827"/>
      <c r="O715" s="827"/>
      <c r="P715" s="827"/>
      <c r="Q715" s="827"/>
      <c r="R715" s="748"/>
      <c r="S715" s="827"/>
      <c r="T715" s="830"/>
      <c r="U715" s="831"/>
      <c r="V715" s="831"/>
      <c r="W715" s="831"/>
      <c r="X715" s="831"/>
      <c r="Y715" s="832"/>
      <c r="Z715" s="748"/>
      <c r="AA715" s="748"/>
      <c r="AB715" s="748"/>
    </row>
    <row r="716" spans="1:28" ht="15.75" customHeight="1">
      <c r="A716" s="826"/>
      <c r="B716" s="827"/>
      <c r="C716" s="827"/>
      <c r="D716" s="827"/>
      <c r="E716" s="827"/>
      <c r="F716" s="827"/>
      <c r="G716" s="828"/>
      <c r="H716" s="829"/>
      <c r="I716" s="829"/>
      <c r="J716" s="827"/>
      <c r="K716" s="827"/>
      <c r="L716" s="827"/>
      <c r="M716" s="827"/>
      <c r="N716" s="827"/>
      <c r="O716" s="827"/>
      <c r="P716" s="827"/>
      <c r="Q716" s="827"/>
      <c r="R716" s="748"/>
      <c r="S716" s="827"/>
      <c r="T716" s="830"/>
      <c r="U716" s="831"/>
      <c r="V716" s="831"/>
      <c r="W716" s="831"/>
      <c r="X716" s="831"/>
      <c r="Y716" s="832"/>
      <c r="Z716" s="748"/>
      <c r="AA716" s="748"/>
      <c r="AB716" s="748"/>
    </row>
    <row r="717" spans="1:28" ht="15.75" customHeight="1">
      <c r="A717" s="826"/>
      <c r="B717" s="827"/>
      <c r="C717" s="827"/>
      <c r="D717" s="827"/>
      <c r="E717" s="827"/>
      <c r="F717" s="827"/>
      <c r="G717" s="828"/>
      <c r="H717" s="829"/>
      <c r="I717" s="829"/>
      <c r="J717" s="827"/>
      <c r="K717" s="827"/>
      <c r="L717" s="827"/>
      <c r="M717" s="827"/>
      <c r="N717" s="827"/>
      <c r="O717" s="827"/>
      <c r="P717" s="827"/>
      <c r="Q717" s="827"/>
      <c r="R717" s="748"/>
      <c r="S717" s="827"/>
      <c r="T717" s="830"/>
      <c r="U717" s="831"/>
      <c r="V717" s="831"/>
      <c r="W717" s="831"/>
      <c r="X717" s="831"/>
      <c r="Y717" s="832"/>
      <c r="Z717" s="748"/>
      <c r="AA717" s="748"/>
      <c r="AB717" s="748"/>
    </row>
    <row r="718" spans="1:28" ht="15.75" customHeight="1">
      <c r="A718" s="826"/>
      <c r="B718" s="827"/>
      <c r="C718" s="827"/>
      <c r="D718" s="827"/>
      <c r="E718" s="827"/>
      <c r="F718" s="827"/>
      <c r="G718" s="828"/>
      <c r="H718" s="829"/>
      <c r="I718" s="829"/>
      <c r="J718" s="827"/>
      <c r="K718" s="827"/>
      <c r="L718" s="827"/>
      <c r="M718" s="827"/>
      <c r="N718" s="827"/>
      <c r="O718" s="827"/>
      <c r="P718" s="827"/>
      <c r="Q718" s="827"/>
      <c r="R718" s="748"/>
      <c r="S718" s="827"/>
      <c r="T718" s="830"/>
      <c r="U718" s="831"/>
      <c r="V718" s="831"/>
      <c r="W718" s="831"/>
      <c r="X718" s="831"/>
      <c r="Y718" s="832"/>
      <c r="Z718" s="748"/>
      <c r="AA718" s="748"/>
      <c r="AB718" s="748"/>
    </row>
    <row r="719" spans="1:28" ht="15.75" customHeight="1">
      <c r="A719" s="826"/>
      <c r="B719" s="827"/>
      <c r="C719" s="827"/>
      <c r="D719" s="827"/>
      <c r="E719" s="827"/>
      <c r="F719" s="827"/>
      <c r="G719" s="828"/>
      <c r="H719" s="829"/>
      <c r="I719" s="829"/>
      <c r="J719" s="827"/>
      <c r="K719" s="827"/>
      <c r="L719" s="827"/>
      <c r="M719" s="827"/>
      <c r="N719" s="827"/>
      <c r="O719" s="827"/>
      <c r="P719" s="827"/>
      <c r="Q719" s="827"/>
      <c r="R719" s="748"/>
      <c r="S719" s="827"/>
      <c r="T719" s="830"/>
      <c r="U719" s="831"/>
      <c r="V719" s="831"/>
      <c r="W719" s="831"/>
      <c r="X719" s="831"/>
      <c r="Y719" s="832"/>
      <c r="Z719" s="748"/>
      <c r="AA719" s="748"/>
      <c r="AB719" s="748"/>
    </row>
    <row r="720" spans="1:28" ht="15.75" customHeight="1">
      <c r="A720" s="826"/>
      <c r="B720" s="827"/>
      <c r="C720" s="827"/>
      <c r="D720" s="827"/>
      <c r="E720" s="827"/>
      <c r="F720" s="827"/>
      <c r="G720" s="828"/>
      <c r="H720" s="829"/>
      <c r="I720" s="829"/>
      <c r="J720" s="827"/>
      <c r="K720" s="827"/>
      <c r="L720" s="827"/>
      <c r="M720" s="827"/>
      <c r="N720" s="827"/>
      <c r="O720" s="827"/>
      <c r="P720" s="827"/>
      <c r="Q720" s="827"/>
      <c r="R720" s="748"/>
      <c r="S720" s="827"/>
      <c r="T720" s="830"/>
      <c r="U720" s="831"/>
      <c r="V720" s="831"/>
      <c r="W720" s="831"/>
      <c r="X720" s="831"/>
      <c r="Y720" s="832"/>
      <c r="Z720" s="748"/>
      <c r="AA720" s="748"/>
      <c r="AB720" s="748"/>
    </row>
    <row r="721" spans="1:28" ht="15.75" customHeight="1">
      <c r="A721" s="826"/>
      <c r="B721" s="827"/>
      <c r="C721" s="827"/>
      <c r="D721" s="827"/>
      <c r="E721" s="827"/>
      <c r="F721" s="827"/>
      <c r="G721" s="828"/>
      <c r="H721" s="829"/>
      <c r="I721" s="829"/>
      <c r="J721" s="827"/>
      <c r="K721" s="827"/>
      <c r="L721" s="827"/>
      <c r="M721" s="827"/>
      <c r="N721" s="827"/>
      <c r="O721" s="827"/>
      <c r="P721" s="827"/>
      <c r="Q721" s="827"/>
      <c r="R721" s="748"/>
      <c r="S721" s="827"/>
      <c r="T721" s="830"/>
      <c r="U721" s="831"/>
      <c r="V721" s="831"/>
      <c r="W721" s="831"/>
      <c r="X721" s="831"/>
      <c r="Y721" s="832"/>
      <c r="Z721" s="748"/>
      <c r="AA721" s="748"/>
      <c r="AB721" s="748"/>
    </row>
    <row r="722" spans="1:28" ht="15.75" customHeight="1">
      <c r="A722" s="826"/>
      <c r="B722" s="827"/>
      <c r="C722" s="827"/>
      <c r="D722" s="827"/>
      <c r="E722" s="827"/>
      <c r="F722" s="827"/>
      <c r="G722" s="828"/>
      <c r="H722" s="829"/>
      <c r="I722" s="829"/>
      <c r="J722" s="827"/>
      <c r="K722" s="827"/>
      <c r="L722" s="827"/>
      <c r="M722" s="827"/>
      <c r="N722" s="827"/>
      <c r="O722" s="827"/>
      <c r="P722" s="827"/>
      <c r="Q722" s="827"/>
      <c r="R722" s="748"/>
      <c r="S722" s="827"/>
      <c r="T722" s="830"/>
      <c r="U722" s="831"/>
      <c r="V722" s="831"/>
      <c r="W722" s="831"/>
      <c r="X722" s="831"/>
      <c r="Y722" s="832"/>
      <c r="Z722" s="748"/>
      <c r="AA722" s="748"/>
      <c r="AB722" s="748"/>
    </row>
    <row r="723" spans="1:28" ht="15.75" customHeight="1">
      <c r="A723" s="826"/>
      <c r="B723" s="827"/>
      <c r="C723" s="827"/>
      <c r="D723" s="827"/>
      <c r="E723" s="827"/>
      <c r="F723" s="827"/>
      <c r="G723" s="828"/>
      <c r="H723" s="829"/>
      <c r="I723" s="829"/>
      <c r="J723" s="827"/>
      <c r="K723" s="827"/>
      <c r="L723" s="827"/>
      <c r="M723" s="827"/>
      <c r="N723" s="827"/>
      <c r="O723" s="827"/>
      <c r="P723" s="827"/>
      <c r="Q723" s="827"/>
      <c r="R723" s="748"/>
      <c r="S723" s="827"/>
      <c r="T723" s="830"/>
      <c r="U723" s="831"/>
      <c r="V723" s="831"/>
      <c r="W723" s="831"/>
      <c r="X723" s="831"/>
      <c r="Y723" s="832"/>
      <c r="Z723" s="748"/>
      <c r="AA723" s="748"/>
      <c r="AB723" s="748"/>
    </row>
    <row r="724" spans="1:28" ht="15.75" customHeight="1">
      <c r="A724" s="826"/>
      <c r="B724" s="827"/>
      <c r="C724" s="827"/>
      <c r="D724" s="827"/>
      <c r="E724" s="827"/>
      <c r="F724" s="827"/>
      <c r="G724" s="828"/>
      <c r="H724" s="829"/>
      <c r="I724" s="829"/>
      <c r="J724" s="827"/>
      <c r="K724" s="827"/>
      <c r="L724" s="827"/>
      <c r="M724" s="827"/>
      <c r="N724" s="827"/>
      <c r="O724" s="827"/>
      <c r="P724" s="827"/>
      <c r="Q724" s="827"/>
      <c r="R724" s="748"/>
      <c r="S724" s="827"/>
      <c r="T724" s="830"/>
      <c r="U724" s="831"/>
      <c r="V724" s="831"/>
      <c r="W724" s="831"/>
      <c r="X724" s="831"/>
      <c r="Y724" s="832"/>
      <c r="Z724" s="748"/>
      <c r="AA724" s="748"/>
      <c r="AB724" s="748"/>
    </row>
    <row r="725" spans="1:28" ht="15.75" customHeight="1">
      <c r="A725" s="826"/>
      <c r="B725" s="827"/>
      <c r="C725" s="827"/>
      <c r="D725" s="827"/>
      <c r="E725" s="827"/>
      <c r="F725" s="827"/>
      <c r="G725" s="828"/>
      <c r="H725" s="829"/>
      <c r="I725" s="829"/>
      <c r="J725" s="827"/>
      <c r="K725" s="827"/>
      <c r="L725" s="827"/>
      <c r="M725" s="827"/>
      <c r="N725" s="827"/>
      <c r="O725" s="827"/>
      <c r="P725" s="827"/>
      <c r="Q725" s="827"/>
      <c r="R725" s="748"/>
      <c r="S725" s="827"/>
      <c r="T725" s="830"/>
      <c r="U725" s="831"/>
      <c r="V725" s="831"/>
      <c r="W725" s="831"/>
      <c r="X725" s="831"/>
      <c r="Y725" s="832"/>
      <c r="Z725" s="748"/>
      <c r="AA725" s="748"/>
      <c r="AB725" s="748"/>
    </row>
    <row r="726" spans="1:28" ht="15.75" customHeight="1">
      <c r="A726" s="826"/>
      <c r="B726" s="827"/>
      <c r="C726" s="827"/>
      <c r="D726" s="827"/>
      <c r="E726" s="827"/>
      <c r="F726" s="827"/>
      <c r="G726" s="828"/>
      <c r="H726" s="829"/>
      <c r="I726" s="829"/>
      <c r="J726" s="827"/>
      <c r="K726" s="827"/>
      <c r="L726" s="827"/>
      <c r="M726" s="827"/>
      <c r="N726" s="827"/>
      <c r="O726" s="827"/>
      <c r="P726" s="827"/>
      <c r="Q726" s="827"/>
      <c r="R726" s="748"/>
      <c r="S726" s="827"/>
      <c r="T726" s="830"/>
      <c r="U726" s="831"/>
      <c r="V726" s="831"/>
      <c r="W726" s="831"/>
      <c r="X726" s="831"/>
      <c r="Y726" s="832"/>
      <c r="Z726" s="748"/>
      <c r="AA726" s="748"/>
      <c r="AB726" s="748"/>
    </row>
    <row r="727" spans="1:28" ht="15.75" customHeight="1">
      <c r="A727" s="826"/>
      <c r="B727" s="827"/>
      <c r="C727" s="827"/>
      <c r="D727" s="827"/>
      <c r="E727" s="827"/>
      <c r="F727" s="827"/>
      <c r="G727" s="828"/>
      <c r="H727" s="829"/>
      <c r="I727" s="829"/>
      <c r="J727" s="827"/>
      <c r="K727" s="827"/>
      <c r="L727" s="827"/>
      <c r="M727" s="827"/>
      <c r="N727" s="827"/>
      <c r="O727" s="827"/>
      <c r="P727" s="827"/>
      <c r="Q727" s="827"/>
      <c r="R727" s="748"/>
      <c r="S727" s="827"/>
      <c r="T727" s="830"/>
      <c r="U727" s="831"/>
      <c r="V727" s="831"/>
      <c r="W727" s="831"/>
      <c r="X727" s="831"/>
      <c r="Y727" s="832"/>
      <c r="Z727" s="748"/>
      <c r="AA727" s="748"/>
      <c r="AB727" s="748"/>
    </row>
    <row r="728" spans="1:28" ht="15.75" customHeight="1">
      <c r="A728" s="826"/>
      <c r="B728" s="827"/>
      <c r="C728" s="827"/>
      <c r="D728" s="827"/>
      <c r="E728" s="827"/>
      <c r="F728" s="827"/>
      <c r="G728" s="828"/>
      <c r="H728" s="829"/>
      <c r="I728" s="829"/>
      <c r="J728" s="827"/>
      <c r="K728" s="827"/>
      <c r="L728" s="827"/>
      <c r="M728" s="827"/>
      <c r="N728" s="827"/>
      <c r="O728" s="827"/>
      <c r="P728" s="827"/>
      <c r="Q728" s="827"/>
      <c r="R728" s="748"/>
      <c r="S728" s="827"/>
      <c r="T728" s="830"/>
      <c r="U728" s="831"/>
      <c r="V728" s="831"/>
      <c r="W728" s="831"/>
      <c r="X728" s="831"/>
      <c r="Y728" s="832"/>
      <c r="Z728" s="748"/>
      <c r="AA728" s="748"/>
      <c r="AB728" s="748"/>
    </row>
    <row r="729" spans="1:28" ht="15.75" customHeight="1">
      <c r="A729" s="826"/>
      <c r="B729" s="827"/>
      <c r="C729" s="827"/>
      <c r="D729" s="827"/>
      <c r="E729" s="827"/>
      <c r="F729" s="827"/>
      <c r="G729" s="828"/>
      <c r="H729" s="829"/>
      <c r="I729" s="829"/>
      <c r="J729" s="827"/>
      <c r="K729" s="827"/>
      <c r="L729" s="827"/>
      <c r="M729" s="827"/>
      <c r="N729" s="827"/>
      <c r="O729" s="827"/>
      <c r="P729" s="827"/>
      <c r="Q729" s="827"/>
      <c r="R729" s="748"/>
      <c r="S729" s="827"/>
      <c r="T729" s="830"/>
      <c r="U729" s="831"/>
      <c r="V729" s="831"/>
      <c r="W729" s="831"/>
      <c r="X729" s="831"/>
      <c r="Y729" s="832"/>
      <c r="Z729" s="748"/>
      <c r="AA729" s="748"/>
      <c r="AB729" s="748"/>
    </row>
    <row r="730" spans="1:28" ht="15.75" customHeight="1">
      <c r="A730" s="826"/>
      <c r="B730" s="827"/>
      <c r="C730" s="827"/>
      <c r="D730" s="827"/>
      <c r="E730" s="827"/>
      <c r="F730" s="827"/>
      <c r="G730" s="828"/>
      <c r="H730" s="829"/>
      <c r="I730" s="829"/>
      <c r="J730" s="827"/>
      <c r="K730" s="827"/>
      <c r="L730" s="827"/>
      <c r="M730" s="827"/>
      <c r="N730" s="827"/>
      <c r="O730" s="827"/>
      <c r="P730" s="827"/>
      <c r="Q730" s="827"/>
      <c r="R730" s="748"/>
      <c r="S730" s="827"/>
      <c r="T730" s="830"/>
      <c r="U730" s="831"/>
      <c r="V730" s="831"/>
      <c r="W730" s="831"/>
      <c r="X730" s="831"/>
      <c r="Y730" s="832"/>
      <c r="Z730" s="748"/>
      <c r="AA730" s="748"/>
      <c r="AB730" s="748"/>
    </row>
    <row r="731" spans="1:28" ht="15.75" customHeight="1">
      <c r="A731" s="826"/>
      <c r="B731" s="827"/>
      <c r="C731" s="827"/>
      <c r="D731" s="827"/>
      <c r="E731" s="827"/>
      <c r="F731" s="827"/>
      <c r="G731" s="828"/>
      <c r="H731" s="829"/>
      <c r="I731" s="829"/>
      <c r="J731" s="827"/>
      <c r="K731" s="827"/>
      <c r="L731" s="827"/>
      <c r="M731" s="827"/>
      <c r="N731" s="827"/>
      <c r="O731" s="827"/>
      <c r="P731" s="827"/>
      <c r="Q731" s="827"/>
      <c r="R731" s="748"/>
      <c r="S731" s="827"/>
      <c r="T731" s="830"/>
      <c r="U731" s="831"/>
      <c r="V731" s="831"/>
      <c r="W731" s="831"/>
      <c r="X731" s="831"/>
      <c r="Y731" s="832"/>
      <c r="Z731" s="748"/>
      <c r="AA731" s="748"/>
      <c r="AB731" s="748"/>
    </row>
    <row r="732" spans="1:28" ht="15.75" customHeight="1">
      <c r="A732" s="826"/>
      <c r="B732" s="827"/>
      <c r="C732" s="827"/>
      <c r="D732" s="827"/>
      <c r="E732" s="827"/>
      <c r="F732" s="827"/>
      <c r="G732" s="828"/>
      <c r="H732" s="829"/>
      <c r="I732" s="829"/>
      <c r="J732" s="827"/>
      <c r="K732" s="827"/>
      <c r="L732" s="827"/>
      <c r="M732" s="827"/>
      <c r="N732" s="827"/>
      <c r="O732" s="827"/>
      <c r="P732" s="827"/>
      <c r="Q732" s="827"/>
      <c r="R732" s="748"/>
      <c r="S732" s="827"/>
      <c r="T732" s="830"/>
      <c r="U732" s="831"/>
      <c r="V732" s="831"/>
      <c r="W732" s="831"/>
      <c r="X732" s="831"/>
      <c r="Y732" s="832"/>
      <c r="Z732" s="748"/>
      <c r="AA732" s="748"/>
      <c r="AB732" s="748"/>
    </row>
    <row r="733" spans="1:28" ht="15.75" customHeight="1">
      <c r="A733" s="826"/>
      <c r="B733" s="827"/>
      <c r="C733" s="827"/>
      <c r="D733" s="827"/>
      <c r="E733" s="827"/>
      <c r="F733" s="827"/>
      <c r="G733" s="828"/>
      <c r="H733" s="829"/>
      <c r="I733" s="829"/>
      <c r="J733" s="827"/>
      <c r="K733" s="827"/>
      <c r="L733" s="827"/>
      <c r="M733" s="827"/>
      <c r="N733" s="827"/>
      <c r="O733" s="827"/>
      <c r="P733" s="827"/>
      <c r="Q733" s="827"/>
      <c r="R733" s="748"/>
      <c r="S733" s="827"/>
      <c r="T733" s="830"/>
      <c r="U733" s="831"/>
      <c r="V733" s="831"/>
      <c r="W733" s="831"/>
      <c r="X733" s="831"/>
      <c r="Y733" s="832"/>
      <c r="Z733" s="748"/>
      <c r="AA733" s="748"/>
      <c r="AB733" s="748"/>
    </row>
    <row r="734" spans="1:28" ht="15.75" customHeight="1">
      <c r="A734" s="826"/>
      <c r="B734" s="827"/>
      <c r="C734" s="827"/>
      <c r="D734" s="827"/>
      <c r="E734" s="827"/>
      <c r="F734" s="827"/>
      <c r="G734" s="828"/>
      <c r="H734" s="829"/>
      <c r="I734" s="829"/>
      <c r="J734" s="827"/>
      <c r="K734" s="827"/>
      <c r="L734" s="827"/>
      <c r="M734" s="827"/>
      <c r="N734" s="827"/>
      <c r="O734" s="827"/>
      <c r="P734" s="827"/>
      <c r="Q734" s="827"/>
      <c r="R734" s="748"/>
      <c r="S734" s="827"/>
      <c r="T734" s="830"/>
      <c r="U734" s="831"/>
      <c r="V734" s="831"/>
      <c r="W734" s="831"/>
      <c r="X734" s="831"/>
      <c r="Y734" s="832"/>
      <c r="Z734" s="748"/>
      <c r="AA734" s="748"/>
      <c r="AB734" s="748"/>
    </row>
    <row r="735" spans="1:28" ht="15.75" customHeight="1">
      <c r="A735" s="826"/>
      <c r="B735" s="827"/>
      <c r="C735" s="827"/>
      <c r="D735" s="827"/>
      <c r="E735" s="827"/>
      <c r="F735" s="827"/>
      <c r="G735" s="828"/>
      <c r="H735" s="829"/>
      <c r="I735" s="829"/>
      <c r="J735" s="827"/>
      <c r="K735" s="827"/>
      <c r="L735" s="827"/>
      <c r="M735" s="827"/>
      <c r="N735" s="827"/>
      <c r="O735" s="827"/>
      <c r="P735" s="827"/>
      <c r="Q735" s="827"/>
      <c r="R735" s="748"/>
      <c r="S735" s="827"/>
      <c r="T735" s="830"/>
      <c r="U735" s="831"/>
      <c r="V735" s="831"/>
      <c r="W735" s="831"/>
      <c r="X735" s="831"/>
      <c r="Y735" s="832"/>
      <c r="Z735" s="748"/>
      <c r="AA735" s="748"/>
      <c r="AB735" s="748"/>
    </row>
    <row r="736" spans="1:28" ht="15.75" customHeight="1">
      <c r="A736" s="826"/>
      <c r="B736" s="827"/>
      <c r="C736" s="827"/>
      <c r="D736" s="827"/>
      <c r="E736" s="827"/>
      <c r="F736" s="827"/>
      <c r="G736" s="828"/>
      <c r="H736" s="829"/>
      <c r="I736" s="829"/>
      <c r="J736" s="827"/>
      <c r="K736" s="827"/>
      <c r="L736" s="827"/>
      <c r="M736" s="827"/>
      <c r="N736" s="827"/>
      <c r="O736" s="827"/>
      <c r="P736" s="827"/>
      <c r="Q736" s="827"/>
      <c r="R736" s="748"/>
      <c r="S736" s="827"/>
      <c r="T736" s="830"/>
      <c r="U736" s="831"/>
      <c r="V736" s="831"/>
      <c r="W736" s="831"/>
      <c r="X736" s="831"/>
      <c r="Y736" s="832"/>
      <c r="Z736" s="748"/>
      <c r="AA736" s="748"/>
      <c r="AB736" s="748"/>
    </row>
    <row r="737" spans="1:28" ht="15.75" customHeight="1">
      <c r="A737" s="826"/>
      <c r="B737" s="827"/>
      <c r="C737" s="827"/>
      <c r="D737" s="827"/>
      <c r="E737" s="827"/>
      <c r="F737" s="827"/>
      <c r="G737" s="828"/>
      <c r="H737" s="829"/>
      <c r="I737" s="829"/>
      <c r="J737" s="827"/>
      <c r="K737" s="827"/>
      <c r="L737" s="827"/>
      <c r="M737" s="827"/>
      <c r="N737" s="827"/>
      <c r="O737" s="827"/>
      <c r="P737" s="827"/>
      <c r="Q737" s="827"/>
      <c r="R737" s="748"/>
      <c r="S737" s="827"/>
      <c r="T737" s="830"/>
      <c r="U737" s="831"/>
      <c r="V737" s="831"/>
      <c r="W737" s="831"/>
      <c r="X737" s="831"/>
      <c r="Y737" s="832"/>
      <c r="Z737" s="748"/>
      <c r="AA737" s="748"/>
      <c r="AB737" s="748"/>
    </row>
    <row r="738" spans="1:28" ht="15.75" customHeight="1">
      <c r="A738" s="826"/>
      <c r="B738" s="827"/>
      <c r="C738" s="827"/>
      <c r="D738" s="827"/>
      <c r="E738" s="827"/>
      <c r="F738" s="827"/>
      <c r="G738" s="828"/>
      <c r="H738" s="829"/>
      <c r="I738" s="829"/>
      <c r="J738" s="827"/>
      <c r="K738" s="827"/>
      <c r="L738" s="827"/>
      <c r="M738" s="827"/>
      <c r="N738" s="827"/>
      <c r="O738" s="827"/>
      <c r="P738" s="827"/>
      <c r="Q738" s="827"/>
      <c r="R738" s="748"/>
      <c r="S738" s="827"/>
      <c r="T738" s="830"/>
      <c r="U738" s="831"/>
      <c r="V738" s="831"/>
      <c r="W738" s="831"/>
      <c r="X738" s="831"/>
      <c r="Y738" s="832"/>
      <c r="Z738" s="748"/>
      <c r="AA738" s="748"/>
      <c r="AB738" s="748"/>
    </row>
    <row r="739" spans="1:28" ht="15.75" customHeight="1">
      <c r="A739" s="826"/>
      <c r="B739" s="827"/>
      <c r="C739" s="827"/>
      <c r="D739" s="827"/>
      <c r="E739" s="827"/>
      <c r="F739" s="827"/>
      <c r="G739" s="828"/>
      <c r="H739" s="829"/>
      <c r="I739" s="829"/>
      <c r="J739" s="827"/>
      <c r="K739" s="827"/>
      <c r="L739" s="827"/>
      <c r="M739" s="827"/>
      <c r="N739" s="827"/>
      <c r="O739" s="827"/>
      <c r="P739" s="827"/>
      <c r="Q739" s="827"/>
      <c r="R739" s="748"/>
      <c r="S739" s="827"/>
      <c r="T739" s="830"/>
      <c r="U739" s="831"/>
      <c r="V739" s="831"/>
      <c r="W739" s="831"/>
      <c r="X739" s="831"/>
      <c r="Y739" s="832"/>
      <c r="Z739" s="748"/>
      <c r="AA739" s="748"/>
      <c r="AB739" s="748"/>
    </row>
    <row r="740" spans="1:28" ht="15.75" customHeight="1">
      <c r="A740" s="826"/>
      <c r="B740" s="827"/>
      <c r="C740" s="827"/>
      <c r="D740" s="827"/>
      <c r="E740" s="827"/>
      <c r="F740" s="827"/>
      <c r="G740" s="828"/>
      <c r="H740" s="829"/>
      <c r="I740" s="829"/>
      <c r="J740" s="827"/>
      <c r="K740" s="827"/>
      <c r="L740" s="827"/>
      <c r="M740" s="827"/>
      <c r="N740" s="827"/>
      <c r="O740" s="827"/>
      <c r="P740" s="827"/>
      <c r="Q740" s="827"/>
      <c r="R740" s="748"/>
      <c r="S740" s="827"/>
      <c r="T740" s="830"/>
      <c r="U740" s="831"/>
      <c r="V740" s="831"/>
      <c r="W740" s="831"/>
      <c r="X740" s="831"/>
      <c r="Y740" s="832"/>
      <c r="Z740" s="748"/>
      <c r="AA740" s="748"/>
      <c r="AB740" s="748"/>
    </row>
    <row r="741" spans="1:28" ht="15.75" customHeight="1">
      <c r="A741" s="826"/>
      <c r="B741" s="827"/>
      <c r="C741" s="827"/>
      <c r="D741" s="827"/>
      <c r="E741" s="827"/>
      <c r="F741" s="827"/>
      <c r="G741" s="828"/>
      <c r="H741" s="829"/>
      <c r="I741" s="829"/>
      <c r="J741" s="827"/>
      <c r="K741" s="827"/>
      <c r="L741" s="827"/>
      <c r="M741" s="827"/>
      <c r="N741" s="827"/>
      <c r="O741" s="827"/>
      <c r="P741" s="827"/>
      <c r="Q741" s="827"/>
      <c r="R741" s="748"/>
      <c r="S741" s="827"/>
      <c r="T741" s="830"/>
      <c r="U741" s="831"/>
      <c r="V741" s="831"/>
      <c r="W741" s="831"/>
      <c r="X741" s="831"/>
      <c r="Y741" s="832"/>
      <c r="Z741" s="748"/>
      <c r="AA741" s="748"/>
      <c r="AB741" s="748"/>
    </row>
    <row r="742" spans="1:28" ht="15.75" customHeight="1">
      <c r="A742" s="826"/>
      <c r="B742" s="827"/>
      <c r="C742" s="827"/>
      <c r="D742" s="827"/>
      <c r="E742" s="827"/>
      <c r="F742" s="827"/>
      <c r="G742" s="828"/>
      <c r="H742" s="829"/>
      <c r="I742" s="829"/>
      <c r="J742" s="827"/>
      <c r="K742" s="827"/>
      <c r="L742" s="827"/>
      <c r="M742" s="827"/>
      <c r="N742" s="827"/>
      <c r="O742" s="827"/>
      <c r="P742" s="827"/>
      <c r="Q742" s="827"/>
      <c r="R742" s="748"/>
      <c r="S742" s="827"/>
      <c r="T742" s="830"/>
      <c r="U742" s="831"/>
      <c r="V742" s="831"/>
      <c r="W742" s="831"/>
      <c r="X742" s="831"/>
      <c r="Y742" s="832"/>
      <c r="Z742" s="748"/>
      <c r="AA742" s="748"/>
      <c r="AB742" s="748"/>
    </row>
    <row r="743" spans="1:28" ht="15.75" customHeight="1">
      <c r="A743" s="826"/>
      <c r="B743" s="827"/>
      <c r="C743" s="827"/>
      <c r="D743" s="827"/>
      <c r="E743" s="827"/>
      <c r="F743" s="827"/>
      <c r="G743" s="828"/>
      <c r="H743" s="829"/>
      <c r="I743" s="829"/>
      <c r="J743" s="827"/>
      <c r="K743" s="827"/>
      <c r="L743" s="827"/>
      <c r="M743" s="827"/>
      <c r="N743" s="827"/>
      <c r="O743" s="827"/>
      <c r="P743" s="827"/>
      <c r="Q743" s="827"/>
      <c r="R743" s="748"/>
      <c r="S743" s="827"/>
      <c r="T743" s="830"/>
      <c r="U743" s="831"/>
      <c r="V743" s="831"/>
      <c r="W743" s="831"/>
      <c r="X743" s="831"/>
      <c r="Y743" s="832"/>
      <c r="Z743" s="748"/>
      <c r="AA743" s="748"/>
      <c r="AB743" s="748"/>
    </row>
    <row r="744" spans="1:28" ht="15.75" customHeight="1">
      <c r="A744" s="826"/>
      <c r="B744" s="827"/>
      <c r="C744" s="827"/>
      <c r="D744" s="827"/>
      <c r="E744" s="827"/>
      <c r="F744" s="827"/>
      <c r="G744" s="828"/>
      <c r="H744" s="829"/>
      <c r="I744" s="829"/>
      <c r="J744" s="827"/>
      <c r="K744" s="827"/>
      <c r="L744" s="827"/>
      <c r="M744" s="827"/>
      <c r="N744" s="827"/>
      <c r="O744" s="827"/>
      <c r="P744" s="827"/>
      <c r="Q744" s="827"/>
      <c r="R744" s="748"/>
      <c r="S744" s="827"/>
      <c r="T744" s="830"/>
      <c r="U744" s="831"/>
      <c r="V744" s="831"/>
      <c r="W744" s="831"/>
      <c r="X744" s="831"/>
      <c r="Y744" s="832"/>
      <c r="Z744" s="748"/>
      <c r="AA744" s="748"/>
      <c r="AB744" s="748"/>
    </row>
    <row r="745" spans="1:28" ht="15.75" customHeight="1">
      <c r="A745" s="826"/>
      <c r="B745" s="827"/>
      <c r="C745" s="827"/>
      <c r="D745" s="827"/>
      <c r="E745" s="827"/>
      <c r="F745" s="827"/>
      <c r="G745" s="828"/>
      <c r="H745" s="829"/>
      <c r="I745" s="829"/>
      <c r="J745" s="827"/>
      <c r="K745" s="827"/>
      <c r="L745" s="827"/>
      <c r="M745" s="827"/>
      <c r="N745" s="827"/>
      <c r="O745" s="827"/>
      <c r="P745" s="827"/>
      <c r="Q745" s="827"/>
      <c r="R745" s="748"/>
      <c r="S745" s="827"/>
      <c r="T745" s="830"/>
      <c r="U745" s="831"/>
      <c r="V745" s="831"/>
      <c r="W745" s="831"/>
      <c r="X745" s="831"/>
      <c r="Y745" s="832"/>
      <c r="Z745" s="748"/>
      <c r="AA745" s="748"/>
      <c r="AB745" s="748"/>
    </row>
    <row r="746" spans="1:28" ht="15.75" customHeight="1">
      <c r="A746" s="826"/>
      <c r="B746" s="827"/>
      <c r="C746" s="827"/>
      <c r="D746" s="827"/>
      <c r="E746" s="827"/>
      <c r="F746" s="827"/>
      <c r="G746" s="828"/>
      <c r="H746" s="829"/>
      <c r="I746" s="829"/>
      <c r="J746" s="827"/>
      <c r="K746" s="827"/>
      <c r="L746" s="827"/>
      <c r="M746" s="827"/>
      <c r="N746" s="827"/>
      <c r="O746" s="827"/>
      <c r="P746" s="827"/>
      <c r="Q746" s="827"/>
      <c r="R746" s="748"/>
      <c r="S746" s="827"/>
      <c r="T746" s="830"/>
      <c r="U746" s="831"/>
      <c r="V746" s="831"/>
      <c r="W746" s="831"/>
      <c r="X746" s="831"/>
      <c r="Y746" s="832"/>
      <c r="Z746" s="748"/>
      <c r="AA746" s="748"/>
      <c r="AB746" s="748"/>
    </row>
    <row r="747" spans="1:28" ht="15.75" customHeight="1">
      <c r="A747" s="826"/>
      <c r="B747" s="827"/>
      <c r="C747" s="827"/>
      <c r="D747" s="827"/>
      <c r="E747" s="827"/>
      <c r="F747" s="827"/>
      <c r="G747" s="828"/>
      <c r="H747" s="829"/>
      <c r="I747" s="829"/>
      <c r="J747" s="827"/>
      <c r="K747" s="827"/>
      <c r="L747" s="827"/>
      <c r="M747" s="827"/>
      <c r="N747" s="827"/>
      <c r="O747" s="827"/>
      <c r="P747" s="827"/>
      <c r="Q747" s="827"/>
      <c r="R747" s="748"/>
      <c r="S747" s="827"/>
      <c r="T747" s="830"/>
      <c r="U747" s="831"/>
      <c r="V747" s="831"/>
      <c r="W747" s="831"/>
      <c r="X747" s="831"/>
      <c r="Y747" s="832"/>
      <c r="Z747" s="748"/>
      <c r="AA747" s="748"/>
      <c r="AB747" s="748"/>
    </row>
    <row r="748" spans="1:28" ht="15.75" customHeight="1">
      <c r="A748" s="826"/>
      <c r="B748" s="827"/>
      <c r="C748" s="827"/>
      <c r="D748" s="827"/>
      <c r="E748" s="827"/>
      <c r="F748" s="827"/>
      <c r="G748" s="828"/>
      <c r="H748" s="829"/>
      <c r="I748" s="829"/>
      <c r="J748" s="827"/>
      <c r="K748" s="827"/>
      <c r="L748" s="827"/>
      <c r="M748" s="827"/>
      <c r="N748" s="827"/>
      <c r="O748" s="827"/>
      <c r="P748" s="827"/>
      <c r="Q748" s="827"/>
      <c r="R748" s="748"/>
      <c r="S748" s="827"/>
      <c r="T748" s="830"/>
      <c r="U748" s="831"/>
      <c r="V748" s="831"/>
      <c r="W748" s="831"/>
      <c r="X748" s="831"/>
      <c r="Y748" s="832"/>
      <c r="Z748" s="748"/>
      <c r="AA748" s="748"/>
      <c r="AB748" s="748"/>
    </row>
    <row r="749" spans="1:28" ht="15.75" customHeight="1">
      <c r="A749" s="826"/>
      <c r="B749" s="827"/>
      <c r="C749" s="827"/>
      <c r="D749" s="827"/>
      <c r="E749" s="827"/>
      <c r="F749" s="827"/>
      <c r="G749" s="828"/>
      <c r="H749" s="829"/>
      <c r="I749" s="829"/>
      <c r="J749" s="827"/>
      <c r="K749" s="827"/>
      <c r="L749" s="827"/>
      <c r="M749" s="827"/>
      <c r="N749" s="827"/>
      <c r="O749" s="827"/>
      <c r="P749" s="827"/>
      <c r="Q749" s="827"/>
      <c r="R749" s="748"/>
      <c r="S749" s="827"/>
      <c r="T749" s="830"/>
      <c r="U749" s="831"/>
      <c r="V749" s="831"/>
      <c r="W749" s="831"/>
      <c r="X749" s="831"/>
      <c r="Y749" s="832"/>
      <c r="Z749" s="748"/>
      <c r="AA749" s="748"/>
      <c r="AB749" s="748"/>
    </row>
    <row r="750" spans="1:28" ht="15.75" customHeight="1">
      <c r="A750" s="826"/>
      <c r="B750" s="827"/>
      <c r="C750" s="827"/>
      <c r="D750" s="827"/>
      <c r="E750" s="827"/>
      <c r="F750" s="827"/>
      <c r="G750" s="828"/>
      <c r="H750" s="829"/>
      <c r="I750" s="829"/>
      <c r="J750" s="827"/>
      <c r="K750" s="827"/>
      <c r="L750" s="827"/>
      <c r="M750" s="827"/>
      <c r="N750" s="827"/>
      <c r="O750" s="827"/>
      <c r="P750" s="827"/>
      <c r="Q750" s="827"/>
      <c r="R750" s="748"/>
      <c r="S750" s="827"/>
      <c r="T750" s="830"/>
      <c r="U750" s="831"/>
      <c r="V750" s="831"/>
      <c r="W750" s="831"/>
      <c r="X750" s="831"/>
      <c r="Y750" s="832"/>
      <c r="Z750" s="748"/>
      <c r="AA750" s="748"/>
      <c r="AB750" s="748"/>
    </row>
    <row r="751" spans="1:28" ht="15.75" customHeight="1">
      <c r="A751" s="826"/>
      <c r="B751" s="827"/>
      <c r="C751" s="827"/>
      <c r="D751" s="827"/>
      <c r="E751" s="827"/>
      <c r="F751" s="827"/>
      <c r="G751" s="828"/>
      <c r="H751" s="829"/>
      <c r="I751" s="829"/>
      <c r="J751" s="827"/>
      <c r="K751" s="827"/>
      <c r="L751" s="827"/>
      <c r="M751" s="827"/>
      <c r="N751" s="827"/>
      <c r="O751" s="827"/>
      <c r="P751" s="827"/>
      <c r="Q751" s="827"/>
      <c r="R751" s="748"/>
      <c r="S751" s="827"/>
      <c r="T751" s="830"/>
      <c r="U751" s="831"/>
      <c r="V751" s="831"/>
      <c r="W751" s="831"/>
      <c r="X751" s="831"/>
      <c r="Y751" s="832"/>
      <c r="Z751" s="748"/>
      <c r="AA751" s="748"/>
      <c r="AB751" s="748"/>
    </row>
    <row r="752" spans="1:28" ht="15.75" customHeight="1">
      <c r="A752" s="826"/>
      <c r="B752" s="827"/>
      <c r="C752" s="827"/>
      <c r="D752" s="827"/>
      <c r="E752" s="827"/>
      <c r="F752" s="827"/>
      <c r="G752" s="828"/>
      <c r="H752" s="829"/>
      <c r="I752" s="829"/>
      <c r="J752" s="827"/>
      <c r="K752" s="827"/>
      <c r="L752" s="827"/>
      <c r="M752" s="827"/>
      <c r="N752" s="827"/>
      <c r="O752" s="827"/>
      <c r="P752" s="827"/>
      <c r="Q752" s="827"/>
      <c r="R752" s="748"/>
      <c r="S752" s="827"/>
      <c r="T752" s="830"/>
      <c r="U752" s="831"/>
      <c r="V752" s="831"/>
      <c r="W752" s="831"/>
      <c r="X752" s="831"/>
      <c r="Y752" s="832"/>
      <c r="Z752" s="748"/>
      <c r="AA752" s="748"/>
      <c r="AB752" s="748"/>
    </row>
    <row r="753" spans="1:28" ht="15.75" customHeight="1">
      <c r="A753" s="826"/>
      <c r="B753" s="827"/>
      <c r="C753" s="827"/>
      <c r="D753" s="827"/>
      <c r="E753" s="827"/>
      <c r="F753" s="827"/>
      <c r="G753" s="828"/>
      <c r="H753" s="829"/>
      <c r="I753" s="829"/>
      <c r="J753" s="827"/>
      <c r="K753" s="827"/>
      <c r="L753" s="827"/>
      <c r="M753" s="827"/>
      <c r="N753" s="827"/>
      <c r="O753" s="827"/>
      <c r="P753" s="827"/>
      <c r="Q753" s="827"/>
      <c r="R753" s="748"/>
      <c r="S753" s="827"/>
      <c r="T753" s="830"/>
      <c r="U753" s="831"/>
      <c r="V753" s="831"/>
      <c r="W753" s="831"/>
      <c r="X753" s="831"/>
      <c r="Y753" s="832"/>
      <c r="Z753" s="748"/>
      <c r="AA753" s="748"/>
      <c r="AB753" s="748"/>
    </row>
    <row r="754" spans="1:28" ht="15.75" customHeight="1">
      <c r="A754" s="826"/>
      <c r="B754" s="827"/>
      <c r="C754" s="827"/>
      <c r="D754" s="827"/>
      <c r="E754" s="827"/>
      <c r="F754" s="827"/>
      <c r="G754" s="828"/>
      <c r="H754" s="829"/>
      <c r="I754" s="829"/>
      <c r="J754" s="827"/>
      <c r="K754" s="827"/>
      <c r="L754" s="827"/>
      <c r="M754" s="827"/>
      <c r="N754" s="827"/>
      <c r="O754" s="827"/>
      <c r="P754" s="827"/>
      <c r="Q754" s="827"/>
      <c r="R754" s="748"/>
      <c r="S754" s="827"/>
      <c r="T754" s="830"/>
      <c r="U754" s="831"/>
      <c r="V754" s="831"/>
      <c r="W754" s="831"/>
      <c r="X754" s="831"/>
      <c r="Y754" s="832"/>
      <c r="Z754" s="748"/>
      <c r="AA754" s="748"/>
      <c r="AB754" s="748"/>
    </row>
    <row r="755" spans="1:28" ht="15.75" customHeight="1">
      <c r="A755" s="826"/>
      <c r="B755" s="827"/>
      <c r="C755" s="827"/>
      <c r="D755" s="827"/>
      <c r="E755" s="827"/>
      <c r="F755" s="827"/>
      <c r="G755" s="828"/>
      <c r="H755" s="829"/>
      <c r="I755" s="829"/>
      <c r="J755" s="827"/>
      <c r="K755" s="827"/>
      <c r="L755" s="827"/>
      <c r="M755" s="827"/>
      <c r="N755" s="827"/>
      <c r="O755" s="827"/>
      <c r="P755" s="827"/>
      <c r="Q755" s="827"/>
      <c r="R755" s="748"/>
      <c r="S755" s="827"/>
      <c r="T755" s="830"/>
      <c r="U755" s="831"/>
      <c r="V755" s="831"/>
      <c r="W755" s="831"/>
      <c r="X755" s="831"/>
      <c r="Y755" s="832"/>
      <c r="Z755" s="748"/>
      <c r="AA755" s="748"/>
      <c r="AB755" s="748"/>
    </row>
    <row r="756" spans="1:28" ht="15.75" customHeight="1">
      <c r="A756" s="826"/>
      <c r="B756" s="827"/>
      <c r="C756" s="827"/>
      <c r="D756" s="827"/>
      <c r="E756" s="827"/>
      <c r="F756" s="827"/>
      <c r="G756" s="828"/>
      <c r="H756" s="829"/>
      <c r="I756" s="829"/>
      <c r="J756" s="827"/>
      <c r="K756" s="827"/>
      <c r="L756" s="827"/>
      <c r="M756" s="827"/>
      <c r="N756" s="827"/>
      <c r="O756" s="827"/>
      <c r="P756" s="827"/>
      <c r="Q756" s="827"/>
      <c r="R756" s="748"/>
      <c r="S756" s="827"/>
      <c r="T756" s="830"/>
      <c r="U756" s="831"/>
      <c r="V756" s="831"/>
      <c r="W756" s="831"/>
      <c r="X756" s="831"/>
      <c r="Y756" s="832"/>
      <c r="Z756" s="748"/>
      <c r="AA756" s="748"/>
      <c r="AB756" s="748"/>
    </row>
    <row r="757" spans="1:28" ht="15.75" customHeight="1">
      <c r="A757" s="826"/>
      <c r="B757" s="827"/>
      <c r="C757" s="827"/>
      <c r="D757" s="827"/>
      <c r="E757" s="827"/>
      <c r="F757" s="827"/>
      <c r="G757" s="828"/>
      <c r="H757" s="829"/>
      <c r="I757" s="829"/>
      <c r="J757" s="827"/>
      <c r="K757" s="827"/>
      <c r="L757" s="827"/>
      <c r="M757" s="827"/>
      <c r="N757" s="827"/>
      <c r="O757" s="827"/>
      <c r="P757" s="827"/>
      <c r="Q757" s="827"/>
      <c r="R757" s="748"/>
      <c r="S757" s="827"/>
      <c r="T757" s="830"/>
      <c r="U757" s="831"/>
      <c r="V757" s="831"/>
      <c r="W757" s="831"/>
      <c r="X757" s="831"/>
      <c r="Y757" s="832"/>
      <c r="Z757" s="748"/>
      <c r="AA757" s="748"/>
      <c r="AB757" s="748"/>
    </row>
    <row r="758" spans="1:28" ht="15.75" customHeight="1">
      <c r="A758" s="826"/>
      <c r="B758" s="827"/>
      <c r="C758" s="827"/>
      <c r="D758" s="827"/>
      <c r="E758" s="827"/>
      <c r="F758" s="827"/>
      <c r="G758" s="828"/>
      <c r="H758" s="829"/>
      <c r="I758" s="829"/>
      <c r="J758" s="827"/>
      <c r="K758" s="827"/>
      <c r="L758" s="827"/>
      <c r="M758" s="827"/>
      <c r="N758" s="827"/>
      <c r="O758" s="827"/>
      <c r="P758" s="827"/>
      <c r="Q758" s="827"/>
      <c r="R758" s="748"/>
      <c r="S758" s="827"/>
      <c r="T758" s="830"/>
      <c r="U758" s="831"/>
      <c r="V758" s="831"/>
      <c r="W758" s="831"/>
      <c r="X758" s="831"/>
      <c r="Y758" s="832"/>
      <c r="Z758" s="748"/>
      <c r="AA758" s="748"/>
      <c r="AB758" s="748"/>
    </row>
    <row r="759" spans="1:28" ht="15.75" customHeight="1">
      <c r="A759" s="826"/>
      <c r="B759" s="827"/>
      <c r="C759" s="827"/>
      <c r="D759" s="827"/>
      <c r="E759" s="827"/>
      <c r="F759" s="827"/>
      <c r="G759" s="828"/>
      <c r="H759" s="829"/>
      <c r="I759" s="829"/>
      <c r="J759" s="827"/>
      <c r="K759" s="827"/>
      <c r="L759" s="827"/>
      <c r="M759" s="827"/>
      <c r="N759" s="827"/>
      <c r="O759" s="827"/>
      <c r="P759" s="827"/>
      <c r="Q759" s="827"/>
      <c r="R759" s="748"/>
      <c r="S759" s="827"/>
      <c r="T759" s="830"/>
      <c r="U759" s="831"/>
      <c r="V759" s="831"/>
      <c r="W759" s="831"/>
      <c r="X759" s="831"/>
      <c r="Y759" s="832"/>
      <c r="Z759" s="748"/>
      <c r="AA759" s="748"/>
      <c r="AB759" s="748"/>
    </row>
    <row r="760" spans="1:28" ht="15.75" customHeight="1">
      <c r="A760" s="826"/>
      <c r="B760" s="827"/>
      <c r="C760" s="827"/>
      <c r="D760" s="827"/>
      <c r="E760" s="827"/>
      <c r="F760" s="827"/>
      <c r="G760" s="828"/>
      <c r="H760" s="829"/>
      <c r="I760" s="829"/>
      <c r="J760" s="827"/>
      <c r="K760" s="827"/>
      <c r="L760" s="827"/>
      <c r="M760" s="827"/>
      <c r="N760" s="827"/>
      <c r="O760" s="827"/>
      <c r="P760" s="827"/>
      <c r="Q760" s="827"/>
      <c r="R760" s="748"/>
      <c r="S760" s="827"/>
      <c r="T760" s="830"/>
      <c r="U760" s="831"/>
      <c r="V760" s="831"/>
      <c r="W760" s="831"/>
      <c r="X760" s="831"/>
      <c r="Y760" s="832"/>
      <c r="Z760" s="748"/>
      <c r="AA760" s="748"/>
      <c r="AB760" s="748"/>
    </row>
    <row r="761" spans="1:28" ht="15.75" customHeight="1">
      <c r="A761" s="826"/>
      <c r="B761" s="827"/>
      <c r="C761" s="827"/>
      <c r="D761" s="827"/>
      <c r="E761" s="827"/>
      <c r="F761" s="827"/>
      <c r="G761" s="828"/>
      <c r="H761" s="829"/>
      <c r="I761" s="829"/>
      <c r="J761" s="827"/>
      <c r="K761" s="827"/>
      <c r="L761" s="827"/>
      <c r="M761" s="827"/>
      <c r="N761" s="827"/>
      <c r="O761" s="827"/>
      <c r="P761" s="827"/>
      <c r="Q761" s="827"/>
      <c r="R761" s="748"/>
      <c r="S761" s="827"/>
      <c r="T761" s="830"/>
      <c r="U761" s="831"/>
      <c r="V761" s="831"/>
      <c r="W761" s="831"/>
      <c r="X761" s="831"/>
      <c r="Y761" s="832"/>
      <c r="Z761" s="748"/>
      <c r="AA761" s="748"/>
      <c r="AB761" s="748"/>
    </row>
    <row r="762" spans="1:28" ht="15.75" customHeight="1">
      <c r="A762" s="826"/>
      <c r="B762" s="827"/>
      <c r="C762" s="827"/>
      <c r="D762" s="827"/>
      <c r="E762" s="827"/>
      <c r="F762" s="827"/>
      <c r="G762" s="828"/>
      <c r="H762" s="829"/>
      <c r="I762" s="829"/>
      <c r="J762" s="827"/>
      <c r="K762" s="827"/>
      <c r="L762" s="827"/>
      <c r="M762" s="827"/>
      <c r="N762" s="827"/>
      <c r="O762" s="827"/>
      <c r="P762" s="827"/>
      <c r="Q762" s="827"/>
      <c r="R762" s="748"/>
      <c r="S762" s="827"/>
      <c r="T762" s="830"/>
      <c r="U762" s="831"/>
      <c r="V762" s="831"/>
      <c r="W762" s="831"/>
      <c r="X762" s="831"/>
      <c r="Y762" s="832"/>
      <c r="Z762" s="748"/>
      <c r="AA762" s="748"/>
      <c r="AB762" s="748"/>
    </row>
    <row r="763" spans="1:28" ht="15.75" customHeight="1">
      <c r="A763" s="826"/>
      <c r="B763" s="827"/>
      <c r="C763" s="827"/>
      <c r="D763" s="827"/>
      <c r="E763" s="827"/>
      <c r="F763" s="827"/>
      <c r="G763" s="828"/>
      <c r="H763" s="829"/>
      <c r="I763" s="829"/>
      <c r="J763" s="827"/>
      <c r="K763" s="827"/>
      <c r="L763" s="827"/>
      <c r="M763" s="827"/>
      <c r="N763" s="827"/>
      <c r="O763" s="827"/>
      <c r="P763" s="827"/>
      <c r="Q763" s="827"/>
      <c r="R763" s="748"/>
      <c r="S763" s="827"/>
      <c r="T763" s="830"/>
      <c r="U763" s="831"/>
      <c r="V763" s="831"/>
      <c r="W763" s="831"/>
      <c r="X763" s="831"/>
      <c r="Y763" s="832"/>
      <c r="Z763" s="748"/>
      <c r="AA763" s="748"/>
      <c r="AB763" s="748"/>
    </row>
    <row r="764" spans="1:28" ht="15.75" customHeight="1">
      <c r="A764" s="826"/>
      <c r="B764" s="827"/>
      <c r="C764" s="827"/>
      <c r="D764" s="827"/>
      <c r="E764" s="827"/>
      <c r="F764" s="827"/>
      <c r="G764" s="828"/>
      <c r="H764" s="829"/>
      <c r="I764" s="829"/>
      <c r="J764" s="827"/>
      <c r="K764" s="827"/>
      <c r="L764" s="827"/>
      <c r="M764" s="827"/>
      <c r="N764" s="827"/>
      <c r="O764" s="827"/>
      <c r="P764" s="827"/>
      <c r="Q764" s="827"/>
      <c r="R764" s="748"/>
      <c r="S764" s="827"/>
      <c r="T764" s="830"/>
      <c r="U764" s="831"/>
      <c r="V764" s="831"/>
      <c r="W764" s="831"/>
      <c r="X764" s="831"/>
      <c r="Y764" s="832"/>
      <c r="Z764" s="748"/>
      <c r="AA764" s="748"/>
      <c r="AB764" s="748"/>
    </row>
    <row r="765" spans="1:28" ht="15.75" customHeight="1">
      <c r="A765" s="826"/>
      <c r="B765" s="827"/>
      <c r="C765" s="827"/>
      <c r="D765" s="827"/>
      <c r="E765" s="827"/>
      <c r="F765" s="827"/>
      <c r="G765" s="828"/>
      <c r="H765" s="829"/>
      <c r="I765" s="829"/>
      <c r="J765" s="827"/>
      <c r="K765" s="827"/>
      <c r="L765" s="827"/>
      <c r="M765" s="827"/>
      <c r="N765" s="827"/>
      <c r="O765" s="827"/>
      <c r="P765" s="827"/>
      <c r="Q765" s="827"/>
      <c r="R765" s="748"/>
      <c r="S765" s="827"/>
      <c r="T765" s="830"/>
      <c r="U765" s="831"/>
      <c r="V765" s="831"/>
      <c r="W765" s="831"/>
      <c r="X765" s="831"/>
      <c r="Y765" s="832"/>
      <c r="Z765" s="748"/>
      <c r="AA765" s="748"/>
      <c r="AB765" s="748"/>
    </row>
    <row r="766" spans="1:28" ht="15.75" customHeight="1">
      <c r="A766" s="826"/>
      <c r="B766" s="827"/>
      <c r="C766" s="827"/>
      <c r="D766" s="827"/>
      <c r="E766" s="827"/>
      <c r="F766" s="827"/>
      <c r="G766" s="828"/>
      <c r="H766" s="829"/>
      <c r="I766" s="829"/>
      <c r="J766" s="827"/>
      <c r="K766" s="827"/>
      <c r="L766" s="827"/>
      <c r="M766" s="827"/>
      <c r="N766" s="827"/>
      <c r="O766" s="827"/>
      <c r="P766" s="827"/>
      <c r="Q766" s="827"/>
      <c r="R766" s="748"/>
      <c r="S766" s="827"/>
      <c r="T766" s="830"/>
      <c r="U766" s="831"/>
      <c r="V766" s="831"/>
      <c r="W766" s="831"/>
      <c r="X766" s="831"/>
      <c r="Y766" s="832"/>
      <c r="Z766" s="748"/>
      <c r="AA766" s="748"/>
      <c r="AB766" s="748"/>
    </row>
    <row r="767" spans="1:28" ht="15.75" customHeight="1">
      <c r="A767" s="826"/>
      <c r="B767" s="827"/>
      <c r="C767" s="827"/>
      <c r="D767" s="827"/>
      <c r="E767" s="827"/>
      <c r="F767" s="827"/>
      <c r="G767" s="828"/>
      <c r="H767" s="829"/>
      <c r="I767" s="829"/>
      <c r="J767" s="827"/>
      <c r="K767" s="827"/>
      <c r="L767" s="827"/>
      <c r="M767" s="827"/>
      <c r="N767" s="827"/>
      <c r="O767" s="827"/>
      <c r="P767" s="827"/>
      <c r="Q767" s="827"/>
      <c r="R767" s="748"/>
      <c r="S767" s="827"/>
      <c r="T767" s="830"/>
      <c r="U767" s="831"/>
      <c r="V767" s="831"/>
      <c r="W767" s="831"/>
      <c r="X767" s="831"/>
      <c r="Y767" s="832"/>
      <c r="Z767" s="748"/>
      <c r="AA767" s="748"/>
      <c r="AB767" s="748"/>
    </row>
    <row r="768" spans="1:28" ht="15.75" customHeight="1">
      <c r="A768" s="826"/>
      <c r="B768" s="827"/>
      <c r="C768" s="827"/>
      <c r="D768" s="827"/>
      <c r="E768" s="827"/>
      <c r="F768" s="827"/>
      <c r="G768" s="828"/>
      <c r="H768" s="829"/>
      <c r="I768" s="829"/>
      <c r="J768" s="827"/>
      <c r="K768" s="827"/>
      <c r="L768" s="827"/>
      <c r="M768" s="827"/>
      <c r="N768" s="827"/>
      <c r="O768" s="827"/>
      <c r="P768" s="827"/>
      <c r="Q768" s="827"/>
      <c r="R768" s="748"/>
      <c r="S768" s="827"/>
      <c r="T768" s="830"/>
      <c r="U768" s="831"/>
      <c r="V768" s="831"/>
      <c r="W768" s="831"/>
      <c r="X768" s="831"/>
      <c r="Y768" s="832"/>
      <c r="Z768" s="748"/>
      <c r="AA768" s="748"/>
      <c r="AB768" s="748"/>
    </row>
    <row r="769" spans="1:28" ht="15.75" customHeight="1">
      <c r="A769" s="826"/>
      <c r="B769" s="827"/>
      <c r="C769" s="827"/>
      <c r="D769" s="827"/>
      <c r="E769" s="827"/>
      <c r="F769" s="827"/>
      <c r="G769" s="828"/>
      <c r="H769" s="829"/>
      <c r="I769" s="829"/>
      <c r="J769" s="827"/>
      <c r="K769" s="827"/>
      <c r="L769" s="827"/>
      <c r="M769" s="827"/>
      <c r="N769" s="827"/>
      <c r="O769" s="827"/>
      <c r="P769" s="827"/>
      <c r="Q769" s="827"/>
      <c r="R769" s="748"/>
      <c r="S769" s="827"/>
      <c r="T769" s="830"/>
      <c r="U769" s="831"/>
      <c r="V769" s="831"/>
      <c r="W769" s="831"/>
      <c r="X769" s="831"/>
      <c r="Y769" s="832"/>
      <c r="Z769" s="748"/>
      <c r="AA769" s="748"/>
      <c r="AB769" s="748"/>
    </row>
    <row r="770" spans="1:28" ht="15.75" customHeight="1">
      <c r="A770" s="826"/>
      <c r="B770" s="827"/>
      <c r="C770" s="827"/>
      <c r="D770" s="827"/>
      <c r="E770" s="827"/>
      <c r="F770" s="827"/>
      <c r="G770" s="828"/>
      <c r="H770" s="829"/>
      <c r="I770" s="829"/>
      <c r="J770" s="827"/>
      <c r="K770" s="827"/>
      <c r="L770" s="827"/>
      <c r="M770" s="827"/>
      <c r="N770" s="827"/>
      <c r="O770" s="827"/>
      <c r="P770" s="827"/>
      <c r="Q770" s="827"/>
      <c r="R770" s="748"/>
      <c r="S770" s="827"/>
      <c r="T770" s="830"/>
      <c r="U770" s="831"/>
      <c r="V770" s="831"/>
      <c r="W770" s="831"/>
      <c r="X770" s="831"/>
      <c r="Y770" s="832"/>
      <c r="Z770" s="748"/>
      <c r="AA770" s="748"/>
      <c r="AB770" s="748"/>
    </row>
    <row r="771" spans="1:28" ht="15.75" customHeight="1">
      <c r="A771" s="826"/>
      <c r="B771" s="827"/>
      <c r="C771" s="827"/>
      <c r="D771" s="827"/>
      <c r="E771" s="827"/>
      <c r="F771" s="827"/>
      <c r="G771" s="828"/>
      <c r="H771" s="829"/>
      <c r="I771" s="829"/>
      <c r="J771" s="827"/>
      <c r="K771" s="827"/>
      <c r="L771" s="827"/>
      <c r="M771" s="827"/>
      <c r="N771" s="827"/>
      <c r="O771" s="827"/>
      <c r="P771" s="827"/>
      <c r="Q771" s="827"/>
      <c r="R771" s="748"/>
      <c r="S771" s="827"/>
      <c r="T771" s="830"/>
      <c r="U771" s="831"/>
      <c r="V771" s="831"/>
      <c r="W771" s="831"/>
      <c r="X771" s="831"/>
      <c r="Y771" s="832"/>
      <c r="Z771" s="748"/>
      <c r="AA771" s="748"/>
      <c r="AB771" s="748"/>
    </row>
    <row r="772" spans="1:28" ht="15.75" customHeight="1">
      <c r="A772" s="826"/>
      <c r="B772" s="827"/>
      <c r="C772" s="827"/>
      <c r="D772" s="827"/>
      <c r="E772" s="827"/>
      <c r="F772" s="827"/>
      <c r="G772" s="828"/>
      <c r="H772" s="829"/>
      <c r="I772" s="829"/>
      <c r="J772" s="827"/>
      <c r="K772" s="827"/>
      <c r="L772" s="827"/>
      <c r="M772" s="827"/>
      <c r="N772" s="827"/>
      <c r="O772" s="827"/>
      <c r="P772" s="827"/>
      <c r="Q772" s="827"/>
      <c r="R772" s="748"/>
      <c r="S772" s="827"/>
      <c r="T772" s="830"/>
      <c r="U772" s="831"/>
      <c r="V772" s="831"/>
      <c r="W772" s="831"/>
      <c r="X772" s="831"/>
      <c r="Y772" s="832"/>
      <c r="Z772" s="748"/>
      <c r="AA772" s="748"/>
      <c r="AB772" s="748"/>
    </row>
    <row r="773" spans="1:28" ht="15.75" customHeight="1">
      <c r="A773" s="826"/>
      <c r="B773" s="827"/>
      <c r="C773" s="827"/>
      <c r="D773" s="827"/>
      <c r="E773" s="827"/>
      <c r="F773" s="827"/>
      <c r="G773" s="828"/>
      <c r="H773" s="829"/>
      <c r="I773" s="829"/>
      <c r="J773" s="827"/>
      <c r="K773" s="827"/>
      <c r="L773" s="827"/>
      <c r="M773" s="827"/>
      <c r="N773" s="827"/>
      <c r="O773" s="827"/>
      <c r="P773" s="827"/>
      <c r="Q773" s="827"/>
      <c r="R773" s="748"/>
      <c r="S773" s="827"/>
      <c r="T773" s="830"/>
      <c r="U773" s="831"/>
      <c r="V773" s="831"/>
      <c r="W773" s="831"/>
      <c r="X773" s="831"/>
      <c r="Y773" s="832"/>
      <c r="Z773" s="748"/>
      <c r="AA773" s="748"/>
      <c r="AB773" s="748"/>
    </row>
    <row r="774" spans="1:28" ht="15.75" customHeight="1">
      <c r="A774" s="826"/>
      <c r="B774" s="827"/>
      <c r="C774" s="827"/>
      <c r="D774" s="827"/>
      <c r="E774" s="827"/>
      <c r="F774" s="827"/>
      <c r="G774" s="828"/>
      <c r="H774" s="829"/>
      <c r="I774" s="829"/>
      <c r="J774" s="827"/>
      <c r="K774" s="827"/>
      <c r="L774" s="827"/>
      <c r="M774" s="827"/>
      <c r="N774" s="827"/>
      <c r="O774" s="827"/>
      <c r="P774" s="827"/>
      <c r="Q774" s="827"/>
      <c r="R774" s="748"/>
      <c r="S774" s="827"/>
      <c r="T774" s="830"/>
      <c r="U774" s="831"/>
      <c r="V774" s="831"/>
      <c r="W774" s="831"/>
      <c r="X774" s="831"/>
      <c r="Y774" s="832"/>
      <c r="Z774" s="748"/>
      <c r="AA774" s="748"/>
      <c r="AB774" s="748"/>
    </row>
    <row r="775" spans="1:28" ht="15.75" customHeight="1">
      <c r="A775" s="826"/>
      <c r="B775" s="827"/>
      <c r="C775" s="827"/>
      <c r="D775" s="827"/>
      <c r="E775" s="827"/>
      <c r="F775" s="827"/>
      <c r="G775" s="828"/>
      <c r="H775" s="829"/>
      <c r="I775" s="829"/>
      <c r="J775" s="827"/>
      <c r="K775" s="827"/>
      <c r="L775" s="827"/>
      <c r="M775" s="827"/>
      <c r="N775" s="827"/>
      <c r="O775" s="827"/>
      <c r="P775" s="827"/>
      <c r="Q775" s="827"/>
      <c r="R775" s="748"/>
      <c r="S775" s="827"/>
      <c r="T775" s="830"/>
      <c r="U775" s="831"/>
      <c r="V775" s="831"/>
      <c r="W775" s="831"/>
      <c r="X775" s="831"/>
      <c r="Y775" s="832"/>
      <c r="Z775" s="748"/>
      <c r="AA775" s="748"/>
      <c r="AB775" s="748"/>
    </row>
    <row r="776" spans="1:28" ht="15.75" customHeight="1">
      <c r="A776" s="826"/>
      <c r="B776" s="827"/>
      <c r="C776" s="827"/>
      <c r="D776" s="827"/>
      <c r="E776" s="827"/>
      <c r="F776" s="827"/>
      <c r="G776" s="828"/>
      <c r="H776" s="829"/>
      <c r="I776" s="829"/>
      <c r="J776" s="827"/>
      <c r="K776" s="827"/>
      <c r="L776" s="827"/>
      <c r="M776" s="827"/>
      <c r="N776" s="827"/>
      <c r="O776" s="827"/>
      <c r="P776" s="827"/>
      <c r="Q776" s="827"/>
      <c r="R776" s="748"/>
      <c r="S776" s="827"/>
      <c r="T776" s="830"/>
      <c r="U776" s="831"/>
      <c r="V776" s="831"/>
      <c r="W776" s="831"/>
      <c r="X776" s="831"/>
      <c r="Y776" s="832"/>
      <c r="Z776" s="748"/>
      <c r="AA776" s="748"/>
      <c r="AB776" s="748"/>
    </row>
    <row r="777" spans="1:28" ht="15.75" customHeight="1">
      <c r="A777" s="826"/>
      <c r="B777" s="827"/>
      <c r="C777" s="827"/>
      <c r="D777" s="827"/>
      <c r="E777" s="827"/>
      <c r="F777" s="827"/>
      <c r="G777" s="828"/>
      <c r="H777" s="829"/>
      <c r="I777" s="829"/>
      <c r="J777" s="827"/>
      <c r="K777" s="827"/>
      <c r="L777" s="827"/>
      <c r="M777" s="827"/>
      <c r="N777" s="827"/>
      <c r="O777" s="827"/>
      <c r="P777" s="827"/>
      <c r="Q777" s="827"/>
      <c r="R777" s="748"/>
      <c r="S777" s="827"/>
      <c r="T777" s="830"/>
      <c r="U777" s="831"/>
      <c r="V777" s="831"/>
      <c r="W777" s="831"/>
      <c r="X777" s="831"/>
      <c r="Y777" s="832"/>
      <c r="Z777" s="748"/>
      <c r="AA777" s="748"/>
      <c r="AB777" s="748"/>
    </row>
    <row r="778" spans="1:28" ht="15.75" customHeight="1">
      <c r="A778" s="826"/>
      <c r="B778" s="827"/>
      <c r="C778" s="827"/>
      <c r="D778" s="827"/>
      <c r="E778" s="827"/>
      <c r="F778" s="827"/>
      <c r="G778" s="828"/>
      <c r="H778" s="829"/>
      <c r="I778" s="829"/>
      <c r="J778" s="827"/>
      <c r="K778" s="827"/>
      <c r="L778" s="827"/>
      <c r="M778" s="827"/>
      <c r="N778" s="827"/>
      <c r="O778" s="827"/>
      <c r="P778" s="827"/>
      <c r="Q778" s="827"/>
      <c r="R778" s="748"/>
      <c r="S778" s="827"/>
      <c r="T778" s="830"/>
      <c r="U778" s="831"/>
      <c r="V778" s="831"/>
      <c r="W778" s="831"/>
      <c r="X778" s="831"/>
      <c r="Y778" s="832"/>
      <c r="Z778" s="748"/>
      <c r="AA778" s="748"/>
      <c r="AB778" s="748"/>
    </row>
    <row r="779" spans="1:28" ht="15.75" customHeight="1">
      <c r="A779" s="826"/>
      <c r="B779" s="827"/>
      <c r="C779" s="827"/>
      <c r="D779" s="827"/>
      <c r="E779" s="827"/>
      <c r="F779" s="827"/>
      <c r="G779" s="828"/>
      <c r="H779" s="829"/>
      <c r="I779" s="829"/>
      <c r="J779" s="827"/>
      <c r="K779" s="827"/>
      <c r="L779" s="827"/>
      <c r="M779" s="827"/>
      <c r="N779" s="827"/>
      <c r="O779" s="827"/>
      <c r="P779" s="827"/>
      <c r="Q779" s="827"/>
      <c r="R779" s="748"/>
      <c r="S779" s="827"/>
      <c r="T779" s="830"/>
      <c r="U779" s="831"/>
      <c r="V779" s="831"/>
      <c r="W779" s="831"/>
      <c r="X779" s="831"/>
      <c r="Y779" s="832"/>
      <c r="Z779" s="748"/>
      <c r="AA779" s="748"/>
      <c r="AB779" s="748"/>
    </row>
    <row r="780" spans="1:28" ht="15.75" customHeight="1">
      <c r="A780" s="826"/>
      <c r="B780" s="827"/>
      <c r="C780" s="827"/>
      <c r="D780" s="827"/>
      <c r="E780" s="827"/>
      <c r="F780" s="827"/>
      <c r="G780" s="828"/>
      <c r="H780" s="829"/>
      <c r="I780" s="829"/>
      <c r="J780" s="827"/>
      <c r="K780" s="827"/>
      <c r="L780" s="827"/>
      <c r="M780" s="827"/>
      <c r="N780" s="827"/>
      <c r="O780" s="827"/>
      <c r="P780" s="827"/>
      <c r="Q780" s="827"/>
      <c r="R780" s="748"/>
      <c r="S780" s="827"/>
      <c r="T780" s="830"/>
      <c r="U780" s="831"/>
      <c r="V780" s="831"/>
      <c r="W780" s="831"/>
      <c r="X780" s="831"/>
      <c r="Y780" s="832"/>
      <c r="Z780" s="748"/>
      <c r="AA780" s="748"/>
      <c r="AB780" s="748"/>
    </row>
    <row r="781" spans="1:28" ht="15.75" customHeight="1">
      <c r="A781" s="826"/>
      <c r="B781" s="827"/>
      <c r="C781" s="827"/>
      <c r="D781" s="827"/>
      <c r="E781" s="827"/>
      <c r="F781" s="827"/>
      <c r="G781" s="828"/>
      <c r="H781" s="829"/>
      <c r="I781" s="829"/>
      <c r="J781" s="827"/>
      <c r="K781" s="827"/>
      <c r="L781" s="827"/>
      <c r="M781" s="827"/>
      <c r="N781" s="827"/>
      <c r="O781" s="827"/>
      <c r="P781" s="827"/>
      <c r="Q781" s="827"/>
      <c r="R781" s="748"/>
      <c r="S781" s="827"/>
      <c r="T781" s="830"/>
      <c r="U781" s="831"/>
      <c r="V781" s="831"/>
      <c r="W781" s="831"/>
      <c r="X781" s="831"/>
      <c r="Y781" s="832"/>
      <c r="Z781" s="748"/>
      <c r="AA781" s="748"/>
      <c r="AB781" s="748"/>
    </row>
    <row r="782" spans="1:28" ht="15.75" customHeight="1">
      <c r="A782" s="826"/>
      <c r="B782" s="827"/>
      <c r="C782" s="827"/>
      <c r="D782" s="827"/>
      <c r="E782" s="827"/>
      <c r="F782" s="827"/>
      <c r="G782" s="828"/>
      <c r="H782" s="829"/>
      <c r="I782" s="829"/>
      <c r="J782" s="827"/>
      <c r="K782" s="827"/>
      <c r="L782" s="827"/>
      <c r="M782" s="827"/>
      <c r="N782" s="827"/>
      <c r="O782" s="827"/>
      <c r="P782" s="827"/>
      <c r="Q782" s="827"/>
      <c r="R782" s="748"/>
      <c r="S782" s="827"/>
      <c r="T782" s="830"/>
      <c r="U782" s="831"/>
      <c r="V782" s="831"/>
      <c r="W782" s="831"/>
      <c r="X782" s="831"/>
      <c r="Y782" s="832"/>
      <c r="Z782" s="748"/>
      <c r="AA782" s="748"/>
      <c r="AB782" s="748"/>
    </row>
    <row r="783" spans="1:28" ht="15.75" customHeight="1">
      <c r="A783" s="826"/>
      <c r="B783" s="827"/>
      <c r="C783" s="827"/>
      <c r="D783" s="827"/>
      <c r="E783" s="827"/>
      <c r="F783" s="827"/>
      <c r="G783" s="828"/>
      <c r="H783" s="829"/>
      <c r="I783" s="829"/>
      <c r="J783" s="827"/>
      <c r="K783" s="827"/>
      <c r="L783" s="827"/>
      <c r="M783" s="827"/>
      <c r="N783" s="827"/>
      <c r="O783" s="827"/>
      <c r="P783" s="827"/>
      <c r="Q783" s="827"/>
      <c r="R783" s="748"/>
      <c r="S783" s="827"/>
      <c r="T783" s="830"/>
      <c r="U783" s="831"/>
      <c r="V783" s="831"/>
      <c r="W783" s="831"/>
      <c r="X783" s="831"/>
      <c r="Y783" s="832"/>
      <c r="Z783" s="748"/>
      <c r="AA783" s="748"/>
      <c r="AB783" s="748"/>
    </row>
    <row r="784" spans="1:28" ht="15.75" customHeight="1">
      <c r="A784" s="826"/>
      <c r="B784" s="827"/>
      <c r="C784" s="827"/>
      <c r="D784" s="827"/>
      <c r="E784" s="827"/>
      <c r="F784" s="827"/>
      <c r="G784" s="828"/>
      <c r="H784" s="829"/>
      <c r="I784" s="829"/>
      <c r="J784" s="827"/>
      <c r="K784" s="827"/>
      <c r="L784" s="827"/>
      <c r="M784" s="827"/>
      <c r="N784" s="827"/>
      <c r="O784" s="827"/>
      <c r="P784" s="827"/>
      <c r="Q784" s="827"/>
      <c r="R784" s="748"/>
      <c r="S784" s="827"/>
      <c r="T784" s="830"/>
      <c r="U784" s="831"/>
      <c r="V784" s="831"/>
      <c r="W784" s="831"/>
      <c r="X784" s="831"/>
      <c r="Y784" s="832"/>
      <c r="Z784" s="748"/>
      <c r="AA784" s="748"/>
      <c r="AB784" s="748"/>
    </row>
    <row r="785" spans="1:28" ht="15.75" customHeight="1">
      <c r="A785" s="826"/>
      <c r="B785" s="827"/>
      <c r="C785" s="827"/>
      <c r="D785" s="827"/>
      <c r="E785" s="827"/>
      <c r="F785" s="827"/>
      <c r="G785" s="828"/>
      <c r="H785" s="829"/>
      <c r="I785" s="829"/>
      <c r="J785" s="827"/>
      <c r="K785" s="827"/>
      <c r="L785" s="827"/>
      <c r="M785" s="827"/>
      <c r="N785" s="827"/>
      <c r="O785" s="827"/>
      <c r="P785" s="827"/>
      <c r="Q785" s="827"/>
      <c r="R785" s="748"/>
      <c r="S785" s="827"/>
      <c r="T785" s="830"/>
      <c r="U785" s="831"/>
      <c r="V785" s="831"/>
      <c r="W785" s="831"/>
      <c r="X785" s="831"/>
      <c r="Y785" s="832"/>
      <c r="Z785" s="748"/>
      <c r="AA785" s="748"/>
      <c r="AB785" s="748"/>
    </row>
    <row r="786" spans="1:28" ht="15.75" customHeight="1">
      <c r="A786" s="826"/>
      <c r="B786" s="827"/>
      <c r="C786" s="827"/>
      <c r="D786" s="827"/>
      <c r="E786" s="827"/>
      <c r="F786" s="827"/>
      <c r="G786" s="828"/>
      <c r="H786" s="829"/>
      <c r="I786" s="829"/>
      <c r="J786" s="827"/>
      <c r="K786" s="827"/>
      <c r="L786" s="827"/>
      <c r="M786" s="827"/>
      <c r="N786" s="827"/>
      <c r="O786" s="827"/>
      <c r="P786" s="827"/>
      <c r="Q786" s="827"/>
      <c r="R786" s="748"/>
      <c r="S786" s="827"/>
      <c r="T786" s="830"/>
      <c r="U786" s="831"/>
      <c r="V786" s="831"/>
      <c r="W786" s="831"/>
      <c r="X786" s="831"/>
      <c r="Y786" s="832"/>
      <c r="Z786" s="748"/>
      <c r="AA786" s="748"/>
      <c r="AB786" s="748"/>
    </row>
    <row r="787" spans="1:28" ht="15.75" customHeight="1">
      <c r="A787" s="826"/>
      <c r="B787" s="827"/>
      <c r="C787" s="827"/>
      <c r="D787" s="827"/>
      <c r="E787" s="827"/>
      <c r="F787" s="827"/>
      <c r="G787" s="828"/>
      <c r="H787" s="829"/>
      <c r="I787" s="829"/>
      <c r="J787" s="827"/>
      <c r="K787" s="827"/>
      <c r="L787" s="827"/>
      <c r="M787" s="827"/>
      <c r="N787" s="827"/>
      <c r="O787" s="827"/>
      <c r="P787" s="827"/>
      <c r="Q787" s="827"/>
      <c r="R787" s="748"/>
      <c r="S787" s="827"/>
      <c r="T787" s="830"/>
      <c r="U787" s="831"/>
      <c r="V787" s="831"/>
      <c r="W787" s="831"/>
      <c r="X787" s="831"/>
      <c r="Y787" s="832"/>
      <c r="Z787" s="748"/>
      <c r="AA787" s="748"/>
      <c r="AB787" s="748"/>
    </row>
    <row r="788" spans="1:28" ht="15.75" customHeight="1">
      <c r="A788" s="826"/>
      <c r="B788" s="827"/>
      <c r="C788" s="827"/>
      <c r="D788" s="827"/>
      <c r="E788" s="827"/>
      <c r="F788" s="827"/>
      <c r="G788" s="828"/>
      <c r="H788" s="829"/>
      <c r="I788" s="829"/>
      <c r="J788" s="827"/>
      <c r="K788" s="827"/>
      <c r="L788" s="827"/>
      <c r="M788" s="827"/>
      <c r="N788" s="827"/>
      <c r="O788" s="827"/>
      <c r="P788" s="827"/>
      <c r="Q788" s="827"/>
      <c r="R788" s="748"/>
      <c r="S788" s="827"/>
      <c r="T788" s="830"/>
      <c r="U788" s="831"/>
      <c r="V788" s="831"/>
      <c r="W788" s="831"/>
      <c r="X788" s="831"/>
      <c r="Y788" s="832"/>
      <c r="Z788" s="748"/>
      <c r="AA788" s="748"/>
      <c r="AB788" s="748"/>
    </row>
    <row r="789" spans="1:28" ht="15.75" customHeight="1">
      <c r="A789" s="826"/>
      <c r="B789" s="827"/>
      <c r="C789" s="827"/>
      <c r="D789" s="827"/>
      <c r="E789" s="827"/>
      <c r="F789" s="827"/>
      <c r="G789" s="828"/>
      <c r="H789" s="829"/>
      <c r="I789" s="829"/>
      <c r="J789" s="827"/>
      <c r="K789" s="827"/>
      <c r="L789" s="827"/>
      <c r="M789" s="827"/>
      <c r="N789" s="827"/>
      <c r="O789" s="827"/>
      <c r="P789" s="827"/>
      <c r="Q789" s="827"/>
      <c r="R789" s="748"/>
      <c r="S789" s="827"/>
      <c r="T789" s="830"/>
      <c r="U789" s="831"/>
      <c r="V789" s="831"/>
      <c r="W789" s="831"/>
      <c r="X789" s="831"/>
      <c r="Y789" s="832"/>
      <c r="Z789" s="748"/>
      <c r="AA789" s="748"/>
      <c r="AB789" s="748"/>
    </row>
    <row r="790" spans="1:28" ht="15.75" customHeight="1">
      <c r="A790" s="826"/>
      <c r="B790" s="827"/>
      <c r="C790" s="827"/>
      <c r="D790" s="827"/>
      <c r="E790" s="827"/>
      <c r="F790" s="827"/>
      <c r="G790" s="828"/>
      <c r="H790" s="829"/>
      <c r="I790" s="829"/>
      <c r="J790" s="827"/>
      <c r="K790" s="827"/>
      <c r="L790" s="827"/>
      <c r="M790" s="827"/>
      <c r="N790" s="827"/>
      <c r="O790" s="827"/>
      <c r="P790" s="827"/>
      <c r="Q790" s="827"/>
      <c r="R790" s="748"/>
      <c r="S790" s="827"/>
      <c r="T790" s="830"/>
      <c r="U790" s="831"/>
      <c r="V790" s="831"/>
      <c r="W790" s="831"/>
      <c r="X790" s="831"/>
      <c r="Y790" s="832"/>
      <c r="Z790" s="748"/>
      <c r="AA790" s="748"/>
      <c r="AB790" s="748"/>
    </row>
    <row r="791" spans="1:28" ht="15.75" customHeight="1">
      <c r="A791" s="826"/>
      <c r="B791" s="827"/>
      <c r="C791" s="827"/>
      <c r="D791" s="827"/>
      <c r="E791" s="827"/>
      <c r="F791" s="827"/>
      <c r="G791" s="828"/>
      <c r="H791" s="829"/>
      <c r="I791" s="829"/>
      <c r="J791" s="827"/>
      <c r="K791" s="827"/>
      <c r="L791" s="827"/>
      <c r="M791" s="827"/>
      <c r="N791" s="827"/>
      <c r="O791" s="827"/>
      <c r="P791" s="827"/>
      <c r="Q791" s="827"/>
      <c r="R791" s="748"/>
      <c r="S791" s="827"/>
      <c r="T791" s="830"/>
      <c r="U791" s="831"/>
      <c r="V791" s="831"/>
      <c r="W791" s="831"/>
      <c r="X791" s="831"/>
      <c r="Y791" s="832"/>
      <c r="Z791" s="748"/>
      <c r="AA791" s="748"/>
      <c r="AB791" s="748"/>
    </row>
    <row r="792" spans="1:28" ht="15.75" customHeight="1">
      <c r="A792" s="826"/>
      <c r="B792" s="827"/>
      <c r="C792" s="827"/>
      <c r="D792" s="827"/>
      <c r="E792" s="827"/>
      <c r="F792" s="827"/>
      <c r="G792" s="828"/>
      <c r="H792" s="829"/>
      <c r="I792" s="829"/>
      <c r="J792" s="827"/>
      <c r="K792" s="827"/>
      <c r="L792" s="827"/>
      <c r="M792" s="827"/>
      <c r="N792" s="827"/>
      <c r="O792" s="827"/>
      <c r="P792" s="827"/>
      <c r="Q792" s="827"/>
      <c r="R792" s="748"/>
      <c r="S792" s="827"/>
      <c r="T792" s="830"/>
      <c r="U792" s="831"/>
      <c r="V792" s="831"/>
      <c r="W792" s="831"/>
      <c r="X792" s="831"/>
      <c r="Y792" s="832"/>
      <c r="Z792" s="748"/>
      <c r="AA792" s="748"/>
      <c r="AB792" s="748"/>
    </row>
    <row r="793" spans="1:28" ht="15.75" customHeight="1">
      <c r="A793" s="826"/>
      <c r="B793" s="827"/>
      <c r="C793" s="827"/>
      <c r="D793" s="827"/>
      <c r="E793" s="827"/>
      <c r="F793" s="827"/>
      <c r="G793" s="828"/>
      <c r="H793" s="829"/>
      <c r="I793" s="829"/>
      <c r="J793" s="827"/>
      <c r="K793" s="827"/>
      <c r="L793" s="827"/>
      <c r="M793" s="827"/>
      <c r="N793" s="827"/>
      <c r="O793" s="827"/>
      <c r="P793" s="827"/>
      <c r="Q793" s="827"/>
      <c r="R793" s="748"/>
      <c r="S793" s="827"/>
      <c r="T793" s="830"/>
      <c r="U793" s="831"/>
      <c r="V793" s="831"/>
      <c r="W793" s="831"/>
      <c r="X793" s="831"/>
      <c r="Y793" s="832"/>
      <c r="Z793" s="748"/>
      <c r="AA793" s="748"/>
      <c r="AB793" s="748"/>
    </row>
    <row r="794" spans="1:28" ht="15.75" customHeight="1">
      <c r="A794" s="826"/>
      <c r="B794" s="827"/>
      <c r="C794" s="827"/>
      <c r="D794" s="827"/>
      <c r="E794" s="827"/>
      <c r="F794" s="827"/>
      <c r="G794" s="828"/>
      <c r="H794" s="829"/>
      <c r="I794" s="829"/>
      <c r="J794" s="827"/>
      <c r="K794" s="827"/>
      <c r="L794" s="827"/>
      <c r="M794" s="827"/>
      <c r="N794" s="827"/>
      <c r="O794" s="827"/>
      <c r="P794" s="827"/>
      <c r="Q794" s="827"/>
      <c r="R794" s="748"/>
      <c r="S794" s="827"/>
      <c r="T794" s="830"/>
      <c r="U794" s="831"/>
      <c r="V794" s="831"/>
      <c r="W794" s="831"/>
      <c r="X794" s="831"/>
      <c r="Y794" s="832"/>
      <c r="Z794" s="748"/>
      <c r="AA794" s="748"/>
      <c r="AB794" s="748"/>
    </row>
    <row r="795" spans="1:28" ht="15.75" customHeight="1">
      <c r="A795" s="826"/>
      <c r="B795" s="827"/>
      <c r="C795" s="827"/>
      <c r="D795" s="827"/>
      <c r="E795" s="827"/>
      <c r="F795" s="827"/>
      <c r="G795" s="828"/>
      <c r="H795" s="829"/>
      <c r="I795" s="829"/>
      <c r="J795" s="827"/>
      <c r="K795" s="827"/>
      <c r="L795" s="827"/>
      <c r="M795" s="827"/>
      <c r="N795" s="827"/>
      <c r="O795" s="827"/>
      <c r="P795" s="827"/>
      <c r="Q795" s="827"/>
      <c r="R795" s="748"/>
      <c r="S795" s="827"/>
      <c r="T795" s="830"/>
      <c r="U795" s="831"/>
      <c r="V795" s="831"/>
      <c r="W795" s="831"/>
      <c r="X795" s="831"/>
      <c r="Y795" s="832"/>
      <c r="Z795" s="748"/>
      <c r="AA795" s="748"/>
      <c r="AB795" s="748"/>
    </row>
    <row r="796" spans="1:28" ht="15.75" customHeight="1">
      <c r="A796" s="826"/>
      <c r="B796" s="827"/>
      <c r="C796" s="827"/>
      <c r="D796" s="827"/>
      <c r="E796" s="827"/>
      <c r="F796" s="827"/>
      <c r="G796" s="828"/>
      <c r="H796" s="829"/>
      <c r="I796" s="829"/>
      <c r="J796" s="827"/>
      <c r="K796" s="827"/>
      <c r="L796" s="827"/>
      <c r="M796" s="827"/>
      <c r="N796" s="827"/>
      <c r="O796" s="827"/>
      <c r="P796" s="827"/>
      <c r="Q796" s="827"/>
      <c r="R796" s="748"/>
      <c r="S796" s="827"/>
      <c r="T796" s="830"/>
      <c r="U796" s="831"/>
      <c r="V796" s="831"/>
      <c r="W796" s="831"/>
      <c r="X796" s="831"/>
      <c r="Y796" s="832"/>
      <c r="Z796" s="748"/>
      <c r="AA796" s="748"/>
      <c r="AB796" s="748"/>
    </row>
    <row r="797" spans="1:28" ht="15.75" customHeight="1">
      <c r="A797" s="826"/>
      <c r="B797" s="827"/>
      <c r="C797" s="827"/>
      <c r="D797" s="827"/>
      <c r="E797" s="827"/>
      <c r="F797" s="827"/>
      <c r="G797" s="828"/>
      <c r="H797" s="829"/>
      <c r="I797" s="829"/>
      <c r="J797" s="827"/>
      <c r="K797" s="827"/>
      <c r="L797" s="827"/>
      <c r="M797" s="827"/>
      <c r="N797" s="827"/>
      <c r="O797" s="827"/>
      <c r="P797" s="827"/>
      <c r="Q797" s="827"/>
      <c r="R797" s="748"/>
      <c r="S797" s="827"/>
      <c r="T797" s="830"/>
      <c r="U797" s="831"/>
      <c r="V797" s="831"/>
      <c r="W797" s="831"/>
      <c r="X797" s="831"/>
      <c r="Y797" s="832"/>
      <c r="Z797" s="748"/>
      <c r="AA797" s="748"/>
      <c r="AB797" s="748"/>
    </row>
    <row r="798" spans="1:28" ht="15.75" customHeight="1">
      <c r="A798" s="826"/>
      <c r="B798" s="827"/>
      <c r="C798" s="827"/>
      <c r="D798" s="827"/>
      <c r="E798" s="827"/>
      <c r="F798" s="827"/>
      <c r="G798" s="828"/>
      <c r="H798" s="829"/>
      <c r="I798" s="829"/>
      <c r="J798" s="827"/>
      <c r="K798" s="827"/>
      <c r="L798" s="827"/>
      <c r="M798" s="827"/>
      <c r="N798" s="827"/>
      <c r="O798" s="827"/>
      <c r="P798" s="827"/>
      <c r="Q798" s="827"/>
      <c r="R798" s="748"/>
      <c r="S798" s="827"/>
      <c r="T798" s="830"/>
      <c r="U798" s="831"/>
      <c r="V798" s="831"/>
      <c r="W798" s="831"/>
      <c r="X798" s="831"/>
      <c r="Y798" s="832"/>
      <c r="Z798" s="748"/>
      <c r="AA798" s="748"/>
      <c r="AB798" s="748"/>
    </row>
    <row r="799" spans="1:28" ht="15.75" customHeight="1">
      <c r="A799" s="826"/>
      <c r="B799" s="827"/>
      <c r="C799" s="827"/>
      <c r="D799" s="827"/>
      <c r="E799" s="827"/>
      <c r="F799" s="827"/>
      <c r="G799" s="828"/>
      <c r="H799" s="829"/>
      <c r="I799" s="829"/>
      <c r="J799" s="827"/>
      <c r="K799" s="827"/>
      <c r="L799" s="827"/>
      <c r="M799" s="827"/>
      <c r="N799" s="827"/>
      <c r="O799" s="827"/>
      <c r="P799" s="827"/>
      <c r="Q799" s="827"/>
      <c r="R799" s="748"/>
      <c r="S799" s="827"/>
      <c r="T799" s="830"/>
      <c r="U799" s="831"/>
      <c r="V799" s="831"/>
      <c r="W799" s="831"/>
      <c r="X799" s="831"/>
      <c r="Y799" s="832"/>
      <c r="Z799" s="748"/>
      <c r="AA799" s="748"/>
      <c r="AB799" s="748"/>
    </row>
    <row r="800" spans="1:28" ht="15.75" customHeight="1">
      <c r="A800" s="826"/>
      <c r="B800" s="827"/>
      <c r="C800" s="827"/>
      <c r="D800" s="827"/>
      <c r="E800" s="827"/>
      <c r="F800" s="827"/>
      <c r="G800" s="828"/>
      <c r="H800" s="829"/>
      <c r="I800" s="829"/>
      <c r="J800" s="827"/>
      <c r="K800" s="827"/>
      <c r="L800" s="827"/>
      <c r="M800" s="827"/>
      <c r="N800" s="827"/>
      <c r="O800" s="827"/>
      <c r="P800" s="827"/>
      <c r="Q800" s="827"/>
      <c r="R800" s="748"/>
      <c r="S800" s="827"/>
      <c r="T800" s="830"/>
      <c r="U800" s="831"/>
      <c r="V800" s="831"/>
      <c r="W800" s="831"/>
      <c r="X800" s="831"/>
      <c r="Y800" s="832"/>
      <c r="Z800" s="748"/>
      <c r="AA800" s="748"/>
      <c r="AB800" s="748"/>
    </row>
    <row r="801" spans="1:28" ht="15.75" customHeight="1">
      <c r="A801" s="826"/>
      <c r="B801" s="827"/>
      <c r="C801" s="827"/>
      <c r="D801" s="827"/>
      <c r="E801" s="827"/>
      <c r="F801" s="827"/>
      <c r="G801" s="828"/>
      <c r="H801" s="829"/>
      <c r="I801" s="829"/>
      <c r="J801" s="827"/>
      <c r="K801" s="827"/>
      <c r="L801" s="827"/>
      <c r="M801" s="827"/>
      <c r="N801" s="827"/>
      <c r="O801" s="827"/>
      <c r="P801" s="827"/>
      <c r="Q801" s="827"/>
      <c r="R801" s="748"/>
      <c r="S801" s="827"/>
      <c r="T801" s="830"/>
      <c r="U801" s="831"/>
      <c r="V801" s="831"/>
      <c r="W801" s="831"/>
      <c r="X801" s="831"/>
      <c r="Y801" s="832"/>
      <c r="Z801" s="748"/>
      <c r="AA801" s="748"/>
      <c r="AB801" s="748"/>
    </row>
    <row r="802" spans="1:28" ht="15.75" customHeight="1">
      <c r="A802" s="826"/>
      <c r="B802" s="827"/>
      <c r="C802" s="827"/>
      <c r="D802" s="827"/>
      <c r="E802" s="827"/>
      <c r="F802" s="827"/>
      <c r="G802" s="828"/>
      <c r="H802" s="829"/>
      <c r="I802" s="829"/>
      <c r="J802" s="827"/>
      <c r="K802" s="827"/>
      <c r="L802" s="827"/>
      <c r="M802" s="827"/>
      <c r="N802" s="827"/>
      <c r="O802" s="827"/>
      <c r="P802" s="827"/>
      <c r="Q802" s="827"/>
      <c r="R802" s="748"/>
      <c r="S802" s="827"/>
      <c r="T802" s="830"/>
      <c r="U802" s="831"/>
      <c r="V802" s="831"/>
      <c r="W802" s="831"/>
      <c r="X802" s="831"/>
      <c r="Y802" s="832"/>
      <c r="Z802" s="748"/>
      <c r="AA802" s="748"/>
      <c r="AB802" s="748"/>
    </row>
    <row r="803" spans="1:28" ht="15.75" customHeight="1">
      <c r="A803" s="826"/>
      <c r="B803" s="827"/>
      <c r="C803" s="827"/>
      <c r="D803" s="827"/>
      <c r="E803" s="827"/>
      <c r="F803" s="827"/>
      <c r="G803" s="828"/>
      <c r="H803" s="829"/>
      <c r="I803" s="829"/>
      <c r="J803" s="827"/>
      <c r="K803" s="827"/>
      <c r="L803" s="827"/>
      <c r="M803" s="827"/>
      <c r="N803" s="827"/>
      <c r="O803" s="827"/>
      <c r="P803" s="827"/>
      <c r="Q803" s="827"/>
      <c r="R803" s="748"/>
      <c r="S803" s="827"/>
      <c r="T803" s="830"/>
      <c r="U803" s="831"/>
      <c r="V803" s="831"/>
      <c r="W803" s="831"/>
      <c r="X803" s="831"/>
      <c r="Y803" s="832"/>
      <c r="Z803" s="748"/>
      <c r="AA803" s="748"/>
      <c r="AB803" s="748"/>
    </row>
    <row r="804" spans="1:28" ht="15.75" customHeight="1">
      <c r="A804" s="826"/>
      <c r="B804" s="827"/>
      <c r="C804" s="827"/>
      <c r="D804" s="827"/>
      <c r="E804" s="827"/>
      <c r="F804" s="827"/>
      <c r="G804" s="828"/>
      <c r="H804" s="829"/>
      <c r="I804" s="829"/>
      <c r="J804" s="827"/>
      <c r="K804" s="827"/>
      <c r="L804" s="827"/>
      <c r="M804" s="827"/>
      <c r="N804" s="827"/>
      <c r="O804" s="827"/>
      <c r="P804" s="827"/>
      <c r="Q804" s="827"/>
      <c r="R804" s="748"/>
      <c r="S804" s="827"/>
      <c r="T804" s="830"/>
      <c r="U804" s="831"/>
      <c r="V804" s="831"/>
      <c r="W804" s="831"/>
      <c r="X804" s="831"/>
      <c r="Y804" s="832"/>
      <c r="Z804" s="748"/>
      <c r="AA804" s="748"/>
      <c r="AB804" s="748"/>
    </row>
    <row r="805" spans="1:28" ht="15.75" customHeight="1">
      <c r="A805" s="826"/>
      <c r="B805" s="827"/>
      <c r="C805" s="827"/>
      <c r="D805" s="827"/>
      <c r="E805" s="827"/>
      <c r="F805" s="827"/>
      <c r="G805" s="828"/>
      <c r="H805" s="829"/>
      <c r="I805" s="829"/>
      <c r="J805" s="827"/>
      <c r="K805" s="827"/>
      <c r="L805" s="827"/>
      <c r="M805" s="827"/>
      <c r="N805" s="827"/>
      <c r="O805" s="827"/>
      <c r="P805" s="827"/>
      <c r="Q805" s="827"/>
      <c r="R805" s="748"/>
      <c r="S805" s="827"/>
      <c r="T805" s="830"/>
      <c r="U805" s="831"/>
      <c r="V805" s="831"/>
      <c r="W805" s="831"/>
      <c r="X805" s="831"/>
      <c r="Y805" s="832"/>
      <c r="Z805" s="748"/>
      <c r="AA805" s="748"/>
      <c r="AB805" s="748"/>
    </row>
    <row r="806" spans="1:28" ht="15.75" customHeight="1">
      <c r="A806" s="826"/>
      <c r="B806" s="827"/>
      <c r="C806" s="827"/>
      <c r="D806" s="827"/>
      <c r="E806" s="827"/>
      <c r="F806" s="827"/>
      <c r="G806" s="828"/>
      <c r="H806" s="829"/>
      <c r="I806" s="829"/>
      <c r="J806" s="827"/>
      <c r="K806" s="827"/>
      <c r="L806" s="827"/>
      <c r="M806" s="827"/>
      <c r="N806" s="827"/>
      <c r="O806" s="827"/>
      <c r="P806" s="827"/>
      <c r="Q806" s="827"/>
      <c r="R806" s="748"/>
      <c r="S806" s="827"/>
      <c r="T806" s="830"/>
      <c r="U806" s="831"/>
      <c r="V806" s="831"/>
      <c r="W806" s="831"/>
      <c r="X806" s="831"/>
      <c r="Y806" s="832"/>
      <c r="Z806" s="748"/>
      <c r="AA806" s="748"/>
      <c r="AB806" s="748"/>
    </row>
    <row r="807" spans="1:28" ht="15.75" customHeight="1">
      <c r="A807" s="826"/>
      <c r="B807" s="827"/>
      <c r="C807" s="827"/>
      <c r="D807" s="827"/>
      <c r="E807" s="827"/>
      <c r="F807" s="827"/>
      <c r="G807" s="828"/>
      <c r="H807" s="829"/>
      <c r="I807" s="829"/>
      <c r="J807" s="827"/>
      <c r="K807" s="827"/>
      <c r="L807" s="827"/>
      <c r="M807" s="827"/>
      <c r="N807" s="827"/>
      <c r="O807" s="827"/>
      <c r="P807" s="827"/>
      <c r="Q807" s="827"/>
      <c r="R807" s="748"/>
      <c r="S807" s="827"/>
      <c r="T807" s="830"/>
      <c r="U807" s="831"/>
      <c r="V807" s="831"/>
      <c r="W807" s="831"/>
      <c r="X807" s="831"/>
      <c r="Y807" s="832"/>
      <c r="Z807" s="748"/>
      <c r="AA807" s="748"/>
      <c r="AB807" s="748"/>
    </row>
    <row r="808" spans="1:28" ht="15.75" customHeight="1">
      <c r="A808" s="826"/>
      <c r="B808" s="827"/>
      <c r="C808" s="827"/>
      <c r="D808" s="827"/>
      <c r="E808" s="827"/>
      <c r="F808" s="827"/>
      <c r="G808" s="828"/>
      <c r="H808" s="829"/>
      <c r="I808" s="829"/>
      <c r="J808" s="827"/>
      <c r="K808" s="827"/>
      <c r="L808" s="827"/>
      <c r="M808" s="827"/>
      <c r="N808" s="827"/>
      <c r="O808" s="827"/>
      <c r="P808" s="827"/>
      <c r="Q808" s="827"/>
      <c r="R808" s="748"/>
      <c r="S808" s="827"/>
      <c r="T808" s="830"/>
      <c r="U808" s="831"/>
      <c r="V808" s="831"/>
      <c r="W808" s="831"/>
      <c r="X808" s="831"/>
      <c r="Y808" s="832"/>
      <c r="Z808" s="748"/>
      <c r="AA808" s="748"/>
      <c r="AB808" s="748"/>
    </row>
    <row r="809" spans="1:28" ht="15.75" customHeight="1">
      <c r="A809" s="826"/>
      <c r="B809" s="827"/>
      <c r="C809" s="827"/>
      <c r="D809" s="827"/>
      <c r="E809" s="827"/>
      <c r="F809" s="827"/>
      <c r="G809" s="828"/>
      <c r="H809" s="829"/>
      <c r="I809" s="829"/>
      <c r="J809" s="827"/>
      <c r="K809" s="827"/>
      <c r="L809" s="827"/>
      <c r="M809" s="827"/>
      <c r="N809" s="827"/>
      <c r="O809" s="827"/>
      <c r="P809" s="827"/>
      <c r="Q809" s="827"/>
      <c r="R809" s="748"/>
      <c r="S809" s="827"/>
      <c r="T809" s="830"/>
      <c r="U809" s="831"/>
      <c r="V809" s="831"/>
      <c r="W809" s="831"/>
      <c r="X809" s="831"/>
      <c r="Y809" s="832"/>
      <c r="Z809" s="748"/>
      <c r="AA809" s="748"/>
      <c r="AB809" s="748"/>
    </row>
    <row r="810" spans="1:28" ht="15.75" customHeight="1">
      <c r="A810" s="826"/>
      <c r="B810" s="827"/>
      <c r="C810" s="827"/>
      <c r="D810" s="827"/>
      <c r="E810" s="827"/>
      <c r="F810" s="827"/>
      <c r="G810" s="828"/>
      <c r="H810" s="829"/>
      <c r="I810" s="829"/>
      <c r="J810" s="827"/>
      <c r="K810" s="827"/>
      <c r="L810" s="827"/>
      <c r="M810" s="827"/>
      <c r="N810" s="827"/>
      <c r="O810" s="827"/>
      <c r="P810" s="827"/>
      <c r="Q810" s="827"/>
      <c r="R810" s="748"/>
      <c r="S810" s="827"/>
      <c r="T810" s="830"/>
      <c r="U810" s="831"/>
      <c r="V810" s="831"/>
      <c r="W810" s="831"/>
      <c r="X810" s="831"/>
      <c r="Y810" s="832"/>
      <c r="Z810" s="748"/>
      <c r="AA810" s="748"/>
      <c r="AB810" s="748"/>
    </row>
    <row r="811" spans="1:28" ht="15.75" customHeight="1">
      <c r="A811" s="826"/>
      <c r="B811" s="827"/>
      <c r="C811" s="827"/>
      <c r="D811" s="827"/>
      <c r="E811" s="827"/>
      <c r="F811" s="827"/>
      <c r="G811" s="828"/>
      <c r="H811" s="829"/>
      <c r="I811" s="829"/>
      <c r="J811" s="827"/>
      <c r="K811" s="827"/>
      <c r="L811" s="827"/>
      <c r="M811" s="827"/>
      <c r="N811" s="827"/>
      <c r="O811" s="827"/>
      <c r="P811" s="827"/>
      <c r="Q811" s="827"/>
      <c r="R811" s="748"/>
      <c r="S811" s="827"/>
      <c r="T811" s="830"/>
      <c r="U811" s="831"/>
      <c r="V811" s="831"/>
      <c r="W811" s="831"/>
      <c r="X811" s="831"/>
      <c r="Y811" s="832"/>
      <c r="Z811" s="748"/>
      <c r="AA811" s="748"/>
      <c r="AB811" s="748"/>
    </row>
    <row r="812" spans="1:28" ht="15.75" customHeight="1">
      <c r="A812" s="826"/>
      <c r="B812" s="827"/>
      <c r="C812" s="827"/>
      <c r="D812" s="827"/>
      <c r="E812" s="827"/>
      <c r="F812" s="827"/>
      <c r="G812" s="828"/>
      <c r="H812" s="829"/>
      <c r="I812" s="829"/>
      <c r="J812" s="827"/>
      <c r="K812" s="827"/>
      <c r="L812" s="827"/>
      <c r="M812" s="827"/>
      <c r="N812" s="827"/>
      <c r="O812" s="827"/>
      <c r="P812" s="827"/>
      <c r="Q812" s="827"/>
      <c r="R812" s="748"/>
      <c r="S812" s="827"/>
      <c r="T812" s="830"/>
      <c r="U812" s="831"/>
      <c r="V812" s="831"/>
      <c r="W812" s="831"/>
      <c r="X812" s="831"/>
      <c r="Y812" s="832"/>
      <c r="Z812" s="748"/>
      <c r="AA812" s="748"/>
      <c r="AB812" s="748"/>
    </row>
    <row r="813" spans="1:28" ht="15.75" customHeight="1">
      <c r="A813" s="826"/>
      <c r="B813" s="827"/>
      <c r="C813" s="827"/>
      <c r="D813" s="827"/>
      <c r="E813" s="827"/>
      <c r="F813" s="827"/>
      <c r="G813" s="828"/>
      <c r="H813" s="829"/>
      <c r="I813" s="829"/>
      <c r="J813" s="827"/>
      <c r="K813" s="827"/>
      <c r="L813" s="827"/>
      <c r="M813" s="827"/>
      <c r="N813" s="827"/>
      <c r="O813" s="827"/>
      <c r="P813" s="827"/>
      <c r="Q813" s="827"/>
      <c r="R813" s="748"/>
      <c r="S813" s="827"/>
      <c r="T813" s="830"/>
      <c r="U813" s="831"/>
      <c r="V813" s="831"/>
      <c r="W813" s="831"/>
      <c r="X813" s="831"/>
      <c r="Y813" s="832"/>
      <c r="Z813" s="748"/>
      <c r="AA813" s="748"/>
      <c r="AB813" s="748"/>
    </row>
    <row r="814" spans="1:28" ht="15.75" customHeight="1">
      <c r="A814" s="826"/>
      <c r="B814" s="827"/>
      <c r="C814" s="827"/>
      <c r="D814" s="827"/>
      <c r="E814" s="827"/>
      <c r="F814" s="827"/>
      <c r="G814" s="828"/>
      <c r="H814" s="829"/>
      <c r="I814" s="829"/>
      <c r="J814" s="827"/>
      <c r="K814" s="827"/>
      <c r="L814" s="827"/>
      <c r="M814" s="827"/>
      <c r="N814" s="827"/>
      <c r="O814" s="827"/>
      <c r="P814" s="827"/>
      <c r="Q814" s="827"/>
      <c r="R814" s="748"/>
      <c r="S814" s="827"/>
      <c r="T814" s="830"/>
      <c r="U814" s="831"/>
      <c r="V814" s="831"/>
      <c r="W814" s="831"/>
      <c r="X814" s="831"/>
      <c r="Y814" s="832"/>
      <c r="Z814" s="748"/>
      <c r="AA814" s="748"/>
      <c r="AB814" s="748"/>
    </row>
    <row r="815" spans="1:28" ht="15.75" customHeight="1">
      <c r="A815" s="826"/>
      <c r="B815" s="827"/>
      <c r="C815" s="827"/>
      <c r="D815" s="827"/>
      <c r="E815" s="827"/>
      <c r="F815" s="827"/>
      <c r="G815" s="828"/>
      <c r="H815" s="829"/>
      <c r="I815" s="829"/>
      <c r="J815" s="827"/>
      <c r="K815" s="827"/>
      <c r="L815" s="827"/>
      <c r="M815" s="827"/>
      <c r="N815" s="827"/>
      <c r="O815" s="827"/>
      <c r="P815" s="827"/>
      <c r="Q815" s="827"/>
      <c r="R815" s="748"/>
      <c r="S815" s="827"/>
      <c r="T815" s="830"/>
      <c r="U815" s="831"/>
      <c r="V815" s="831"/>
      <c r="W815" s="831"/>
      <c r="X815" s="831"/>
      <c r="Y815" s="832"/>
      <c r="Z815" s="748"/>
      <c r="AA815" s="748"/>
      <c r="AB815" s="748"/>
    </row>
    <row r="816" spans="1:28" ht="15.75" customHeight="1">
      <c r="A816" s="826"/>
      <c r="B816" s="827"/>
      <c r="C816" s="827"/>
      <c r="D816" s="827"/>
      <c r="E816" s="827"/>
      <c r="F816" s="827"/>
      <c r="G816" s="828"/>
      <c r="H816" s="829"/>
      <c r="I816" s="829"/>
      <c r="J816" s="827"/>
      <c r="K816" s="827"/>
      <c r="L816" s="827"/>
      <c r="M816" s="827"/>
      <c r="N816" s="827"/>
      <c r="O816" s="827"/>
      <c r="P816" s="827"/>
      <c r="Q816" s="827"/>
      <c r="R816" s="748"/>
      <c r="S816" s="827"/>
      <c r="T816" s="830"/>
      <c r="U816" s="831"/>
      <c r="V816" s="831"/>
      <c r="W816" s="831"/>
      <c r="X816" s="831"/>
      <c r="Y816" s="832"/>
      <c r="Z816" s="748"/>
      <c r="AA816" s="748"/>
      <c r="AB816" s="748"/>
    </row>
    <row r="817" spans="1:28" ht="15.75" customHeight="1">
      <c r="A817" s="826"/>
      <c r="B817" s="827"/>
      <c r="C817" s="827"/>
      <c r="D817" s="827"/>
      <c r="E817" s="827"/>
      <c r="F817" s="827"/>
      <c r="G817" s="828"/>
      <c r="H817" s="829"/>
      <c r="I817" s="829"/>
      <c r="J817" s="827"/>
      <c r="K817" s="827"/>
      <c r="L817" s="827"/>
      <c r="M817" s="827"/>
      <c r="N817" s="827"/>
      <c r="O817" s="827"/>
      <c r="P817" s="827"/>
      <c r="Q817" s="827"/>
      <c r="R817" s="748"/>
      <c r="S817" s="827"/>
      <c r="T817" s="830"/>
      <c r="U817" s="831"/>
      <c r="V817" s="831"/>
      <c r="W817" s="831"/>
      <c r="X817" s="831"/>
      <c r="Y817" s="832"/>
      <c r="Z817" s="748"/>
      <c r="AA817" s="748"/>
      <c r="AB817" s="748"/>
    </row>
    <row r="818" spans="1:28" ht="15.75" customHeight="1">
      <c r="A818" s="826"/>
      <c r="B818" s="827"/>
      <c r="C818" s="827"/>
      <c r="D818" s="827"/>
      <c r="E818" s="827"/>
      <c r="F818" s="827"/>
      <c r="G818" s="828"/>
      <c r="H818" s="829"/>
      <c r="I818" s="829"/>
      <c r="J818" s="827"/>
      <c r="K818" s="827"/>
      <c r="L818" s="827"/>
      <c r="M818" s="827"/>
      <c r="N818" s="827"/>
      <c r="O818" s="827"/>
      <c r="P818" s="827"/>
      <c r="Q818" s="827"/>
      <c r="R818" s="748"/>
      <c r="S818" s="827"/>
      <c r="T818" s="830"/>
      <c r="U818" s="831"/>
      <c r="V818" s="831"/>
      <c r="W818" s="831"/>
      <c r="X818" s="831"/>
      <c r="Y818" s="832"/>
      <c r="Z818" s="748"/>
      <c r="AA818" s="748"/>
      <c r="AB818" s="748"/>
    </row>
    <row r="819" spans="1:28" ht="15.75" customHeight="1">
      <c r="A819" s="826"/>
      <c r="B819" s="827"/>
      <c r="C819" s="827"/>
      <c r="D819" s="827"/>
      <c r="E819" s="827"/>
      <c r="F819" s="827"/>
      <c r="G819" s="828"/>
      <c r="H819" s="829"/>
      <c r="I819" s="829"/>
      <c r="J819" s="827"/>
      <c r="K819" s="827"/>
      <c r="L819" s="827"/>
      <c r="M819" s="827"/>
      <c r="N819" s="827"/>
      <c r="O819" s="827"/>
      <c r="P819" s="827"/>
      <c r="Q819" s="827"/>
      <c r="R819" s="748"/>
      <c r="S819" s="827"/>
      <c r="T819" s="830"/>
      <c r="U819" s="831"/>
      <c r="V819" s="831"/>
      <c r="W819" s="831"/>
      <c r="X819" s="831"/>
      <c r="Y819" s="832"/>
      <c r="Z819" s="748"/>
      <c r="AA819" s="748"/>
      <c r="AB819" s="748"/>
    </row>
    <row r="820" spans="1:28" ht="15.75" customHeight="1">
      <c r="A820" s="826"/>
      <c r="B820" s="827"/>
      <c r="C820" s="827"/>
      <c r="D820" s="827"/>
      <c r="E820" s="827"/>
      <c r="F820" s="827"/>
      <c r="G820" s="828"/>
      <c r="H820" s="829"/>
      <c r="I820" s="829"/>
      <c r="J820" s="827"/>
      <c r="K820" s="827"/>
      <c r="L820" s="827"/>
      <c r="M820" s="827"/>
      <c r="N820" s="827"/>
      <c r="O820" s="827"/>
      <c r="P820" s="827"/>
      <c r="Q820" s="827"/>
      <c r="R820" s="748"/>
      <c r="S820" s="827"/>
      <c r="T820" s="830"/>
      <c r="U820" s="831"/>
      <c r="V820" s="831"/>
      <c r="W820" s="831"/>
      <c r="X820" s="831"/>
      <c r="Y820" s="832"/>
      <c r="Z820" s="748"/>
      <c r="AA820" s="748"/>
      <c r="AB820" s="748"/>
    </row>
    <row r="821" spans="1:28" ht="15.75" customHeight="1">
      <c r="A821" s="826"/>
      <c r="B821" s="827"/>
      <c r="C821" s="827"/>
      <c r="D821" s="827"/>
      <c r="E821" s="827"/>
      <c r="F821" s="827"/>
      <c r="G821" s="828"/>
      <c r="H821" s="829"/>
      <c r="I821" s="829"/>
      <c r="J821" s="827"/>
      <c r="K821" s="827"/>
      <c r="L821" s="827"/>
      <c r="M821" s="827"/>
      <c r="N821" s="827"/>
      <c r="O821" s="827"/>
      <c r="P821" s="827"/>
      <c r="Q821" s="827"/>
      <c r="R821" s="748"/>
      <c r="S821" s="827"/>
      <c r="T821" s="830"/>
      <c r="U821" s="831"/>
      <c r="V821" s="831"/>
      <c r="W821" s="831"/>
      <c r="X821" s="831"/>
      <c r="Y821" s="832"/>
      <c r="Z821" s="748"/>
      <c r="AA821" s="748"/>
      <c r="AB821" s="748"/>
    </row>
    <row r="822" spans="1:28" ht="15.75" customHeight="1">
      <c r="A822" s="826"/>
      <c r="B822" s="827"/>
      <c r="C822" s="827"/>
      <c r="D822" s="827"/>
      <c r="E822" s="827"/>
      <c r="F822" s="827"/>
      <c r="G822" s="828"/>
      <c r="H822" s="829"/>
      <c r="I822" s="829"/>
      <c r="J822" s="827"/>
      <c r="K822" s="827"/>
      <c r="L822" s="827"/>
      <c r="M822" s="827"/>
      <c r="N822" s="827"/>
      <c r="O822" s="827"/>
      <c r="P822" s="827"/>
      <c r="Q822" s="827"/>
      <c r="R822" s="748"/>
      <c r="S822" s="827"/>
      <c r="T822" s="830"/>
      <c r="U822" s="831"/>
      <c r="V822" s="831"/>
      <c r="W822" s="831"/>
      <c r="X822" s="831"/>
      <c r="Y822" s="832"/>
      <c r="Z822" s="748"/>
      <c r="AA822" s="748"/>
      <c r="AB822" s="748"/>
    </row>
    <row r="823" spans="1:28" ht="15.75" customHeight="1">
      <c r="A823" s="826"/>
      <c r="B823" s="827"/>
      <c r="C823" s="827"/>
      <c r="D823" s="827"/>
      <c r="E823" s="827"/>
      <c r="F823" s="827"/>
      <c r="G823" s="828"/>
      <c r="H823" s="829"/>
      <c r="I823" s="829"/>
      <c r="J823" s="827"/>
      <c r="K823" s="827"/>
      <c r="L823" s="827"/>
      <c r="M823" s="827"/>
      <c r="N823" s="827"/>
      <c r="O823" s="827"/>
      <c r="P823" s="827"/>
      <c r="Q823" s="827"/>
      <c r="R823" s="748"/>
      <c r="S823" s="827"/>
      <c r="T823" s="830"/>
      <c r="U823" s="831"/>
      <c r="V823" s="831"/>
      <c r="W823" s="831"/>
      <c r="X823" s="831"/>
      <c r="Y823" s="832"/>
      <c r="Z823" s="748"/>
      <c r="AA823" s="748"/>
      <c r="AB823" s="748"/>
    </row>
    <row r="824" spans="1:28" ht="15.75" customHeight="1">
      <c r="A824" s="826"/>
      <c r="B824" s="827"/>
      <c r="C824" s="827"/>
      <c r="D824" s="827"/>
      <c r="E824" s="827"/>
      <c r="F824" s="827"/>
      <c r="G824" s="828"/>
      <c r="H824" s="829"/>
      <c r="I824" s="829"/>
      <c r="J824" s="827"/>
      <c r="K824" s="827"/>
      <c r="L824" s="827"/>
      <c r="M824" s="827"/>
      <c r="N824" s="827"/>
      <c r="O824" s="827"/>
      <c r="P824" s="827"/>
      <c r="Q824" s="827"/>
      <c r="R824" s="748"/>
      <c r="S824" s="827"/>
      <c r="T824" s="830"/>
      <c r="U824" s="831"/>
      <c r="V824" s="831"/>
      <c r="W824" s="831"/>
      <c r="X824" s="831"/>
      <c r="Y824" s="832"/>
      <c r="Z824" s="748"/>
      <c r="AA824" s="748"/>
      <c r="AB824" s="748"/>
    </row>
    <row r="825" spans="1:28" ht="15.75" customHeight="1">
      <c r="A825" s="826"/>
      <c r="B825" s="827"/>
      <c r="C825" s="827"/>
      <c r="D825" s="827"/>
      <c r="E825" s="827"/>
      <c r="F825" s="827"/>
      <c r="G825" s="828"/>
      <c r="H825" s="829"/>
      <c r="I825" s="829"/>
      <c r="J825" s="827"/>
      <c r="K825" s="827"/>
      <c r="L825" s="827"/>
      <c r="M825" s="827"/>
      <c r="N825" s="827"/>
      <c r="O825" s="827"/>
      <c r="P825" s="827"/>
      <c r="Q825" s="827"/>
      <c r="R825" s="748"/>
      <c r="S825" s="827"/>
      <c r="T825" s="830"/>
      <c r="U825" s="831"/>
      <c r="V825" s="831"/>
      <c r="W825" s="831"/>
      <c r="X825" s="831"/>
      <c r="Y825" s="832"/>
      <c r="Z825" s="748"/>
      <c r="AA825" s="748"/>
      <c r="AB825" s="748"/>
    </row>
    <row r="826" spans="1:28" ht="15.75" customHeight="1">
      <c r="A826" s="826"/>
      <c r="B826" s="827"/>
      <c r="C826" s="827"/>
      <c r="D826" s="827"/>
      <c r="E826" s="827"/>
      <c r="F826" s="827"/>
      <c r="G826" s="828"/>
      <c r="H826" s="829"/>
      <c r="I826" s="829"/>
      <c r="J826" s="827"/>
      <c r="K826" s="827"/>
      <c r="L826" s="827"/>
      <c r="M826" s="827"/>
      <c r="N826" s="827"/>
      <c r="O826" s="827"/>
      <c r="P826" s="827"/>
      <c r="Q826" s="827"/>
      <c r="R826" s="748"/>
      <c r="S826" s="827"/>
      <c r="T826" s="830"/>
      <c r="U826" s="831"/>
      <c r="V826" s="831"/>
      <c r="W826" s="831"/>
      <c r="X826" s="831"/>
      <c r="Y826" s="832"/>
      <c r="Z826" s="748"/>
      <c r="AA826" s="748"/>
      <c r="AB826" s="748"/>
    </row>
    <row r="827" spans="1:28" ht="15.75" customHeight="1">
      <c r="A827" s="826"/>
      <c r="B827" s="827"/>
      <c r="C827" s="827"/>
      <c r="D827" s="827"/>
      <c r="E827" s="827"/>
      <c r="F827" s="827"/>
      <c r="G827" s="828"/>
      <c r="H827" s="829"/>
      <c r="I827" s="829"/>
      <c r="J827" s="827"/>
      <c r="K827" s="827"/>
      <c r="L827" s="827"/>
      <c r="M827" s="827"/>
      <c r="N827" s="827"/>
      <c r="O827" s="827"/>
      <c r="P827" s="827"/>
      <c r="Q827" s="827"/>
      <c r="R827" s="748"/>
      <c r="S827" s="827"/>
      <c r="T827" s="830"/>
      <c r="U827" s="831"/>
      <c r="V827" s="831"/>
      <c r="W827" s="831"/>
      <c r="X827" s="831"/>
      <c r="Y827" s="832"/>
      <c r="Z827" s="748"/>
      <c r="AA827" s="748"/>
      <c r="AB827" s="748"/>
    </row>
    <row r="828" spans="1:28" ht="15.75" customHeight="1">
      <c r="A828" s="826"/>
      <c r="B828" s="827"/>
      <c r="C828" s="827"/>
      <c r="D828" s="827"/>
      <c r="E828" s="827"/>
      <c r="F828" s="827"/>
      <c r="G828" s="828"/>
      <c r="H828" s="829"/>
      <c r="I828" s="829"/>
      <c r="J828" s="827"/>
      <c r="K828" s="827"/>
      <c r="L828" s="827"/>
      <c r="M828" s="827"/>
      <c r="N828" s="827"/>
      <c r="O828" s="827"/>
      <c r="P828" s="827"/>
      <c r="Q828" s="827"/>
      <c r="R828" s="748"/>
      <c r="S828" s="827"/>
      <c r="T828" s="830"/>
      <c r="U828" s="831"/>
      <c r="V828" s="831"/>
      <c r="W828" s="831"/>
      <c r="X828" s="831"/>
      <c r="Y828" s="832"/>
      <c r="Z828" s="748"/>
      <c r="AA828" s="748"/>
      <c r="AB828" s="748"/>
    </row>
    <row r="829" spans="1:28" ht="15.75" customHeight="1">
      <c r="A829" s="826"/>
      <c r="B829" s="827"/>
      <c r="C829" s="827"/>
      <c r="D829" s="827"/>
      <c r="E829" s="827"/>
      <c r="F829" s="827"/>
      <c r="G829" s="828"/>
      <c r="H829" s="829"/>
      <c r="I829" s="829"/>
      <c r="J829" s="827"/>
      <c r="K829" s="827"/>
      <c r="L829" s="827"/>
      <c r="M829" s="827"/>
      <c r="N829" s="827"/>
      <c r="O829" s="827"/>
      <c r="P829" s="827"/>
      <c r="Q829" s="827"/>
      <c r="R829" s="748"/>
      <c r="S829" s="827"/>
      <c r="T829" s="830"/>
      <c r="U829" s="831"/>
      <c r="V829" s="831"/>
      <c r="W829" s="831"/>
      <c r="X829" s="831"/>
      <c r="Y829" s="832"/>
      <c r="Z829" s="748"/>
      <c r="AA829" s="748"/>
      <c r="AB829" s="748"/>
    </row>
    <row r="830" spans="1:28" ht="15.75" customHeight="1">
      <c r="A830" s="826"/>
      <c r="B830" s="827"/>
      <c r="C830" s="827"/>
      <c r="D830" s="827"/>
      <c r="E830" s="827"/>
      <c r="F830" s="827"/>
      <c r="G830" s="828"/>
      <c r="H830" s="829"/>
      <c r="I830" s="829"/>
      <c r="J830" s="827"/>
      <c r="K830" s="827"/>
      <c r="L830" s="827"/>
      <c r="M830" s="827"/>
      <c r="N830" s="827"/>
      <c r="O830" s="827"/>
      <c r="P830" s="827"/>
      <c r="Q830" s="827"/>
      <c r="R830" s="748"/>
      <c r="S830" s="827"/>
      <c r="T830" s="830"/>
      <c r="U830" s="831"/>
      <c r="V830" s="831"/>
      <c r="W830" s="831"/>
      <c r="X830" s="831"/>
      <c r="Y830" s="832"/>
      <c r="Z830" s="748"/>
      <c r="AA830" s="748"/>
      <c r="AB830" s="748"/>
    </row>
    <row r="831" spans="1:28" ht="15.75" customHeight="1">
      <c r="A831" s="826"/>
      <c r="B831" s="827"/>
      <c r="C831" s="827"/>
      <c r="D831" s="827"/>
      <c r="E831" s="827"/>
      <c r="F831" s="827"/>
      <c r="G831" s="828"/>
      <c r="H831" s="829"/>
      <c r="I831" s="829"/>
      <c r="J831" s="827"/>
      <c r="K831" s="827"/>
      <c r="L831" s="827"/>
      <c r="M831" s="827"/>
      <c r="N831" s="827"/>
      <c r="O831" s="827"/>
      <c r="P831" s="827"/>
      <c r="Q831" s="827"/>
      <c r="R831" s="748"/>
      <c r="S831" s="827"/>
      <c r="T831" s="830"/>
      <c r="U831" s="831"/>
      <c r="V831" s="831"/>
      <c r="W831" s="831"/>
      <c r="X831" s="831"/>
      <c r="Y831" s="832"/>
      <c r="Z831" s="748"/>
      <c r="AA831" s="748"/>
      <c r="AB831" s="748"/>
    </row>
    <row r="832" spans="1:28" ht="15.75" customHeight="1">
      <c r="A832" s="826"/>
      <c r="B832" s="827"/>
      <c r="C832" s="827"/>
      <c r="D832" s="827"/>
      <c r="E832" s="827"/>
      <c r="F832" s="827"/>
      <c r="G832" s="828"/>
      <c r="H832" s="829"/>
      <c r="I832" s="829"/>
      <c r="J832" s="827"/>
      <c r="K832" s="827"/>
      <c r="L832" s="827"/>
      <c r="M832" s="827"/>
      <c r="N832" s="827"/>
      <c r="O832" s="827"/>
      <c r="P832" s="827"/>
      <c r="Q832" s="827"/>
      <c r="R832" s="748"/>
      <c r="S832" s="827"/>
      <c r="T832" s="830"/>
      <c r="U832" s="831"/>
      <c r="V832" s="831"/>
      <c r="W832" s="831"/>
      <c r="X832" s="831"/>
      <c r="Y832" s="832"/>
      <c r="Z832" s="748"/>
      <c r="AA832" s="748"/>
      <c r="AB832" s="748"/>
    </row>
    <row r="833" spans="1:28" ht="15.75" customHeight="1">
      <c r="A833" s="826"/>
      <c r="B833" s="827"/>
      <c r="C833" s="827"/>
      <c r="D833" s="827"/>
      <c r="E833" s="827"/>
      <c r="F833" s="827"/>
      <c r="G833" s="828"/>
      <c r="H833" s="829"/>
      <c r="I833" s="829"/>
      <c r="J833" s="827"/>
      <c r="K833" s="827"/>
      <c r="L833" s="827"/>
      <c r="M833" s="827"/>
      <c r="N833" s="827"/>
      <c r="O833" s="827"/>
      <c r="P833" s="827"/>
      <c r="Q833" s="827"/>
      <c r="R833" s="748"/>
      <c r="S833" s="827"/>
      <c r="T833" s="830"/>
      <c r="U833" s="831"/>
      <c r="V833" s="831"/>
      <c r="W833" s="831"/>
      <c r="X833" s="831"/>
      <c r="Y833" s="832"/>
      <c r="Z833" s="748"/>
      <c r="AA833" s="748"/>
      <c r="AB833" s="748"/>
    </row>
    <row r="834" spans="1:28" ht="15.75" customHeight="1">
      <c r="A834" s="826"/>
      <c r="B834" s="827"/>
      <c r="C834" s="827"/>
      <c r="D834" s="827"/>
      <c r="E834" s="827"/>
      <c r="F834" s="827"/>
      <c r="G834" s="828"/>
      <c r="H834" s="829"/>
      <c r="I834" s="829"/>
      <c r="J834" s="827"/>
      <c r="K834" s="827"/>
      <c r="L834" s="827"/>
      <c r="M834" s="827"/>
      <c r="N834" s="827"/>
      <c r="O834" s="827"/>
      <c r="P834" s="827"/>
      <c r="Q834" s="827"/>
      <c r="R834" s="748"/>
      <c r="S834" s="827"/>
      <c r="T834" s="830"/>
      <c r="U834" s="831"/>
      <c r="V834" s="831"/>
      <c r="W834" s="831"/>
      <c r="X834" s="831"/>
      <c r="Y834" s="832"/>
      <c r="Z834" s="748"/>
      <c r="AA834" s="748"/>
      <c r="AB834" s="748"/>
    </row>
    <row r="835" spans="1:28" ht="15.75" customHeight="1">
      <c r="A835" s="826"/>
      <c r="B835" s="827"/>
      <c r="C835" s="827"/>
      <c r="D835" s="827"/>
      <c r="E835" s="827"/>
      <c r="F835" s="827"/>
      <c r="G835" s="828"/>
      <c r="H835" s="829"/>
      <c r="I835" s="829"/>
      <c r="J835" s="827"/>
      <c r="K835" s="827"/>
      <c r="L835" s="827"/>
      <c r="M835" s="827"/>
      <c r="N835" s="827"/>
      <c r="O835" s="827"/>
      <c r="P835" s="827"/>
      <c r="Q835" s="827"/>
      <c r="R835" s="748"/>
      <c r="S835" s="827"/>
      <c r="T835" s="830"/>
      <c r="U835" s="831"/>
      <c r="V835" s="831"/>
      <c r="W835" s="831"/>
      <c r="X835" s="831"/>
      <c r="Y835" s="832"/>
      <c r="Z835" s="748"/>
      <c r="AA835" s="748"/>
      <c r="AB835" s="748"/>
    </row>
    <row r="836" spans="1:28" ht="15.75" customHeight="1">
      <c r="A836" s="826"/>
      <c r="B836" s="827"/>
      <c r="C836" s="827"/>
      <c r="D836" s="827"/>
      <c r="E836" s="827"/>
      <c r="F836" s="827"/>
      <c r="G836" s="828"/>
      <c r="H836" s="829"/>
      <c r="I836" s="829"/>
      <c r="J836" s="827"/>
      <c r="K836" s="827"/>
      <c r="L836" s="827"/>
      <c r="M836" s="827"/>
      <c r="N836" s="827"/>
      <c r="O836" s="827"/>
      <c r="P836" s="827"/>
      <c r="Q836" s="827"/>
      <c r="R836" s="748"/>
      <c r="S836" s="827"/>
      <c r="T836" s="830"/>
      <c r="U836" s="831"/>
      <c r="V836" s="831"/>
      <c r="W836" s="831"/>
      <c r="X836" s="831"/>
      <c r="Y836" s="832"/>
      <c r="Z836" s="748"/>
      <c r="AA836" s="748"/>
      <c r="AB836" s="748"/>
    </row>
    <row r="837" spans="1:28" ht="15.75" customHeight="1">
      <c r="A837" s="826"/>
      <c r="B837" s="827"/>
      <c r="C837" s="827"/>
      <c r="D837" s="827"/>
      <c r="E837" s="827"/>
      <c r="F837" s="827"/>
      <c r="G837" s="828"/>
      <c r="H837" s="829"/>
      <c r="I837" s="829"/>
      <c r="J837" s="827"/>
      <c r="K837" s="827"/>
      <c r="L837" s="827"/>
      <c r="M837" s="827"/>
      <c r="N837" s="827"/>
      <c r="O837" s="827"/>
      <c r="P837" s="827"/>
      <c r="Q837" s="827"/>
      <c r="R837" s="748"/>
      <c r="S837" s="827"/>
      <c r="T837" s="830"/>
      <c r="U837" s="831"/>
      <c r="V837" s="831"/>
      <c r="W837" s="831"/>
      <c r="X837" s="831"/>
      <c r="Y837" s="832"/>
      <c r="Z837" s="748"/>
      <c r="AA837" s="748"/>
      <c r="AB837" s="748"/>
    </row>
    <row r="838" spans="1:28" ht="15.75" customHeight="1">
      <c r="A838" s="826"/>
      <c r="B838" s="827"/>
      <c r="C838" s="827"/>
      <c r="D838" s="827"/>
      <c r="E838" s="827"/>
      <c r="F838" s="827"/>
      <c r="G838" s="828"/>
      <c r="H838" s="829"/>
      <c r="I838" s="829"/>
      <c r="J838" s="827"/>
      <c r="K838" s="827"/>
      <c r="L838" s="827"/>
      <c r="M838" s="827"/>
      <c r="N838" s="827"/>
      <c r="O838" s="827"/>
      <c r="P838" s="827"/>
      <c r="Q838" s="827"/>
      <c r="R838" s="748"/>
      <c r="S838" s="827"/>
      <c r="T838" s="830"/>
      <c r="U838" s="831"/>
      <c r="V838" s="831"/>
      <c r="W838" s="831"/>
      <c r="X838" s="831"/>
      <c r="Y838" s="832"/>
      <c r="Z838" s="748"/>
      <c r="AA838" s="748"/>
      <c r="AB838" s="748"/>
    </row>
    <row r="839" spans="1:28" ht="15.75" customHeight="1">
      <c r="A839" s="826"/>
      <c r="B839" s="827"/>
      <c r="C839" s="827"/>
      <c r="D839" s="827"/>
      <c r="E839" s="827"/>
      <c r="F839" s="827"/>
      <c r="G839" s="828"/>
      <c r="H839" s="829"/>
      <c r="I839" s="829"/>
      <c r="J839" s="827"/>
      <c r="K839" s="827"/>
      <c r="L839" s="827"/>
      <c r="M839" s="827"/>
      <c r="N839" s="827"/>
      <c r="O839" s="827"/>
      <c r="P839" s="827"/>
      <c r="Q839" s="827"/>
      <c r="R839" s="748"/>
      <c r="S839" s="827"/>
      <c r="T839" s="830"/>
      <c r="U839" s="831"/>
      <c r="V839" s="831"/>
      <c r="W839" s="831"/>
      <c r="X839" s="831"/>
      <c r="Y839" s="832"/>
      <c r="Z839" s="748"/>
      <c r="AA839" s="748"/>
      <c r="AB839" s="748"/>
    </row>
    <row r="840" spans="1:28" ht="15.75" customHeight="1">
      <c r="A840" s="826"/>
      <c r="B840" s="827"/>
      <c r="C840" s="827"/>
      <c r="D840" s="827"/>
      <c r="E840" s="827"/>
      <c r="F840" s="827"/>
      <c r="G840" s="828"/>
      <c r="H840" s="829"/>
      <c r="I840" s="829"/>
      <c r="J840" s="827"/>
      <c r="K840" s="827"/>
      <c r="L840" s="827"/>
      <c r="M840" s="827"/>
      <c r="N840" s="827"/>
      <c r="O840" s="827"/>
      <c r="P840" s="827"/>
      <c r="Q840" s="827"/>
      <c r="R840" s="748"/>
      <c r="S840" s="827"/>
      <c r="T840" s="830"/>
      <c r="U840" s="831"/>
      <c r="V840" s="831"/>
      <c r="W840" s="831"/>
      <c r="X840" s="831"/>
      <c r="Y840" s="832"/>
      <c r="Z840" s="748"/>
      <c r="AA840" s="748"/>
      <c r="AB840" s="748"/>
    </row>
    <row r="841" spans="1:28" ht="15.75" customHeight="1">
      <c r="A841" s="826"/>
      <c r="B841" s="827"/>
      <c r="C841" s="827"/>
      <c r="D841" s="827"/>
      <c r="E841" s="827"/>
      <c r="F841" s="827"/>
      <c r="G841" s="828"/>
      <c r="H841" s="829"/>
      <c r="I841" s="829"/>
      <c r="J841" s="827"/>
      <c r="K841" s="827"/>
      <c r="L841" s="827"/>
      <c r="M841" s="827"/>
      <c r="N841" s="827"/>
      <c r="O841" s="827"/>
      <c r="P841" s="827"/>
      <c r="Q841" s="827"/>
      <c r="R841" s="748"/>
      <c r="S841" s="827"/>
      <c r="T841" s="830"/>
      <c r="U841" s="831"/>
      <c r="V841" s="831"/>
      <c r="W841" s="831"/>
      <c r="X841" s="831"/>
      <c r="Y841" s="832"/>
      <c r="Z841" s="748"/>
      <c r="AA841" s="748"/>
      <c r="AB841" s="748"/>
    </row>
    <row r="842" spans="1:28" ht="15.75" customHeight="1">
      <c r="A842" s="826"/>
      <c r="B842" s="827"/>
      <c r="C842" s="827"/>
      <c r="D842" s="827"/>
      <c r="E842" s="827"/>
      <c r="F842" s="827"/>
      <c r="G842" s="828"/>
      <c r="H842" s="829"/>
      <c r="I842" s="829"/>
      <c r="J842" s="827"/>
      <c r="K842" s="827"/>
      <c r="L842" s="827"/>
      <c r="M842" s="827"/>
      <c r="N842" s="827"/>
      <c r="O842" s="827"/>
      <c r="P842" s="827"/>
      <c r="Q842" s="827"/>
      <c r="R842" s="748"/>
      <c r="S842" s="827"/>
      <c r="T842" s="830"/>
      <c r="U842" s="831"/>
      <c r="V842" s="831"/>
      <c r="W842" s="831"/>
      <c r="X842" s="831"/>
      <c r="Y842" s="832"/>
      <c r="Z842" s="748"/>
      <c r="AA842" s="748"/>
      <c r="AB842" s="748"/>
    </row>
    <row r="843" spans="1:28" ht="15.75" customHeight="1">
      <c r="A843" s="826"/>
      <c r="B843" s="827"/>
      <c r="C843" s="827"/>
      <c r="D843" s="827"/>
      <c r="E843" s="827"/>
      <c r="F843" s="827"/>
      <c r="G843" s="828"/>
      <c r="H843" s="829"/>
      <c r="I843" s="829"/>
      <c r="J843" s="827"/>
      <c r="K843" s="827"/>
      <c r="L843" s="827"/>
      <c r="M843" s="827"/>
      <c r="N843" s="827"/>
      <c r="O843" s="827"/>
      <c r="P843" s="827"/>
      <c r="Q843" s="827"/>
      <c r="R843" s="748"/>
      <c r="S843" s="827"/>
      <c r="T843" s="830"/>
      <c r="U843" s="831"/>
      <c r="V843" s="831"/>
      <c r="W843" s="831"/>
      <c r="X843" s="831"/>
      <c r="Y843" s="832"/>
      <c r="Z843" s="748"/>
      <c r="AA843" s="748"/>
      <c r="AB843" s="748"/>
    </row>
    <row r="844" spans="1:28" ht="15.75" customHeight="1">
      <c r="A844" s="826"/>
      <c r="B844" s="827"/>
      <c r="C844" s="827"/>
      <c r="D844" s="827"/>
      <c r="E844" s="827"/>
      <c r="F844" s="827"/>
      <c r="G844" s="828"/>
      <c r="H844" s="829"/>
      <c r="I844" s="829"/>
      <c r="J844" s="827"/>
      <c r="K844" s="827"/>
      <c r="L844" s="827"/>
      <c r="M844" s="827"/>
      <c r="N844" s="827"/>
      <c r="O844" s="827"/>
      <c r="P844" s="827"/>
      <c r="Q844" s="827"/>
      <c r="R844" s="748"/>
      <c r="S844" s="827"/>
      <c r="T844" s="830"/>
      <c r="U844" s="831"/>
      <c r="V844" s="831"/>
      <c r="W844" s="831"/>
      <c r="X844" s="831"/>
      <c r="Y844" s="832"/>
      <c r="Z844" s="748"/>
      <c r="AA844" s="748"/>
      <c r="AB844" s="748"/>
    </row>
    <row r="845" spans="1:28" ht="15.75" customHeight="1">
      <c r="A845" s="826"/>
      <c r="B845" s="827"/>
      <c r="C845" s="827"/>
      <c r="D845" s="827"/>
      <c r="E845" s="827"/>
      <c r="F845" s="827"/>
      <c r="G845" s="828"/>
      <c r="H845" s="829"/>
      <c r="I845" s="829"/>
      <c r="J845" s="827"/>
      <c r="K845" s="827"/>
      <c r="L845" s="827"/>
      <c r="M845" s="827"/>
      <c r="N845" s="827"/>
      <c r="O845" s="827"/>
      <c r="P845" s="827"/>
      <c r="Q845" s="827"/>
      <c r="R845" s="748"/>
      <c r="S845" s="827"/>
      <c r="T845" s="830"/>
      <c r="U845" s="831"/>
      <c r="V845" s="831"/>
      <c r="W845" s="831"/>
      <c r="X845" s="831"/>
      <c r="Y845" s="832"/>
      <c r="Z845" s="748"/>
      <c r="AA845" s="748"/>
      <c r="AB845" s="748"/>
    </row>
    <row r="846" spans="1:28" ht="15.75" customHeight="1">
      <c r="A846" s="826"/>
      <c r="B846" s="827"/>
      <c r="C846" s="827"/>
      <c r="D846" s="827"/>
      <c r="E846" s="827"/>
      <c r="F846" s="827"/>
      <c r="G846" s="828"/>
      <c r="H846" s="829"/>
      <c r="I846" s="829"/>
      <c r="J846" s="827"/>
      <c r="K846" s="827"/>
      <c r="L846" s="827"/>
      <c r="M846" s="827"/>
      <c r="N846" s="827"/>
      <c r="O846" s="827"/>
      <c r="P846" s="827"/>
      <c r="Q846" s="827"/>
      <c r="R846" s="748"/>
      <c r="S846" s="827"/>
      <c r="T846" s="830"/>
      <c r="U846" s="831"/>
      <c r="V846" s="831"/>
      <c r="W846" s="831"/>
      <c r="X846" s="831"/>
      <c r="Y846" s="832"/>
      <c r="Z846" s="748"/>
      <c r="AA846" s="748"/>
      <c r="AB846" s="748"/>
    </row>
    <row r="847" spans="1:28" ht="15.75" customHeight="1">
      <c r="A847" s="826"/>
      <c r="B847" s="827"/>
      <c r="C847" s="827"/>
      <c r="D847" s="827"/>
      <c r="E847" s="827"/>
      <c r="F847" s="827"/>
      <c r="G847" s="828"/>
      <c r="H847" s="829"/>
      <c r="I847" s="829"/>
      <c r="J847" s="827"/>
      <c r="K847" s="827"/>
      <c r="L847" s="827"/>
      <c r="M847" s="827"/>
      <c r="N847" s="827"/>
      <c r="O847" s="827"/>
      <c r="P847" s="827"/>
      <c r="Q847" s="827"/>
      <c r="R847" s="748"/>
      <c r="S847" s="827"/>
      <c r="T847" s="830"/>
      <c r="U847" s="831"/>
      <c r="V847" s="831"/>
      <c r="W847" s="831"/>
      <c r="X847" s="831"/>
      <c r="Y847" s="832"/>
      <c r="Z847" s="748"/>
      <c r="AA847" s="748"/>
      <c r="AB847" s="748"/>
    </row>
    <row r="848" spans="1:28" ht="15.75" customHeight="1">
      <c r="A848" s="826"/>
      <c r="B848" s="827"/>
      <c r="C848" s="827"/>
      <c r="D848" s="827"/>
      <c r="E848" s="827"/>
      <c r="F848" s="827"/>
      <c r="G848" s="828"/>
      <c r="H848" s="829"/>
      <c r="I848" s="829"/>
      <c r="J848" s="827"/>
      <c r="K848" s="827"/>
      <c r="L848" s="827"/>
      <c r="M848" s="827"/>
      <c r="N848" s="827"/>
      <c r="O848" s="827"/>
      <c r="P848" s="827"/>
      <c r="Q848" s="827"/>
      <c r="R848" s="748"/>
      <c r="S848" s="827"/>
      <c r="T848" s="830"/>
      <c r="U848" s="831"/>
      <c r="V848" s="831"/>
      <c r="W848" s="831"/>
      <c r="X848" s="831"/>
      <c r="Y848" s="832"/>
      <c r="Z848" s="748"/>
      <c r="AA848" s="748"/>
      <c r="AB848" s="748"/>
    </row>
    <row r="849" spans="1:28" ht="15.75" customHeight="1">
      <c r="A849" s="826"/>
      <c r="B849" s="827"/>
      <c r="C849" s="827"/>
      <c r="D849" s="827"/>
      <c r="E849" s="827"/>
      <c r="F849" s="827"/>
      <c r="G849" s="828"/>
      <c r="H849" s="829"/>
      <c r="I849" s="829"/>
      <c r="J849" s="827"/>
      <c r="K849" s="827"/>
      <c r="L849" s="827"/>
      <c r="M849" s="827"/>
      <c r="N849" s="827"/>
      <c r="O849" s="827"/>
      <c r="P849" s="827"/>
      <c r="Q849" s="827"/>
      <c r="R849" s="748"/>
      <c r="S849" s="827"/>
      <c r="T849" s="830"/>
      <c r="U849" s="831"/>
      <c r="V849" s="831"/>
      <c r="W849" s="831"/>
      <c r="X849" s="831"/>
      <c r="Y849" s="832"/>
      <c r="Z849" s="748"/>
      <c r="AA849" s="748"/>
      <c r="AB849" s="748"/>
    </row>
    <row r="850" spans="1:28" ht="15.75" customHeight="1">
      <c r="A850" s="826"/>
      <c r="B850" s="827"/>
      <c r="C850" s="827"/>
      <c r="D850" s="827"/>
      <c r="E850" s="827"/>
      <c r="F850" s="827"/>
      <c r="G850" s="828"/>
      <c r="H850" s="829"/>
      <c r="I850" s="829"/>
      <c r="J850" s="827"/>
      <c r="K850" s="827"/>
      <c r="L850" s="827"/>
      <c r="M850" s="827"/>
      <c r="N850" s="827"/>
      <c r="O850" s="827"/>
      <c r="P850" s="827"/>
      <c r="Q850" s="827"/>
      <c r="R850" s="748"/>
      <c r="S850" s="827"/>
      <c r="T850" s="830"/>
      <c r="U850" s="831"/>
      <c r="V850" s="831"/>
      <c r="W850" s="831"/>
      <c r="X850" s="831"/>
      <c r="Y850" s="832"/>
      <c r="Z850" s="748"/>
      <c r="AA850" s="748"/>
      <c r="AB850" s="748"/>
    </row>
    <row r="851" spans="1:28" ht="15.75" customHeight="1">
      <c r="A851" s="826"/>
      <c r="B851" s="827"/>
      <c r="C851" s="827"/>
      <c r="D851" s="827"/>
      <c r="E851" s="827"/>
      <c r="F851" s="827"/>
      <c r="G851" s="828"/>
      <c r="H851" s="829"/>
      <c r="I851" s="829"/>
      <c r="J851" s="827"/>
      <c r="K851" s="827"/>
      <c r="L851" s="827"/>
      <c r="M851" s="827"/>
      <c r="N851" s="827"/>
      <c r="O851" s="827"/>
      <c r="P851" s="827"/>
      <c r="Q851" s="827"/>
      <c r="R851" s="748"/>
      <c r="S851" s="827"/>
      <c r="T851" s="830"/>
      <c r="U851" s="831"/>
      <c r="V851" s="831"/>
      <c r="W851" s="831"/>
      <c r="X851" s="831"/>
      <c r="Y851" s="832"/>
      <c r="Z851" s="748"/>
      <c r="AA851" s="748"/>
      <c r="AB851" s="748"/>
    </row>
    <row r="852" spans="1:28" ht="15.75" customHeight="1">
      <c r="A852" s="826"/>
      <c r="B852" s="827"/>
      <c r="C852" s="827"/>
      <c r="D852" s="827"/>
      <c r="E852" s="827"/>
      <c r="F852" s="827"/>
      <c r="G852" s="828"/>
      <c r="H852" s="829"/>
      <c r="I852" s="829"/>
      <c r="J852" s="827"/>
      <c r="K852" s="827"/>
      <c r="L852" s="827"/>
      <c r="M852" s="827"/>
      <c r="N852" s="827"/>
      <c r="O852" s="827"/>
      <c r="P852" s="827"/>
      <c r="Q852" s="827"/>
      <c r="R852" s="748"/>
      <c r="S852" s="827"/>
      <c r="T852" s="830"/>
      <c r="U852" s="831"/>
      <c r="V852" s="831"/>
      <c r="W852" s="831"/>
      <c r="X852" s="831"/>
      <c r="Y852" s="832"/>
      <c r="Z852" s="748"/>
      <c r="AA852" s="748"/>
      <c r="AB852" s="748"/>
    </row>
    <row r="853" spans="1:28" ht="15.75" customHeight="1">
      <c r="A853" s="826"/>
      <c r="B853" s="827"/>
      <c r="C853" s="827"/>
      <c r="D853" s="827"/>
      <c r="E853" s="827"/>
      <c r="F853" s="827"/>
      <c r="G853" s="828"/>
      <c r="H853" s="829"/>
      <c r="I853" s="829"/>
      <c r="J853" s="827"/>
      <c r="K853" s="827"/>
      <c r="L853" s="827"/>
      <c r="M853" s="827"/>
      <c r="N853" s="827"/>
      <c r="O853" s="827"/>
      <c r="P853" s="827"/>
      <c r="Q853" s="827"/>
      <c r="R853" s="748"/>
      <c r="S853" s="827"/>
      <c r="T853" s="830"/>
      <c r="U853" s="831"/>
      <c r="V853" s="831"/>
      <c r="W853" s="831"/>
      <c r="X853" s="831"/>
      <c r="Y853" s="832"/>
      <c r="Z853" s="748"/>
      <c r="AA853" s="748"/>
      <c r="AB853" s="748"/>
    </row>
    <row r="854" spans="1:28" ht="15.75" customHeight="1">
      <c r="A854" s="826"/>
      <c r="B854" s="827"/>
      <c r="C854" s="827"/>
      <c r="D854" s="827"/>
      <c r="E854" s="827"/>
      <c r="F854" s="827"/>
      <c r="G854" s="828"/>
      <c r="H854" s="829"/>
      <c r="I854" s="829"/>
      <c r="J854" s="827"/>
      <c r="K854" s="827"/>
      <c r="L854" s="827"/>
      <c r="M854" s="827"/>
      <c r="N854" s="827"/>
      <c r="O854" s="827"/>
      <c r="P854" s="827"/>
      <c r="Q854" s="827"/>
      <c r="R854" s="748"/>
      <c r="S854" s="827"/>
      <c r="T854" s="830"/>
      <c r="U854" s="831"/>
      <c r="V854" s="831"/>
      <c r="W854" s="831"/>
      <c r="X854" s="831"/>
      <c r="Y854" s="832"/>
      <c r="Z854" s="748"/>
      <c r="AA854" s="748"/>
      <c r="AB854" s="748"/>
    </row>
    <row r="855" spans="1:28" ht="15.75" customHeight="1">
      <c r="A855" s="826"/>
      <c r="B855" s="827"/>
      <c r="C855" s="827"/>
      <c r="D855" s="827"/>
      <c r="E855" s="827"/>
      <c r="F855" s="827"/>
      <c r="G855" s="828"/>
      <c r="H855" s="829"/>
      <c r="I855" s="829"/>
      <c r="J855" s="827"/>
      <c r="K855" s="827"/>
      <c r="L855" s="827"/>
      <c r="M855" s="827"/>
      <c r="N855" s="827"/>
      <c r="O855" s="827"/>
      <c r="P855" s="827"/>
      <c r="Q855" s="827"/>
      <c r="R855" s="748"/>
      <c r="S855" s="827"/>
      <c r="T855" s="830"/>
      <c r="U855" s="831"/>
      <c r="V855" s="831"/>
      <c r="W855" s="831"/>
      <c r="X855" s="831"/>
      <c r="Y855" s="832"/>
      <c r="Z855" s="748"/>
      <c r="AA855" s="748"/>
      <c r="AB855" s="748"/>
    </row>
    <row r="856" spans="1:28" ht="15.75" customHeight="1">
      <c r="A856" s="826"/>
      <c r="B856" s="827"/>
      <c r="C856" s="827"/>
      <c r="D856" s="827"/>
      <c r="E856" s="827"/>
      <c r="F856" s="827"/>
      <c r="G856" s="828"/>
      <c r="H856" s="829"/>
      <c r="I856" s="829"/>
      <c r="J856" s="827"/>
      <c r="K856" s="827"/>
      <c r="L856" s="827"/>
      <c r="M856" s="827"/>
      <c r="N856" s="827"/>
      <c r="O856" s="827"/>
      <c r="P856" s="827"/>
      <c r="Q856" s="827"/>
      <c r="R856" s="748"/>
      <c r="S856" s="827"/>
      <c r="T856" s="830"/>
      <c r="U856" s="831"/>
      <c r="V856" s="831"/>
      <c r="W856" s="831"/>
      <c r="X856" s="831"/>
      <c r="Y856" s="832"/>
      <c r="Z856" s="748"/>
      <c r="AA856" s="748"/>
      <c r="AB856" s="748"/>
    </row>
    <row r="857" spans="1:28" ht="15.75" customHeight="1">
      <c r="A857" s="826"/>
      <c r="B857" s="827"/>
      <c r="C857" s="827"/>
      <c r="D857" s="827"/>
      <c r="E857" s="827"/>
      <c r="F857" s="827"/>
      <c r="G857" s="828"/>
      <c r="H857" s="829"/>
      <c r="I857" s="829"/>
      <c r="J857" s="827"/>
      <c r="K857" s="827"/>
      <c r="L857" s="827"/>
      <c r="M857" s="827"/>
      <c r="N857" s="827"/>
      <c r="O857" s="827"/>
      <c r="P857" s="827"/>
      <c r="Q857" s="827"/>
      <c r="R857" s="748"/>
      <c r="S857" s="827"/>
      <c r="T857" s="830"/>
      <c r="U857" s="831"/>
      <c r="V857" s="831"/>
      <c r="W857" s="831"/>
      <c r="X857" s="831"/>
      <c r="Y857" s="832"/>
      <c r="Z857" s="748"/>
      <c r="AA857" s="748"/>
      <c r="AB857" s="748"/>
    </row>
    <row r="858" spans="1:28" ht="15.75" customHeight="1">
      <c r="A858" s="826"/>
      <c r="B858" s="827"/>
      <c r="C858" s="827"/>
      <c r="D858" s="827"/>
      <c r="E858" s="827"/>
      <c r="F858" s="827"/>
      <c r="G858" s="828"/>
      <c r="H858" s="829"/>
      <c r="I858" s="829"/>
      <c r="J858" s="827"/>
      <c r="K858" s="827"/>
      <c r="L858" s="827"/>
      <c r="M858" s="827"/>
      <c r="N858" s="827"/>
      <c r="O858" s="827"/>
      <c r="P858" s="827"/>
      <c r="Q858" s="827"/>
      <c r="R858" s="748"/>
      <c r="S858" s="827"/>
      <c r="T858" s="830"/>
      <c r="U858" s="831"/>
      <c r="V858" s="831"/>
      <c r="W858" s="831"/>
      <c r="X858" s="831"/>
      <c r="Y858" s="832"/>
      <c r="Z858" s="748"/>
      <c r="AA858" s="748"/>
      <c r="AB858" s="748"/>
    </row>
    <row r="859" spans="1:28" ht="15.75" customHeight="1">
      <c r="A859" s="826"/>
      <c r="B859" s="827"/>
      <c r="C859" s="827"/>
      <c r="D859" s="827"/>
      <c r="E859" s="827"/>
      <c r="F859" s="827"/>
      <c r="G859" s="828"/>
      <c r="H859" s="829"/>
      <c r="I859" s="829"/>
      <c r="J859" s="827"/>
      <c r="K859" s="827"/>
      <c r="L859" s="827"/>
      <c r="M859" s="827"/>
      <c r="N859" s="827"/>
      <c r="O859" s="827"/>
      <c r="P859" s="827"/>
      <c r="Q859" s="827"/>
      <c r="R859" s="748"/>
      <c r="S859" s="827"/>
      <c r="T859" s="830"/>
      <c r="U859" s="831"/>
      <c r="V859" s="831"/>
      <c r="W859" s="831"/>
      <c r="X859" s="831"/>
      <c r="Y859" s="832"/>
      <c r="Z859" s="748"/>
      <c r="AA859" s="748"/>
      <c r="AB859" s="748"/>
    </row>
    <row r="860" spans="1:28" ht="15.75" customHeight="1">
      <c r="A860" s="826"/>
      <c r="B860" s="827"/>
      <c r="C860" s="827"/>
      <c r="D860" s="827"/>
      <c r="E860" s="827"/>
      <c r="F860" s="827"/>
      <c r="G860" s="828"/>
      <c r="H860" s="829"/>
      <c r="I860" s="829"/>
      <c r="J860" s="827"/>
      <c r="K860" s="827"/>
      <c r="L860" s="827"/>
      <c r="M860" s="827"/>
      <c r="N860" s="827"/>
      <c r="O860" s="827"/>
      <c r="P860" s="827"/>
      <c r="Q860" s="827"/>
      <c r="R860" s="748"/>
      <c r="S860" s="827"/>
      <c r="T860" s="830"/>
      <c r="U860" s="831"/>
      <c r="V860" s="831"/>
      <c r="W860" s="831"/>
      <c r="X860" s="831"/>
      <c r="Y860" s="832"/>
      <c r="Z860" s="748"/>
      <c r="AA860" s="748"/>
      <c r="AB860" s="748"/>
    </row>
    <row r="861" spans="1:28" ht="15.75" customHeight="1">
      <c r="A861" s="826"/>
      <c r="B861" s="827"/>
      <c r="C861" s="827"/>
      <c r="D861" s="827"/>
      <c r="E861" s="827"/>
      <c r="F861" s="827"/>
      <c r="G861" s="828"/>
      <c r="H861" s="829"/>
      <c r="I861" s="829"/>
      <c r="J861" s="827"/>
      <c r="K861" s="827"/>
      <c r="L861" s="827"/>
      <c r="M861" s="827"/>
      <c r="N861" s="827"/>
      <c r="O861" s="827"/>
      <c r="P861" s="827"/>
      <c r="Q861" s="827"/>
      <c r="R861" s="748"/>
      <c r="S861" s="827"/>
      <c r="T861" s="830"/>
      <c r="U861" s="831"/>
      <c r="V861" s="831"/>
      <c r="W861" s="831"/>
      <c r="X861" s="831"/>
      <c r="Y861" s="832"/>
      <c r="Z861" s="748"/>
      <c r="AA861" s="748"/>
      <c r="AB861" s="748"/>
    </row>
    <row r="862" spans="1:28" ht="15.75" customHeight="1">
      <c r="A862" s="826"/>
      <c r="B862" s="827"/>
      <c r="C862" s="827"/>
      <c r="D862" s="827"/>
      <c r="E862" s="827"/>
      <c r="F862" s="827"/>
      <c r="G862" s="828"/>
      <c r="H862" s="829"/>
      <c r="I862" s="829"/>
      <c r="J862" s="827"/>
      <c r="K862" s="827"/>
      <c r="L862" s="827"/>
      <c r="M862" s="827"/>
      <c r="N862" s="827"/>
      <c r="O862" s="827"/>
      <c r="P862" s="827"/>
      <c r="Q862" s="827"/>
      <c r="R862" s="748"/>
      <c r="S862" s="827"/>
      <c r="T862" s="830"/>
      <c r="U862" s="831"/>
      <c r="V862" s="831"/>
      <c r="W862" s="831"/>
      <c r="X862" s="831"/>
      <c r="Y862" s="832"/>
      <c r="Z862" s="748"/>
      <c r="AA862" s="748"/>
      <c r="AB862" s="748"/>
    </row>
    <row r="863" spans="1:28" ht="15.75" customHeight="1">
      <c r="A863" s="826"/>
      <c r="B863" s="827"/>
      <c r="C863" s="827"/>
      <c r="D863" s="827"/>
      <c r="E863" s="827"/>
      <c r="F863" s="827"/>
      <c r="G863" s="828"/>
      <c r="H863" s="829"/>
      <c r="I863" s="829"/>
      <c r="J863" s="827"/>
      <c r="K863" s="827"/>
      <c r="L863" s="827"/>
      <c r="M863" s="827"/>
      <c r="N863" s="827"/>
      <c r="O863" s="827"/>
      <c r="P863" s="827"/>
      <c r="Q863" s="827"/>
      <c r="R863" s="748"/>
      <c r="S863" s="827"/>
      <c r="T863" s="830"/>
      <c r="U863" s="831"/>
      <c r="V863" s="831"/>
      <c r="W863" s="831"/>
      <c r="X863" s="831"/>
      <c r="Y863" s="832"/>
      <c r="Z863" s="748"/>
      <c r="AA863" s="748"/>
      <c r="AB863" s="748"/>
    </row>
    <row r="864" spans="1:28" ht="15.75" customHeight="1">
      <c r="A864" s="826"/>
      <c r="B864" s="827"/>
      <c r="C864" s="827"/>
      <c r="D864" s="827"/>
      <c r="E864" s="827"/>
      <c r="F864" s="827"/>
      <c r="G864" s="828"/>
      <c r="H864" s="829"/>
      <c r="I864" s="829"/>
      <c r="J864" s="827"/>
      <c r="K864" s="827"/>
      <c r="L864" s="827"/>
      <c r="M864" s="827"/>
      <c r="N864" s="827"/>
      <c r="O864" s="827"/>
      <c r="P864" s="827"/>
      <c r="Q864" s="827"/>
      <c r="R864" s="748"/>
      <c r="S864" s="827"/>
      <c r="T864" s="830"/>
      <c r="U864" s="831"/>
      <c r="V864" s="831"/>
      <c r="W864" s="831"/>
      <c r="X864" s="831"/>
      <c r="Y864" s="832"/>
      <c r="Z864" s="748"/>
      <c r="AA864" s="748"/>
      <c r="AB864" s="748"/>
    </row>
    <row r="865" spans="1:28" ht="15.75" customHeight="1">
      <c r="A865" s="826"/>
      <c r="B865" s="827"/>
      <c r="C865" s="827"/>
      <c r="D865" s="827"/>
      <c r="E865" s="827"/>
      <c r="F865" s="827"/>
      <c r="G865" s="828"/>
      <c r="H865" s="829"/>
      <c r="I865" s="829"/>
      <c r="J865" s="827"/>
      <c r="K865" s="827"/>
      <c r="L865" s="827"/>
      <c r="M865" s="827"/>
      <c r="N865" s="827"/>
      <c r="O865" s="827"/>
      <c r="P865" s="827"/>
      <c r="Q865" s="827"/>
      <c r="R865" s="748"/>
      <c r="S865" s="827"/>
      <c r="T865" s="830"/>
      <c r="U865" s="831"/>
      <c r="V865" s="831"/>
      <c r="W865" s="831"/>
      <c r="X865" s="831"/>
      <c r="Y865" s="832"/>
      <c r="Z865" s="748"/>
      <c r="AA865" s="748"/>
      <c r="AB865" s="748"/>
    </row>
    <row r="866" spans="1:28" ht="15.75" customHeight="1">
      <c r="A866" s="826"/>
      <c r="B866" s="827"/>
      <c r="C866" s="827"/>
      <c r="D866" s="827"/>
      <c r="E866" s="827"/>
      <c r="F866" s="827"/>
      <c r="G866" s="828"/>
      <c r="H866" s="829"/>
      <c r="I866" s="829"/>
      <c r="J866" s="827"/>
      <c r="K866" s="827"/>
      <c r="L866" s="827"/>
      <c r="M866" s="827"/>
      <c r="N866" s="827"/>
      <c r="O866" s="827"/>
      <c r="P866" s="827"/>
      <c r="Q866" s="827"/>
      <c r="R866" s="748"/>
      <c r="S866" s="827"/>
      <c r="T866" s="830"/>
      <c r="U866" s="831"/>
      <c r="V866" s="831"/>
      <c r="W866" s="831"/>
      <c r="X866" s="831"/>
      <c r="Y866" s="832"/>
      <c r="Z866" s="748"/>
      <c r="AA866" s="748"/>
      <c r="AB866" s="748"/>
    </row>
    <row r="867" spans="1:28" ht="15.75" customHeight="1">
      <c r="A867" s="826"/>
      <c r="B867" s="827"/>
      <c r="C867" s="827"/>
      <c r="D867" s="827"/>
      <c r="E867" s="827"/>
      <c r="F867" s="827"/>
      <c r="G867" s="828"/>
      <c r="H867" s="829"/>
      <c r="I867" s="829"/>
      <c r="J867" s="827"/>
      <c r="K867" s="827"/>
      <c r="L867" s="827"/>
      <c r="M867" s="827"/>
      <c r="N867" s="827"/>
      <c r="O867" s="827"/>
      <c r="P867" s="827"/>
      <c r="Q867" s="827"/>
      <c r="R867" s="748"/>
      <c r="S867" s="827"/>
      <c r="T867" s="830"/>
      <c r="U867" s="831"/>
      <c r="V867" s="831"/>
      <c r="W867" s="831"/>
      <c r="X867" s="831"/>
      <c r="Y867" s="832"/>
      <c r="Z867" s="748"/>
      <c r="AA867" s="748"/>
      <c r="AB867" s="748"/>
    </row>
    <row r="868" spans="1:28" ht="15.75" customHeight="1">
      <c r="A868" s="826"/>
      <c r="B868" s="827"/>
      <c r="C868" s="827"/>
      <c r="D868" s="827"/>
      <c r="E868" s="827"/>
      <c r="F868" s="827"/>
      <c r="G868" s="828"/>
      <c r="H868" s="829"/>
      <c r="I868" s="829"/>
      <c r="J868" s="827"/>
      <c r="K868" s="827"/>
      <c r="L868" s="827"/>
      <c r="M868" s="827"/>
      <c r="N868" s="827"/>
      <c r="O868" s="827"/>
      <c r="P868" s="827"/>
      <c r="Q868" s="827"/>
      <c r="R868" s="748"/>
      <c r="S868" s="827"/>
      <c r="T868" s="830"/>
      <c r="U868" s="831"/>
      <c r="V868" s="831"/>
      <c r="W868" s="831"/>
      <c r="X868" s="831"/>
      <c r="Y868" s="832"/>
      <c r="Z868" s="748"/>
      <c r="AA868" s="748"/>
      <c r="AB868" s="748"/>
    </row>
    <row r="869" spans="1:28" ht="15.75" customHeight="1">
      <c r="A869" s="826"/>
      <c r="B869" s="827"/>
      <c r="C869" s="827"/>
      <c r="D869" s="827"/>
      <c r="E869" s="827"/>
      <c r="F869" s="827"/>
      <c r="G869" s="828"/>
      <c r="H869" s="829"/>
      <c r="I869" s="829"/>
      <c r="J869" s="827"/>
      <c r="K869" s="827"/>
      <c r="L869" s="827"/>
      <c r="M869" s="827"/>
      <c r="N869" s="827"/>
      <c r="O869" s="827"/>
      <c r="P869" s="827"/>
      <c r="Q869" s="827"/>
      <c r="R869" s="748"/>
      <c r="S869" s="827"/>
      <c r="T869" s="830"/>
      <c r="U869" s="831"/>
      <c r="V869" s="831"/>
      <c r="W869" s="831"/>
      <c r="X869" s="831"/>
      <c r="Y869" s="832"/>
      <c r="Z869" s="748"/>
      <c r="AA869" s="748"/>
      <c r="AB869" s="748"/>
    </row>
    <row r="870" spans="1:28" ht="15.75" customHeight="1">
      <c r="A870" s="826"/>
      <c r="B870" s="827"/>
      <c r="C870" s="827"/>
      <c r="D870" s="827"/>
      <c r="E870" s="827"/>
      <c r="F870" s="827"/>
      <c r="G870" s="828"/>
      <c r="H870" s="829"/>
      <c r="I870" s="829"/>
      <c r="J870" s="827"/>
      <c r="K870" s="827"/>
      <c r="L870" s="827"/>
      <c r="M870" s="827"/>
      <c r="N870" s="827"/>
      <c r="O870" s="827"/>
      <c r="P870" s="827"/>
      <c r="Q870" s="827"/>
      <c r="R870" s="748"/>
      <c r="S870" s="827"/>
      <c r="T870" s="830"/>
      <c r="U870" s="831"/>
      <c r="V870" s="831"/>
      <c r="W870" s="831"/>
      <c r="X870" s="831"/>
      <c r="Y870" s="832"/>
      <c r="Z870" s="748"/>
      <c r="AA870" s="748"/>
      <c r="AB870" s="748"/>
    </row>
    <row r="871" spans="1:28" ht="15.75" customHeight="1">
      <c r="A871" s="826"/>
      <c r="B871" s="827"/>
      <c r="C871" s="827"/>
      <c r="D871" s="827"/>
      <c r="E871" s="827"/>
      <c r="F871" s="827"/>
      <c r="G871" s="828"/>
      <c r="H871" s="829"/>
      <c r="I871" s="829"/>
      <c r="J871" s="827"/>
      <c r="K871" s="827"/>
      <c r="L871" s="827"/>
      <c r="M871" s="827"/>
      <c r="N871" s="827"/>
      <c r="O871" s="827"/>
      <c r="P871" s="827"/>
      <c r="Q871" s="827"/>
      <c r="R871" s="748"/>
      <c r="S871" s="827"/>
      <c r="T871" s="830"/>
      <c r="U871" s="831"/>
      <c r="V871" s="831"/>
      <c r="W871" s="831"/>
      <c r="X871" s="831"/>
      <c r="Y871" s="832"/>
      <c r="Z871" s="748"/>
      <c r="AA871" s="748"/>
      <c r="AB871" s="748"/>
    </row>
    <row r="872" spans="1:28" ht="15.75" customHeight="1">
      <c r="A872" s="826"/>
      <c r="B872" s="827"/>
      <c r="C872" s="827"/>
      <c r="D872" s="827"/>
      <c r="E872" s="827"/>
      <c r="F872" s="827"/>
      <c r="G872" s="828"/>
      <c r="H872" s="829"/>
      <c r="I872" s="829"/>
      <c r="J872" s="827"/>
      <c r="K872" s="827"/>
      <c r="L872" s="827"/>
      <c r="M872" s="827"/>
      <c r="N872" s="827"/>
      <c r="O872" s="827"/>
      <c r="P872" s="827"/>
      <c r="Q872" s="827"/>
      <c r="R872" s="748"/>
      <c r="S872" s="827"/>
      <c r="T872" s="830"/>
      <c r="U872" s="831"/>
      <c r="V872" s="831"/>
      <c r="W872" s="831"/>
      <c r="X872" s="831"/>
      <c r="Y872" s="832"/>
      <c r="Z872" s="748"/>
      <c r="AA872" s="748"/>
      <c r="AB872" s="748"/>
    </row>
    <row r="873" spans="1:28" ht="15.75" customHeight="1">
      <c r="A873" s="826"/>
      <c r="B873" s="827"/>
      <c r="C873" s="827"/>
      <c r="D873" s="827"/>
      <c r="E873" s="827"/>
      <c r="F873" s="827"/>
      <c r="G873" s="828"/>
      <c r="H873" s="829"/>
      <c r="I873" s="829"/>
      <c r="J873" s="827"/>
      <c r="K873" s="827"/>
      <c r="L873" s="827"/>
      <c r="M873" s="827"/>
      <c r="N873" s="827"/>
      <c r="O873" s="827"/>
      <c r="P873" s="827"/>
      <c r="Q873" s="827"/>
      <c r="R873" s="748"/>
      <c r="S873" s="827"/>
      <c r="T873" s="830"/>
      <c r="U873" s="831"/>
      <c r="V873" s="831"/>
      <c r="W873" s="831"/>
      <c r="X873" s="831"/>
      <c r="Y873" s="832"/>
      <c r="Z873" s="748"/>
      <c r="AA873" s="748"/>
      <c r="AB873" s="748"/>
    </row>
    <row r="874" spans="1:28" ht="15.75" customHeight="1">
      <c r="A874" s="826"/>
      <c r="B874" s="827"/>
      <c r="C874" s="827"/>
      <c r="D874" s="827"/>
      <c r="E874" s="827"/>
      <c r="F874" s="827"/>
      <c r="G874" s="828"/>
      <c r="H874" s="829"/>
      <c r="I874" s="829"/>
      <c r="J874" s="827"/>
      <c r="K874" s="827"/>
      <c r="L874" s="827"/>
      <c r="M874" s="827"/>
      <c r="N874" s="827"/>
      <c r="O874" s="827"/>
      <c r="P874" s="827"/>
      <c r="Q874" s="827"/>
      <c r="R874" s="748"/>
      <c r="S874" s="827"/>
      <c r="T874" s="830"/>
      <c r="U874" s="831"/>
      <c r="V874" s="831"/>
      <c r="W874" s="831"/>
      <c r="X874" s="831"/>
      <c r="Y874" s="832"/>
      <c r="Z874" s="748"/>
      <c r="AA874" s="748"/>
      <c r="AB874" s="748"/>
    </row>
    <row r="875" spans="1:28" ht="15.75" customHeight="1">
      <c r="A875" s="826"/>
      <c r="B875" s="827"/>
      <c r="C875" s="827"/>
      <c r="D875" s="827"/>
      <c r="E875" s="827"/>
      <c r="F875" s="827"/>
      <c r="G875" s="828"/>
      <c r="H875" s="829"/>
      <c r="I875" s="829"/>
      <c r="J875" s="827"/>
      <c r="K875" s="827"/>
      <c r="L875" s="827"/>
      <c r="M875" s="827"/>
      <c r="N875" s="827"/>
      <c r="O875" s="827"/>
      <c r="P875" s="827"/>
      <c r="Q875" s="827"/>
      <c r="R875" s="748"/>
      <c r="S875" s="827"/>
      <c r="T875" s="830"/>
      <c r="U875" s="831"/>
      <c r="V875" s="831"/>
      <c r="W875" s="831"/>
      <c r="X875" s="831"/>
      <c r="Y875" s="832"/>
      <c r="Z875" s="748"/>
      <c r="AA875" s="748"/>
      <c r="AB875" s="748"/>
    </row>
    <row r="876" spans="1:28" ht="15.75" customHeight="1">
      <c r="A876" s="826"/>
      <c r="B876" s="827"/>
      <c r="C876" s="827"/>
      <c r="D876" s="827"/>
      <c r="E876" s="827"/>
      <c r="F876" s="827"/>
      <c r="G876" s="828"/>
      <c r="H876" s="829"/>
      <c r="I876" s="829"/>
      <c r="J876" s="827"/>
      <c r="K876" s="827"/>
      <c r="L876" s="827"/>
      <c r="M876" s="827"/>
      <c r="N876" s="827"/>
      <c r="O876" s="827"/>
      <c r="P876" s="827"/>
      <c r="Q876" s="827"/>
      <c r="R876" s="748"/>
      <c r="S876" s="827"/>
      <c r="T876" s="830"/>
      <c r="U876" s="831"/>
      <c r="V876" s="831"/>
      <c r="W876" s="831"/>
      <c r="X876" s="831"/>
      <c r="Y876" s="832"/>
      <c r="Z876" s="748"/>
      <c r="AA876" s="748"/>
      <c r="AB876" s="748"/>
    </row>
    <row r="877" spans="1:28" ht="15.75" customHeight="1">
      <c r="A877" s="826"/>
      <c r="B877" s="827"/>
      <c r="C877" s="827"/>
      <c r="D877" s="827"/>
      <c r="E877" s="827"/>
      <c r="F877" s="827"/>
      <c r="G877" s="828"/>
      <c r="H877" s="829"/>
      <c r="I877" s="829"/>
      <c r="J877" s="827"/>
      <c r="K877" s="827"/>
      <c r="L877" s="827"/>
      <c r="M877" s="827"/>
      <c r="N877" s="827"/>
      <c r="O877" s="827"/>
      <c r="P877" s="827"/>
      <c r="Q877" s="827"/>
      <c r="R877" s="748"/>
      <c r="S877" s="827"/>
      <c r="T877" s="830"/>
      <c r="U877" s="831"/>
      <c r="V877" s="831"/>
      <c r="W877" s="831"/>
      <c r="X877" s="831"/>
      <c r="Y877" s="832"/>
      <c r="Z877" s="748"/>
      <c r="AA877" s="748"/>
      <c r="AB877" s="748"/>
    </row>
    <row r="878" spans="1:28" ht="15.75" customHeight="1">
      <c r="A878" s="826"/>
      <c r="B878" s="827"/>
      <c r="C878" s="827"/>
      <c r="D878" s="827"/>
      <c r="E878" s="827"/>
      <c r="F878" s="827"/>
      <c r="G878" s="828"/>
      <c r="H878" s="829"/>
      <c r="I878" s="829"/>
      <c r="J878" s="827"/>
      <c r="K878" s="827"/>
      <c r="L878" s="827"/>
      <c r="M878" s="827"/>
      <c r="N878" s="827"/>
      <c r="O878" s="827"/>
      <c r="P878" s="827"/>
      <c r="Q878" s="827"/>
      <c r="R878" s="748"/>
      <c r="S878" s="827"/>
      <c r="T878" s="830"/>
      <c r="U878" s="831"/>
      <c r="V878" s="831"/>
      <c r="W878" s="831"/>
      <c r="X878" s="831"/>
      <c r="Y878" s="832"/>
      <c r="Z878" s="748"/>
      <c r="AA878" s="748"/>
      <c r="AB878" s="748"/>
    </row>
    <row r="879" spans="1:28" ht="15.75" customHeight="1">
      <c r="A879" s="826"/>
      <c r="B879" s="827"/>
      <c r="C879" s="827"/>
      <c r="D879" s="827"/>
      <c r="E879" s="827"/>
      <c r="F879" s="827"/>
      <c r="G879" s="828"/>
      <c r="H879" s="829"/>
      <c r="I879" s="829"/>
      <c r="J879" s="827"/>
      <c r="K879" s="827"/>
      <c r="L879" s="827"/>
      <c r="M879" s="827"/>
      <c r="N879" s="827"/>
      <c r="O879" s="827"/>
      <c r="P879" s="827"/>
      <c r="Q879" s="827"/>
      <c r="R879" s="748"/>
      <c r="S879" s="827"/>
      <c r="T879" s="830"/>
      <c r="U879" s="831"/>
      <c r="V879" s="831"/>
      <c r="W879" s="831"/>
      <c r="X879" s="831"/>
      <c r="Y879" s="832"/>
      <c r="Z879" s="748"/>
      <c r="AA879" s="748"/>
      <c r="AB879" s="748"/>
    </row>
    <row r="880" spans="1:28" ht="15.75" customHeight="1">
      <c r="A880" s="826"/>
      <c r="B880" s="827"/>
      <c r="C880" s="827"/>
      <c r="D880" s="827"/>
      <c r="E880" s="827"/>
      <c r="F880" s="827"/>
      <c r="G880" s="828"/>
      <c r="H880" s="829"/>
      <c r="I880" s="829"/>
      <c r="J880" s="827"/>
      <c r="K880" s="827"/>
      <c r="L880" s="827"/>
      <c r="M880" s="827"/>
      <c r="N880" s="827"/>
      <c r="O880" s="827"/>
      <c r="P880" s="827"/>
      <c r="Q880" s="827"/>
      <c r="R880" s="748"/>
      <c r="S880" s="827"/>
      <c r="T880" s="830"/>
      <c r="U880" s="831"/>
      <c r="V880" s="831"/>
      <c r="W880" s="831"/>
      <c r="X880" s="831"/>
      <c r="Y880" s="832"/>
      <c r="Z880" s="748"/>
      <c r="AA880" s="748"/>
      <c r="AB880" s="748"/>
    </row>
    <row r="881" spans="1:28" ht="15.75" customHeight="1">
      <c r="A881" s="826"/>
      <c r="B881" s="827"/>
      <c r="C881" s="827"/>
      <c r="D881" s="827"/>
      <c r="E881" s="827"/>
      <c r="F881" s="827"/>
      <c r="G881" s="828"/>
      <c r="H881" s="829"/>
      <c r="I881" s="829"/>
      <c r="J881" s="827"/>
      <c r="K881" s="827"/>
      <c r="L881" s="827"/>
      <c r="M881" s="827"/>
      <c r="N881" s="827"/>
      <c r="O881" s="827"/>
      <c r="P881" s="827"/>
      <c r="Q881" s="827"/>
      <c r="R881" s="748"/>
      <c r="S881" s="827"/>
      <c r="T881" s="830"/>
      <c r="U881" s="831"/>
      <c r="V881" s="831"/>
      <c r="W881" s="831"/>
      <c r="X881" s="831"/>
      <c r="Y881" s="832"/>
      <c r="Z881" s="748"/>
      <c r="AA881" s="748"/>
      <c r="AB881" s="748"/>
    </row>
    <row r="882" spans="1:28" ht="15.75" customHeight="1">
      <c r="A882" s="826"/>
      <c r="B882" s="827"/>
      <c r="C882" s="827"/>
      <c r="D882" s="827"/>
      <c r="E882" s="827"/>
      <c r="F882" s="827"/>
      <c r="G882" s="828"/>
      <c r="H882" s="829"/>
      <c r="I882" s="829"/>
      <c r="J882" s="827"/>
      <c r="K882" s="827"/>
      <c r="L882" s="827"/>
      <c r="M882" s="827"/>
      <c r="N882" s="827"/>
      <c r="O882" s="827"/>
      <c r="P882" s="827"/>
      <c r="Q882" s="827"/>
      <c r="R882" s="748"/>
      <c r="S882" s="827"/>
      <c r="T882" s="830"/>
      <c r="U882" s="831"/>
      <c r="V882" s="831"/>
      <c r="W882" s="831"/>
      <c r="X882" s="831"/>
      <c r="Y882" s="832"/>
      <c r="Z882" s="748"/>
      <c r="AA882" s="748"/>
      <c r="AB882" s="748"/>
    </row>
    <row r="883" spans="1:28" ht="15.75" customHeight="1">
      <c r="A883" s="826"/>
      <c r="B883" s="827"/>
      <c r="C883" s="827"/>
      <c r="D883" s="827"/>
      <c r="E883" s="827"/>
      <c r="F883" s="827"/>
      <c r="G883" s="828"/>
      <c r="H883" s="829"/>
      <c r="I883" s="829"/>
      <c r="J883" s="827"/>
      <c r="K883" s="827"/>
      <c r="L883" s="827"/>
      <c r="M883" s="827"/>
      <c r="N883" s="827"/>
      <c r="O883" s="827"/>
      <c r="P883" s="827"/>
      <c r="Q883" s="827"/>
      <c r="R883" s="748"/>
      <c r="S883" s="827"/>
      <c r="T883" s="830"/>
      <c r="U883" s="831"/>
      <c r="V883" s="831"/>
      <c r="W883" s="831"/>
      <c r="X883" s="831"/>
      <c r="Y883" s="832"/>
      <c r="Z883" s="748"/>
      <c r="AA883" s="748"/>
      <c r="AB883" s="748"/>
    </row>
    <row r="884" spans="1:28" ht="15.75" customHeight="1">
      <c r="A884" s="826"/>
      <c r="B884" s="827"/>
      <c r="C884" s="827"/>
      <c r="D884" s="827"/>
      <c r="E884" s="827"/>
      <c r="F884" s="827"/>
      <c r="G884" s="828"/>
      <c r="H884" s="829"/>
      <c r="I884" s="829"/>
      <c r="J884" s="827"/>
      <c r="K884" s="827"/>
      <c r="L884" s="827"/>
      <c r="M884" s="827"/>
      <c r="N884" s="827"/>
      <c r="O884" s="827"/>
      <c r="P884" s="827"/>
      <c r="Q884" s="827"/>
      <c r="R884" s="748"/>
      <c r="S884" s="827"/>
      <c r="T884" s="830"/>
      <c r="U884" s="831"/>
      <c r="V884" s="831"/>
      <c r="W884" s="831"/>
      <c r="X884" s="831"/>
      <c r="Y884" s="832"/>
      <c r="Z884" s="748"/>
      <c r="AA884" s="748"/>
      <c r="AB884" s="748"/>
    </row>
    <row r="885" spans="1:28" ht="15.75" customHeight="1">
      <c r="A885" s="826"/>
      <c r="B885" s="827"/>
      <c r="C885" s="827"/>
      <c r="D885" s="827"/>
      <c r="E885" s="827"/>
      <c r="F885" s="827"/>
      <c r="G885" s="828"/>
      <c r="H885" s="829"/>
      <c r="I885" s="829"/>
      <c r="J885" s="827"/>
      <c r="K885" s="827"/>
      <c r="L885" s="827"/>
      <c r="M885" s="827"/>
      <c r="N885" s="827"/>
      <c r="O885" s="827"/>
      <c r="P885" s="827"/>
      <c r="Q885" s="827"/>
      <c r="R885" s="748"/>
      <c r="S885" s="827"/>
      <c r="T885" s="830"/>
      <c r="U885" s="831"/>
      <c r="V885" s="831"/>
      <c r="W885" s="831"/>
      <c r="X885" s="831"/>
      <c r="Y885" s="832"/>
      <c r="Z885" s="748"/>
      <c r="AA885" s="748"/>
      <c r="AB885" s="748"/>
    </row>
    <row r="886" spans="1:28" ht="15.75" customHeight="1">
      <c r="A886" s="826"/>
      <c r="B886" s="827"/>
      <c r="C886" s="827"/>
      <c r="D886" s="827"/>
      <c r="E886" s="827"/>
      <c r="F886" s="827"/>
      <c r="G886" s="828"/>
      <c r="H886" s="829"/>
      <c r="I886" s="829"/>
      <c r="J886" s="827"/>
      <c r="K886" s="827"/>
      <c r="L886" s="827"/>
      <c r="M886" s="827"/>
      <c r="N886" s="827"/>
      <c r="O886" s="827"/>
      <c r="P886" s="827"/>
      <c r="Q886" s="827"/>
      <c r="R886" s="748"/>
      <c r="S886" s="827"/>
      <c r="T886" s="830"/>
      <c r="U886" s="831"/>
      <c r="V886" s="831"/>
      <c r="W886" s="831"/>
      <c r="X886" s="831"/>
      <c r="Y886" s="832"/>
      <c r="Z886" s="748"/>
      <c r="AA886" s="748"/>
      <c r="AB886" s="748"/>
    </row>
    <row r="887" spans="1:28" ht="15.75" customHeight="1">
      <c r="A887" s="826"/>
      <c r="B887" s="827"/>
      <c r="C887" s="827"/>
      <c r="D887" s="827"/>
      <c r="E887" s="827"/>
      <c r="F887" s="827"/>
      <c r="G887" s="828"/>
      <c r="H887" s="829"/>
      <c r="I887" s="829"/>
      <c r="J887" s="827"/>
      <c r="K887" s="827"/>
      <c r="L887" s="827"/>
      <c r="M887" s="827"/>
      <c r="N887" s="827"/>
      <c r="O887" s="827"/>
      <c r="P887" s="827"/>
      <c r="Q887" s="827"/>
      <c r="R887" s="748"/>
      <c r="S887" s="827"/>
      <c r="T887" s="830"/>
      <c r="U887" s="831"/>
      <c r="V887" s="831"/>
      <c r="W887" s="831"/>
      <c r="X887" s="831"/>
      <c r="Y887" s="832"/>
      <c r="Z887" s="748"/>
      <c r="AA887" s="748"/>
      <c r="AB887" s="748"/>
    </row>
    <row r="888" spans="1:28" ht="15.75" customHeight="1">
      <c r="A888" s="826"/>
      <c r="B888" s="827"/>
      <c r="C888" s="827"/>
      <c r="D888" s="827"/>
      <c r="E888" s="827"/>
      <c r="F888" s="827"/>
      <c r="G888" s="828"/>
      <c r="H888" s="829"/>
      <c r="I888" s="829"/>
      <c r="J888" s="827"/>
      <c r="K888" s="827"/>
      <c r="L888" s="827"/>
      <c r="M888" s="827"/>
      <c r="N888" s="827"/>
      <c r="O888" s="827"/>
      <c r="P888" s="827"/>
      <c r="Q888" s="827"/>
      <c r="R888" s="748"/>
      <c r="S888" s="827"/>
      <c r="T888" s="830"/>
      <c r="U888" s="831"/>
      <c r="V888" s="831"/>
      <c r="W888" s="831"/>
      <c r="X888" s="831"/>
      <c r="Y888" s="832"/>
      <c r="Z888" s="748"/>
      <c r="AA888" s="748"/>
      <c r="AB888" s="748"/>
    </row>
    <row r="889" spans="1:28" ht="15.75" customHeight="1">
      <c r="A889" s="826"/>
      <c r="B889" s="827"/>
      <c r="C889" s="827"/>
      <c r="D889" s="827"/>
      <c r="E889" s="827"/>
      <c r="F889" s="827"/>
      <c r="G889" s="828"/>
      <c r="H889" s="829"/>
      <c r="I889" s="829"/>
      <c r="J889" s="827"/>
      <c r="K889" s="827"/>
      <c r="L889" s="827"/>
      <c r="M889" s="827"/>
      <c r="N889" s="827"/>
      <c r="O889" s="827"/>
      <c r="P889" s="827"/>
      <c r="Q889" s="827"/>
      <c r="R889" s="748"/>
      <c r="S889" s="827"/>
      <c r="T889" s="830"/>
      <c r="U889" s="831"/>
      <c r="V889" s="831"/>
      <c r="W889" s="831"/>
      <c r="X889" s="831"/>
      <c r="Y889" s="832"/>
      <c r="Z889" s="748"/>
      <c r="AA889" s="748"/>
      <c r="AB889" s="748"/>
    </row>
    <row r="890" spans="1:28" ht="15.75" customHeight="1">
      <c r="A890" s="826"/>
      <c r="B890" s="827"/>
      <c r="C890" s="827"/>
      <c r="D890" s="827"/>
      <c r="E890" s="827"/>
      <c r="F890" s="827"/>
      <c r="G890" s="828"/>
      <c r="H890" s="829"/>
      <c r="I890" s="829"/>
      <c r="J890" s="827"/>
      <c r="K890" s="827"/>
      <c r="L890" s="827"/>
      <c r="M890" s="827"/>
      <c r="N890" s="827"/>
      <c r="O890" s="827"/>
      <c r="P890" s="827"/>
      <c r="Q890" s="827"/>
      <c r="R890" s="748"/>
      <c r="S890" s="827"/>
      <c r="T890" s="830"/>
      <c r="U890" s="831"/>
      <c r="V890" s="831"/>
      <c r="W890" s="831"/>
      <c r="X890" s="831"/>
      <c r="Y890" s="832"/>
      <c r="Z890" s="748"/>
      <c r="AA890" s="748"/>
      <c r="AB890" s="748"/>
    </row>
    <row r="891" spans="1:28" ht="15.75" customHeight="1">
      <c r="A891" s="826"/>
      <c r="B891" s="827"/>
      <c r="C891" s="827"/>
      <c r="D891" s="827"/>
      <c r="E891" s="827"/>
      <c r="F891" s="827"/>
      <c r="G891" s="828"/>
      <c r="H891" s="829"/>
      <c r="I891" s="829"/>
      <c r="J891" s="827"/>
      <c r="K891" s="827"/>
      <c r="L891" s="827"/>
      <c r="M891" s="827"/>
      <c r="N891" s="827"/>
      <c r="O891" s="827"/>
      <c r="P891" s="827"/>
      <c r="Q891" s="827"/>
      <c r="R891" s="748"/>
      <c r="S891" s="827"/>
      <c r="T891" s="830"/>
      <c r="U891" s="831"/>
      <c r="V891" s="831"/>
      <c r="W891" s="831"/>
      <c r="X891" s="831"/>
      <c r="Y891" s="832"/>
      <c r="Z891" s="748"/>
      <c r="AA891" s="748"/>
      <c r="AB891" s="748"/>
    </row>
    <row r="892" spans="1:28" ht="15.75" customHeight="1">
      <c r="A892" s="826"/>
      <c r="B892" s="827"/>
      <c r="C892" s="827"/>
      <c r="D892" s="827"/>
      <c r="E892" s="827"/>
      <c r="F892" s="827"/>
      <c r="G892" s="828"/>
      <c r="H892" s="829"/>
      <c r="I892" s="829"/>
      <c r="J892" s="827"/>
      <c r="K892" s="827"/>
      <c r="L892" s="827"/>
      <c r="M892" s="827"/>
      <c r="N892" s="827"/>
      <c r="O892" s="827"/>
      <c r="P892" s="827"/>
      <c r="Q892" s="827"/>
      <c r="R892" s="748"/>
      <c r="S892" s="827"/>
      <c r="T892" s="830"/>
      <c r="U892" s="831"/>
      <c r="V892" s="831"/>
      <c r="W892" s="831"/>
      <c r="X892" s="831"/>
      <c r="Y892" s="832"/>
      <c r="Z892" s="748"/>
      <c r="AA892" s="748"/>
      <c r="AB892" s="748"/>
    </row>
    <row r="893" spans="1:28" ht="15.75" customHeight="1">
      <c r="A893" s="826"/>
      <c r="B893" s="827"/>
      <c r="C893" s="827"/>
      <c r="D893" s="827"/>
      <c r="E893" s="827"/>
      <c r="F893" s="827"/>
      <c r="G893" s="828"/>
      <c r="H893" s="829"/>
      <c r="I893" s="829"/>
      <c r="J893" s="827"/>
      <c r="K893" s="827"/>
      <c r="L893" s="827"/>
      <c r="M893" s="827"/>
      <c r="N893" s="827"/>
      <c r="O893" s="827"/>
      <c r="P893" s="827"/>
      <c r="Q893" s="827"/>
      <c r="R893" s="748"/>
      <c r="S893" s="827"/>
      <c r="T893" s="830"/>
      <c r="U893" s="831"/>
      <c r="V893" s="831"/>
      <c r="W893" s="831"/>
      <c r="X893" s="831"/>
      <c r="Y893" s="832"/>
      <c r="Z893" s="748"/>
      <c r="AA893" s="748"/>
      <c r="AB893" s="748"/>
    </row>
    <row r="894" spans="1:28" ht="15.75" customHeight="1">
      <c r="A894" s="826"/>
      <c r="B894" s="827"/>
      <c r="C894" s="827"/>
      <c r="D894" s="827"/>
      <c r="E894" s="827"/>
      <c r="F894" s="827"/>
      <c r="G894" s="828"/>
      <c r="H894" s="829"/>
      <c r="I894" s="829"/>
      <c r="J894" s="827"/>
      <c r="K894" s="827"/>
      <c r="L894" s="827"/>
      <c r="M894" s="827"/>
      <c r="N894" s="827"/>
      <c r="O894" s="827"/>
      <c r="P894" s="827"/>
      <c r="Q894" s="827"/>
      <c r="R894" s="748"/>
      <c r="S894" s="827"/>
      <c r="T894" s="830"/>
      <c r="U894" s="831"/>
      <c r="V894" s="831"/>
      <c r="W894" s="831"/>
      <c r="X894" s="831"/>
      <c r="Y894" s="832"/>
      <c r="Z894" s="748"/>
      <c r="AA894" s="748"/>
      <c r="AB894" s="748"/>
    </row>
    <row r="895" spans="1:28" ht="15.75" customHeight="1">
      <c r="A895" s="826"/>
      <c r="B895" s="827"/>
      <c r="C895" s="827"/>
      <c r="D895" s="827"/>
      <c r="E895" s="827"/>
      <c r="F895" s="827"/>
      <c r="G895" s="828"/>
      <c r="H895" s="829"/>
      <c r="I895" s="829"/>
      <c r="J895" s="827"/>
      <c r="K895" s="827"/>
      <c r="L895" s="827"/>
      <c r="M895" s="827"/>
      <c r="N895" s="827"/>
      <c r="O895" s="827"/>
      <c r="P895" s="827"/>
      <c r="Q895" s="827"/>
      <c r="R895" s="748"/>
      <c r="S895" s="827"/>
      <c r="T895" s="830"/>
      <c r="U895" s="831"/>
      <c r="V895" s="831"/>
      <c r="W895" s="831"/>
      <c r="X895" s="831"/>
      <c r="Y895" s="832"/>
      <c r="Z895" s="748"/>
      <c r="AA895" s="748"/>
      <c r="AB895" s="748"/>
    </row>
    <row r="896" spans="1:28" ht="15.75" customHeight="1">
      <c r="A896" s="826"/>
      <c r="B896" s="827"/>
      <c r="C896" s="827"/>
      <c r="D896" s="827"/>
      <c r="E896" s="827"/>
      <c r="F896" s="827"/>
      <c r="G896" s="828"/>
      <c r="H896" s="829"/>
      <c r="I896" s="829"/>
      <c r="J896" s="827"/>
      <c r="K896" s="827"/>
      <c r="L896" s="827"/>
      <c r="M896" s="827"/>
      <c r="N896" s="827"/>
      <c r="O896" s="827"/>
      <c r="P896" s="827"/>
      <c r="Q896" s="827"/>
      <c r="R896" s="748"/>
      <c r="S896" s="827"/>
      <c r="T896" s="830"/>
      <c r="U896" s="831"/>
      <c r="V896" s="831"/>
      <c r="W896" s="831"/>
      <c r="X896" s="831"/>
      <c r="Y896" s="832"/>
      <c r="Z896" s="748"/>
      <c r="AA896" s="748"/>
      <c r="AB896" s="748"/>
    </row>
    <row r="897" spans="1:28" ht="15.75" customHeight="1">
      <c r="A897" s="826"/>
      <c r="B897" s="827"/>
      <c r="C897" s="827"/>
      <c r="D897" s="827"/>
      <c r="E897" s="827"/>
      <c r="F897" s="827"/>
      <c r="G897" s="828"/>
      <c r="H897" s="829"/>
      <c r="I897" s="829"/>
      <c r="J897" s="827"/>
      <c r="K897" s="827"/>
      <c r="L897" s="827"/>
      <c r="M897" s="827"/>
      <c r="N897" s="827"/>
      <c r="O897" s="827"/>
      <c r="P897" s="827"/>
      <c r="Q897" s="827"/>
      <c r="R897" s="748"/>
      <c r="S897" s="827"/>
      <c r="T897" s="830"/>
      <c r="U897" s="831"/>
      <c r="V897" s="831"/>
      <c r="W897" s="831"/>
      <c r="X897" s="831"/>
      <c r="Y897" s="832"/>
      <c r="Z897" s="748"/>
      <c r="AA897" s="748"/>
      <c r="AB897" s="748"/>
    </row>
    <row r="898" spans="1:28" ht="15.75" customHeight="1">
      <c r="A898" s="826"/>
      <c r="B898" s="827"/>
      <c r="C898" s="827"/>
      <c r="D898" s="827"/>
      <c r="E898" s="827"/>
      <c r="F898" s="827"/>
      <c r="G898" s="828"/>
      <c r="H898" s="829"/>
      <c r="I898" s="829"/>
      <c r="J898" s="827"/>
      <c r="K898" s="827"/>
      <c r="L898" s="827"/>
      <c r="M898" s="827"/>
      <c r="N898" s="827"/>
      <c r="O898" s="827"/>
      <c r="P898" s="827"/>
      <c r="Q898" s="827"/>
      <c r="R898" s="748"/>
      <c r="S898" s="827"/>
      <c r="T898" s="830"/>
      <c r="U898" s="831"/>
      <c r="V898" s="831"/>
      <c r="W898" s="831"/>
      <c r="X898" s="831"/>
      <c r="Y898" s="832"/>
      <c r="Z898" s="748"/>
      <c r="AA898" s="748"/>
      <c r="AB898" s="748"/>
    </row>
    <row r="899" spans="1:28" ht="15.75" customHeight="1">
      <c r="A899" s="826"/>
      <c r="B899" s="827"/>
      <c r="C899" s="827"/>
      <c r="D899" s="827"/>
      <c r="E899" s="827"/>
      <c r="F899" s="827"/>
      <c r="G899" s="828"/>
      <c r="H899" s="829"/>
      <c r="I899" s="829"/>
      <c r="J899" s="827"/>
      <c r="K899" s="827"/>
      <c r="L899" s="827"/>
      <c r="M899" s="827"/>
      <c r="N899" s="827"/>
      <c r="O899" s="827"/>
      <c r="P899" s="827"/>
      <c r="Q899" s="827"/>
      <c r="R899" s="748"/>
      <c r="S899" s="827"/>
      <c r="T899" s="830"/>
      <c r="U899" s="831"/>
      <c r="V899" s="831"/>
      <c r="W899" s="831"/>
      <c r="X899" s="831"/>
      <c r="Y899" s="832"/>
      <c r="Z899" s="748"/>
      <c r="AA899" s="748"/>
      <c r="AB899" s="748"/>
    </row>
    <row r="900" spans="1:28" ht="15.75" customHeight="1">
      <c r="A900" s="826"/>
      <c r="B900" s="827"/>
      <c r="C900" s="827"/>
      <c r="D900" s="827"/>
      <c r="E900" s="827"/>
      <c r="F900" s="827"/>
      <c r="G900" s="828"/>
      <c r="H900" s="829"/>
      <c r="I900" s="829"/>
      <c r="J900" s="827"/>
      <c r="K900" s="827"/>
      <c r="L900" s="827"/>
      <c r="M900" s="827"/>
      <c r="N900" s="827"/>
      <c r="O900" s="827"/>
      <c r="P900" s="827"/>
      <c r="Q900" s="827"/>
      <c r="R900" s="748"/>
      <c r="S900" s="827"/>
      <c r="T900" s="830"/>
      <c r="U900" s="831"/>
      <c r="V900" s="831"/>
      <c r="W900" s="831"/>
      <c r="X900" s="831"/>
      <c r="Y900" s="832"/>
      <c r="Z900" s="748"/>
      <c r="AA900" s="748"/>
      <c r="AB900" s="748"/>
    </row>
    <row r="901" spans="1:28" ht="15.75" customHeight="1">
      <c r="A901" s="826"/>
      <c r="B901" s="827"/>
      <c r="C901" s="827"/>
      <c r="D901" s="827"/>
      <c r="E901" s="827"/>
      <c r="F901" s="827"/>
      <c r="G901" s="828"/>
      <c r="H901" s="829"/>
      <c r="I901" s="829"/>
      <c r="J901" s="827"/>
      <c r="K901" s="827"/>
      <c r="L901" s="827"/>
      <c r="M901" s="827"/>
      <c r="N901" s="827"/>
      <c r="O901" s="827"/>
      <c r="P901" s="827"/>
      <c r="Q901" s="827"/>
      <c r="R901" s="748"/>
      <c r="S901" s="827"/>
      <c r="T901" s="830"/>
      <c r="U901" s="831"/>
      <c r="V901" s="831"/>
      <c r="W901" s="831"/>
      <c r="X901" s="831"/>
      <c r="Y901" s="832"/>
      <c r="Z901" s="748"/>
      <c r="AA901" s="748"/>
      <c r="AB901" s="748"/>
    </row>
    <row r="902" spans="1:28" ht="15.75" customHeight="1">
      <c r="A902" s="826"/>
      <c r="B902" s="827"/>
      <c r="C902" s="827"/>
      <c r="D902" s="827"/>
      <c r="E902" s="827"/>
      <c r="F902" s="827"/>
      <c r="G902" s="828"/>
      <c r="H902" s="829"/>
      <c r="I902" s="829"/>
      <c r="J902" s="827"/>
      <c r="K902" s="827"/>
      <c r="L902" s="827"/>
      <c r="M902" s="827"/>
      <c r="N902" s="827"/>
      <c r="O902" s="827"/>
      <c r="P902" s="827"/>
      <c r="Q902" s="827"/>
      <c r="R902" s="748"/>
      <c r="S902" s="827"/>
      <c r="T902" s="830"/>
      <c r="U902" s="831"/>
      <c r="V902" s="831"/>
      <c r="W902" s="831"/>
      <c r="X902" s="831"/>
      <c r="Y902" s="832"/>
      <c r="Z902" s="748"/>
      <c r="AA902" s="748"/>
      <c r="AB902" s="748"/>
    </row>
    <row r="903" spans="1:28" ht="15.75" customHeight="1">
      <c r="A903" s="826"/>
      <c r="B903" s="827"/>
      <c r="C903" s="827"/>
      <c r="D903" s="827"/>
      <c r="E903" s="827"/>
      <c r="F903" s="827"/>
      <c r="G903" s="828"/>
      <c r="H903" s="829"/>
      <c r="I903" s="829"/>
      <c r="J903" s="827"/>
      <c r="K903" s="827"/>
      <c r="L903" s="827"/>
      <c r="M903" s="827"/>
      <c r="N903" s="827"/>
      <c r="O903" s="827"/>
      <c r="P903" s="827"/>
      <c r="Q903" s="827"/>
      <c r="R903" s="748"/>
      <c r="S903" s="827"/>
      <c r="T903" s="830"/>
      <c r="U903" s="831"/>
      <c r="V903" s="831"/>
      <c r="W903" s="831"/>
      <c r="X903" s="831"/>
      <c r="Y903" s="832"/>
      <c r="Z903" s="748"/>
      <c r="AA903" s="748"/>
      <c r="AB903" s="748"/>
    </row>
    <row r="904" spans="1:28" ht="15.75" customHeight="1">
      <c r="A904" s="826"/>
      <c r="B904" s="827"/>
      <c r="C904" s="827"/>
      <c r="D904" s="827"/>
      <c r="E904" s="827"/>
      <c r="F904" s="827"/>
      <c r="G904" s="828"/>
      <c r="H904" s="829"/>
      <c r="I904" s="829"/>
      <c r="J904" s="827"/>
      <c r="K904" s="827"/>
      <c r="L904" s="827"/>
      <c r="M904" s="827"/>
      <c r="N904" s="827"/>
      <c r="O904" s="827"/>
      <c r="P904" s="827"/>
      <c r="Q904" s="827"/>
      <c r="R904" s="748"/>
      <c r="S904" s="827"/>
      <c r="T904" s="830"/>
      <c r="U904" s="831"/>
      <c r="V904" s="831"/>
      <c r="W904" s="831"/>
      <c r="X904" s="831"/>
      <c r="Y904" s="832"/>
      <c r="Z904" s="748"/>
      <c r="AA904" s="748"/>
      <c r="AB904" s="748"/>
    </row>
    <row r="905" spans="1:28" ht="15.75" customHeight="1">
      <c r="A905" s="826"/>
      <c r="B905" s="827"/>
      <c r="C905" s="827"/>
      <c r="D905" s="827"/>
      <c r="E905" s="827"/>
      <c r="F905" s="827"/>
      <c r="G905" s="828"/>
      <c r="H905" s="829"/>
      <c r="I905" s="829"/>
      <c r="J905" s="827"/>
      <c r="K905" s="827"/>
      <c r="L905" s="827"/>
      <c r="M905" s="827"/>
      <c r="N905" s="827"/>
      <c r="O905" s="827"/>
      <c r="P905" s="827"/>
      <c r="Q905" s="827"/>
      <c r="R905" s="748"/>
      <c r="S905" s="827"/>
      <c r="T905" s="830"/>
      <c r="U905" s="831"/>
      <c r="V905" s="831"/>
      <c r="W905" s="831"/>
      <c r="X905" s="831"/>
      <c r="Y905" s="832"/>
      <c r="Z905" s="748"/>
      <c r="AA905" s="748"/>
      <c r="AB905" s="748"/>
    </row>
    <row r="906" spans="1:28" ht="15.75" customHeight="1">
      <c r="A906" s="826"/>
      <c r="B906" s="827"/>
      <c r="C906" s="827"/>
      <c r="D906" s="827"/>
      <c r="E906" s="827"/>
      <c r="F906" s="827"/>
      <c r="G906" s="828"/>
      <c r="H906" s="829"/>
      <c r="I906" s="829"/>
      <c r="J906" s="827"/>
      <c r="K906" s="827"/>
      <c r="L906" s="827"/>
      <c r="M906" s="827"/>
      <c r="N906" s="827"/>
      <c r="O906" s="827"/>
      <c r="P906" s="827"/>
      <c r="Q906" s="827"/>
      <c r="R906" s="748"/>
      <c r="S906" s="827"/>
      <c r="T906" s="830"/>
      <c r="U906" s="831"/>
      <c r="V906" s="831"/>
      <c r="W906" s="831"/>
      <c r="X906" s="831"/>
      <c r="Y906" s="832"/>
      <c r="Z906" s="748"/>
      <c r="AA906" s="748"/>
      <c r="AB906" s="748"/>
    </row>
    <row r="907" spans="1:28" ht="15.75" customHeight="1">
      <c r="A907" s="826"/>
      <c r="B907" s="827"/>
      <c r="C907" s="827"/>
      <c r="D907" s="827"/>
      <c r="E907" s="827"/>
      <c r="F907" s="827"/>
      <c r="G907" s="828"/>
      <c r="H907" s="829"/>
      <c r="I907" s="829"/>
      <c r="J907" s="827"/>
      <c r="K907" s="827"/>
      <c r="L907" s="827"/>
      <c r="M907" s="827"/>
      <c r="N907" s="827"/>
      <c r="O907" s="827"/>
      <c r="P907" s="827"/>
      <c r="Q907" s="827"/>
      <c r="R907" s="748"/>
      <c r="S907" s="827"/>
      <c r="T907" s="830"/>
      <c r="U907" s="831"/>
      <c r="V907" s="831"/>
      <c r="W907" s="831"/>
      <c r="X907" s="831"/>
      <c r="Y907" s="832"/>
      <c r="Z907" s="748"/>
      <c r="AA907" s="748"/>
      <c r="AB907" s="748"/>
    </row>
    <row r="908" spans="1:28" ht="15.75" customHeight="1">
      <c r="A908" s="826"/>
      <c r="B908" s="827"/>
      <c r="C908" s="827"/>
      <c r="D908" s="827"/>
      <c r="E908" s="827"/>
      <c r="F908" s="827"/>
      <c r="G908" s="828"/>
      <c r="H908" s="829"/>
      <c r="I908" s="829"/>
      <c r="J908" s="827"/>
      <c r="K908" s="827"/>
      <c r="L908" s="827"/>
      <c r="M908" s="827"/>
      <c r="N908" s="827"/>
      <c r="O908" s="827"/>
      <c r="P908" s="827"/>
      <c r="Q908" s="827"/>
      <c r="R908" s="748"/>
      <c r="S908" s="827"/>
      <c r="T908" s="830"/>
      <c r="U908" s="831"/>
      <c r="V908" s="831"/>
      <c r="W908" s="831"/>
      <c r="X908" s="831"/>
      <c r="Y908" s="832"/>
      <c r="Z908" s="748"/>
      <c r="AA908" s="748"/>
      <c r="AB908" s="748"/>
    </row>
    <row r="909" spans="1:28" ht="15.75" customHeight="1">
      <c r="A909" s="826"/>
      <c r="B909" s="827"/>
      <c r="C909" s="827"/>
      <c r="D909" s="827"/>
      <c r="E909" s="827"/>
      <c r="F909" s="827"/>
      <c r="G909" s="828"/>
      <c r="H909" s="829"/>
      <c r="I909" s="829"/>
      <c r="J909" s="827"/>
      <c r="K909" s="827"/>
      <c r="L909" s="827"/>
      <c r="M909" s="827"/>
      <c r="N909" s="827"/>
      <c r="O909" s="827"/>
      <c r="P909" s="827"/>
      <c r="Q909" s="827"/>
      <c r="R909" s="748"/>
      <c r="S909" s="827"/>
      <c r="T909" s="830"/>
      <c r="U909" s="831"/>
      <c r="V909" s="831"/>
      <c r="W909" s="831"/>
      <c r="X909" s="831"/>
      <c r="Y909" s="832"/>
      <c r="Z909" s="748"/>
      <c r="AA909" s="748"/>
      <c r="AB909" s="748"/>
    </row>
    <row r="910" spans="1:28" ht="15.75" customHeight="1">
      <c r="A910" s="826"/>
      <c r="B910" s="827"/>
      <c r="C910" s="827"/>
      <c r="D910" s="827"/>
      <c r="E910" s="827"/>
      <c r="F910" s="827"/>
      <c r="G910" s="828"/>
      <c r="H910" s="829"/>
      <c r="I910" s="829"/>
      <c r="J910" s="827"/>
      <c r="K910" s="827"/>
      <c r="L910" s="827"/>
      <c r="M910" s="827"/>
      <c r="N910" s="827"/>
      <c r="O910" s="827"/>
      <c r="P910" s="827"/>
      <c r="Q910" s="827"/>
      <c r="R910" s="748"/>
      <c r="S910" s="827"/>
      <c r="T910" s="830"/>
      <c r="U910" s="831"/>
      <c r="V910" s="831"/>
      <c r="W910" s="831"/>
      <c r="X910" s="831"/>
      <c r="Y910" s="832"/>
      <c r="Z910" s="748"/>
      <c r="AA910" s="748"/>
      <c r="AB910" s="748"/>
    </row>
    <row r="911" spans="1:28" ht="15.75" customHeight="1">
      <c r="A911" s="826"/>
      <c r="B911" s="827"/>
      <c r="C911" s="827"/>
      <c r="D911" s="827"/>
      <c r="E911" s="827"/>
      <c r="F911" s="827"/>
      <c r="G911" s="828"/>
      <c r="H911" s="829"/>
      <c r="I911" s="829"/>
      <c r="J911" s="827"/>
      <c r="K911" s="827"/>
      <c r="L911" s="827"/>
      <c r="M911" s="827"/>
      <c r="N911" s="827"/>
      <c r="O911" s="827"/>
      <c r="P911" s="827"/>
      <c r="Q911" s="827"/>
      <c r="R911" s="748"/>
      <c r="S911" s="827"/>
      <c r="T911" s="830"/>
      <c r="U911" s="831"/>
      <c r="V911" s="831"/>
      <c r="W911" s="831"/>
      <c r="X911" s="831"/>
      <c r="Y911" s="832"/>
      <c r="Z911" s="748"/>
      <c r="AA911" s="748"/>
      <c r="AB911" s="748"/>
    </row>
    <row r="912" spans="1:28" ht="15.75" customHeight="1">
      <c r="A912" s="826"/>
      <c r="B912" s="827"/>
      <c r="C912" s="827"/>
      <c r="D912" s="827"/>
      <c r="E912" s="827"/>
      <c r="F912" s="827"/>
      <c r="G912" s="828"/>
      <c r="H912" s="829"/>
      <c r="I912" s="829"/>
      <c r="J912" s="827"/>
      <c r="K912" s="827"/>
      <c r="L912" s="827"/>
      <c r="M912" s="827"/>
      <c r="N912" s="827"/>
      <c r="O912" s="827"/>
      <c r="P912" s="827"/>
      <c r="Q912" s="827"/>
      <c r="R912" s="748"/>
      <c r="S912" s="827"/>
      <c r="T912" s="830"/>
      <c r="U912" s="831"/>
      <c r="V912" s="831"/>
      <c r="W912" s="831"/>
      <c r="X912" s="831"/>
      <c r="Y912" s="832"/>
      <c r="Z912" s="748"/>
      <c r="AA912" s="748"/>
      <c r="AB912" s="748"/>
    </row>
    <row r="913" spans="1:28" ht="15.75" customHeight="1">
      <c r="A913" s="826"/>
      <c r="B913" s="827"/>
      <c r="C913" s="827"/>
      <c r="D913" s="827"/>
      <c r="E913" s="827"/>
      <c r="F913" s="827"/>
      <c r="G913" s="828"/>
      <c r="H913" s="829"/>
      <c r="I913" s="829"/>
      <c r="J913" s="827"/>
      <c r="K913" s="827"/>
      <c r="L913" s="827"/>
      <c r="M913" s="827"/>
      <c r="N913" s="827"/>
      <c r="O913" s="827"/>
      <c r="P913" s="827"/>
      <c r="Q913" s="827"/>
      <c r="R913" s="748"/>
      <c r="S913" s="827"/>
      <c r="T913" s="830"/>
      <c r="U913" s="831"/>
      <c r="V913" s="831"/>
      <c r="W913" s="831"/>
      <c r="X913" s="831"/>
      <c r="Y913" s="832"/>
      <c r="Z913" s="748"/>
      <c r="AA913" s="748"/>
      <c r="AB913" s="748"/>
    </row>
    <row r="914" spans="1:28" ht="15.75" customHeight="1">
      <c r="A914" s="826"/>
      <c r="B914" s="827"/>
      <c r="C914" s="827"/>
      <c r="D914" s="827"/>
      <c r="E914" s="827"/>
      <c r="F914" s="827"/>
      <c r="G914" s="828"/>
      <c r="H914" s="829"/>
      <c r="I914" s="829"/>
      <c r="J914" s="827"/>
      <c r="K914" s="827"/>
      <c r="L914" s="827"/>
      <c r="M914" s="827"/>
      <c r="N914" s="827"/>
      <c r="O914" s="827"/>
      <c r="P914" s="827"/>
      <c r="Q914" s="827"/>
      <c r="R914" s="748"/>
      <c r="S914" s="827"/>
      <c r="T914" s="830"/>
      <c r="U914" s="831"/>
      <c r="V914" s="831"/>
      <c r="W914" s="831"/>
      <c r="X914" s="831"/>
      <c r="Y914" s="832"/>
      <c r="Z914" s="748"/>
      <c r="AA914" s="748"/>
      <c r="AB914" s="748"/>
    </row>
    <row r="915" spans="1:28" ht="15.75" customHeight="1">
      <c r="A915" s="826"/>
      <c r="B915" s="827"/>
      <c r="C915" s="827"/>
      <c r="D915" s="827"/>
      <c r="E915" s="827"/>
      <c r="F915" s="827"/>
      <c r="G915" s="828"/>
      <c r="H915" s="829"/>
      <c r="I915" s="829"/>
      <c r="J915" s="827"/>
      <c r="K915" s="827"/>
      <c r="L915" s="827"/>
      <c r="M915" s="827"/>
      <c r="N915" s="827"/>
      <c r="O915" s="827"/>
      <c r="P915" s="827"/>
      <c r="Q915" s="827"/>
      <c r="R915" s="748"/>
      <c r="S915" s="827"/>
      <c r="T915" s="830"/>
      <c r="U915" s="831"/>
      <c r="V915" s="831"/>
      <c r="W915" s="831"/>
      <c r="X915" s="831"/>
      <c r="Y915" s="832"/>
      <c r="Z915" s="748"/>
      <c r="AA915" s="748"/>
      <c r="AB915" s="748"/>
    </row>
    <row r="916" spans="1:28" ht="15.75" customHeight="1">
      <c r="A916" s="826"/>
      <c r="B916" s="827"/>
      <c r="C916" s="827"/>
      <c r="D916" s="827"/>
      <c r="E916" s="827"/>
      <c r="F916" s="827"/>
      <c r="G916" s="828"/>
      <c r="H916" s="829"/>
      <c r="I916" s="829"/>
      <c r="J916" s="827"/>
      <c r="K916" s="827"/>
      <c r="L916" s="827"/>
      <c r="M916" s="827"/>
      <c r="N916" s="827"/>
      <c r="O916" s="827"/>
      <c r="P916" s="827"/>
      <c r="Q916" s="827"/>
      <c r="R916" s="748"/>
      <c r="S916" s="827"/>
      <c r="T916" s="830"/>
      <c r="U916" s="831"/>
      <c r="V916" s="831"/>
      <c r="W916" s="831"/>
      <c r="X916" s="831"/>
      <c r="Y916" s="832"/>
      <c r="Z916" s="748"/>
      <c r="AA916" s="748"/>
      <c r="AB916" s="748"/>
    </row>
    <row r="917" spans="1:28" ht="15.75" customHeight="1">
      <c r="A917" s="826"/>
      <c r="B917" s="827"/>
      <c r="C917" s="827"/>
      <c r="D917" s="827"/>
      <c r="E917" s="827"/>
      <c r="F917" s="827"/>
      <c r="G917" s="828"/>
      <c r="H917" s="829"/>
      <c r="I917" s="829"/>
      <c r="J917" s="827"/>
      <c r="K917" s="827"/>
      <c r="L917" s="827"/>
      <c r="M917" s="827"/>
      <c r="N917" s="827"/>
      <c r="O917" s="827"/>
      <c r="P917" s="827"/>
      <c r="Q917" s="827"/>
      <c r="R917" s="748"/>
      <c r="S917" s="827"/>
      <c r="T917" s="830"/>
      <c r="U917" s="831"/>
      <c r="V917" s="831"/>
      <c r="W917" s="831"/>
      <c r="X917" s="831"/>
      <c r="Y917" s="832"/>
      <c r="Z917" s="748"/>
      <c r="AA917" s="748"/>
      <c r="AB917" s="748"/>
    </row>
    <row r="918" spans="1:28" ht="15.75" customHeight="1">
      <c r="A918" s="826"/>
      <c r="B918" s="827"/>
      <c r="C918" s="827"/>
      <c r="D918" s="827"/>
      <c r="E918" s="827"/>
      <c r="F918" s="827"/>
      <c r="G918" s="828"/>
      <c r="H918" s="829"/>
      <c r="I918" s="829"/>
      <c r="J918" s="827"/>
      <c r="K918" s="827"/>
      <c r="L918" s="827"/>
      <c r="M918" s="827"/>
      <c r="N918" s="827"/>
      <c r="O918" s="827"/>
      <c r="P918" s="827"/>
      <c r="Q918" s="827"/>
      <c r="R918" s="748"/>
      <c r="S918" s="827"/>
      <c r="T918" s="830"/>
      <c r="U918" s="831"/>
      <c r="V918" s="831"/>
      <c r="W918" s="831"/>
      <c r="X918" s="831"/>
      <c r="Y918" s="832"/>
      <c r="Z918" s="748"/>
      <c r="AA918" s="748"/>
      <c r="AB918" s="748"/>
    </row>
    <row r="919" spans="1:28" ht="15.75" customHeight="1">
      <c r="A919" s="826"/>
      <c r="B919" s="827"/>
      <c r="C919" s="827"/>
      <c r="D919" s="827"/>
      <c r="E919" s="827"/>
      <c r="F919" s="827"/>
      <c r="G919" s="828"/>
      <c r="H919" s="829"/>
      <c r="I919" s="829"/>
      <c r="J919" s="827"/>
      <c r="K919" s="827"/>
      <c r="L919" s="827"/>
      <c r="M919" s="827"/>
      <c r="N919" s="827"/>
      <c r="O919" s="827"/>
      <c r="P919" s="827"/>
      <c r="Q919" s="827"/>
      <c r="R919" s="748"/>
      <c r="S919" s="827"/>
      <c r="T919" s="830"/>
      <c r="U919" s="831"/>
      <c r="V919" s="831"/>
      <c r="W919" s="831"/>
      <c r="X919" s="831"/>
      <c r="Y919" s="832"/>
      <c r="Z919" s="748"/>
      <c r="AA919" s="748"/>
      <c r="AB919" s="748"/>
    </row>
    <row r="920" spans="1:28" ht="15.75" customHeight="1">
      <c r="A920" s="826"/>
      <c r="B920" s="827"/>
      <c r="C920" s="827"/>
      <c r="D920" s="827"/>
      <c r="E920" s="827"/>
      <c r="F920" s="827"/>
      <c r="G920" s="828"/>
      <c r="H920" s="829"/>
      <c r="I920" s="829"/>
      <c r="J920" s="827"/>
      <c r="K920" s="827"/>
      <c r="L920" s="827"/>
      <c r="M920" s="827"/>
      <c r="N920" s="827"/>
      <c r="O920" s="827"/>
      <c r="P920" s="827"/>
      <c r="Q920" s="827"/>
      <c r="R920" s="748"/>
      <c r="S920" s="827"/>
      <c r="T920" s="830"/>
      <c r="U920" s="831"/>
      <c r="V920" s="831"/>
      <c r="W920" s="831"/>
      <c r="X920" s="831"/>
      <c r="Y920" s="832"/>
      <c r="Z920" s="748"/>
      <c r="AA920" s="748"/>
      <c r="AB920" s="748"/>
    </row>
    <row r="921" spans="1:28" ht="15.75" customHeight="1">
      <c r="A921" s="826"/>
      <c r="B921" s="827"/>
      <c r="C921" s="827"/>
      <c r="D921" s="827"/>
      <c r="E921" s="827"/>
      <c r="F921" s="827"/>
      <c r="G921" s="828"/>
      <c r="H921" s="829"/>
      <c r="I921" s="829"/>
      <c r="J921" s="827"/>
      <c r="K921" s="827"/>
      <c r="L921" s="827"/>
      <c r="M921" s="827"/>
      <c r="N921" s="827"/>
      <c r="O921" s="827"/>
      <c r="P921" s="827"/>
      <c r="Q921" s="827"/>
      <c r="R921" s="748"/>
      <c r="S921" s="827"/>
      <c r="T921" s="830"/>
      <c r="U921" s="831"/>
      <c r="V921" s="831"/>
      <c r="W921" s="831"/>
      <c r="X921" s="831"/>
      <c r="Y921" s="832"/>
      <c r="Z921" s="748"/>
      <c r="AA921" s="748"/>
      <c r="AB921" s="748"/>
    </row>
    <row r="922" spans="1:28" ht="15.75" customHeight="1">
      <c r="A922" s="826"/>
      <c r="B922" s="827"/>
      <c r="C922" s="827"/>
      <c r="D922" s="827"/>
      <c r="E922" s="827"/>
      <c r="F922" s="827"/>
      <c r="G922" s="828"/>
      <c r="H922" s="829"/>
      <c r="I922" s="829"/>
      <c r="J922" s="827"/>
      <c r="K922" s="827"/>
      <c r="L922" s="827"/>
      <c r="M922" s="827"/>
      <c r="N922" s="827"/>
      <c r="O922" s="827"/>
      <c r="P922" s="827"/>
      <c r="Q922" s="827"/>
      <c r="R922" s="748"/>
      <c r="S922" s="827"/>
      <c r="T922" s="830"/>
      <c r="U922" s="831"/>
      <c r="V922" s="831"/>
      <c r="W922" s="831"/>
      <c r="X922" s="831"/>
      <c r="Y922" s="832"/>
      <c r="Z922" s="748"/>
      <c r="AA922" s="748"/>
      <c r="AB922" s="748"/>
    </row>
    <row r="923" spans="1:28" ht="15.75" customHeight="1">
      <c r="A923" s="826"/>
      <c r="B923" s="827"/>
      <c r="C923" s="827"/>
      <c r="D923" s="827"/>
      <c r="E923" s="827"/>
      <c r="F923" s="827"/>
      <c r="G923" s="828"/>
      <c r="H923" s="829"/>
      <c r="I923" s="829"/>
      <c r="J923" s="827"/>
      <c r="K923" s="827"/>
      <c r="L923" s="827"/>
      <c r="M923" s="827"/>
      <c r="N923" s="827"/>
      <c r="O923" s="827"/>
      <c r="P923" s="827"/>
      <c r="Q923" s="827"/>
      <c r="R923" s="748"/>
      <c r="S923" s="827"/>
      <c r="T923" s="830"/>
      <c r="U923" s="831"/>
      <c r="V923" s="831"/>
      <c r="W923" s="831"/>
      <c r="X923" s="831"/>
      <c r="Y923" s="832"/>
      <c r="Z923" s="748"/>
      <c r="AA923" s="748"/>
      <c r="AB923" s="748"/>
    </row>
    <row r="924" spans="1:28" ht="15.75" customHeight="1">
      <c r="A924" s="826"/>
      <c r="B924" s="827"/>
      <c r="C924" s="827"/>
      <c r="D924" s="827"/>
      <c r="E924" s="827"/>
      <c r="F924" s="827"/>
      <c r="G924" s="828"/>
      <c r="H924" s="829"/>
      <c r="I924" s="829"/>
      <c r="J924" s="827"/>
      <c r="K924" s="827"/>
      <c r="L924" s="827"/>
      <c r="M924" s="827"/>
      <c r="N924" s="827"/>
      <c r="O924" s="827"/>
      <c r="P924" s="827"/>
      <c r="Q924" s="827"/>
      <c r="R924" s="748"/>
      <c r="S924" s="827"/>
      <c r="T924" s="830"/>
      <c r="U924" s="831"/>
      <c r="V924" s="831"/>
      <c r="W924" s="831"/>
      <c r="X924" s="831"/>
      <c r="Y924" s="832"/>
      <c r="Z924" s="748"/>
      <c r="AA924" s="748"/>
      <c r="AB924" s="748"/>
    </row>
    <row r="925" spans="1:28" ht="15.75" customHeight="1">
      <c r="A925" s="826"/>
      <c r="B925" s="827"/>
      <c r="C925" s="827"/>
      <c r="D925" s="827"/>
      <c r="E925" s="827"/>
      <c r="F925" s="827"/>
      <c r="G925" s="828"/>
      <c r="H925" s="829"/>
      <c r="I925" s="829"/>
      <c r="J925" s="827"/>
      <c r="K925" s="827"/>
      <c r="L925" s="827"/>
      <c r="M925" s="827"/>
      <c r="N925" s="827"/>
      <c r="O925" s="827"/>
      <c r="P925" s="827"/>
      <c r="Q925" s="827"/>
      <c r="R925" s="748"/>
      <c r="S925" s="827"/>
      <c r="T925" s="830"/>
      <c r="U925" s="831"/>
      <c r="V925" s="831"/>
      <c r="W925" s="831"/>
      <c r="X925" s="831"/>
      <c r="Y925" s="832"/>
      <c r="Z925" s="748"/>
      <c r="AA925" s="748"/>
      <c r="AB925" s="748"/>
    </row>
    <row r="926" spans="1:28" ht="15.75" customHeight="1">
      <c r="A926" s="826"/>
      <c r="B926" s="827"/>
      <c r="C926" s="827"/>
      <c r="D926" s="827"/>
      <c r="E926" s="827"/>
      <c r="F926" s="827"/>
      <c r="G926" s="828"/>
      <c r="H926" s="829"/>
      <c r="I926" s="829"/>
      <c r="J926" s="827"/>
      <c r="K926" s="827"/>
      <c r="L926" s="827"/>
      <c r="M926" s="827"/>
      <c r="N926" s="827"/>
      <c r="O926" s="827"/>
      <c r="P926" s="827"/>
      <c r="Q926" s="827"/>
      <c r="R926" s="748"/>
      <c r="S926" s="827"/>
      <c r="T926" s="830"/>
      <c r="U926" s="831"/>
      <c r="V926" s="831"/>
      <c r="W926" s="831"/>
      <c r="X926" s="831"/>
      <c r="Y926" s="832"/>
      <c r="Z926" s="748"/>
      <c r="AA926" s="748"/>
      <c r="AB926" s="748"/>
    </row>
    <row r="927" spans="1:28" ht="15.75" customHeight="1">
      <c r="A927" s="826"/>
      <c r="B927" s="827"/>
      <c r="C927" s="827"/>
      <c r="D927" s="827"/>
      <c r="E927" s="827"/>
      <c r="F927" s="827"/>
      <c r="G927" s="828"/>
      <c r="H927" s="829"/>
      <c r="I927" s="829"/>
      <c r="J927" s="827"/>
      <c r="K927" s="827"/>
      <c r="L927" s="827"/>
      <c r="M927" s="827"/>
      <c r="N927" s="827"/>
      <c r="O927" s="827"/>
      <c r="P927" s="827"/>
      <c r="Q927" s="827"/>
      <c r="R927" s="748"/>
      <c r="S927" s="827"/>
      <c r="T927" s="830"/>
      <c r="U927" s="831"/>
      <c r="V927" s="831"/>
      <c r="W927" s="831"/>
      <c r="X927" s="831"/>
      <c r="Y927" s="832"/>
      <c r="Z927" s="748"/>
      <c r="AA927" s="748"/>
      <c r="AB927" s="748"/>
    </row>
    <row r="928" spans="1:28" ht="15.75" customHeight="1">
      <c r="A928" s="826"/>
      <c r="B928" s="827"/>
      <c r="C928" s="827"/>
      <c r="D928" s="827"/>
      <c r="E928" s="827"/>
      <c r="F928" s="827"/>
      <c r="G928" s="828"/>
      <c r="H928" s="829"/>
      <c r="I928" s="829"/>
      <c r="J928" s="827"/>
      <c r="K928" s="827"/>
      <c r="L928" s="827"/>
      <c r="M928" s="827"/>
      <c r="N928" s="827"/>
      <c r="O928" s="827"/>
      <c r="P928" s="827"/>
      <c r="Q928" s="827"/>
      <c r="R928" s="748"/>
      <c r="S928" s="827"/>
      <c r="T928" s="830"/>
      <c r="U928" s="831"/>
      <c r="V928" s="831"/>
      <c r="W928" s="831"/>
      <c r="X928" s="831"/>
      <c r="Y928" s="832"/>
      <c r="Z928" s="748"/>
      <c r="AA928" s="748"/>
      <c r="AB928" s="748"/>
    </row>
    <row r="929" spans="1:28" ht="15.75" customHeight="1">
      <c r="A929" s="826"/>
      <c r="B929" s="827"/>
      <c r="C929" s="827"/>
      <c r="D929" s="827"/>
      <c r="E929" s="827"/>
      <c r="F929" s="827"/>
      <c r="G929" s="828"/>
      <c r="H929" s="829"/>
      <c r="I929" s="829"/>
      <c r="J929" s="827"/>
      <c r="K929" s="827"/>
      <c r="L929" s="827"/>
      <c r="M929" s="827"/>
      <c r="N929" s="827"/>
      <c r="O929" s="827"/>
      <c r="P929" s="827"/>
      <c r="Q929" s="827"/>
      <c r="R929" s="748"/>
      <c r="S929" s="827"/>
      <c r="T929" s="830"/>
      <c r="U929" s="831"/>
      <c r="V929" s="831"/>
      <c r="W929" s="831"/>
      <c r="X929" s="831"/>
      <c r="Y929" s="832"/>
      <c r="Z929" s="748"/>
      <c r="AA929" s="748"/>
      <c r="AB929" s="748"/>
    </row>
    <row r="930" spans="1:28" ht="15.75" customHeight="1">
      <c r="A930" s="826"/>
      <c r="B930" s="827"/>
      <c r="C930" s="827"/>
      <c r="D930" s="827"/>
      <c r="E930" s="827"/>
      <c r="F930" s="827"/>
      <c r="G930" s="828"/>
      <c r="H930" s="829"/>
      <c r="I930" s="829"/>
      <c r="J930" s="827"/>
      <c r="K930" s="827"/>
      <c r="L930" s="827"/>
      <c r="M930" s="827"/>
      <c r="N930" s="827"/>
      <c r="O930" s="827"/>
      <c r="P930" s="827"/>
      <c r="Q930" s="827"/>
      <c r="R930" s="748"/>
      <c r="S930" s="827"/>
      <c r="T930" s="830"/>
      <c r="U930" s="831"/>
      <c r="V930" s="831"/>
      <c r="W930" s="831"/>
      <c r="X930" s="831"/>
      <c r="Y930" s="832"/>
      <c r="Z930" s="748"/>
      <c r="AA930" s="748"/>
      <c r="AB930" s="748"/>
    </row>
    <row r="931" spans="1:28" ht="15.75" customHeight="1">
      <c r="A931" s="826"/>
      <c r="B931" s="827"/>
      <c r="C931" s="827"/>
      <c r="D931" s="827"/>
      <c r="E931" s="827"/>
      <c r="F931" s="827"/>
      <c r="G931" s="828"/>
      <c r="H931" s="829"/>
      <c r="I931" s="829"/>
      <c r="J931" s="827"/>
      <c r="K931" s="827"/>
      <c r="L931" s="827"/>
      <c r="M931" s="827"/>
      <c r="N931" s="827"/>
      <c r="O931" s="827"/>
      <c r="P931" s="827"/>
      <c r="Q931" s="827"/>
      <c r="R931" s="748"/>
      <c r="S931" s="827"/>
      <c r="T931" s="830"/>
      <c r="U931" s="831"/>
      <c r="V931" s="831"/>
      <c r="W931" s="831"/>
      <c r="X931" s="831"/>
      <c r="Y931" s="832"/>
      <c r="Z931" s="748"/>
      <c r="AA931" s="748"/>
      <c r="AB931" s="748"/>
    </row>
    <row r="932" spans="1:28" ht="15.75" customHeight="1">
      <c r="A932" s="826"/>
      <c r="B932" s="827"/>
      <c r="C932" s="827"/>
      <c r="D932" s="827"/>
      <c r="E932" s="827"/>
      <c r="F932" s="827"/>
      <c r="G932" s="828"/>
      <c r="H932" s="829"/>
      <c r="I932" s="829"/>
      <c r="J932" s="827"/>
      <c r="K932" s="827"/>
      <c r="L932" s="827"/>
      <c r="M932" s="827"/>
      <c r="N932" s="827"/>
      <c r="O932" s="827"/>
      <c r="P932" s="827"/>
      <c r="Q932" s="827"/>
      <c r="R932" s="748"/>
      <c r="S932" s="827"/>
      <c r="T932" s="830"/>
      <c r="U932" s="831"/>
      <c r="V932" s="831"/>
      <c r="W932" s="831"/>
      <c r="X932" s="831"/>
      <c r="Y932" s="832"/>
      <c r="Z932" s="748"/>
      <c r="AA932" s="748"/>
      <c r="AB932" s="748"/>
    </row>
    <row r="933" spans="1:28" ht="15.75" customHeight="1">
      <c r="A933" s="826"/>
      <c r="B933" s="827"/>
      <c r="C933" s="827"/>
      <c r="D933" s="827"/>
      <c r="E933" s="827"/>
      <c r="F933" s="827"/>
      <c r="G933" s="828"/>
      <c r="H933" s="829"/>
      <c r="I933" s="829"/>
      <c r="J933" s="827"/>
      <c r="K933" s="827"/>
      <c r="L933" s="827"/>
      <c r="M933" s="827"/>
      <c r="N933" s="827"/>
      <c r="O933" s="827"/>
      <c r="P933" s="827"/>
      <c r="Q933" s="827"/>
      <c r="R933" s="748"/>
      <c r="S933" s="827"/>
      <c r="T933" s="830"/>
      <c r="U933" s="831"/>
      <c r="V933" s="831"/>
      <c r="W933" s="831"/>
      <c r="X933" s="831"/>
      <c r="Y933" s="832"/>
      <c r="Z933" s="748"/>
      <c r="AA933" s="748"/>
      <c r="AB933" s="748"/>
    </row>
    <row r="934" spans="1:28" ht="15.75" customHeight="1">
      <c r="A934" s="826"/>
      <c r="B934" s="827"/>
      <c r="C934" s="827"/>
      <c r="D934" s="827"/>
      <c r="E934" s="827"/>
      <c r="F934" s="827"/>
      <c r="G934" s="828"/>
      <c r="H934" s="829"/>
      <c r="I934" s="829"/>
      <c r="J934" s="827"/>
      <c r="K934" s="827"/>
      <c r="L934" s="827"/>
      <c r="M934" s="827"/>
      <c r="N934" s="827"/>
      <c r="O934" s="827"/>
      <c r="P934" s="827"/>
      <c r="Q934" s="827"/>
      <c r="R934" s="748"/>
      <c r="S934" s="827"/>
      <c r="T934" s="830"/>
      <c r="U934" s="831"/>
      <c r="V934" s="831"/>
      <c r="W934" s="831"/>
      <c r="X934" s="831"/>
      <c r="Y934" s="832"/>
      <c r="Z934" s="748"/>
      <c r="AA934" s="748"/>
      <c r="AB934" s="748"/>
    </row>
    <row r="935" spans="1:28" ht="15.75" customHeight="1">
      <c r="A935" s="826"/>
      <c r="B935" s="827"/>
      <c r="C935" s="827"/>
      <c r="D935" s="827"/>
      <c r="E935" s="827"/>
      <c r="F935" s="827"/>
      <c r="G935" s="828"/>
      <c r="H935" s="829"/>
      <c r="I935" s="829"/>
      <c r="J935" s="827"/>
      <c r="K935" s="827"/>
      <c r="L935" s="827"/>
      <c r="M935" s="827"/>
      <c r="N935" s="827"/>
      <c r="O935" s="827"/>
      <c r="P935" s="827"/>
      <c r="Q935" s="827"/>
      <c r="R935" s="748"/>
      <c r="S935" s="827"/>
      <c r="T935" s="830"/>
      <c r="U935" s="831"/>
      <c r="V935" s="831"/>
      <c r="W935" s="831"/>
      <c r="X935" s="831"/>
      <c r="Y935" s="832"/>
      <c r="Z935" s="748"/>
      <c r="AA935" s="748"/>
      <c r="AB935" s="748"/>
    </row>
    <row r="936" spans="1:28" ht="15.75" customHeight="1">
      <c r="A936" s="826"/>
      <c r="B936" s="827"/>
      <c r="C936" s="827"/>
      <c r="D936" s="827"/>
      <c r="E936" s="827"/>
      <c r="F936" s="827"/>
      <c r="G936" s="828"/>
      <c r="H936" s="829"/>
      <c r="I936" s="829"/>
      <c r="J936" s="827"/>
      <c r="K936" s="827"/>
      <c r="L936" s="827"/>
      <c r="M936" s="827"/>
      <c r="N936" s="827"/>
      <c r="O936" s="827"/>
      <c r="P936" s="827"/>
      <c r="Q936" s="827"/>
      <c r="R936" s="748"/>
      <c r="S936" s="827"/>
      <c r="T936" s="830"/>
      <c r="U936" s="831"/>
      <c r="V936" s="831"/>
      <c r="W936" s="831"/>
      <c r="X936" s="831"/>
      <c r="Y936" s="832"/>
      <c r="Z936" s="748"/>
      <c r="AA936" s="748"/>
      <c r="AB936" s="748"/>
    </row>
    <row r="937" spans="1:28" ht="15.75" customHeight="1">
      <c r="A937" s="826"/>
      <c r="B937" s="827"/>
      <c r="C937" s="827"/>
      <c r="D937" s="827"/>
      <c r="E937" s="827"/>
      <c r="F937" s="827"/>
      <c r="G937" s="828"/>
      <c r="H937" s="829"/>
      <c r="I937" s="829"/>
      <c r="J937" s="827"/>
      <c r="K937" s="827"/>
      <c r="L937" s="827"/>
      <c r="M937" s="827"/>
      <c r="N937" s="827"/>
      <c r="O937" s="827"/>
      <c r="P937" s="827"/>
      <c r="Q937" s="827"/>
      <c r="R937" s="748"/>
      <c r="S937" s="827"/>
      <c r="T937" s="830"/>
      <c r="U937" s="831"/>
      <c r="V937" s="831"/>
      <c r="W937" s="831"/>
      <c r="X937" s="831"/>
      <c r="Y937" s="832"/>
      <c r="Z937" s="748"/>
      <c r="AA937" s="748"/>
      <c r="AB937" s="748"/>
    </row>
    <row r="938" spans="1:28" ht="15.75" customHeight="1">
      <c r="A938" s="826"/>
      <c r="B938" s="827"/>
      <c r="C938" s="827"/>
      <c r="D938" s="827"/>
      <c r="E938" s="827"/>
      <c r="F938" s="827"/>
      <c r="G938" s="828"/>
      <c r="H938" s="829"/>
      <c r="I938" s="829"/>
      <c r="J938" s="827"/>
      <c r="K938" s="827"/>
      <c r="L938" s="827"/>
      <c r="M938" s="827"/>
      <c r="N938" s="827"/>
      <c r="O938" s="827"/>
      <c r="P938" s="827"/>
      <c r="Q938" s="827"/>
      <c r="R938" s="748"/>
      <c r="S938" s="827"/>
      <c r="T938" s="830"/>
      <c r="U938" s="831"/>
      <c r="V938" s="831"/>
      <c r="W938" s="831"/>
      <c r="X938" s="831"/>
      <c r="Y938" s="832"/>
      <c r="Z938" s="748"/>
      <c r="AA938" s="748"/>
      <c r="AB938" s="748"/>
    </row>
    <row r="939" spans="1:28" ht="15.75" customHeight="1">
      <c r="A939" s="826"/>
      <c r="B939" s="827"/>
      <c r="C939" s="827"/>
      <c r="D939" s="827"/>
      <c r="E939" s="827"/>
      <c r="F939" s="827"/>
      <c r="G939" s="828"/>
      <c r="H939" s="829"/>
      <c r="I939" s="829"/>
      <c r="J939" s="827"/>
      <c r="K939" s="827"/>
      <c r="L939" s="827"/>
      <c r="M939" s="827"/>
      <c r="N939" s="827"/>
      <c r="O939" s="827"/>
      <c r="P939" s="827"/>
      <c r="Q939" s="827"/>
      <c r="R939" s="748"/>
      <c r="S939" s="827"/>
      <c r="T939" s="830"/>
      <c r="U939" s="831"/>
      <c r="V939" s="831"/>
      <c r="W939" s="831"/>
      <c r="X939" s="831"/>
      <c r="Y939" s="832"/>
      <c r="Z939" s="748"/>
      <c r="AA939" s="748"/>
      <c r="AB939" s="748"/>
    </row>
    <row r="940" spans="1:28" ht="15.75" customHeight="1">
      <c r="A940" s="826"/>
      <c r="B940" s="827"/>
      <c r="C940" s="827"/>
      <c r="D940" s="827"/>
      <c r="E940" s="827"/>
      <c r="F940" s="827"/>
      <c r="G940" s="828"/>
      <c r="H940" s="829"/>
      <c r="I940" s="829"/>
      <c r="J940" s="827"/>
      <c r="K940" s="827"/>
      <c r="L940" s="827"/>
      <c r="M940" s="827"/>
      <c r="N940" s="827"/>
      <c r="O940" s="827"/>
      <c r="P940" s="827"/>
      <c r="Q940" s="827"/>
      <c r="R940" s="748"/>
      <c r="S940" s="827"/>
      <c r="T940" s="830"/>
      <c r="U940" s="831"/>
      <c r="V940" s="831"/>
      <c r="W940" s="831"/>
      <c r="X940" s="831"/>
      <c r="Y940" s="832"/>
      <c r="Z940" s="748"/>
      <c r="AA940" s="748"/>
      <c r="AB940" s="748"/>
    </row>
    <row r="941" spans="1:28" ht="15.75" customHeight="1">
      <c r="A941" s="826"/>
      <c r="B941" s="827"/>
      <c r="C941" s="827"/>
      <c r="D941" s="827"/>
      <c r="E941" s="827"/>
      <c r="F941" s="827"/>
      <c r="G941" s="828"/>
      <c r="H941" s="829"/>
      <c r="I941" s="829"/>
      <c r="J941" s="827"/>
      <c r="K941" s="827"/>
      <c r="L941" s="827"/>
      <c r="M941" s="827"/>
      <c r="N941" s="827"/>
      <c r="O941" s="827"/>
      <c r="P941" s="827"/>
      <c r="Q941" s="827"/>
      <c r="R941" s="748"/>
      <c r="S941" s="827"/>
      <c r="T941" s="830"/>
      <c r="U941" s="831"/>
      <c r="V941" s="831"/>
      <c r="W941" s="831"/>
      <c r="X941" s="831"/>
      <c r="Y941" s="832"/>
      <c r="Z941" s="748"/>
      <c r="AA941" s="748"/>
      <c r="AB941" s="748"/>
    </row>
    <row r="942" spans="1:28" ht="15.75" customHeight="1">
      <c r="A942" s="826"/>
      <c r="B942" s="827"/>
      <c r="C942" s="827"/>
      <c r="D942" s="827"/>
      <c r="E942" s="827"/>
      <c r="F942" s="827"/>
      <c r="G942" s="828"/>
      <c r="H942" s="829"/>
      <c r="I942" s="829"/>
      <c r="J942" s="827"/>
      <c r="K942" s="827"/>
      <c r="L942" s="827"/>
      <c r="M942" s="827"/>
      <c r="N942" s="827"/>
      <c r="O942" s="827"/>
      <c r="P942" s="827"/>
      <c r="Q942" s="827"/>
      <c r="R942" s="748"/>
      <c r="S942" s="827"/>
      <c r="T942" s="830"/>
      <c r="U942" s="831"/>
      <c r="V942" s="831"/>
      <c r="W942" s="831"/>
      <c r="X942" s="831"/>
      <c r="Y942" s="832"/>
      <c r="Z942" s="748"/>
      <c r="AA942" s="748"/>
      <c r="AB942" s="748"/>
    </row>
    <row r="943" spans="1:28" ht="15.75" customHeight="1">
      <c r="A943" s="826"/>
      <c r="B943" s="827"/>
      <c r="C943" s="827"/>
      <c r="D943" s="827"/>
      <c r="E943" s="827"/>
      <c r="F943" s="827"/>
      <c r="G943" s="828"/>
      <c r="H943" s="829"/>
      <c r="I943" s="829"/>
      <c r="J943" s="827"/>
      <c r="K943" s="827"/>
      <c r="L943" s="827"/>
      <c r="M943" s="827"/>
      <c r="N943" s="827"/>
      <c r="O943" s="827"/>
      <c r="P943" s="827"/>
      <c r="Q943" s="827"/>
      <c r="R943" s="748"/>
      <c r="S943" s="827"/>
      <c r="T943" s="830"/>
      <c r="U943" s="831"/>
      <c r="V943" s="831"/>
      <c r="W943" s="831"/>
      <c r="X943" s="831"/>
      <c r="Y943" s="832"/>
      <c r="Z943" s="748"/>
      <c r="AA943" s="748"/>
      <c r="AB943" s="748"/>
    </row>
    <row r="944" spans="1:28" ht="15.75" customHeight="1">
      <c r="A944" s="826"/>
      <c r="B944" s="827"/>
      <c r="C944" s="827"/>
      <c r="D944" s="827"/>
      <c r="E944" s="827"/>
      <c r="F944" s="827"/>
      <c r="G944" s="828"/>
      <c r="H944" s="829"/>
      <c r="I944" s="829"/>
      <c r="J944" s="827"/>
      <c r="K944" s="827"/>
      <c r="L944" s="827"/>
      <c r="M944" s="827"/>
      <c r="N944" s="827"/>
      <c r="O944" s="827"/>
      <c r="P944" s="827"/>
      <c r="Q944" s="827"/>
      <c r="R944" s="748"/>
      <c r="S944" s="827"/>
      <c r="T944" s="830"/>
      <c r="U944" s="831"/>
      <c r="V944" s="831"/>
      <c r="W944" s="831"/>
      <c r="X944" s="831"/>
      <c r="Y944" s="832"/>
      <c r="Z944" s="748"/>
      <c r="AA944" s="748"/>
      <c r="AB944" s="748"/>
    </row>
    <row r="945" spans="1:28" ht="15.75" customHeight="1">
      <c r="A945" s="826"/>
      <c r="B945" s="827"/>
      <c r="C945" s="827"/>
      <c r="D945" s="827"/>
      <c r="E945" s="827"/>
      <c r="F945" s="827"/>
      <c r="G945" s="828"/>
      <c r="H945" s="829"/>
      <c r="I945" s="829"/>
      <c r="J945" s="827"/>
      <c r="K945" s="827"/>
      <c r="L945" s="827"/>
      <c r="M945" s="827"/>
      <c r="N945" s="827"/>
      <c r="O945" s="827"/>
      <c r="P945" s="827"/>
      <c r="Q945" s="827"/>
      <c r="R945" s="748"/>
      <c r="S945" s="827"/>
      <c r="T945" s="830"/>
      <c r="U945" s="831"/>
      <c r="V945" s="831"/>
      <c r="W945" s="831"/>
      <c r="X945" s="831"/>
      <c r="Y945" s="832"/>
      <c r="Z945" s="748"/>
      <c r="AA945" s="748"/>
      <c r="AB945" s="748"/>
    </row>
    <row r="946" spans="1:28" ht="15.75" customHeight="1">
      <c r="A946" s="826"/>
      <c r="B946" s="827"/>
      <c r="C946" s="827"/>
      <c r="D946" s="827"/>
      <c r="E946" s="827"/>
      <c r="F946" s="827"/>
      <c r="G946" s="828"/>
      <c r="H946" s="829"/>
      <c r="I946" s="829"/>
      <c r="J946" s="827"/>
      <c r="K946" s="827"/>
      <c r="L946" s="827"/>
      <c r="M946" s="827"/>
      <c r="N946" s="827"/>
      <c r="O946" s="827"/>
      <c r="P946" s="827"/>
      <c r="Q946" s="827"/>
      <c r="R946" s="748"/>
      <c r="S946" s="827"/>
      <c r="T946" s="830"/>
      <c r="U946" s="831"/>
      <c r="V946" s="831"/>
      <c r="W946" s="831"/>
      <c r="X946" s="831"/>
      <c r="Y946" s="832"/>
      <c r="Z946" s="748"/>
      <c r="AA946" s="748"/>
      <c r="AB946" s="748"/>
    </row>
    <row r="947" spans="1:28" ht="15.75" customHeight="1">
      <c r="A947" s="826"/>
      <c r="B947" s="827"/>
      <c r="C947" s="827"/>
      <c r="D947" s="827"/>
      <c r="E947" s="827"/>
      <c r="F947" s="827"/>
      <c r="G947" s="828"/>
      <c r="H947" s="829"/>
      <c r="I947" s="829"/>
      <c r="J947" s="827"/>
      <c r="K947" s="827"/>
      <c r="L947" s="827"/>
      <c r="M947" s="827"/>
      <c r="N947" s="827"/>
      <c r="O947" s="827"/>
      <c r="P947" s="827"/>
      <c r="Q947" s="827"/>
      <c r="R947" s="748"/>
      <c r="S947" s="827"/>
      <c r="T947" s="830"/>
      <c r="U947" s="831"/>
      <c r="V947" s="831"/>
      <c r="W947" s="831"/>
      <c r="X947" s="831"/>
      <c r="Y947" s="832"/>
      <c r="Z947" s="748"/>
      <c r="AA947" s="748"/>
      <c r="AB947" s="748"/>
    </row>
    <row r="948" spans="1:28" ht="15.75" customHeight="1">
      <c r="A948" s="826"/>
      <c r="B948" s="827"/>
      <c r="C948" s="827"/>
      <c r="D948" s="827"/>
      <c r="E948" s="827"/>
      <c r="F948" s="827"/>
      <c r="G948" s="828"/>
      <c r="H948" s="829"/>
      <c r="I948" s="829"/>
      <c r="J948" s="827"/>
      <c r="K948" s="827"/>
      <c r="L948" s="827"/>
      <c r="M948" s="827"/>
      <c r="N948" s="827"/>
      <c r="O948" s="827"/>
      <c r="P948" s="827"/>
      <c r="Q948" s="827"/>
      <c r="R948" s="748"/>
      <c r="S948" s="827"/>
      <c r="T948" s="830"/>
      <c r="U948" s="831"/>
      <c r="V948" s="831"/>
      <c r="W948" s="831"/>
      <c r="X948" s="831"/>
      <c r="Y948" s="832"/>
      <c r="Z948" s="748"/>
      <c r="AA948" s="748"/>
      <c r="AB948" s="748"/>
    </row>
    <row r="949" spans="1:28" ht="15.75" customHeight="1">
      <c r="A949" s="826"/>
      <c r="B949" s="827"/>
      <c r="C949" s="827"/>
      <c r="D949" s="827"/>
      <c r="E949" s="827"/>
      <c r="F949" s="827"/>
      <c r="G949" s="828"/>
      <c r="H949" s="829"/>
      <c r="I949" s="829"/>
      <c r="J949" s="827"/>
      <c r="K949" s="827"/>
      <c r="L949" s="827"/>
      <c r="M949" s="827"/>
      <c r="N949" s="827"/>
      <c r="O949" s="827"/>
      <c r="P949" s="827"/>
      <c r="Q949" s="827"/>
      <c r="R949" s="748"/>
      <c r="S949" s="827"/>
      <c r="T949" s="830"/>
      <c r="U949" s="831"/>
      <c r="V949" s="831"/>
      <c r="W949" s="831"/>
      <c r="X949" s="831"/>
      <c r="Y949" s="832"/>
      <c r="Z949" s="748"/>
      <c r="AA949" s="748"/>
      <c r="AB949" s="748"/>
    </row>
    <row r="950" spans="1:28" ht="15.75" customHeight="1">
      <c r="A950" s="826"/>
      <c r="B950" s="827"/>
      <c r="C950" s="827"/>
      <c r="D950" s="827"/>
      <c r="E950" s="827"/>
      <c r="F950" s="827"/>
      <c r="G950" s="828"/>
      <c r="H950" s="829"/>
      <c r="I950" s="829"/>
      <c r="J950" s="827"/>
      <c r="K950" s="827"/>
      <c r="L950" s="827"/>
      <c r="M950" s="827"/>
      <c r="N950" s="827"/>
      <c r="O950" s="827"/>
      <c r="P950" s="827"/>
      <c r="Q950" s="827"/>
      <c r="R950" s="748"/>
      <c r="S950" s="827"/>
      <c r="T950" s="830"/>
      <c r="U950" s="831"/>
      <c r="V950" s="831"/>
      <c r="W950" s="831"/>
      <c r="X950" s="831"/>
      <c r="Y950" s="832"/>
      <c r="Z950" s="748"/>
      <c r="AA950" s="748"/>
      <c r="AB950" s="748"/>
    </row>
    <row r="951" spans="1:28" ht="15.75" customHeight="1">
      <c r="A951" s="826"/>
      <c r="B951" s="827"/>
      <c r="C951" s="827"/>
      <c r="D951" s="827"/>
      <c r="E951" s="827"/>
      <c r="F951" s="827"/>
      <c r="G951" s="828"/>
      <c r="H951" s="829"/>
      <c r="I951" s="829"/>
      <c r="J951" s="827"/>
      <c r="K951" s="827"/>
      <c r="L951" s="827"/>
      <c r="M951" s="827"/>
      <c r="N951" s="827"/>
      <c r="O951" s="827"/>
      <c r="P951" s="827"/>
      <c r="Q951" s="827"/>
      <c r="R951" s="748"/>
      <c r="S951" s="827"/>
      <c r="T951" s="830"/>
      <c r="U951" s="831"/>
      <c r="V951" s="831"/>
      <c r="W951" s="831"/>
      <c r="X951" s="831"/>
      <c r="Y951" s="832"/>
      <c r="Z951" s="748"/>
      <c r="AA951" s="748"/>
      <c r="AB951" s="748"/>
    </row>
    <row r="952" spans="1:28" ht="15.75" customHeight="1">
      <c r="A952" s="826"/>
      <c r="B952" s="827"/>
      <c r="C952" s="827"/>
      <c r="D952" s="827"/>
      <c r="E952" s="827"/>
      <c r="F952" s="827"/>
      <c r="G952" s="828"/>
      <c r="H952" s="829"/>
      <c r="I952" s="829"/>
      <c r="J952" s="827"/>
      <c r="K952" s="827"/>
      <c r="L952" s="827"/>
      <c r="M952" s="827"/>
      <c r="N952" s="827"/>
      <c r="O952" s="827"/>
      <c r="P952" s="827"/>
      <c r="Q952" s="827"/>
      <c r="R952" s="748"/>
      <c r="S952" s="827"/>
      <c r="T952" s="830"/>
      <c r="U952" s="831"/>
      <c r="V952" s="831"/>
      <c r="W952" s="831"/>
      <c r="X952" s="831"/>
      <c r="Y952" s="832"/>
      <c r="Z952" s="748"/>
      <c r="AA952" s="748"/>
      <c r="AB952" s="748"/>
    </row>
    <row r="953" spans="1:28" ht="15.75" customHeight="1">
      <c r="A953" s="826"/>
      <c r="B953" s="827"/>
      <c r="C953" s="827"/>
      <c r="D953" s="827"/>
      <c r="E953" s="827"/>
      <c r="F953" s="827"/>
      <c r="G953" s="828"/>
      <c r="H953" s="829"/>
      <c r="I953" s="829"/>
      <c r="J953" s="827"/>
      <c r="K953" s="827"/>
      <c r="L953" s="827"/>
      <c r="M953" s="827"/>
      <c r="N953" s="827"/>
      <c r="O953" s="827"/>
      <c r="P953" s="827"/>
      <c r="Q953" s="827"/>
      <c r="R953" s="748"/>
      <c r="S953" s="827"/>
      <c r="T953" s="830"/>
      <c r="U953" s="831"/>
      <c r="V953" s="831"/>
      <c r="W953" s="831"/>
      <c r="X953" s="831"/>
      <c r="Y953" s="832"/>
      <c r="Z953" s="748"/>
      <c r="AA953" s="748"/>
      <c r="AB953" s="748"/>
    </row>
    <row r="954" spans="1:28" ht="15.75" customHeight="1">
      <c r="A954" s="826"/>
      <c r="B954" s="827"/>
      <c r="C954" s="827"/>
      <c r="D954" s="827"/>
      <c r="E954" s="827"/>
      <c r="F954" s="827"/>
      <c r="G954" s="828"/>
      <c r="H954" s="829"/>
      <c r="I954" s="829"/>
      <c r="J954" s="827"/>
      <c r="K954" s="827"/>
      <c r="L954" s="827"/>
      <c r="M954" s="827"/>
      <c r="N954" s="827"/>
      <c r="O954" s="827"/>
      <c r="P954" s="827"/>
      <c r="Q954" s="827"/>
      <c r="R954" s="748"/>
      <c r="S954" s="827"/>
      <c r="T954" s="830"/>
      <c r="U954" s="831"/>
      <c r="V954" s="831"/>
      <c r="W954" s="831"/>
      <c r="X954" s="831"/>
      <c r="Y954" s="832"/>
      <c r="Z954" s="748"/>
      <c r="AA954" s="748"/>
      <c r="AB954" s="748"/>
    </row>
    <row r="955" spans="1:28" ht="15.75" customHeight="1">
      <c r="A955" s="826"/>
      <c r="B955" s="827"/>
      <c r="C955" s="827"/>
      <c r="D955" s="827"/>
      <c r="E955" s="827"/>
      <c r="F955" s="827"/>
      <c r="G955" s="828"/>
      <c r="H955" s="829"/>
      <c r="I955" s="829"/>
      <c r="J955" s="827"/>
      <c r="K955" s="827"/>
      <c r="L955" s="827"/>
      <c r="M955" s="827"/>
      <c r="N955" s="827"/>
      <c r="O955" s="827"/>
      <c r="P955" s="827"/>
      <c r="Q955" s="827"/>
      <c r="R955" s="748"/>
      <c r="S955" s="827"/>
      <c r="T955" s="830"/>
      <c r="U955" s="831"/>
      <c r="V955" s="831"/>
      <c r="W955" s="831"/>
      <c r="X955" s="831"/>
      <c r="Y955" s="832"/>
      <c r="Z955" s="748"/>
      <c r="AA955" s="748"/>
      <c r="AB955" s="748"/>
    </row>
    <row r="956" spans="1:28" ht="15.75" customHeight="1">
      <c r="A956" s="826"/>
      <c r="B956" s="827"/>
      <c r="C956" s="827"/>
      <c r="D956" s="827"/>
      <c r="E956" s="827"/>
      <c r="F956" s="827"/>
      <c r="G956" s="828"/>
      <c r="H956" s="829"/>
      <c r="I956" s="829"/>
      <c r="J956" s="827"/>
      <c r="K956" s="827"/>
      <c r="L956" s="827"/>
      <c r="M956" s="827"/>
      <c r="N956" s="827"/>
      <c r="O956" s="827"/>
      <c r="P956" s="827"/>
      <c r="Q956" s="827"/>
      <c r="R956" s="748"/>
      <c r="S956" s="827"/>
      <c r="T956" s="830"/>
      <c r="U956" s="831"/>
      <c r="V956" s="831"/>
      <c r="W956" s="831"/>
      <c r="X956" s="831"/>
      <c r="Y956" s="832"/>
      <c r="Z956" s="748"/>
      <c r="AA956" s="748"/>
      <c r="AB956" s="748"/>
    </row>
    <row r="957" spans="1:28" ht="15.75" customHeight="1">
      <c r="A957" s="826"/>
      <c r="B957" s="827"/>
      <c r="C957" s="827"/>
      <c r="D957" s="827"/>
      <c r="E957" s="827"/>
      <c r="F957" s="827"/>
      <c r="G957" s="828"/>
      <c r="H957" s="829"/>
      <c r="I957" s="829"/>
      <c r="J957" s="827"/>
      <c r="K957" s="827"/>
      <c r="L957" s="827"/>
      <c r="M957" s="827"/>
      <c r="N957" s="827"/>
      <c r="O957" s="827"/>
      <c r="P957" s="827"/>
      <c r="Q957" s="827"/>
      <c r="R957" s="748"/>
      <c r="S957" s="827"/>
      <c r="T957" s="830"/>
      <c r="U957" s="831"/>
      <c r="V957" s="831"/>
      <c r="W957" s="831"/>
      <c r="X957" s="831"/>
      <c r="Y957" s="832"/>
      <c r="Z957" s="748"/>
      <c r="AA957" s="748"/>
      <c r="AB957" s="748"/>
    </row>
    <row r="958" spans="1:28" ht="15.75" customHeight="1">
      <c r="A958" s="826"/>
      <c r="B958" s="827"/>
      <c r="C958" s="827"/>
      <c r="D958" s="827"/>
      <c r="E958" s="827"/>
      <c r="F958" s="827"/>
      <c r="G958" s="828"/>
      <c r="H958" s="829"/>
      <c r="I958" s="829"/>
      <c r="J958" s="827"/>
      <c r="K958" s="827"/>
      <c r="L958" s="827"/>
      <c r="M958" s="827"/>
      <c r="N958" s="827"/>
      <c r="O958" s="827"/>
      <c r="P958" s="827"/>
      <c r="Q958" s="827"/>
      <c r="R958" s="748"/>
      <c r="S958" s="827"/>
      <c r="T958" s="830"/>
      <c r="U958" s="831"/>
      <c r="V958" s="831"/>
      <c r="W958" s="831"/>
      <c r="X958" s="831"/>
      <c r="Y958" s="832"/>
      <c r="Z958" s="748"/>
      <c r="AA958" s="748"/>
      <c r="AB958" s="748"/>
    </row>
    <row r="959" spans="1:28" ht="15.75" customHeight="1">
      <c r="A959" s="826"/>
      <c r="B959" s="827"/>
      <c r="C959" s="827"/>
      <c r="D959" s="827"/>
      <c r="E959" s="827"/>
      <c r="F959" s="827"/>
      <c r="G959" s="828"/>
      <c r="H959" s="829"/>
      <c r="I959" s="829"/>
      <c r="J959" s="827"/>
      <c r="K959" s="827"/>
      <c r="L959" s="827"/>
      <c r="M959" s="827"/>
      <c r="N959" s="827"/>
      <c r="O959" s="827"/>
      <c r="P959" s="827"/>
      <c r="Q959" s="827"/>
      <c r="R959" s="748"/>
      <c r="S959" s="827"/>
      <c r="T959" s="830"/>
      <c r="U959" s="831"/>
      <c r="V959" s="831"/>
      <c r="W959" s="831"/>
      <c r="X959" s="831"/>
      <c r="Y959" s="832"/>
      <c r="Z959" s="748"/>
      <c r="AA959" s="748"/>
      <c r="AB959" s="748"/>
    </row>
    <row r="960" spans="1:28" ht="15.75" customHeight="1">
      <c r="A960" s="826"/>
      <c r="B960" s="827"/>
      <c r="C960" s="827"/>
      <c r="D960" s="827"/>
      <c r="E960" s="827"/>
      <c r="F960" s="827"/>
      <c r="G960" s="828"/>
      <c r="H960" s="829"/>
      <c r="I960" s="829"/>
      <c r="J960" s="827"/>
      <c r="K960" s="827"/>
      <c r="L960" s="827"/>
      <c r="M960" s="827"/>
      <c r="N960" s="827"/>
      <c r="O960" s="827"/>
      <c r="P960" s="827"/>
      <c r="Q960" s="827"/>
      <c r="R960" s="748"/>
      <c r="S960" s="827"/>
      <c r="T960" s="830"/>
      <c r="U960" s="831"/>
      <c r="V960" s="831"/>
      <c r="W960" s="831"/>
      <c r="X960" s="831"/>
      <c r="Y960" s="832"/>
      <c r="Z960" s="748"/>
      <c r="AA960" s="748"/>
      <c r="AB960" s="748"/>
    </row>
    <row r="961" spans="1:28" ht="15.75" customHeight="1">
      <c r="A961" s="826"/>
      <c r="B961" s="827"/>
      <c r="C961" s="827"/>
      <c r="D961" s="827"/>
      <c r="E961" s="827"/>
      <c r="F961" s="827"/>
      <c r="G961" s="828"/>
      <c r="H961" s="829"/>
      <c r="I961" s="829"/>
      <c r="J961" s="827"/>
      <c r="K961" s="827"/>
      <c r="L961" s="827"/>
      <c r="M961" s="827"/>
      <c r="N961" s="827"/>
      <c r="O961" s="827"/>
      <c r="P961" s="827"/>
      <c r="Q961" s="827"/>
      <c r="R961" s="748"/>
      <c r="S961" s="827"/>
      <c r="T961" s="830"/>
      <c r="U961" s="831"/>
      <c r="V961" s="831"/>
      <c r="W961" s="831"/>
      <c r="X961" s="831"/>
      <c r="Y961" s="832"/>
      <c r="Z961" s="748"/>
      <c r="AA961" s="748"/>
      <c r="AB961" s="748"/>
    </row>
    <row r="962" spans="1:28" ht="15.75" customHeight="1">
      <c r="A962" s="826"/>
      <c r="B962" s="827"/>
      <c r="C962" s="827"/>
      <c r="D962" s="827"/>
      <c r="E962" s="827"/>
      <c r="F962" s="827"/>
      <c r="G962" s="828"/>
      <c r="H962" s="829"/>
      <c r="I962" s="829"/>
      <c r="J962" s="827"/>
      <c r="K962" s="827"/>
      <c r="L962" s="827"/>
      <c r="M962" s="827"/>
      <c r="N962" s="827"/>
      <c r="O962" s="827"/>
      <c r="P962" s="827"/>
      <c r="Q962" s="827"/>
      <c r="R962" s="748"/>
      <c r="S962" s="827"/>
      <c r="T962" s="830"/>
      <c r="U962" s="831"/>
      <c r="V962" s="831"/>
      <c r="W962" s="831"/>
      <c r="X962" s="831"/>
      <c r="Y962" s="832"/>
      <c r="Z962" s="748"/>
      <c r="AA962" s="748"/>
      <c r="AB962" s="748"/>
    </row>
    <row r="963" spans="1:28" ht="15.75" customHeight="1">
      <c r="A963" s="826"/>
      <c r="B963" s="827"/>
      <c r="C963" s="827"/>
      <c r="D963" s="827"/>
      <c r="E963" s="827"/>
      <c r="F963" s="827"/>
      <c r="G963" s="828"/>
      <c r="H963" s="829"/>
      <c r="I963" s="829"/>
      <c r="J963" s="827"/>
      <c r="K963" s="827"/>
      <c r="L963" s="827"/>
      <c r="M963" s="827"/>
      <c r="N963" s="827"/>
      <c r="O963" s="827"/>
      <c r="P963" s="827"/>
      <c r="Q963" s="827"/>
      <c r="R963" s="748"/>
      <c r="S963" s="827"/>
      <c r="T963" s="830"/>
      <c r="U963" s="831"/>
      <c r="V963" s="831"/>
      <c r="W963" s="831"/>
      <c r="X963" s="831"/>
      <c r="Y963" s="832"/>
      <c r="Z963" s="748"/>
      <c r="AA963" s="748"/>
      <c r="AB963" s="748"/>
    </row>
    <row r="964" spans="1:28" ht="15.75" customHeight="1">
      <c r="A964" s="826"/>
      <c r="B964" s="827"/>
      <c r="C964" s="827"/>
      <c r="D964" s="827"/>
      <c r="E964" s="827"/>
      <c r="F964" s="827"/>
      <c r="G964" s="828"/>
      <c r="H964" s="829"/>
      <c r="I964" s="829"/>
      <c r="J964" s="827"/>
      <c r="K964" s="827"/>
      <c r="L964" s="827"/>
      <c r="M964" s="827"/>
      <c r="N964" s="827"/>
      <c r="O964" s="827"/>
      <c r="P964" s="827"/>
      <c r="Q964" s="827"/>
      <c r="R964" s="748"/>
      <c r="S964" s="827"/>
      <c r="T964" s="830"/>
      <c r="U964" s="831"/>
      <c r="V964" s="831"/>
      <c r="W964" s="831"/>
      <c r="X964" s="831"/>
      <c r="Y964" s="832"/>
      <c r="Z964" s="748"/>
      <c r="AA964" s="748"/>
      <c r="AB964" s="748"/>
    </row>
    <row r="965" spans="1:28" ht="15.75" customHeight="1">
      <c r="A965" s="826"/>
      <c r="B965" s="827"/>
      <c r="C965" s="827"/>
      <c r="D965" s="827"/>
      <c r="E965" s="827"/>
      <c r="F965" s="827"/>
      <c r="G965" s="828"/>
      <c r="H965" s="829"/>
      <c r="I965" s="829"/>
      <c r="J965" s="827"/>
      <c r="K965" s="827"/>
      <c r="L965" s="827"/>
      <c r="M965" s="827"/>
      <c r="N965" s="827"/>
      <c r="O965" s="827"/>
      <c r="P965" s="827"/>
      <c r="Q965" s="827"/>
      <c r="R965" s="748"/>
      <c r="S965" s="827"/>
      <c r="T965" s="830"/>
      <c r="U965" s="831"/>
      <c r="V965" s="831"/>
      <c r="W965" s="831"/>
      <c r="X965" s="831"/>
      <c r="Y965" s="832"/>
      <c r="Z965" s="748"/>
      <c r="AA965" s="748"/>
      <c r="AB965" s="748"/>
    </row>
    <row r="966" spans="1:28" ht="15.75" customHeight="1">
      <c r="A966" s="826"/>
      <c r="B966" s="827"/>
      <c r="C966" s="827"/>
      <c r="D966" s="827"/>
      <c r="E966" s="827"/>
      <c r="F966" s="827"/>
      <c r="G966" s="828"/>
      <c r="H966" s="829"/>
      <c r="I966" s="829"/>
      <c r="J966" s="827"/>
      <c r="K966" s="827"/>
      <c r="L966" s="827"/>
      <c r="M966" s="827"/>
      <c r="N966" s="827"/>
      <c r="O966" s="827"/>
      <c r="P966" s="827"/>
      <c r="Q966" s="827"/>
      <c r="R966" s="748"/>
      <c r="S966" s="827"/>
      <c r="T966" s="830"/>
      <c r="U966" s="831"/>
      <c r="V966" s="831"/>
      <c r="W966" s="831"/>
      <c r="X966" s="831"/>
      <c r="Y966" s="832"/>
      <c r="Z966" s="748"/>
      <c r="AA966" s="748"/>
      <c r="AB966" s="748"/>
    </row>
  </sheetData>
  <customSheetViews>
    <customSheetView guid="{6C5D2A13-D8C6-4F99-A516-0218FCE230C4}" filter="1" showAutoFilter="1">
      <pageMargins left="0.7" right="0.7" top="0.75" bottom="0.75" header="0.3" footer="0.3"/>
      <autoFilter ref="E1:E966" xr:uid="{1009B412-7DC7-4B14-84A5-88ADFCB91ECF}"/>
      <extLst>
        <ext uri="GoogleSheetsCustomDataVersion1">
          <go:sheetsCustomData xmlns:go="http://customooxmlschemas.google.com/" filterViewId="1821193677"/>
        </ext>
      </extLst>
    </customSheetView>
  </customSheetViews>
  <conditionalFormatting sqref="B1:B966">
    <cfRule type="containsText" dxfId="3" priority="4" operator="containsText" text="Easterseals ">
      <formula>NOT(ISERROR(SEARCH(("Easterseals "),(B1))))</formula>
    </cfRule>
  </conditionalFormatting>
  <conditionalFormatting sqref="S2:S966">
    <cfRule type="containsText" dxfId="2" priority="1" operator="containsText" text="approved">
      <formula>NOT(ISERROR(SEARCH(("approved"),(S2))))</formula>
    </cfRule>
  </conditionalFormatting>
  <conditionalFormatting sqref="T1:T966">
    <cfRule type="containsText" dxfId="1" priority="3" operator="containsText" text="Appr">
      <formula>NOT(ISERROR(SEARCH(("Appr"),(T1))))</formula>
    </cfRule>
  </conditionalFormatting>
  <conditionalFormatting sqref="X1:X32 V4 V6:V7 V15 X34:X36 X38:X966 V45 V47 U101:V101 U107:V107 U120:V120 U132:V135 U137:V137 U152:V152">
    <cfRule type="containsText" dxfId="0" priority="2" operator="containsText" text="approved">
      <formula>NOT(ISERROR(SEARCH(("approved"),(U101))))</formula>
    </cfRule>
  </conditionalFormatting>
  <hyperlinks>
    <hyperlink ref="P7" r:id="rId1" xr:uid="{00000000-0004-0000-0900-000000000000}"/>
    <hyperlink ref="P17" r:id="rId2" xr:uid="{00000000-0004-0000-0900-000001000000}"/>
    <hyperlink ref="P19" r:id="rId3" xr:uid="{00000000-0004-0000-0900-000002000000}"/>
    <hyperlink ref="P31" r:id="rId4" xr:uid="{00000000-0004-0000-0900-000003000000}"/>
    <hyperlink ref="P36" r:id="rId5" xr:uid="{00000000-0004-0000-0900-000004000000}"/>
    <hyperlink ref="P40" r:id="rId6" xr:uid="{00000000-0004-0000-0900-000005000000}"/>
    <hyperlink ref="P42" r:id="rId7" xr:uid="{00000000-0004-0000-0900-000006000000}"/>
    <hyperlink ref="P46" r:id="rId8" xr:uid="{00000000-0004-0000-0900-000007000000}"/>
    <hyperlink ref="P48" r:id="rId9" xr:uid="{00000000-0004-0000-0900-000008000000}"/>
    <hyperlink ref="P50" r:id="rId10" xr:uid="{00000000-0004-0000-0900-000009000000}"/>
    <hyperlink ref="P51" r:id="rId11" xr:uid="{00000000-0004-0000-0900-00000A000000}"/>
    <hyperlink ref="P62" r:id="rId12" xr:uid="{00000000-0004-0000-0900-00000B000000}"/>
    <hyperlink ref="P64" r:id="rId13" xr:uid="{00000000-0004-0000-0900-00000C000000}"/>
    <hyperlink ref="P83" r:id="rId14" xr:uid="{00000000-0004-0000-0900-00000D000000}"/>
    <hyperlink ref="P95" r:id="rId15" xr:uid="{00000000-0004-0000-0900-00000E000000}"/>
    <hyperlink ref="P97" r:id="rId16" xr:uid="{00000000-0004-0000-0900-00000F000000}"/>
    <hyperlink ref="P111" r:id="rId17" xr:uid="{00000000-0004-0000-0900-000010000000}"/>
    <hyperlink ref="P115" r:id="rId18" xr:uid="{00000000-0004-0000-0900-000011000000}"/>
    <hyperlink ref="P119" r:id="rId19" xr:uid="{00000000-0004-0000-0900-000012000000}"/>
    <hyperlink ref="P125" r:id="rId20" xr:uid="{00000000-0004-0000-0900-000013000000}"/>
    <hyperlink ref="P134" r:id="rId21" xr:uid="{00000000-0004-0000-0900-000014000000}"/>
    <hyperlink ref="P140" r:id="rId22" xr:uid="{00000000-0004-0000-0900-000015000000}"/>
    <hyperlink ref="P154" r:id="rId23" xr:uid="{00000000-0004-0000-0900-000016000000}"/>
  </hyperlinks>
  <pageMargins left="0.7" right="0.7" top="0.75" bottom="0.75" header="0" footer="0"/>
  <pageSetup orientation="portrait"/>
  <legacyDrawing r:id="rId2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7CEEB"/>
    <outlinePr summaryBelow="0" summaryRight="0"/>
  </sheetPr>
  <dimension ref="A1:AM1001"/>
  <sheetViews>
    <sheetView workbookViewId="0">
      <pane xSplit="6" topLeftCell="G1" activePane="topRight" state="frozen"/>
      <selection pane="topRight" activeCell="H2" sqref="H2"/>
    </sheetView>
  </sheetViews>
  <sheetFormatPr defaultColWidth="12.5703125" defaultRowHeight="15" customHeight="1"/>
  <cols>
    <col min="1" max="1" width="5.5703125" customWidth="1"/>
    <col min="2" max="2" width="2" customWidth="1"/>
    <col min="3" max="3" width="25.140625" customWidth="1"/>
    <col min="4" max="4" width="9.7109375" customWidth="1"/>
    <col min="5" max="5" width="11.140625" customWidth="1"/>
    <col min="6" max="6" width="10.140625" customWidth="1"/>
    <col min="7" max="7" width="27.5703125" customWidth="1"/>
    <col min="8" max="8" width="10.28515625" customWidth="1"/>
    <col min="9" max="9" width="8.85546875" customWidth="1"/>
    <col min="10" max="10" width="22" customWidth="1"/>
    <col min="11" max="11" width="13.85546875" customWidth="1"/>
    <col min="12" max="12" width="14.140625" customWidth="1"/>
    <col min="13" max="13" width="16.42578125" customWidth="1"/>
    <col min="14" max="14" width="18.28515625" customWidth="1"/>
    <col min="15" max="15" width="20.140625" customWidth="1"/>
    <col min="16" max="16" width="23.5703125" customWidth="1"/>
    <col min="17" max="17" width="8.28515625" customWidth="1"/>
    <col min="18" max="18" width="8.140625" customWidth="1"/>
    <col min="19" max="20" width="9.42578125" customWidth="1"/>
    <col min="21" max="21" width="7.85546875" customWidth="1"/>
    <col min="22" max="22" width="9.42578125" customWidth="1"/>
    <col min="23" max="23" width="7.42578125" customWidth="1"/>
    <col min="24" max="24" width="6.42578125" customWidth="1"/>
    <col min="25" max="28" width="12.5703125" hidden="1"/>
  </cols>
  <sheetData>
    <row r="1" spans="1:39" ht="22.5" customHeight="1">
      <c r="A1" s="833"/>
      <c r="B1" s="834"/>
      <c r="C1" s="835" t="s">
        <v>3025</v>
      </c>
      <c r="D1" s="946" t="s">
        <v>3026</v>
      </c>
      <c r="E1" s="947"/>
      <c r="F1" s="948"/>
      <c r="G1" s="836"/>
      <c r="H1" s="836"/>
      <c r="I1" s="836"/>
      <c r="J1" s="836"/>
      <c r="K1" s="836"/>
      <c r="L1" s="836"/>
      <c r="M1" s="836"/>
      <c r="N1" s="836"/>
      <c r="O1" s="836"/>
      <c r="P1" s="836"/>
      <c r="Q1" s="836"/>
      <c r="R1" s="836"/>
      <c r="S1" s="836"/>
      <c r="T1" s="836"/>
      <c r="U1" s="836"/>
      <c r="V1" s="836"/>
      <c r="W1" s="836"/>
      <c r="X1" s="837"/>
      <c r="Y1" s="836"/>
      <c r="Z1" s="836"/>
      <c r="AA1" s="836"/>
      <c r="AB1" s="836"/>
      <c r="AC1" s="7"/>
      <c r="AD1" s="7"/>
      <c r="AE1" s="7"/>
      <c r="AF1" s="7"/>
      <c r="AG1" s="7"/>
      <c r="AH1" s="7"/>
      <c r="AI1" s="7"/>
      <c r="AJ1" s="7"/>
      <c r="AK1" s="7"/>
      <c r="AL1" s="7"/>
      <c r="AM1" s="7"/>
    </row>
    <row r="2" spans="1:39" ht="20.25" customHeight="1">
      <c r="A2" s="833"/>
      <c r="B2" s="834"/>
      <c r="C2" s="835" t="s">
        <v>3027</v>
      </c>
      <c r="D2" s="946" t="s">
        <v>1628</v>
      </c>
      <c r="E2" s="947"/>
      <c r="F2" s="948"/>
      <c r="G2" s="836"/>
      <c r="H2" s="836"/>
      <c r="I2" s="836"/>
      <c r="J2" s="836"/>
      <c r="K2" s="836"/>
      <c r="L2" s="836"/>
      <c r="M2" s="836"/>
      <c r="N2" s="836"/>
      <c r="O2" s="836"/>
      <c r="P2" s="836"/>
      <c r="Q2" s="836"/>
      <c r="R2" s="836"/>
      <c r="S2" s="836"/>
      <c r="T2" s="836"/>
      <c r="U2" s="836"/>
      <c r="V2" s="836"/>
      <c r="W2" s="836"/>
      <c r="X2" s="837"/>
      <c r="Y2" s="836"/>
      <c r="Z2" s="836"/>
      <c r="AA2" s="836"/>
      <c r="AB2" s="836"/>
      <c r="AC2" s="7"/>
      <c r="AD2" s="7"/>
      <c r="AE2" s="7"/>
      <c r="AF2" s="7"/>
      <c r="AG2" s="7"/>
      <c r="AH2" s="7"/>
      <c r="AI2" s="7"/>
      <c r="AJ2" s="7"/>
      <c r="AK2" s="7"/>
      <c r="AL2" s="7"/>
      <c r="AM2" s="7"/>
    </row>
    <row r="3" spans="1:39" ht="21" customHeight="1">
      <c r="A3" s="838"/>
      <c r="B3" s="839"/>
      <c r="C3" s="835" t="s">
        <v>3028</v>
      </c>
      <c r="D3" s="946" t="s">
        <v>3026</v>
      </c>
      <c r="E3" s="947"/>
      <c r="F3" s="948"/>
      <c r="G3" s="838"/>
      <c r="H3" s="838"/>
      <c r="I3" s="838"/>
      <c r="J3" s="838"/>
      <c r="K3" s="838"/>
      <c r="L3" s="838"/>
      <c r="M3" s="838"/>
      <c r="N3" s="838"/>
      <c r="O3" s="838"/>
      <c r="P3" s="838"/>
      <c r="Q3" s="838"/>
      <c r="R3" s="838"/>
      <c r="S3" s="838"/>
      <c r="T3" s="838"/>
      <c r="U3" s="838"/>
      <c r="V3" s="838"/>
      <c r="W3" s="838"/>
      <c r="X3" s="839"/>
      <c r="Y3" s="838"/>
      <c r="Z3" s="838"/>
      <c r="AA3" s="838"/>
      <c r="AB3" s="838"/>
    </row>
    <row r="4" spans="1:39" ht="12.75">
      <c r="A4" s="838"/>
      <c r="B4" s="839"/>
      <c r="C4" s="840"/>
      <c r="D4" s="841"/>
      <c r="E4" s="841"/>
      <c r="F4" s="841"/>
      <c r="G4" s="841"/>
      <c r="H4" s="841"/>
      <c r="I4" s="841"/>
      <c r="J4" s="841"/>
      <c r="K4" s="841"/>
      <c r="L4" s="841"/>
      <c r="M4" s="841"/>
      <c r="N4" s="841"/>
      <c r="O4" s="841"/>
      <c r="P4" s="841"/>
      <c r="Q4" s="841"/>
      <c r="R4" s="841"/>
      <c r="S4" s="841"/>
      <c r="T4" s="841"/>
      <c r="U4" s="841"/>
      <c r="V4" s="841"/>
      <c r="W4" s="841"/>
      <c r="X4" s="839"/>
      <c r="Y4" s="838"/>
      <c r="Z4" s="838"/>
      <c r="AA4" s="838"/>
      <c r="AB4" s="838"/>
    </row>
    <row r="5" spans="1:39" ht="27" customHeight="1">
      <c r="A5" s="842"/>
      <c r="B5" s="843" t="str">
        <f ca="1">IFERROR(__xludf.DUMMYFUNCTION("QUERY('Provider Data and Payer Status'!$B1:$AB1001,""SELECT * WHERE 1=1 ""&amp; IF(D1=""All"","""","" and LOWER(W) = LOWER('""&amp;D1&amp;""') "")&amp;IF(D2=""All"","""","" AND LOWER(B) = LOWER('""&amp;D2&amp;""') "")&amp;IF(D3=""All"","""","" AND LOWER(B) = LOWER('""&amp;D2&amp;""') ""),1)"),"Active/Terminated
(Insert start and term date as a comment)")</f>
        <v>Active/Terminated
(Insert start and term date as a comment)</v>
      </c>
      <c r="C5" s="844" t="str">
        <f ca="1">IFERROR(__xludf.DUMMYFUNCTION("""COMPUTED_VALUE"""),"DCO Name")</f>
        <v>DCO Name</v>
      </c>
      <c r="D5" s="844" t="str">
        <f ca="1">IFERROR(__xludf.DUMMYFUNCTION("""COMPUTED_VALUE"""),"First Name")</f>
        <v>First Name</v>
      </c>
      <c r="E5" s="844" t="str">
        <f ca="1">IFERROR(__xludf.DUMMYFUNCTION("""COMPUTED_VALUE"""),"Middle Name")</f>
        <v>Middle Name</v>
      </c>
      <c r="F5" s="844" t="str">
        <f ca="1">IFERROR(__xludf.DUMMYFUNCTION("""COMPUTED_VALUE"""),"Last Name")</f>
        <v>Last Name</v>
      </c>
      <c r="G5" s="844" t="str">
        <f ca="1">IFERROR(__xludf.DUMMYFUNCTION("""COMPUTED_VALUE"""),"
Practitioner Type 
")</f>
        <v xml:space="preserve">
Practitioner Type 
</v>
      </c>
      <c r="H5" s="844" t="str">
        <f ca="1">IFERROR(__xludf.DUMMYFUNCTION("""COMPUTED_VALUE"""),"SSN")</f>
        <v>SSN</v>
      </c>
      <c r="I5" s="844" t="str">
        <f ca="1">IFERROR(__xludf.DUMMYFUNCTION("""COMPUTED_VALUE"""),"DOB")</f>
        <v>DOB</v>
      </c>
      <c r="J5" s="844" t="str">
        <f ca="1">IFERROR(__xludf.DUMMYFUNCTION("""COMPUTED_VALUE"""),"NPI")</f>
        <v>NPI</v>
      </c>
      <c r="K5" s="844" t="str">
        <f ca="1">IFERROR(__xludf.DUMMYFUNCTION("""COMPUTED_VALUE"""),"CAQH ID")</f>
        <v>CAQH ID</v>
      </c>
      <c r="L5" s="844" t="str">
        <f ca="1">IFERROR(__xludf.DUMMYFUNCTION("""COMPUTED_VALUE"""),"CAQH PDF
(Y/N)
 Insert Date received as a comment")</f>
        <v>CAQH PDF
(Y/N)
 Insert Date received as a comment</v>
      </c>
      <c r="M5" s="844" t="str">
        <f ca="1">IFERROR(__xludf.DUMMYFUNCTION("""COMPUTED_VALUE"""),"CAQH Attestation Date")</f>
        <v>CAQH Attestation Date</v>
      </c>
      <c r="N5" s="844" t="str">
        <f ca="1">IFERROR(__xludf.DUMMYFUNCTION("""COMPUTED_VALUE"""),"Taxonomy")</f>
        <v>Taxonomy</v>
      </c>
      <c r="O5" s="844" t="str">
        <f ca="1">IFERROR(__xludf.DUMMYFUNCTION("""COMPUTED_VALUE"""),"​Specialty (Primary and Secondary) ")</f>
        <v xml:space="preserve">​Specialty (Primary and Secondary) </v>
      </c>
      <c r="P5" s="844" t="str">
        <f ca="1">IFERROR(__xludf.DUMMYFUNCTION("""COMPUTED_VALUE"""),"​License #")</f>
        <v>​License #</v>
      </c>
      <c r="Q5" s="844" t="str">
        <f ca="1">IFERROR(__xludf.DUMMYFUNCTION("""COMPUTED_VALUE"""),"​License effective date")</f>
        <v>​License effective date</v>
      </c>
      <c r="R5" s="844" t="str">
        <f ca="1">IFERROR(__xludf.DUMMYFUNCTION("""COMPUTED_VALUE"""),"​License expiration date")</f>
        <v>​License expiration date</v>
      </c>
      <c r="S5" s="844" t="str">
        <f ca="1">IFERROR(__xludf.DUMMYFUNCTION("""COMPUTED_VALUE"""),"​PA License effect/exp date")</f>
        <v>​PA License effect/exp date</v>
      </c>
      <c r="T5" s="844" t="str">
        <f ca="1">IFERROR(__xludf.DUMMYFUNCTION("""COMPUTED_VALUE"""),"​NCCPA #
")</f>
        <v xml:space="preserve">​NCCPA #
</v>
      </c>
      <c r="U5" s="844" t="str">
        <f ca="1">IFERROR(__xludf.DUMMYFUNCTION("""COMPUTED_VALUE"""),"​NP License #
")</f>
        <v xml:space="preserve">​NP License #
</v>
      </c>
      <c r="V5" s="844" t="str">
        <f ca="1">IFERROR(__xludf.DUMMYFUNCTION("""COMPUTED_VALUE"""),"​NP License effective date
")</f>
        <v xml:space="preserve">​NP License effective date
</v>
      </c>
      <c r="W5" s="844" t="str">
        <f ca="1">IFERROR(__xludf.DUMMYFUNCTION("""COMPUTED_VALUE"""),"NP ​License expiration date")</f>
        <v>NP ​License expiration date</v>
      </c>
      <c r="X5" s="845" t="str">
        <f ca="1">IFERROR(__xludf.DUMMYFUNCTION("""COMPUTED_VALUE"""),"​​RN License #")</f>
        <v>​​RN License #</v>
      </c>
      <c r="Y5" s="846" t="str">
        <f ca="1">IFERROR(__xludf.DUMMYFUNCTION("""COMPUTED_VALUE"""),"RN License effective date
")</f>
        <v xml:space="preserve">RN License effective date
</v>
      </c>
      <c r="Z5" s="833" t="str">
        <f ca="1">IFERROR(__xludf.DUMMYFUNCTION("""COMPUTED_VALUE"""),"​RN License expiration date
")</f>
        <v xml:space="preserve">​RN License expiration date
</v>
      </c>
      <c r="AA5" s="833" t="str">
        <f ca="1">IFERROR(__xludf.DUMMYFUNCTION("""COMPUTED_VALUE"""),"DEA #")</f>
        <v>DEA #</v>
      </c>
      <c r="AB5" s="833" t="str">
        <f ca="1">IFERROR(__xludf.DUMMYFUNCTION("""COMPUTED_VALUE"""),"​ DEA License effective date
")</f>
        <v xml:space="preserve">​ DEA License effective date
</v>
      </c>
      <c r="AC5" s="8"/>
      <c r="AD5" s="8"/>
      <c r="AE5" s="8"/>
      <c r="AF5" s="8"/>
      <c r="AG5" s="8"/>
      <c r="AH5" s="8"/>
      <c r="AI5" s="8"/>
      <c r="AJ5" s="8"/>
      <c r="AK5" s="8"/>
      <c r="AL5" s="8"/>
      <c r="AM5" s="8"/>
    </row>
    <row r="6" spans="1:39" ht="12.75">
      <c r="A6" s="847"/>
      <c r="B6" s="843"/>
      <c r="C6" s="848"/>
      <c r="D6" s="849"/>
      <c r="E6" s="849"/>
      <c r="F6" s="849"/>
      <c r="G6" s="848"/>
      <c r="H6" s="849"/>
      <c r="I6" s="849"/>
      <c r="J6" s="849"/>
      <c r="K6" s="849"/>
      <c r="L6" s="849"/>
      <c r="M6" s="849"/>
      <c r="N6" s="849"/>
      <c r="O6" s="849"/>
      <c r="P6" s="849"/>
      <c r="Q6" s="849"/>
      <c r="R6" s="849"/>
      <c r="S6" s="849"/>
      <c r="T6" s="849"/>
      <c r="U6" s="849"/>
      <c r="V6" s="849"/>
      <c r="W6" s="849"/>
      <c r="X6" s="850"/>
      <c r="Y6" s="851"/>
      <c r="Z6" s="847"/>
      <c r="AA6" s="847"/>
      <c r="AB6" s="847"/>
      <c r="AC6" s="852"/>
      <c r="AD6" s="852"/>
      <c r="AE6" s="852"/>
      <c r="AF6" s="852"/>
      <c r="AG6" s="852"/>
      <c r="AH6" s="852"/>
      <c r="AI6" s="852"/>
      <c r="AJ6" s="852"/>
      <c r="AK6" s="852"/>
      <c r="AL6" s="852"/>
      <c r="AM6" s="852"/>
    </row>
    <row r="7" spans="1:39" ht="12.75">
      <c r="A7" s="847"/>
      <c r="B7" s="843"/>
      <c r="C7" s="848"/>
      <c r="D7" s="849"/>
      <c r="E7" s="849"/>
      <c r="F7" s="849"/>
      <c r="G7" s="848"/>
      <c r="H7" s="849"/>
      <c r="I7" s="849"/>
      <c r="J7" s="849"/>
      <c r="K7" s="849"/>
      <c r="L7" s="849"/>
      <c r="M7" s="849"/>
      <c r="N7" s="849"/>
      <c r="O7" s="849"/>
      <c r="P7" s="849"/>
      <c r="Q7" s="849"/>
      <c r="R7" s="849"/>
      <c r="S7" s="849"/>
      <c r="T7" s="849"/>
      <c r="U7" s="849"/>
      <c r="V7" s="849"/>
      <c r="W7" s="849"/>
      <c r="X7" s="850"/>
      <c r="Y7" s="851"/>
      <c r="Z7" s="847"/>
      <c r="AA7" s="847"/>
      <c r="AB7" s="847"/>
      <c r="AC7" s="852"/>
      <c r="AD7" s="852"/>
      <c r="AE7" s="852"/>
      <c r="AF7" s="852"/>
      <c r="AG7" s="852"/>
      <c r="AH7" s="852"/>
      <c r="AI7" s="852"/>
      <c r="AJ7" s="852"/>
      <c r="AK7" s="852"/>
      <c r="AL7" s="852"/>
      <c r="AM7" s="852"/>
    </row>
    <row r="8" spans="1:39" ht="12.75">
      <c r="A8" s="847"/>
      <c r="B8" s="843"/>
      <c r="C8" s="848"/>
      <c r="D8" s="849"/>
      <c r="E8" s="849"/>
      <c r="F8" s="849"/>
      <c r="G8" s="848"/>
      <c r="H8" s="849"/>
      <c r="I8" s="849"/>
      <c r="J8" s="849"/>
      <c r="K8" s="849"/>
      <c r="L8" s="849"/>
      <c r="M8" s="849"/>
      <c r="N8" s="849"/>
      <c r="O8" s="849"/>
      <c r="P8" s="849"/>
      <c r="Q8" s="849"/>
      <c r="R8" s="849"/>
      <c r="S8" s="849"/>
      <c r="T8" s="849"/>
      <c r="U8" s="849"/>
      <c r="V8" s="849"/>
      <c r="W8" s="849"/>
      <c r="X8" s="850"/>
      <c r="Y8" s="851"/>
      <c r="Z8" s="847"/>
      <c r="AA8" s="847"/>
      <c r="AB8" s="847"/>
      <c r="AC8" s="852"/>
      <c r="AD8" s="852"/>
      <c r="AE8" s="852"/>
      <c r="AF8" s="852"/>
      <c r="AG8" s="852"/>
      <c r="AH8" s="852"/>
      <c r="AI8" s="852"/>
      <c r="AJ8" s="852"/>
      <c r="AK8" s="852"/>
      <c r="AL8" s="852"/>
      <c r="AM8" s="852"/>
    </row>
    <row r="9" spans="1:39" ht="12.75">
      <c r="A9" s="847"/>
      <c r="B9" s="843"/>
      <c r="C9" s="848"/>
      <c r="D9" s="849"/>
      <c r="E9" s="849"/>
      <c r="F9" s="849"/>
      <c r="G9" s="848"/>
      <c r="H9" s="849"/>
      <c r="I9" s="849"/>
      <c r="J9" s="849"/>
      <c r="K9" s="849"/>
      <c r="L9" s="849"/>
      <c r="M9" s="849"/>
      <c r="N9" s="849"/>
      <c r="O9" s="849"/>
      <c r="P9" s="849"/>
      <c r="Q9" s="849"/>
      <c r="R9" s="849"/>
      <c r="S9" s="849"/>
      <c r="T9" s="849"/>
      <c r="U9" s="849"/>
      <c r="V9" s="849"/>
      <c r="W9" s="849"/>
      <c r="X9" s="850"/>
      <c r="Y9" s="851"/>
      <c r="Z9" s="847"/>
      <c r="AA9" s="847"/>
      <c r="AB9" s="847"/>
      <c r="AC9" s="852"/>
      <c r="AD9" s="852"/>
      <c r="AE9" s="852"/>
      <c r="AF9" s="852"/>
      <c r="AG9" s="852"/>
      <c r="AH9" s="852"/>
      <c r="AI9" s="852"/>
      <c r="AJ9" s="852"/>
      <c r="AK9" s="852"/>
      <c r="AL9" s="852"/>
      <c r="AM9" s="852"/>
    </row>
    <row r="10" spans="1:39" ht="12.75">
      <c r="A10" s="847"/>
      <c r="B10" s="843"/>
      <c r="C10" s="848"/>
      <c r="D10" s="849"/>
      <c r="E10" s="849"/>
      <c r="F10" s="849"/>
      <c r="G10" s="848"/>
      <c r="H10" s="849"/>
      <c r="I10" s="849"/>
      <c r="J10" s="849"/>
      <c r="K10" s="849"/>
      <c r="L10" s="849"/>
      <c r="M10" s="849"/>
      <c r="N10" s="849"/>
      <c r="O10" s="849"/>
      <c r="P10" s="849"/>
      <c r="Q10" s="849"/>
      <c r="R10" s="849"/>
      <c r="S10" s="849"/>
      <c r="T10" s="849"/>
      <c r="U10" s="849"/>
      <c r="V10" s="849"/>
      <c r="W10" s="849"/>
      <c r="X10" s="850"/>
      <c r="Y10" s="851"/>
      <c r="Z10" s="847"/>
      <c r="AA10" s="847"/>
      <c r="AB10" s="847"/>
      <c r="AC10" s="852"/>
      <c r="AD10" s="852"/>
      <c r="AE10" s="852"/>
      <c r="AF10" s="852"/>
      <c r="AG10" s="852"/>
      <c r="AH10" s="852"/>
      <c r="AI10" s="852"/>
      <c r="AJ10" s="852"/>
      <c r="AK10" s="852"/>
      <c r="AL10" s="852"/>
      <c r="AM10" s="852"/>
    </row>
    <row r="11" spans="1:39" ht="12.75">
      <c r="A11" s="847"/>
      <c r="B11" s="843"/>
      <c r="C11" s="848"/>
      <c r="D11" s="849"/>
      <c r="E11" s="849"/>
      <c r="F11" s="849"/>
      <c r="G11" s="848"/>
      <c r="H11" s="849"/>
      <c r="I11" s="849"/>
      <c r="J11" s="849"/>
      <c r="K11" s="849"/>
      <c r="L11" s="849"/>
      <c r="M11" s="849"/>
      <c r="N11" s="849"/>
      <c r="O11" s="849"/>
      <c r="P11" s="849"/>
      <c r="Q11" s="849"/>
      <c r="R11" s="849"/>
      <c r="S11" s="849"/>
      <c r="T11" s="849"/>
      <c r="U11" s="849"/>
      <c r="V11" s="849"/>
      <c r="W11" s="849"/>
      <c r="X11" s="850"/>
      <c r="Y11" s="851"/>
      <c r="Z11" s="847"/>
      <c r="AA11" s="847"/>
      <c r="AB11" s="847"/>
      <c r="AC11" s="852"/>
      <c r="AD11" s="852"/>
      <c r="AE11" s="852"/>
      <c r="AF11" s="852"/>
      <c r="AG11" s="852"/>
      <c r="AH11" s="852"/>
      <c r="AI11" s="852"/>
      <c r="AJ11" s="852"/>
      <c r="AK11" s="852"/>
      <c r="AL11" s="852"/>
      <c r="AM11" s="852"/>
    </row>
    <row r="12" spans="1:39" ht="12.75">
      <c r="A12" s="847"/>
      <c r="B12" s="843"/>
      <c r="C12" s="848"/>
      <c r="D12" s="849"/>
      <c r="E12" s="849"/>
      <c r="F12" s="849"/>
      <c r="G12" s="848"/>
      <c r="H12" s="849"/>
      <c r="I12" s="849"/>
      <c r="J12" s="849"/>
      <c r="K12" s="849"/>
      <c r="L12" s="849"/>
      <c r="M12" s="849"/>
      <c r="N12" s="849"/>
      <c r="O12" s="849"/>
      <c r="P12" s="849"/>
      <c r="Q12" s="849"/>
      <c r="R12" s="849"/>
      <c r="S12" s="849"/>
      <c r="T12" s="849"/>
      <c r="U12" s="849"/>
      <c r="V12" s="849"/>
      <c r="W12" s="849"/>
      <c r="X12" s="850"/>
      <c r="Y12" s="851"/>
      <c r="Z12" s="847"/>
      <c r="AA12" s="847"/>
      <c r="AB12" s="847"/>
      <c r="AC12" s="852"/>
      <c r="AD12" s="852"/>
      <c r="AE12" s="852"/>
      <c r="AF12" s="852"/>
      <c r="AG12" s="852"/>
      <c r="AH12" s="852"/>
      <c r="AI12" s="852"/>
      <c r="AJ12" s="852"/>
      <c r="AK12" s="852"/>
      <c r="AL12" s="852"/>
      <c r="AM12" s="852"/>
    </row>
    <row r="13" spans="1:39" ht="12.75">
      <c r="A13" s="847"/>
      <c r="B13" s="843"/>
      <c r="C13" s="848"/>
      <c r="D13" s="849"/>
      <c r="E13" s="849"/>
      <c r="F13" s="849"/>
      <c r="G13" s="848"/>
      <c r="H13" s="849"/>
      <c r="I13" s="849"/>
      <c r="J13" s="849"/>
      <c r="K13" s="849"/>
      <c r="L13" s="849"/>
      <c r="M13" s="849"/>
      <c r="N13" s="849"/>
      <c r="O13" s="849"/>
      <c r="P13" s="849"/>
      <c r="Q13" s="849"/>
      <c r="R13" s="849"/>
      <c r="S13" s="849"/>
      <c r="T13" s="849"/>
      <c r="U13" s="849"/>
      <c r="V13" s="849"/>
      <c r="W13" s="849"/>
      <c r="X13" s="850"/>
      <c r="Y13" s="851"/>
      <c r="Z13" s="847"/>
      <c r="AA13" s="847"/>
      <c r="AB13" s="847"/>
      <c r="AC13" s="852"/>
      <c r="AD13" s="852"/>
      <c r="AE13" s="852"/>
      <c r="AF13" s="852"/>
      <c r="AG13" s="852"/>
      <c r="AH13" s="852"/>
      <c r="AI13" s="852"/>
      <c r="AJ13" s="852"/>
      <c r="AK13" s="852"/>
      <c r="AL13" s="852"/>
      <c r="AM13" s="852"/>
    </row>
    <row r="14" spans="1:39" ht="12.75">
      <c r="A14" s="838"/>
      <c r="B14" s="853"/>
      <c r="C14" s="848"/>
      <c r="D14" s="854"/>
      <c r="E14" s="854"/>
      <c r="F14" s="854"/>
      <c r="G14" s="848"/>
      <c r="H14" s="854"/>
      <c r="I14" s="854"/>
      <c r="J14" s="854"/>
      <c r="K14" s="854"/>
      <c r="L14" s="854"/>
      <c r="M14" s="854"/>
      <c r="N14" s="854"/>
      <c r="O14" s="854"/>
      <c r="P14" s="854"/>
      <c r="Q14" s="854"/>
      <c r="R14" s="854"/>
      <c r="S14" s="854"/>
      <c r="T14" s="854"/>
      <c r="U14" s="854"/>
      <c r="V14" s="854"/>
      <c r="W14" s="854"/>
      <c r="X14" s="855"/>
      <c r="Y14" s="856"/>
      <c r="Z14" s="838"/>
      <c r="AA14" s="838"/>
      <c r="AB14" s="838"/>
    </row>
    <row r="15" spans="1:39" ht="12.75">
      <c r="A15" s="838"/>
      <c r="B15" s="853"/>
      <c r="C15" s="848"/>
      <c r="D15" s="854"/>
      <c r="E15" s="854"/>
      <c r="F15" s="854"/>
      <c r="G15" s="848"/>
      <c r="H15" s="854"/>
      <c r="I15" s="854"/>
      <c r="J15" s="854"/>
      <c r="K15" s="854"/>
      <c r="L15" s="854"/>
      <c r="M15" s="854"/>
      <c r="N15" s="854"/>
      <c r="O15" s="854"/>
      <c r="P15" s="854"/>
      <c r="Q15" s="854"/>
      <c r="R15" s="854"/>
      <c r="S15" s="854"/>
      <c r="T15" s="854"/>
      <c r="U15" s="854"/>
      <c r="V15" s="854"/>
      <c r="W15" s="854"/>
      <c r="X15" s="855"/>
      <c r="Y15" s="856"/>
      <c r="Z15" s="838"/>
      <c r="AA15" s="838"/>
      <c r="AB15" s="838"/>
    </row>
    <row r="16" spans="1:39" ht="12.75">
      <c r="A16" s="838"/>
      <c r="B16" s="853"/>
      <c r="C16" s="848"/>
      <c r="D16" s="854"/>
      <c r="E16" s="854"/>
      <c r="F16" s="854"/>
      <c r="G16" s="848"/>
      <c r="H16" s="854"/>
      <c r="I16" s="854"/>
      <c r="J16" s="854"/>
      <c r="K16" s="854"/>
      <c r="L16" s="854"/>
      <c r="M16" s="854"/>
      <c r="N16" s="854"/>
      <c r="O16" s="854"/>
      <c r="P16" s="854"/>
      <c r="Q16" s="854"/>
      <c r="R16" s="854"/>
      <c r="S16" s="854"/>
      <c r="T16" s="854"/>
      <c r="U16" s="854"/>
      <c r="V16" s="854"/>
      <c r="W16" s="854"/>
      <c r="X16" s="855"/>
      <c r="Y16" s="856"/>
      <c r="Z16" s="838"/>
      <c r="AA16" s="838"/>
      <c r="AB16" s="838"/>
    </row>
    <row r="17" spans="1:28" ht="12.75">
      <c r="A17" s="838"/>
      <c r="B17" s="853"/>
      <c r="C17" s="848"/>
      <c r="D17" s="854"/>
      <c r="E17" s="854"/>
      <c r="F17" s="854"/>
      <c r="G17" s="848"/>
      <c r="H17" s="854"/>
      <c r="I17" s="854"/>
      <c r="J17" s="854"/>
      <c r="K17" s="854"/>
      <c r="L17" s="854"/>
      <c r="M17" s="854"/>
      <c r="N17" s="854"/>
      <c r="O17" s="854"/>
      <c r="P17" s="854"/>
      <c r="Q17" s="854"/>
      <c r="R17" s="854"/>
      <c r="S17" s="854"/>
      <c r="T17" s="854"/>
      <c r="U17" s="854"/>
      <c r="V17" s="854"/>
      <c r="W17" s="854"/>
      <c r="X17" s="855"/>
      <c r="Y17" s="856"/>
      <c r="Z17" s="838"/>
      <c r="AA17" s="838"/>
      <c r="AB17" s="838"/>
    </row>
    <row r="18" spans="1:28" ht="12.75">
      <c r="A18" s="838"/>
      <c r="B18" s="853"/>
      <c r="C18" s="848"/>
      <c r="D18" s="854"/>
      <c r="E18" s="854"/>
      <c r="F18" s="854"/>
      <c r="G18" s="848"/>
      <c r="H18" s="854"/>
      <c r="I18" s="854"/>
      <c r="J18" s="854"/>
      <c r="K18" s="854"/>
      <c r="L18" s="854"/>
      <c r="M18" s="854"/>
      <c r="N18" s="854"/>
      <c r="O18" s="854"/>
      <c r="P18" s="854"/>
      <c r="Q18" s="854"/>
      <c r="R18" s="854"/>
      <c r="S18" s="854"/>
      <c r="T18" s="854"/>
      <c r="U18" s="854"/>
      <c r="V18" s="854"/>
      <c r="W18" s="854"/>
      <c r="X18" s="855"/>
      <c r="Y18" s="856"/>
      <c r="Z18" s="838"/>
      <c r="AA18" s="838"/>
      <c r="AB18" s="838"/>
    </row>
    <row r="19" spans="1:28" ht="12.75">
      <c r="A19" s="838"/>
      <c r="B19" s="853"/>
      <c r="C19" s="848"/>
      <c r="D19" s="854"/>
      <c r="E19" s="854"/>
      <c r="F19" s="854"/>
      <c r="G19" s="848"/>
      <c r="H19" s="854"/>
      <c r="I19" s="854"/>
      <c r="J19" s="854"/>
      <c r="K19" s="854"/>
      <c r="L19" s="854"/>
      <c r="M19" s="854"/>
      <c r="N19" s="854"/>
      <c r="O19" s="854"/>
      <c r="P19" s="854"/>
      <c r="Q19" s="854"/>
      <c r="R19" s="854"/>
      <c r="S19" s="854"/>
      <c r="T19" s="854"/>
      <c r="U19" s="854"/>
      <c r="V19" s="854"/>
      <c r="W19" s="854"/>
      <c r="X19" s="855"/>
      <c r="Y19" s="856"/>
      <c r="Z19" s="838"/>
      <c r="AA19" s="838"/>
      <c r="AB19" s="838"/>
    </row>
    <row r="20" spans="1:28" ht="12.75">
      <c r="A20" s="838"/>
      <c r="B20" s="853"/>
      <c r="C20" s="848"/>
      <c r="D20" s="854"/>
      <c r="E20" s="854"/>
      <c r="F20" s="854"/>
      <c r="G20" s="848"/>
      <c r="H20" s="854"/>
      <c r="I20" s="854"/>
      <c r="J20" s="854"/>
      <c r="K20" s="854"/>
      <c r="L20" s="854"/>
      <c r="M20" s="854"/>
      <c r="N20" s="854"/>
      <c r="O20" s="854"/>
      <c r="P20" s="854"/>
      <c r="Q20" s="854"/>
      <c r="R20" s="854"/>
      <c r="S20" s="854"/>
      <c r="T20" s="854"/>
      <c r="U20" s="854"/>
      <c r="V20" s="854"/>
      <c r="W20" s="854"/>
      <c r="X20" s="855"/>
      <c r="Y20" s="856"/>
      <c r="Z20" s="838"/>
      <c r="AA20" s="838"/>
      <c r="AB20" s="838"/>
    </row>
    <row r="21" spans="1:28" ht="12.75">
      <c r="A21" s="838"/>
      <c r="B21" s="853"/>
      <c r="C21" s="848"/>
      <c r="D21" s="854"/>
      <c r="E21" s="854"/>
      <c r="F21" s="854"/>
      <c r="G21" s="848"/>
      <c r="H21" s="854"/>
      <c r="I21" s="854"/>
      <c r="J21" s="854"/>
      <c r="K21" s="854"/>
      <c r="L21" s="854"/>
      <c r="M21" s="854"/>
      <c r="N21" s="854"/>
      <c r="O21" s="854"/>
      <c r="P21" s="854"/>
      <c r="Q21" s="854"/>
      <c r="R21" s="854"/>
      <c r="S21" s="854"/>
      <c r="T21" s="854"/>
      <c r="U21" s="854"/>
      <c r="V21" s="854"/>
      <c r="W21" s="854"/>
      <c r="X21" s="855"/>
      <c r="Y21" s="856"/>
      <c r="Z21" s="838"/>
      <c r="AA21" s="838"/>
      <c r="AB21" s="838"/>
    </row>
    <row r="22" spans="1:28" ht="12.75">
      <c r="A22" s="838"/>
      <c r="B22" s="853"/>
      <c r="C22" s="848"/>
      <c r="D22" s="854"/>
      <c r="E22" s="854"/>
      <c r="F22" s="854"/>
      <c r="G22" s="848"/>
      <c r="H22" s="854"/>
      <c r="I22" s="854"/>
      <c r="J22" s="854"/>
      <c r="K22" s="854"/>
      <c r="L22" s="854"/>
      <c r="M22" s="854"/>
      <c r="N22" s="854"/>
      <c r="O22" s="854"/>
      <c r="P22" s="854"/>
      <c r="Q22" s="854"/>
      <c r="R22" s="854"/>
      <c r="S22" s="854"/>
      <c r="T22" s="854"/>
      <c r="U22" s="854"/>
      <c r="V22" s="854"/>
      <c r="W22" s="854"/>
      <c r="X22" s="855"/>
      <c r="Y22" s="856"/>
      <c r="Z22" s="838"/>
      <c r="AA22" s="838"/>
      <c r="AB22" s="838"/>
    </row>
    <row r="23" spans="1:28" ht="12.75">
      <c r="A23" s="838"/>
      <c r="B23" s="853"/>
      <c r="C23" s="848"/>
      <c r="D23" s="854"/>
      <c r="E23" s="854"/>
      <c r="F23" s="854"/>
      <c r="G23" s="848"/>
      <c r="H23" s="854"/>
      <c r="I23" s="854"/>
      <c r="J23" s="854"/>
      <c r="K23" s="854"/>
      <c r="L23" s="854"/>
      <c r="M23" s="854"/>
      <c r="N23" s="854"/>
      <c r="O23" s="854"/>
      <c r="P23" s="854"/>
      <c r="Q23" s="854"/>
      <c r="R23" s="854"/>
      <c r="S23" s="854"/>
      <c r="T23" s="854"/>
      <c r="U23" s="854"/>
      <c r="V23" s="854"/>
      <c r="W23" s="854"/>
      <c r="X23" s="855"/>
      <c r="Y23" s="856"/>
      <c r="Z23" s="838"/>
      <c r="AA23" s="838"/>
      <c r="AB23" s="838"/>
    </row>
    <row r="24" spans="1:28" ht="12.75">
      <c r="A24" s="838"/>
      <c r="B24" s="853"/>
      <c r="C24" s="848"/>
      <c r="D24" s="854"/>
      <c r="E24" s="854"/>
      <c r="F24" s="854"/>
      <c r="G24" s="848"/>
      <c r="H24" s="854"/>
      <c r="I24" s="854"/>
      <c r="J24" s="854"/>
      <c r="K24" s="854"/>
      <c r="L24" s="854"/>
      <c r="M24" s="854"/>
      <c r="N24" s="854"/>
      <c r="O24" s="854"/>
      <c r="P24" s="854"/>
      <c r="Q24" s="854"/>
      <c r="R24" s="854"/>
      <c r="S24" s="854"/>
      <c r="T24" s="854"/>
      <c r="U24" s="854"/>
      <c r="V24" s="854"/>
      <c r="W24" s="854"/>
      <c r="X24" s="855"/>
      <c r="Y24" s="856"/>
      <c r="Z24" s="838"/>
      <c r="AA24" s="838"/>
      <c r="AB24" s="838"/>
    </row>
    <row r="25" spans="1:28" ht="12.75">
      <c r="A25" s="838"/>
      <c r="B25" s="853"/>
      <c r="C25" s="848"/>
      <c r="D25" s="854"/>
      <c r="E25" s="854"/>
      <c r="F25" s="854"/>
      <c r="G25" s="848"/>
      <c r="H25" s="854"/>
      <c r="I25" s="854"/>
      <c r="J25" s="854"/>
      <c r="K25" s="854"/>
      <c r="L25" s="854"/>
      <c r="M25" s="854"/>
      <c r="N25" s="854"/>
      <c r="O25" s="854"/>
      <c r="P25" s="854"/>
      <c r="Q25" s="854"/>
      <c r="R25" s="854"/>
      <c r="S25" s="854"/>
      <c r="T25" s="854"/>
      <c r="U25" s="854"/>
      <c r="V25" s="854"/>
      <c r="W25" s="854"/>
      <c r="X25" s="855"/>
      <c r="Y25" s="856"/>
      <c r="Z25" s="838"/>
      <c r="AA25" s="838"/>
      <c r="AB25" s="838"/>
    </row>
    <row r="26" spans="1:28" ht="12.75">
      <c r="A26" s="838"/>
      <c r="B26" s="853"/>
      <c r="C26" s="848"/>
      <c r="D26" s="854"/>
      <c r="E26" s="854"/>
      <c r="F26" s="854"/>
      <c r="G26" s="848"/>
      <c r="H26" s="854"/>
      <c r="I26" s="854"/>
      <c r="J26" s="854"/>
      <c r="K26" s="854"/>
      <c r="L26" s="854"/>
      <c r="M26" s="854"/>
      <c r="N26" s="854"/>
      <c r="O26" s="854"/>
      <c r="P26" s="854"/>
      <c r="Q26" s="854"/>
      <c r="R26" s="854"/>
      <c r="S26" s="854"/>
      <c r="T26" s="854"/>
      <c r="U26" s="854"/>
      <c r="V26" s="854"/>
      <c r="W26" s="854"/>
      <c r="X26" s="855"/>
      <c r="Y26" s="856"/>
      <c r="Z26" s="838"/>
      <c r="AA26" s="838"/>
      <c r="AB26" s="838"/>
    </row>
    <row r="27" spans="1:28" ht="12.75">
      <c r="A27" s="838"/>
      <c r="B27" s="853"/>
      <c r="C27" s="848"/>
      <c r="D27" s="854"/>
      <c r="E27" s="854"/>
      <c r="F27" s="854"/>
      <c r="G27" s="848"/>
      <c r="H27" s="854"/>
      <c r="I27" s="854"/>
      <c r="J27" s="854"/>
      <c r="K27" s="854"/>
      <c r="L27" s="854"/>
      <c r="M27" s="854"/>
      <c r="N27" s="854"/>
      <c r="O27" s="854"/>
      <c r="P27" s="854"/>
      <c r="Q27" s="854"/>
      <c r="R27" s="854"/>
      <c r="S27" s="854"/>
      <c r="T27" s="854"/>
      <c r="U27" s="854"/>
      <c r="V27" s="854"/>
      <c r="W27" s="854"/>
      <c r="X27" s="855"/>
      <c r="Y27" s="856"/>
      <c r="Z27" s="838"/>
      <c r="AA27" s="838"/>
      <c r="AB27" s="838"/>
    </row>
    <row r="28" spans="1:28" ht="12.75">
      <c r="A28" s="838"/>
      <c r="B28" s="853"/>
      <c r="C28" s="848"/>
      <c r="D28" s="854"/>
      <c r="E28" s="854"/>
      <c r="F28" s="854"/>
      <c r="G28" s="848"/>
      <c r="H28" s="854"/>
      <c r="I28" s="854"/>
      <c r="J28" s="854"/>
      <c r="K28" s="854"/>
      <c r="L28" s="854"/>
      <c r="M28" s="854"/>
      <c r="N28" s="854"/>
      <c r="O28" s="854"/>
      <c r="P28" s="854"/>
      <c r="Q28" s="854"/>
      <c r="R28" s="854"/>
      <c r="S28" s="854"/>
      <c r="T28" s="854"/>
      <c r="U28" s="854"/>
      <c r="V28" s="854"/>
      <c r="W28" s="854"/>
      <c r="X28" s="855"/>
      <c r="Y28" s="856"/>
      <c r="Z28" s="838"/>
      <c r="AA28" s="838"/>
      <c r="AB28" s="838"/>
    </row>
    <row r="29" spans="1:28" ht="12.75">
      <c r="A29" s="838"/>
      <c r="B29" s="853"/>
      <c r="C29" s="848"/>
      <c r="D29" s="854"/>
      <c r="E29" s="854"/>
      <c r="F29" s="854"/>
      <c r="G29" s="848"/>
      <c r="H29" s="854"/>
      <c r="I29" s="854"/>
      <c r="J29" s="854"/>
      <c r="K29" s="854"/>
      <c r="L29" s="854"/>
      <c r="M29" s="854"/>
      <c r="N29" s="854"/>
      <c r="O29" s="854"/>
      <c r="P29" s="854"/>
      <c r="Q29" s="854"/>
      <c r="R29" s="854"/>
      <c r="S29" s="854"/>
      <c r="T29" s="854"/>
      <c r="U29" s="854"/>
      <c r="V29" s="854"/>
      <c r="W29" s="854"/>
      <c r="X29" s="855"/>
      <c r="Y29" s="856"/>
      <c r="Z29" s="838"/>
      <c r="AA29" s="838"/>
      <c r="AB29" s="838"/>
    </row>
    <row r="30" spans="1:28" ht="12.75">
      <c r="A30" s="838"/>
      <c r="B30" s="853"/>
      <c r="C30" s="848"/>
      <c r="D30" s="854"/>
      <c r="E30" s="854"/>
      <c r="F30" s="854"/>
      <c r="G30" s="848"/>
      <c r="H30" s="854"/>
      <c r="I30" s="854"/>
      <c r="J30" s="854"/>
      <c r="K30" s="854"/>
      <c r="L30" s="854"/>
      <c r="M30" s="854"/>
      <c r="N30" s="854"/>
      <c r="O30" s="854"/>
      <c r="P30" s="854"/>
      <c r="Q30" s="854"/>
      <c r="R30" s="854"/>
      <c r="S30" s="854"/>
      <c r="T30" s="854"/>
      <c r="U30" s="854"/>
      <c r="V30" s="854"/>
      <c r="W30" s="854"/>
      <c r="X30" s="855"/>
      <c r="Y30" s="856"/>
      <c r="Z30" s="838"/>
      <c r="AA30" s="838"/>
      <c r="AB30" s="838"/>
    </row>
    <row r="31" spans="1:28" ht="12.75">
      <c r="A31" s="838"/>
      <c r="B31" s="853"/>
      <c r="C31" s="848"/>
      <c r="D31" s="854"/>
      <c r="E31" s="854"/>
      <c r="F31" s="854"/>
      <c r="G31" s="848"/>
      <c r="H31" s="854"/>
      <c r="I31" s="854"/>
      <c r="J31" s="854"/>
      <c r="K31" s="854"/>
      <c r="L31" s="854"/>
      <c r="M31" s="854"/>
      <c r="N31" s="854"/>
      <c r="O31" s="854"/>
      <c r="P31" s="854"/>
      <c r="Q31" s="854"/>
      <c r="R31" s="854"/>
      <c r="S31" s="854"/>
      <c r="T31" s="854"/>
      <c r="U31" s="854"/>
      <c r="V31" s="854"/>
      <c r="W31" s="854"/>
      <c r="X31" s="855"/>
      <c r="Y31" s="856"/>
      <c r="Z31" s="838"/>
      <c r="AA31" s="838"/>
      <c r="AB31" s="838"/>
    </row>
    <row r="32" spans="1:28" ht="12.75">
      <c r="A32" s="838"/>
      <c r="B32" s="853"/>
      <c r="C32" s="848"/>
      <c r="D32" s="854"/>
      <c r="E32" s="854"/>
      <c r="F32" s="854"/>
      <c r="G32" s="848"/>
      <c r="H32" s="854"/>
      <c r="I32" s="854"/>
      <c r="J32" s="854"/>
      <c r="K32" s="854"/>
      <c r="L32" s="854"/>
      <c r="M32" s="854"/>
      <c r="N32" s="854"/>
      <c r="O32" s="854"/>
      <c r="P32" s="854"/>
      <c r="Q32" s="854"/>
      <c r="R32" s="854"/>
      <c r="S32" s="854"/>
      <c r="T32" s="854"/>
      <c r="U32" s="854"/>
      <c r="V32" s="854"/>
      <c r="W32" s="854"/>
      <c r="X32" s="855"/>
      <c r="Y32" s="856"/>
      <c r="Z32" s="838"/>
      <c r="AA32" s="838"/>
      <c r="AB32" s="838"/>
    </row>
    <row r="33" spans="1:28" ht="12.75">
      <c r="A33" s="838"/>
      <c r="B33" s="853"/>
      <c r="C33" s="848"/>
      <c r="D33" s="854"/>
      <c r="E33" s="854"/>
      <c r="F33" s="854"/>
      <c r="G33" s="848"/>
      <c r="H33" s="854"/>
      <c r="I33" s="854"/>
      <c r="J33" s="854"/>
      <c r="K33" s="854"/>
      <c r="L33" s="854"/>
      <c r="M33" s="854"/>
      <c r="N33" s="854"/>
      <c r="O33" s="854"/>
      <c r="P33" s="854"/>
      <c r="Q33" s="854"/>
      <c r="R33" s="854"/>
      <c r="S33" s="854"/>
      <c r="T33" s="854"/>
      <c r="U33" s="854"/>
      <c r="V33" s="854"/>
      <c r="W33" s="854"/>
      <c r="X33" s="855"/>
      <c r="Y33" s="856"/>
      <c r="Z33" s="838"/>
      <c r="AA33" s="838"/>
      <c r="AB33" s="838"/>
    </row>
    <row r="34" spans="1:28" ht="12.75">
      <c r="A34" s="838"/>
      <c r="B34" s="853"/>
      <c r="C34" s="848"/>
      <c r="D34" s="854"/>
      <c r="E34" s="854"/>
      <c r="F34" s="854"/>
      <c r="G34" s="848"/>
      <c r="H34" s="854"/>
      <c r="I34" s="854"/>
      <c r="J34" s="854"/>
      <c r="K34" s="854"/>
      <c r="L34" s="854"/>
      <c r="M34" s="854"/>
      <c r="N34" s="854"/>
      <c r="O34" s="854"/>
      <c r="P34" s="854"/>
      <c r="Q34" s="854"/>
      <c r="R34" s="854"/>
      <c r="S34" s="854"/>
      <c r="T34" s="854"/>
      <c r="U34" s="854"/>
      <c r="V34" s="854"/>
      <c r="W34" s="854"/>
      <c r="X34" s="855"/>
      <c r="Y34" s="856"/>
      <c r="Z34" s="838"/>
      <c r="AA34" s="838"/>
      <c r="AB34" s="838"/>
    </row>
    <row r="35" spans="1:28" ht="12.75">
      <c r="A35" s="838"/>
      <c r="B35" s="853"/>
      <c r="C35" s="848"/>
      <c r="D35" s="854"/>
      <c r="E35" s="854"/>
      <c r="F35" s="854"/>
      <c r="G35" s="848"/>
      <c r="H35" s="854"/>
      <c r="I35" s="854"/>
      <c r="J35" s="854"/>
      <c r="K35" s="854"/>
      <c r="L35" s="854"/>
      <c r="M35" s="854"/>
      <c r="N35" s="854"/>
      <c r="O35" s="854"/>
      <c r="P35" s="854"/>
      <c r="Q35" s="854"/>
      <c r="R35" s="854"/>
      <c r="S35" s="854"/>
      <c r="T35" s="854"/>
      <c r="U35" s="854"/>
      <c r="V35" s="854"/>
      <c r="W35" s="854"/>
      <c r="X35" s="855"/>
      <c r="Y35" s="856"/>
      <c r="Z35" s="838"/>
      <c r="AA35" s="838"/>
      <c r="AB35" s="838"/>
    </row>
    <row r="36" spans="1:28" ht="12.75">
      <c r="A36" s="838"/>
      <c r="B36" s="853"/>
      <c r="C36" s="848"/>
      <c r="D36" s="854"/>
      <c r="E36" s="854"/>
      <c r="F36" s="854"/>
      <c r="G36" s="848"/>
      <c r="H36" s="854"/>
      <c r="I36" s="854"/>
      <c r="J36" s="854"/>
      <c r="K36" s="854"/>
      <c r="L36" s="854"/>
      <c r="M36" s="854"/>
      <c r="N36" s="854"/>
      <c r="O36" s="854"/>
      <c r="P36" s="854"/>
      <c r="Q36" s="854"/>
      <c r="R36" s="854"/>
      <c r="S36" s="854"/>
      <c r="T36" s="854"/>
      <c r="U36" s="854"/>
      <c r="V36" s="854"/>
      <c r="W36" s="854"/>
      <c r="X36" s="855"/>
      <c r="Y36" s="856"/>
      <c r="Z36" s="838"/>
      <c r="AA36" s="838"/>
      <c r="AB36" s="838"/>
    </row>
    <row r="37" spans="1:28" ht="12.75">
      <c r="A37" s="838"/>
      <c r="B37" s="853"/>
      <c r="C37" s="848"/>
      <c r="D37" s="854"/>
      <c r="E37" s="854"/>
      <c r="F37" s="854"/>
      <c r="G37" s="848"/>
      <c r="H37" s="854"/>
      <c r="I37" s="854"/>
      <c r="J37" s="854"/>
      <c r="K37" s="854"/>
      <c r="L37" s="854"/>
      <c r="M37" s="854"/>
      <c r="N37" s="854"/>
      <c r="O37" s="854"/>
      <c r="P37" s="854"/>
      <c r="Q37" s="854"/>
      <c r="R37" s="854"/>
      <c r="S37" s="854"/>
      <c r="T37" s="854"/>
      <c r="U37" s="854"/>
      <c r="V37" s="854"/>
      <c r="W37" s="854"/>
      <c r="X37" s="855"/>
      <c r="Y37" s="856"/>
      <c r="Z37" s="838"/>
      <c r="AA37" s="838"/>
      <c r="AB37" s="838"/>
    </row>
    <row r="38" spans="1:28" ht="12.75">
      <c r="A38" s="838"/>
      <c r="B38" s="853"/>
      <c r="C38" s="848"/>
      <c r="D38" s="854"/>
      <c r="E38" s="854"/>
      <c r="F38" s="854"/>
      <c r="G38" s="848"/>
      <c r="H38" s="854"/>
      <c r="I38" s="854"/>
      <c r="J38" s="854"/>
      <c r="K38" s="854"/>
      <c r="L38" s="854"/>
      <c r="M38" s="854"/>
      <c r="N38" s="854"/>
      <c r="O38" s="854"/>
      <c r="P38" s="854"/>
      <c r="Q38" s="854"/>
      <c r="R38" s="854"/>
      <c r="S38" s="854"/>
      <c r="T38" s="854"/>
      <c r="U38" s="854"/>
      <c r="V38" s="854"/>
      <c r="W38" s="854"/>
      <c r="X38" s="855"/>
      <c r="Y38" s="856"/>
      <c r="Z38" s="838"/>
      <c r="AA38" s="838"/>
      <c r="AB38" s="838"/>
    </row>
    <row r="39" spans="1:28" ht="12.75">
      <c r="A39" s="838"/>
      <c r="B39" s="853"/>
      <c r="C39" s="848"/>
      <c r="D39" s="854"/>
      <c r="E39" s="854"/>
      <c r="F39" s="854"/>
      <c r="G39" s="848"/>
      <c r="H39" s="854"/>
      <c r="I39" s="854"/>
      <c r="J39" s="854"/>
      <c r="K39" s="854"/>
      <c r="L39" s="854"/>
      <c r="M39" s="854"/>
      <c r="N39" s="854"/>
      <c r="O39" s="854"/>
      <c r="P39" s="854"/>
      <c r="Q39" s="854"/>
      <c r="R39" s="854"/>
      <c r="S39" s="854"/>
      <c r="T39" s="854"/>
      <c r="U39" s="854"/>
      <c r="V39" s="854"/>
      <c r="W39" s="854"/>
      <c r="X39" s="855"/>
      <c r="Y39" s="856"/>
      <c r="Z39" s="838"/>
      <c r="AA39" s="838"/>
      <c r="AB39" s="838"/>
    </row>
    <row r="40" spans="1:28" ht="12.75">
      <c r="A40" s="838"/>
      <c r="B40" s="853"/>
      <c r="C40" s="848"/>
      <c r="D40" s="854"/>
      <c r="E40" s="854"/>
      <c r="F40" s="854"/>
      <c r="G40" s="848"/>
      <c r="H40" s="854"/>
      <c r="I40" s="854"/>
      <c r="J40" s="854"/>
      <c r="K40" s="854"/>
      <c r="L40" s="854"/>
      <c r="M40" s="854"/>
      <c r="N40" s="854"/>
      <c r="O40" s="854"/>
      <c r="P40" s="854"/>
      <c r="Q40" s="854"/>
      <c r="R40" s="854"/>
      <c r="S40" s="854"/>
      <c r="T40" s="854"/>
      <c r="U40" s="854"/>
      <c r="V40" s="854"/>
      <c r="W40" s="854"/>
      <c r="X40" s="855"/>
      <c r="Y40" s="856"/>
      <c r="Z40" s="838"/>
      <c r="AA40" s="838"/>
      <c r="AB40" s="838"/>
    </row>
    <row r="41" spans="1:28" ht="12.75">
      <c r="A41" s="838"/>
      <c r="B41" s="853"/>
      <c r="C41" s="848"/>
      <c r="D41" s="854"/>
      <c r="E41" s="854"/>
      <c r="F41" s="854"/>
      <c r="G41" s="848"/>
      <c r="H41" s="854"/>
      <c r="I41" s="854"/>
      <c r="J41" s="854"/>
      <c r="K41" s="854"/>
      <c r="L41" s="854"/>
      <c r="M41" s="854"/>
      <c r="N41" s="854"/>
      <c r="O41" s="854"/>
      <c r="P41" s="854"/>
      <c r="Q41" s="854"/>
      <c r="R41" s="854"/>
      <c r="S41" s="854"/>
      <c r="T41" s="854"/>
      <c r="U41" s="854"/>
      <c r="V41" s="854"/>
      <c r="W41" s="854"/>
      <c r="X41" s="855"/>
      <c r="Y41" s="856"/>
      <c r="Z41" s="838"/>
      <c r="AA41" s="838"/>
      <c r="AB41" s="838"/>
    </row>
    <row r="42" spans="1:28" ht="12.75">
      <c r="A42" s="838"/>
      <c r="B42" s="853"/>
      <c r="C42" s="848"/>
      <c r="D42" s="854"/>
      <c r="E42" s="854"/>
      <c r="F42" s="854"/>
      <c r="G42" s="848"/>
      <c r="H42" s="854"/>
      <c r="I42" s="854"/>
      <c r="J42" s="854"/>
      <c r="K42" s="854"/>
      <c r="L42" s="854"/>
      <c r="M42" s="854"/>
      <c r="N42" s="854"/>
      <c r="O42" s="854"/>
      <c r="P42" s="854"/>
      <c r="Q42" s="854"/>
      <c r="R42" s="854"/>
      <c r="S42" s="854"/>
      <c r="T42" s="854"/>
      <c r="U42" s="854"/>
      <c r="V42" s="854"/>
      <c r="W42" s="854"/>
      <c r="X42" s="855"/>
      <c r="Y42" s="856"/>
      <c r="Z42" s="838"/>
      <c r="AA42" s="838"/>
      <c r="AB42" s="838"/>
    </row>
    <row r="43" spans="1:28" ht="12.75">
      <c r="A43" s="838"/>
      <c r="B43" s="853"/>
      <c r="C43" s="848"/>
      <c r="D43" s="854"/>
      <c r="E43" s="854"/>
      <c r="F43" s="854"/>
      <c r="G43" s="848"/>
      <c r="H43" s="854"/>
      <c r="I43" s="854"/>
      <c r="J43" s="854"/>
      <c r="K43" s="854"/>
      <c r="L43" s="854"/>
      <c r="M43" s="854"/>
      <c r="N43" s="854"/>
      <c r="O43" s="854"/>
      <c r="P43" s="854"/>
      <c r="Q43" s="854"/>
      <c r="R43" s="854"/>
      <c r="S43" s="854"/>
      <c r="T43" s="854"/>
      <c r="U43" s="854"/>
      <c r="V43" s="854"/>
      <c r="W43" s="854"/>
      <c r="X43" s="855"/>
      <c r="Y43" s="856"/>
      <c r="Z43" s="838"/>
      <c r="AA43" s="838"/>
      <c r="AB43" s="838"/>
    </row>
    <row r="44" spans="1:28" ht="12.75">
      <c r="A44" s="838"/>
      <c r="B44" s="853"/>
      <c r="C44" s="848"/>
      <c r="D44" s="854"/>
      <c r="E44" s="854"/>
      <c r="F44" s="854"/>
      <c r="G44" s="848"/>
      <c r="H44" s="854"/>
      <c r="I44" s="854"/>
      <c r="J44" s="854"/>
      <c r="K44" s="854"/>
      <c r="L44" s="854"/>
      <c r="M44" s="854"/>
      <c r="N44" s="854"/>
      <c r="O44" s="854"/>
      <c r="P44" s="854"/>
      <c r="Q44" s="854"/>
      <c r="R44" s="854"/>
      <c r="S44" s="854"/>
      <c r="T44" s="854"/>
      <c r="U44" s="854"/>
      <c r="V44" s="854"/>
      <c r="W44" s="854"/>
      <c r="X44" s="855"/>
      <c r="Y44" s="856"/>
      <c r="Z44" s="838"/>
      <c r="AA44" s="838"/>
      <c r="AB44" s="838"/>
    </row>
    <row r="45" spans="1:28" ht="12.75">
      <c r="A45" s="838"/>
      <c r="B45" s="853"/>
      <c r="C45" s="848"/>
      <c r="D45" s="854"/>
      <c r="E45" s="854"/>
      <c r="F45" s="854"/>
      <c r="G45" s="848"/>
      <c r="H45" s="854"/>
      <c r="I45" s="854"/>
      <c r="J45" s="854"/>
      <c r="K45" s="854"/>
      <c r="L45" s="854"/>
      <c r="M45" s="854"/>
      <c r="N45" s="854"/>
      <c r="O45" s="854"/>
      <c r="P45" s="854"/>
      <c r="Q45" s="854"/>
      <c r="R45" s="854"/>
      <c r="S45" s="854"/>
      <c r="T45" s="854"/>
      <c r="U45" s="854"/>
      <c r="V45" s="854"/>
      <c r="W45" s="854"/>
      <c r="X45" s="855"/>
      <c r="Y45" s="856"/>
      <c r="Z45" s="838"/>
      <c r="AA45" s="838"/>
      <c r="AB45" s="838"/>
    </row>
    <row r="46" spans="1:28" ht="12.75">
      <c r="A46" s="838"/>
      <c r="B46" s="853"/>
      <c r="C46" s="848"/>
      <c r="D46" s="854"/>
      <c r="E46" s="854"/>
      <c r="F46" s="854"/>
      <c r="G46" s="848"/>
      <c r="H46" s="854"/>
      <c r="I46" s="854"/>
      <c r="J46" s="854"/>
      <c r="K46" s="854"/>
      <c r="L46" s="854"/>
      <c r="M46" s="854"/>
      <c r="N46" s="854"/>
      <c r="O46" s="854"/>
      <c r="P46" s="854"/>
      <c r="Q46" s="854"/>
      <c r="R46" s="854"/>
      <c r="S46" s="854"/>
      <c r="T46" s="854"/>
      <c r="U46" s="854"/>
      <c r="V46" s="854"/>
      <c r="W46" s="854"/>
      <c r="X46" s="855"/>
      <c r="Y46" s="856"/>
      <c r="Z46" s="838"/>
      <c r="AA46" s="838"/>
      <c r="AB46" s="838"/>
    </row>
    <row r="47" spans="1:28" ht="12.75">
      <c r="A47" s="838"/>
      <c r="B47" s="853"/>
      <c r="C47" s="848"/>
      <c r="D47" s="854"/>
      <c r="E47" s="854"/>
      <c r="F47" s="854"/>
      <c r="G47" s="848"/>
      <c r="H47" s="854"/>
      <c r="I47" s="854"/>
      <c r="J47" s="854"/>
      <c r="K47" s="854"/>
      <c r="L47" s="854"/>
      <c r="M47" s="854"/>
      <c r="N47" s="854"/>
      <c r="O47" s="854"/>
      <c r="P47" s="854"/>
      <c r="Q47" s="854"/>
      <c r="R47" s="854"/>
      <c r="S47" s="854"/>
      <c r="T47" s="854"/>
      <c r="U47" s="854"/>
      <c r="V47" s="854"/>
      <c r="W47" s="854"/>
      <c r="X47" s="855"/>
      <c r="Y47" s="856"/>
      <c r="Z47" s="838"/>
      <c r="AA47" s="838"/>
      <c r="AB47" s="838"/>
    </row>
    <row r="48" spans="1:28" ht="12.75">
      <c r="A48" s="838"/>
      <c r="B48" s="853"/>
      <c r="C48" s="848"/>
      <c r="D48" s="854"/>
      <c r="E48" s="854"/>
      <c r="F48" s="854"/>
      <c r="G48" s="848"/>
      <c r="H48" s="854"/>
      <c r="I48" s="854"/>
      <c r="J48" s="854"/>
      <c r="K48" s="854"/>
      <c r="L48" s="854"/>
      <c r="M48" s="854"/>
      <c r="N48" s="854"/>
      <c r="O48" s="854"/>
      <c r="P48" s="854"/>
      <c r="Q48" s="854"/>
      <c r="R48" s="854"/>
      <c r="S48" s="854"/>
      <c r="T48" s="854"/>
      <c r="U48" s="854"/>
      <c r="V48" s="854"/>
      <c r="W48" s="854"/>
      <c r="X48" s="855"/>
      <c r="Y48" s="856"/>
      <c r="Z48" s="838"/>
      <c r="AA48" s="838"/>
      <c r="AB48" s="838"/>
    </row>
    <row r="49" spans="1:28" ht="12.75">
      <c r="A49" s="838"/>
      <c r="B49" s="853"/>
      <c r="C49" s="848"/>
      <c r="D49" s="854"/>
      <c r="E49" s="854"/>
      <c r="F49" s="854"/>
      <c r="G49" s="848"/>
      <c r="H49" s="854"/>
      <c r="I49" s="854"/>
      <c r="J49" s="854"/>
      <c r="K49" s="854"/>
      <c r="L49" s="854"/>
      <c r="M49" s="854"/>
      <c r="N49" s="854"/>
      <c r="O49" s="854"/>
      <c r="P49" s="854"/>
      <c r="Q49" s="854"/>
      <c r="R49" s="854"/>
      <c r="S49" s="854"/>
      <c r="T49" s="854"/>
      <c r="U49" s="854"/>
      <c r="V49" s="854"/>
      <c r="W49" s="854"/>
      <c r="X49" s="855"/>
      <c r="Y49" s="856"/>
      <c r="Z49" s="838"/>
      <c r="AA49" s="838"/>
      <c r="AB49" s="838"/>
    </row>
    <row r="50" spans="1:28" ht="12.75">
      <c r="A50" s="838"/>
      <c r="B50" s="853"/>
      <c r="C50" s="848"/>
      <c r="D50" s="854"/>
      <c r="E50" s="854"/>
      <c r="F50" s="854"/>
      <c r="G50" s="848"/>
      <c r="H50" s="854"/>
      <c r="I50" s="854"/>
      <c r="J50" s="854"/>
      <c r="K50" s="854"/>
      <c r="L50" s="854"/>
      <c r="M50" s="854"/>
      <c r="N50" s="854"/>
      <c r="O50" s="854"/>
      <c r="P50" s="854"/>
      <c r="Q50" s="854"/>
      <c r="R50" s="854"/>
      <c r="S50" s="854"/>
      <c r="T50" s="854"/>
      <c r="U50" s="854"/>
      <c r="V50" s="854"/>
      <c r="W50" s="854"/>
      <c r="X50" s="855"/>
      <c r="Y50" s="856"/>
      <c r="Z50" s="838"/>
      <c r="AA50" s="838"/>
      <c r="AB50" s="838"/>
    </row>
    <row r="51" spans="1:28" ht="12.75">
      <c r="A51" s="838"/>
      <c r="B51" s="853"/>
      <c r="C51" s="848"/>
      <c r="D51" s="854"/>
      <c r="E51" s="854"/>
      <c r="F51" s="854"/>
      <c r="G51" s="848"/>
      <c r="H51" s="854"/>
      <c r="I51" s="854"/>
      <c r="J51" s="854"/>
      <c r="K51" s="854"/>
      <c r="L51" s="854"/>
      <c r="M51" s="854"/>
      <c r="N51" s="854"/>
      <c r="O51" s="854"/>
      <c r="P51" s="854"/>
      <c r="Q51" s="854"/>
      <c r="R51" s="854"/>
      <c r="S51" s="854"/>
      <c r="T51" s="854"/>
      <c r="U51" s="854"/>
      <c r="V51" s="854"/>
      <c r="W51" s="854"/>
      <c r="X51" s="855"/>
      <c r="Y51" s="856"/>
      <c r="Z51" s="838"/>
      <c r="AA51" s="838"/>
      <c r="AB51" s="838"/>
    </row>
    <row r="52" spans="1:28" ht="12.75">
      <c r="A52" s="838"/>
      <c r="B52" s="853"/>
      <c r="C52" s="848"/>
      <c r="D52" s="854"/>
      <c r="E52" s="854"/>
      <c r="F52" s="854"/>
      <c r="G52" s="848"/>
      <c r="H52" s="854"/>
      <c r="I52" s="854"/>
      <c r="J52" s="854"/>
      <c r="K52" s="854"/>
      <c r="L52" s="854"/>
      <c r="M52" s="854"/>
      <c r="N52" s="854"/>
      <c r="O52" s="854"/>
      <c r="P52" s="854"/>
      <c r="Q52" s="854"/>
      <c r="R52" s="854"/>
      <c r="S52" s="854"/>
      <c r="T52" s="854"/>
      <c r="U52" s="854"/>
      <c r="V52" s="854"/>
      <c r="W52" s="854"/>
      <c r="X52" s="855"/>
      <c r="Y52" s="856"/>
      <c r="Z52" s="838"/>
      <c r="AA52" s="838"/>
      <c r="AB52" s="838"/>
    </row>
    <row r="53" spans="1:28" ht="12.75">
      <c r="A53" s="838"/>
      <c r="B53" s="853"/>
      <c r="C53" s="848"/>
      <c r="D53" s="854"/>
      <c r="E53" s="854"/>
      <c r="F53" s="854"/>
      <c r="G53" s="848"/>
      <c r="H53" s="854"/>
      <c r="I53" s="854"/>
      <c r="J53" s="854"/>
      <c r="K53" s="854"/>
      <c r="L53" s="854"/>
      <c r="M53" s="854"/>
      <c r="N53" s="854"/>
      <c r="O53" s="854"/>
      <c r="P53" s="854"/>
      <c r="Q53" s="854"/>
      <c r="R53" s="854"/>
      <c r="S53" s="854"/>
      <c r="T53" s="854"/>
      <c r="U53" s="854"/>
      <c r="V53" s="854"/>
      <c r="W53" s="854"/>
      <c r="X53" s="855"/>
      <c r="Y53" s="856"/>
      <c r="Z53" s="838"/>
      <c r="AA53" s="838"/>
      <c r="AB53" s="838"/>
    </row>
    <row r="54" spans="1:28" ht="12.75">
      <c r="A54" s="838"/>
      <c r="B54" s="853"/>
      <c r="C54" s="848"/>
      <c r="D54" s="854"/>
      <c r="E54" s="854"/>
      <c r="F54" s="854"/>
      <c r="G54" s="848"/>
      <c r="H54" s="854"/>
      <c r="I54" s="854"/>
      <c r="J54" s="854"/>
      <c r="K54" s="854"/>
      <c r="L54" s="854"/>
      <c r="M54" s="854"/>
      <c r="N54" s="854"/>
      <c r="O54" s="854"/>
      <c r="P54" s="854"/>
      <c r="Q54" s="854"/>
      <c r="R54" s="854"/>
      <c r="S54" s="854"/>
      <c r="T54" s="854"/>
      <c r="U54" s="854"/>
      <c r="V54" s="854"/>
      <c r="W54" s="854"/>
      <c r="X54" s="855"/>
      <c r="Y54" s="856"/>
      <c r="Z54" s="838"/>
      <c r="AA54" s="838"/>
      <c r="AB54" s="838"/>
    </row>
    <row r="55" spans="1:28" ht="12.75">
      <c r="A55" s="838"/>
      <c r="B55" s="853"/>
      <c r="C55" s="848"/>
      <c r="D55" s="854"/>
      <c r="E55" s="854"/>
      <c r="F55" s="854"/>
      <c r="G55" s="848"/>
      <c r="H55" s="854"/>
      <c r="I55" s="854"/>
      <c r="J55" s="854"/>
      <c r="K55" s="854"/>
      <c r="L55" s="854"/>
      <c r="M55" s="854"/>
      <c r="N55" s="854"/>
      <c r="O55" s="854"/>
      <c r="P55" s="854"/>
      <c r="Q55" s="854"/>
      <c r="R55" s="854"/>
      <c r="S55" s="854"/>
      <c r="T55" s="854"/>
      <c r="U55" s="854"/>
      <c r="V55" s="854"/>
      <c r="W55" s="854"/>
      <c r="X55" s="855"/>
      <c r="Y55" s="856"/>
      <c r="Z55" s="838"/>
      <c r="AA55" s="838"/>
      <c r="AB55" s="838"/>
    </row>
    <row r="56" spans="1:28" ht="12.75">
      <c r="A56" s="838"/>
      <c r="B56" s="853"/>
      <c r="C56" s="848"/>
      <c r="D56" s="854"/>
      <c r="E56" s="854"/>
      <c r="F56" s="854"/>
      <c r="G56" s="848"/>
      <c r="H56" s="854"/>
      <c r="I56" s="854"/>
      <c r="J56" s="854"/>
      <c r="K56" s="854"/>
      <c r="L56" s="854"/>
      <c r="M56" s="854"/>
      <c r="N56" s="854"/>
      <c r="O56" s="854"/>
      <c r="P56" s="854"/>
      <c r="Q56" s="854"/>
      <c r="R56" s="854"/>
      <c r="S56" s="854"/>
      <c r="T56" s="854"/>
      <c r="U56" s="854"/>
      <c r="V56" s="854"/>
      <c r="W56" s="854"/>
      <c r="X56" s="855"/>
      <c r="Y56" s="856"/>
      <c r="Z56" s="838"/>
      <c r="AA56" s="838"/>
      <c r="AB56" s="838"/>
    </row>
    <row r="57" spans="1:28" ht="12.75">
      <c r="A57" s="838"/>
      <c r="B57" s="853"/>
      <c r="C57" s="848"/>
      <c r="D57" s="854"/>
      <c r="E57" s="854"/>
      <c r="F57" s="854"/>
      <c r="G57" s="848"/>
      <c r="H57" s="854"/>
      <c r="I57" s="854"/>
      <c r="J57" s="854"/>
      <c r="K57" s="854"/>
      <c r="L57" s="854"/>
      <c r="M57" s="854"/>
      <c r="N57" s="854"/>
      <c r="O57" s="854"/>
      <c r="P57" s="854"/>
      <c r="Q57" s="854"/>
      <c r="R57" s="854"/>
      <c r="S57" s="854"/>
      <c r="T57" s="854"/>
      <c r="U57" s="854"/>
      <c r="V57" s="854"/>
      <c r="W57" s="854"/>
      <c r="X57" s="855"/>
      <c r="Y57" s="856"/>
      <c r="Z57" s="838"/>
      <c r="AA57" s="838"/>
      <c r="AB57" s="838"/>
    </row>
    <row r="58" spans="1:28" ht="12.75">
      <c r="A58" s="838"/>
      <c r="B58" s="853"/>
      <c r="C58" s="848"/>
      <c r="D58" s="854"/>
      <c r="E58" s="854"/>
      <c r="F58" s="854"/>
      <c r="G58" s="848"/>
      <c r="H58" s="854"/>
      <c r="I58" s="854"/>
      <c r="J58" s="854"/>
      <c r="K58" s="854"/>
      <c r="L58" s="854"/>
      <c r="M58" s="854"/>
      <c r="N58" s="854"/>
      <c r="O58" s="854"/>
      <c r="P58" s="854"/>
      <c r="Q58" s="854"/>
      <c r="R58" s="854"/>
      <c r="S58" s="854"/>
      <c r="T58" s="854"/>
      <c r="U58" s="854"/>
      <c r="V58" s="854"/>
      <c r="W58" s="854"/>
      <c r="X58" s="855"/>
      <c r="Y58" s="856"/>
      <c r="Z58" s="838"/>
      <c r="AA58" s="838"/>
      <c r="AB58" s="838"/>
    </row>
    <row r="59" spans="1:28" ht="12.75">
      <c r="A59" s="838"/>
      <c r="B59" s="853"/>
      <c r="C59" s="848"/>
      <c r="D59" s="854"/>
      <c r="E59" s="854"/>
      <c r="F59" s="854"/>
      <c r="G59" s="848"/>
      <c r="H59" s="854"/>
      <c r="I59" s="854"/>
      <c r="J59" s="854"/>
      <c r="K59" s="854"/>
      <c r="L59" s="854"/>
      <c r="M59" s="854"/>
      <c r="N59" s="854"/>
      <c r="O59" s="854"/>
      <c r="P59" s="854"/>
      <c r="Q59" s="854"/>
      <c r="R59" s="854"/>
      <c r="S59" s="854"/>
      <c r="T59" s="854"/>
      <c r="U59" s="854"/>
      <c r="V59" s="854"/>
      <c r="W59" s="854"/>
      <c r="X59" s="855"/>
      <c r="Y59" s="856"/>
      <c r="Z59" s="838"/>
      <c r="AA59" s="838"/>
      <c r="AB59" s="838"/>
    </row>
    <row r="60" spans="1:28" ht="12.75">
      <c r="A60" s="838"/>
      <c r="B60" s="853"/>
      <c r="C60" s="848"/>
      <c r="D60" s="854"/>
      <c r="E60" s="854"/>
      <c r="F60" s="854"/>
      <c r="G60" s="848"/>
      <c r="H60" s="854"/>
      <c r="I60" s="854"/>
      <c r="J60" s="854"/>
      <c r="K60" s="854"/>
      <c r="L60" s="854"/>
      <c r="M60" s="854"/>
      <c r="N60" s="854"/>
      <c r="O60" s="854"/>
      <c r="P60" s="854"/>
      <c r="Q60" s="854"/>
      <c r="R60" s="854"/>
      <c r="S60" s="854"/>
      <c r="T60" s="854"/>
      <c r="U60" s="854"/>
      <c r="V60" s="854"/>
      <c r="W60" s="854"/>
      <c r="X60" s="855"/>
      <c r="Y60" s="856"/>
      <c r="Z60" s="838"/>
      <c r="AA60" s="838"/>
      <c r="AB60" s="838"/>
    </row>
    <row r="61" spans="1:28" ht="12.75">
      <c r="A61" s="838"/>
      <c r="B61" s="853"/>
      <c r="C61" s="848"/>
      <c r="D61" s="854"/>
      <c r="E61" s="854"/>
      <c r="F61" s="854"/>
      <c r="G61" s="848"/>
      <c r="H61" s="854"/>
      <c r="I61" s="854"/>
      <c r="J61" s="854"/>
      <c r="K61" s="854"/>
      <c r="L61" s="854"/>
      <c r="M61" s="854"/>
      <c r="N61" s="854"/>
      <c r="O61" s="854"/>
      <c r="P61" s="854"/>
      <c r="Q61" s="854"/>
      <c r="R61" s="854"/>
      <c r="S61" s="854"/>
      <c r="T61" s="854"/>
      <c r="U61" s="854"/>
      <c r="V61" s="854"/>
      <c r="W61" s="854"/>
      <c r="X61" s="855"/>
      <c r="Y61" s="856"/>
      <c r="Z61" s="838"/>
      <c r="AA61" s="838"/>
      <c r="AB61" s="838"/>
    </row>
    <row r="62" spans="1:28" ht="12.75">
      <c r="A62" s="838"/>
      <c r="B62" s="853"/>
      <c r="C62" s="848"/>
      <c r="D62" s="854"/>
      <c r="E62" s="854"/>
      <c r="F62" s="854"/>
      <c r="G62" s="848"/>
      <c r="H62" s="854"/>
      <c r="I62" s="854"/>
      <c r="J62" s="854"/>
      <c r="K62" s="854"/>
      <c r="L62" s="854"/>
      <c r="M62" s="854"/>
      <c r="N62" s="854"/>
      <c r="O62" s="854"/>
      <c r="P62" s="854"/>
      <c r="Q62" s="854"/>
      <c r="R62" s="854"/>
      <c r="S62" s="854"/>
      <c r="T62" s="854"/>
      <c r="U62" s="854"/>
      <c r="V62" s="854"/>
      <c r="W62" s="854"/>
      <c r="X62" s="855"/>
      <c r="Y62" s="856"/>
      <c r="Z62" s="838"/>
      <c r="AA62" s="838"/>
      <c r="AB62" s="838"/>
    </row>
    <row r="63" spans="1:28" ht="12.75">
      <c r="A63" s="838"/>
      <c r="B63" s="853"/>
      <c r="C63" s="848"/>
      <c r="D63" s="854"/>
      <c r="E63" s="854"/>
      <c r="F63" s="854"/>
      <c r="G63" s="848"/>
      <c r="H63" s="854"/>
      <c r="I63" s="854"/>
      <c r="J63" s="854"/>
      <c r="K63" s="854"/>
      <c r="L63" s="854"/>
      <c r="M63" s="854"/>
      <c r="N63" s="854"/>
      <c r="O63" s="854"/>
      <c r="P63" s="854"/>
      <c r="Q63" s="854"/>
      <c r="R63" s="854"/>
      <c r="S63" s="854"/>
      <c r="T63" s="854"/>
      <c r="U63" s="854"/>
      <c r="V63" s="854"/>
      <c r="W63" s="854"/>
      <c r="X63" s="855"/>
      <c r="Y63" s="856"/>
      <c r="Z63" s="838"/>
      <c r="AA63" s="838"/>
      <c r="AB63" s="838"/>
    </row>
    <row r="64" spans="1:28" ht="12.75">
      <c r="A64" s="838"/>
      <c r="B64" s="853"/>
      <c r="C64" s="848"/>
      <c r="D64" s="854"/>
      <c r="E64" s="854"/>
      <c r="F64" s="854"/>
      <c r="G64" s="848"/>
      <c r="H64" s="854"/>
      <c r="I64" s="854"/>
      <c r="J64" s="854"/>
      <c r="K64" s="854"/>
      <c r="L64" s="854"/>
      <c r="M64" s="854"/>
      <c r="N64" s="854"/>
      <c r="O64" s="854"/>
      <c r="P64" s="854"/>
      <c r="Q64" s="854"/>
      <c r="R64" s="854"/>
      <c r="S64" s="854"/>
      <c r="T64" s="854"/>
      <c r="U64" s="854"/>
      <c r="V64" s="854"/>
      <c r="W64" s="854"/>
      <c r="X64" s="855"/>
      <c r="Y64" s="856"/>
      <c r="Z64" s="838"/>
      <c r="AA64" s="838"/>
      <c r="AB64" s="838"/>
    </row>
    <row r="65" spans="1:28" ht="12.75">
      <c r="A65" s="838"/>
      <c r="B65" s="853"/>
      <c r="C65" s="848"/>
      <c r="D65" s="854"/>
      <c r="E65" s="854"/>
      <c r="F65" s="854"/>
      <c r="G65" s="848"/>
      <c r="H65" s="854"/>
      <c r="I65" s="854"/>
      <c r="J65" s="854"/>
      <c r="K65" s="854"/>
      <c r="L65" s="854"/>
      <c r="M65" s="854"/>
      <c r="N65" s="854"/>
      <c r="O65" s="854"/>
      <c r="P65" s="854"/>
      <c r="Q65" s="854"/>
      <c r="R65" s="854"/>
      <c r="S65" s="854"/>
      <c r="T65" s="854"/>
      <c r="U65" s="854"/>
      <c r="V65" s="854"/>
      <c r="W65" s="854"/>
      <c r="X65" s="855"/>
      <c r="Y65" s="856"/>
      <c r="Z65" s="838"/>
      <c r="AA65" s="838"/>
      <c r="AB65" s="838"/>
    </row>
    <row r="66" spans="1:28" ht="12.75">
      <c r="A66" s="838"/>
      <c r="B66" s="853"/>
      <c r="C66" s="848"/>
      <c r="D66" s="854"/>
      <c r="E66" s="854"/>
      <c r="F66" s="854"/>
      <c r="G66" s="848"/>
      <c r="H66" s="854"/>
      <c r="I66" s="854"/>
      <c r="J66" s="854"/>
      <c r="K66" s="854"/>
      <c r="L66" s="854"/>
      <c r="M66" s="854"/>
      <c r="N66" s="854"/>
      <c r="O66" s="854"/>
      <c r="P66" s="854"/>
      <c r="Q66" s="854"/>
      <c r="R66" s="854"/>
      <c r="S66" s="854"/>
      <c r="T66" s="854"/>
      <c r="U66" s="854"/>
      <c r="V66" s="854"/>
      <c r="W66" s="854"/>
      <c r="X66" s="855"/>
      <c r="Y66" s="856"/>
      <c r="Z66" s="838"/>
      <c r="AA66" s="838"/>
      <c r="AB66" s="838"/>
    </row>
    <row r="67" spans="1:28" ht="12.75">
      <c r="A67" s="838"/>
      <c r="B67" s="853"/>
      <c r="C67" s="848"/>
      <c r="D67" s="854"/>
      <c r="E67" s="854"/>
      <c r="F67" s="854"/>
      <c r="G67" s="848"/>
      <c r="H67" s="854"/>
      <c r="I67" s="854"/>
      <c r="J67" s="854"/>
      <c r="K67" s="854"/>
      <c r="L67" s="854"/>
      <c r="M67" s="854"/>
      <c r="N67" s="854"/>
      <c r="O67" s="854"/>
      <c r="P67" s="854"/>
      <c r="Q67" s="854"/>
      <c r="R67" s="854"/>
      <c r="S67" s="854"/>
      <c r="T67" s="854"/>
      <c r="U67" s="854"/>
      <c r="V67" s="854"/>
      <c r="W67" s="854"/>
      <c r="X67" s="855"/>
      <c r="Y67" s="856"/>
      <c r="Z67" s="838"/>
      <c r="AA67" s="838"/>
      <c r="AB67" s="838"/>
    </row>
    <row r="68" spans="1:28" ht="12.75">
      <c r="A68" s="838"/>
      <c r="B68" s="853"/>
      <c r="C68" s="848"/>
      <c r="D68" s="854"/>
      <c r="E68" s="854"/>
      <c r="F68" s="854"/>
      <c r="G68" s="848"/>
      <c r="H68" s="854"/>
      <c r="I68" s="854"/>
      <c r="J68" s="854"/>
      <c r="K68" s="854"/>
      <c r="L68" s="854"/>
      <c r="M68" s="854"/>
      <c r="N68" s="854"/>
      <c r="O68" s="854"/>
      <c r="P68" s="854"/>
      <c r="Q68" s="854"/>
      <c r="R68" s="854"/>
      <c r="S68" s="854"/>
      <c r="T68" s="854"/>
      <c r="U68" s="854"/>
      <c r="V68" s="854"/>
      <c r="W68" s="854"/>
      <c r="X68" s="855"/>
      <c r="Y68" s="856"/>
      <c r="Z68" s="838"/>
      <c r="AA68" s="838"/>
      <c r="AB68" s="838"/>
    </row>
    <row r="69" spans="1:28" ht="12.75">
      <c r="A69" s="838"/>
      <c r="B69" s="853"/>
      <c r="C69" s="848"/>
      <c r="D69" s="854"/>
      <c r="E69" s="854"/>
      <c r="F69" s="854"/>
      <c r="G69" s="848"/>
      <c r="H69" s="854"/>
      <c r="I69" s="854"/>
      <c r="J69" s="854"/>
      <c r="K69" s="854"/>
      <c r="L69" s="854"/>
      <c r="M69" s="854"/>
      <c r="N69" s="854"/>
      <c r="O69" s="854"/>
      <c r="P69" s="854"/>
      <c r="Q69" s="854"/>
      <c r="R69" s="854"/>
      <c r="S69" s="854"/>
      <c r="T69" s="854"/>
      <c r="U69" s="854"/>
      <c r="V69" s="854"/>
      <c r="W69" s="854"/>
      <c r="X69" s="855"/>
      <c r="Y69" s="856"/>
      <c r="Z69" s="838"/>
      <c r="AA69" s="838"/>
      <c r="AB69" s="838"/>
    </row>
    <row r="70" spans="1:28" ht="12.75">
      <c r="A70" s="838"/>
      <c r="B70" s="853"/>
      <c r="C70" s="848"/>
      <c r="D70" s="854"/>
      <c r="E70" s="854"/>
      <c r="F70" s="854"/>
      <c r="G70" s="848"/>
      <c r="H70" s="854"/>
      <c r="I70" s="854"/>
      <c r="J70" s="854"/>
      <c r="K70" s="854"/>
      <c r="L70" s="854"/>
      <c r="M70" s="854"/>
      <c r="N70" s="854"/>
      <c r="O70" s="854"/>
      <c r="P70" s="854"/>
      <c r="Q70" s="854"/>
      <c r="R70" s="854"/>
      <c r="S70" s="854"/>
      <c r="T70" s="854"/>
      <c r="U70" s="854"/>
      <c r="V70" s="854"/>
      <c r="W70" s="854"/>
      <c r="X70" s="855"/>
      <c r="Y70" s="856"/>
      <c r="Z70" s="838"/>
      <c r="AA70" s="838"/>
      <c r="AB70" s="838"/>
    </row>
    <row r="71" spans="1:28" ht="12.75">
      <c r="A71" s="838"/>
      <c r="B71" s="853"/>
      <c r="C71" s="848"/>
      <c r="D71" s="854"/>
      <c r="E71" s="854"/>
      <c r="F71" s="854"/>
      <c r="G71" s="848"/>
      <c r="H71" s="854"/>
      <c r="I71" s="854"/>
      <c r="J71" s="854"/>
      <c r="K71" s="854"/>
      <c r="L71" s="854"/>
      <c r="M71" s="854"/>
      <c r="N71" s="854"/>
      <c r="O71" s="854"/>
      <c r="P71" s="854"/>
      <c r="Q71" s="854"/>
      <c r="R71" s="854"/>
      <c r="S71" s="854"/>
      <c r="T71" s="854"/>
      <c r="U71" s="854"/>
      <c r="V71" s="854"/>
      <c r="W71" s="854"/>
      <c r="X71" s="855"/>
      <c r="Y71" s="856"/>
      <c r="Z71" s="838"/>
      <c r="AA71" s="838"/>
      <c r="AB71" s="838"/>
    </row>
    <row r="72" spans="1:28" ht="12.75">
      <c r="A72" s="838"/>
      <c r="B72" s="853"/>
      <c r="C72" s="848"/>
      <c r="D72" s="854"/>
      <c r="E72" s="854"/>
      <c r="F72" s="854"/>
      <c r="G72" s="848"/>
      <c r="H72" s="854"/>
      <c r="I72" s="854"/>
      <c r="J72" s="854"/>
      <c r="K72" s="854"/>
      <c r="L72" s="854"/>
      <c r="M72" s="854"/>
      <c r="N72" s="854"/>
      <c r="O72" s="854"/>
      <c r="P72" s="854"/>
      <c r="Q72" s="854"/>
      <c r="R72" s="854"/>
      <c r="S72" s="854"/>
      <c r="T72" s="854"/>
      <c r="U72" s="854"/>
      <c r="V72" s="854"/>
      <c r="W72" s="854"/>
      <c r="X72" s="855"/>
      <c r="Y72" s="856"/>
      <c r="Z72" s="838"/>
      <c r="AA72" s="838"/>
      <c r="AB72" s="838"/>
    </row>
    <row r="73" spans="1:28" ht="12.75">
      <c r="A73" s="838"/>
      <c r="B73" s="853"/>
      <c r="C73" s="848"/>
      <c r="D73" s="854"/>
      <c r="E73" s="854"/>
      <c r="F73" s="854"/>
      <c r="G73" s="848"/>
      <c r="H73" s="854"/>
      <c r="I73" s="854"/>
      <c r="J73" s="854"/>
      <c r="K73" s="854"/>
      <c r="L73" s="854"/>
      <c r="M73" s="854"/>
      <c r="N73" s="854"/>
      <c r="O73" s="854"/>
      <c r="P73" s="854"/>
      <c r="Q73" s="854"/>
      <c r="R73" s="854"/>
      <c r="S73" s="854"/>
      <c r="T73" s="854"/>
      <c r="U73" s="854"/>
      <c r="V73" s="854"/>
      <c r="W73" s="854"/>
      <c r="X73" s="855"/>
      <c r="Y73" s="856"/>
      <c r="Z73" s="838"/>
      <c r="AA73" s="838"/>
      <c r="AB73" s="838"/>
    </row>
    <row r="74" spans="1:28" ht="12.75">
      <c r="A74" s="838"/>
      <c r="B74" s="853"/>
      <c r="C74" s="848"/>
      <c r="D74" s="854"/>
      <c r="E74" s="854"/>
      <c r="F74" s="854"/>
      <c r="G74" s="848"/>
      <c r="H74" s="854"/>
      <c r="I74" s="854"/>
      <c r="J74" s="854"/>
      <c r="K74" s="854"/>
      <c r="L74" s="854"/>
      <c r="M74" s="854"/>
      <c r="N74" s="854"/>
      <c r="O74" s="854"/>
      <c r="P74" s="854"/>
      <c r="Q74" s="854"/>
      <c r="R74" s="854"/>
      <c r="S74" s="854"/>
      <c r="T74" s="854"/>
      <c r="U74" s="854"/>
      <c r="V74" s="854"/>
      <c r="W74" s="854"/>
      <c r="X74" s="855"/>
      <c r="Y74" s="856"/>
      <c r="Z74" s="838"/>
      <c r="AA74" s="838"/>
      <c r="AB74" s="838"/>
    </row>
    <row r="75" spans="1:28" ht="12.75">
      <c r="A75" s="838"/>
      <c r="B75" s="853"/>
      <c r="C75" s="848"/>
      <c r="D75" s="854"/>
      <c r="E75" s="854"/>
      <c r="F75" s="854"/>
      <c r="G75" s="848"/>
      <c r="H75" s="854"/>
      <c r="I75" s="854"/>
      <c r="J75" s="854"/>
      <c r="K75" s="854"/>
      <c r="L75" s="854"/>
      <c r="M75" s="854"/>
      <c r="N75" s="854"/>
      <c r="O75" s="854"/>
      <c r="P75" s="854"/>
      <c r="Q75" s="854"/>
      <c r="R75" s="854"/>
      <c r="S75" s="854"/>
      <c r="T75" s="854"/>
      <c r="U75" s="854"/>
      <c r="V75" s="854"/>
      <c r="W75" s="854"/>
      <c r="X75" s="855"/>
      <c r="Y75" s="856"/>
      <c r="Z75" s="838"/>
      <c r="AA75" s="838"/>
      <c r="AB75" s="838"/>
    </row>
    <row r="76" spans="1:28" ht="12.75">
      <c r="A76" s="838"/>
      <c r="B76" s="853"/>
      <c r="C76" s="848"/>
      <c r="D76" s="854"/>
      <c r="E76" s="854"/>
      <c r="F76" s="854"/>
      <c r="G76" s="848"/>
      <c r="H76" s="854"/>
      <c r="I76" s="854"/>
      <c r="J76" s="854"/>
      <c r="K76" s="854"/>
      <c r="L76" s="854"/>
      <c r="M76" s="854"/>
      <c r="N76" s="854"/>
      <c r="O76" s="854"/>
      <c r="P76" s="854"/>
      <c r="Q76" s="854"/>
      <c r="R76" s="854"/>
      <c r="S76" s="854"/>
      <c r="T76" s="854"/>
      <c r="U76" s="854"/>
      <c r="V76" s="854"/>
      <c r="W76" s="854"/>
      <c r="X76" s="855"/>
      <c r="Y76" s="856"/>
      <c r="Z76" s="838"/>
      <c r="AA76" s="838"/>
      <c r="AB76" s="838"/>
    </row>
    <row r="77" spans="1:28" ht="12.75">
      <c r="A77" s="838"/>
      <c r="B77" s="853"/>
      <c r="C77" s="848"/>
      <c r="D77" s="854"/>
      <c r="E77" s="854"/>
      <c r="F77" s="854"/>
      <c r="G77" s="848"/>
      <c r="H77" s="854"/>
      <c r="I77" s="854"/>
      <c r="J77" s="854"/>
      <c r="K77" s="854"/>
      <c r="L77" s="854"/>
      <c r="M77" s="854"/>
      <c r="N77" s="854"/>
      <c r="O77" s="854"/>
      <c r="P77" s="854"/>
      <c r="Q77" s="854"/>
      <c r="R77" s="854"/>
      <c r="S77" s="854"/>
      <c r="T77" s="854"/>
      <c r="U77" s="854"/>
      <c r="V77" s="854"/>
      <c r="W77" s="854"/>
      <c r="X77" s="855"/>
      <c r="Y77" s="856"/>
      <c r="Z77" s="838"/>
      <c r="AA77" s="838"/>
      <c r="AB77" s="838"/>
    </row>
    <row r="78" spans="1:28" ht="12.75">
      <c r="A78" s="838"/>
      <c r="B78" s="853"/>
      <c r="C78" s="848"/>
      <c r="D78" s="854"/>
      <c r="E78" s="854"/>
      <c r="F78" s="854"/>
      <c r="G78" s="848"/>
      <c r="H78" s="854"/>
      <c r="I78" s="854"/>
      <c r="J78" s="854"/>
      <c r="K78" s="854"/>
      <c r="L78" s="854"/>
      <c r="M78" s="854"/>
      <c r="N78" s="854"/>
      <c r="O78" s="854"/>
      <c r="P78" s="854"/>
      <c r="Q78" s="854"/>
      <c r="R78" s="854"/>
      <c r="S78" s="854"/>
      <c r="T78" s="854"/>
      <c r="U78" s="854"/>
      <c r="V78" s="854"/>
      <c r="W78" s="854"/>
      <c r="X78" s="855"/>
      <c r="Y78" s="856"/>
      <c r="Z78" s="838"/>
      <c r="AA78" s="838"/>
      <c r="AB78" s="838"/>
    </row>
    <row r="79" spans="1:28" ht="12.75">
      <c r="A79" s="838"/>
      <c r="B79" s="853"/>
      <c r="C79" s="848"/>
      <c r="D79" s="854"/>
      <c r="E79" s="854"/>
      <c r="F79" s="854"/>
      <c r="G79" s="848"/>
      <c r="H79" s="854"/>
      <c r="I79" s="854"/>
      <c r="J79" s="854"/>
      <c r="K79" s="854"/>
      <c r="L79" s="854"/>
      <c r="M79" s="854"/>
      <c r="N79" s="854"/>
      <c r="O79" s="854"/>
      <c r="P79" s="854"/>
      <c r="Q79" s="854"/>
      <c r="R79" s="854"/>
      <c r="S79" s="854"/>
      <c r="T79" s="854"/>
      <c r="U79" s="854"/>
      <c r="V79" s="854"/>
      <c r="W79" s="854"/>
      <c r="X79" s="855"/>
      <c r="Y79" s="856"/>
      <c r="Z79" s="838"/>
      <c r="AA79" s="838"/>
      <c r="AB79" s="838"/>
    </row>
    <row r="80" spans="1:28" ht="12.75">
      <c r="A80" s="838"/>
      <c r="B80" s="853"/>
      <c r="C80" s="848"/>
      <c r="D80" s="854"/>
      <c r="E80" s="854"/>
      <c r="F80" s="854"/>
      <c r="G80" s="848"/>
      <c r="H80" s="854"/>
      <c r="I80" s="854"/>
      <c r="J80" s="854"/>
      <c r="K80" s="854"/>
      <c r="L80" s="854"/>
      <c r="M80" s="854"/>
      <c r="N80" s="854"/>
      <c r="O80" s="854"/>
      <c r="P80" s="854"/>
      <c r="Q80" s="854"/>
      <c r="R80" s="854"/>
      <c r="S80" s="854"/>
      <c r="T80" s="854"/>
      <c r="U80" s="854"/>
      <c r="V80" s="854"/>
      <c r="W80" s="854"/>
      <c r="X80" s="855"/>
      <c r="Y80" s="856"/>
      <c r="Z80" s="838"/>
      <c r="AA80" s="838"/>
      <c r="AB80" s="838"/>
    </row>
    <row r="81" spans="1:28" ht="12.75">
      <c r="A81" s="838"/>
      <c r="B81" s="853"/>
      <c r="C81" s="848"/>
      <c r="D81" s="854"/>
      <c r="E81" s="854"/>
      <c r="F81" s="854"/>
      <c r="G81" s="848"/>
      <c r="H81" s="854"/>
      <c r="I81" s="854"/>
      <c r="J81" s="854"/>
      <c r="K81" s="854"/>
      <c r="L81" s="854"/>
      <c r="M81" s="854"/>
      <c r="N81" s="854"/>
      <c r="O81" s="854"/>
      <c r="P81" s="854"/>
      <c r="Q81" s="854"/>
      <c r="R81" s="854"/>
      <c r="S81" s="854"/>
      <c r="T81" s="854"/>
      <c r="U81" s="854"/>
      <c r="V81" s="854"/>
      <c r="W81" s="854"/>
      <c r="X81" s="855"/>
      <c r="Y81" s="856"/>
      <c r="Z81" s="838"/>
      <c r="AA81" s="838"/>
      <c r="AB81" s="838"/>
    </row>
    <row r="82" spans="1:28" ht="12.75">
      <c r="A82" s="838"/>
      <c r="B82" s="853"/>
      <c r="C82" s="848"/>
      <c r="D82" s="854"/>
      <c r="E82" s="854"/>
      <c r="F82" s="854"/>
      <c r="G82" s="848"/>
      <c r="H82" s="854"/>
      <c r="I82" s="854"/>
      <c r="J82" s="854"/>
      <c r="K82" s="854"/>
      <c r="L82" s="854"/>
      <c r="M82" s="854"/>
      <c r="N82" s="854"/>
      <c r="O82" s="854"/>
      <c r="P82" s="854"/>
      <c r="Q82" s="854"/>
      <c r="R82" s="854"/>
      <c r="S82" s="854"/>
      <c r="T82" s="854"/>
      <c r="U82" s="854"/>
      <c r="V82" s="854"/>
      <c r="W82" s="854"/>
      <c r="X82" s="855"/>
      <c r="Y82" s="856"/>
      <c r="Z82" s="838"/>
      <c r="AA82" s="838"/>
      <c r="AB82" s="838"/>
    </row>
    <row r="83" spans="1:28" ht="12.75">
      <c r="A83" s="838"/>
      <c r="B83" s="853"/>
      <c r="C83" s="848"/>
      <c r="D83" s="854"/>
      <c r="E83" s="854"/>
      <c r="F83" s="854"/>
      <c r="G83" s="848"/>
      <c r="H83" s="854"/>
      <c r="I83" s="854"/>
      <c r="J83" s="854"/>
      <c r="K83" s="854"/>
      <c r="L83" s="854"/>
      <c r="M83" s="854"/>
      <c r="N83" s="854"/>
      <c r="O83" s="854"/>
      <c r="P83" s="854"/>
      <c r="Q83" s="854"/>
      <c r="R83" s="854"/>
      <c r="S83" s="854"/>
      <c r="T83" s="854"/>
      <c r="U83" s="854"/>
      <c r="V83" s="854"/>
      <c r="W83" s="854"/>
      <c r="X83" s="855"/>
      <c r="Y83" s="856"/>
      <c r="Z83" s="838"/>
      <c r="AA83" s="838"/>
      <c r="AB83" s="838"/>
    </row>
    <row r="84" spans="1:28" ht="12.75">
      <c r="A84" s="838"/>
      <c r="B84" s="853"/>
      <c r="C84" s="848"/>
      <c r="D84" s="854"/>
      <c r="E84" s="854"/>
      <c r="F84" s="854"/>
      <c r="G84" s="848"/>
      <c r="H84" s="854"/>
      <c r="I84" s="854"/>
      <c r="J84" s="854"/>
      <c r="K84" s="854"/>
      <c r="L84" s="854"/>
      <c r="M84" s="854"/>
      <c r="N84" s="854"/>
      <c r="O84" s="854"/>
      <c r="P84" s="854"/>
      <c r="Q84" s="854"/>
      <c r="R84" s="854"/>
      <c r="S84" s="854"/>
      <c r="T84" s="854"/>
      <c r="U84" s="854"/>
      <c r="V84" s="854"/>
      <c r="W84" s="854"/>
      <c r="X84" s="855"/>
      <c r="Y84" s="856"/>
      <c r="Z84" s="838"/>
      <c r="AA84" s="838"/>
      <c r="AB84" s="838"/>
    </row>
    <row r="85" spans="1:28" ht="12.75">
      <c r="A85" s="838"/>
      <c r="B85" s="853"/>
      <c r="C85" s="848"/>
      <c r="D85" s="854"/>
      <c r="E85" s="854"/>
      <c r="F85" s="854"/>
      <c r="G85" s="848"/>
      <c r="H85" s="854"/>
      <c r="I85" s="854"/>
      <c r="J85" s="854"/>
      <c r="K85" s="854"/>
      <c r="L85" s="854"/>
      <c r="M85" s="854"/>
      <c r="N85" s="854"/>
      <c r="O85" s="854"/>
      <c r="P85" s="854"/>
      <c r="Q85" s="854"/>
      <c r="R85" s="854"/>
      <c r="S85" s="854"/>
      <c r="T85" s="854"/>
      <c r="U85" s="854"/>
      <c r="V85" s="854"/>
      <c r="W85" s="854"/>
      <c r="X85" s="855"/>
      <c r="Y85" s="856"/>
      <c r="Z85" s="838"/>
      <c r="AA85" s="838"/>
      <c r="AB85" s="838"/>
    </row>
    <row r="86" spans="1:28" ht="12.75">
      <c r="A86" s="838"/>
      <c r="B86" s="853"/>
      <c r="C86" s="848"/>
      <c r="D86" s="854"/>
      <c r="E86" s="854"/>
      <c r="F86" s="854"/>
      <c r="G86" s="848"/>
      <c r="H86" s="854"/>
      <c r="I86" s="854"/>
      <c r="J86" s="854"/>
      <c r="K86" s="854"/>
      <c r="L86" s="854"/>
      <c r="M86" s="854"/>
      <c r="N86" s="854"/>
      <c r="O86" s="854"/>
      <c r="P86" s="854"/>
      <c r="Q86" s="854"/>
      <c r="R86" s="854"/>
      <c r="S86" s="854"/>
      <c r="T86" s="854"/>
      <c r="U86" s="854"/>
      <c r="V86" s="854"/>
      <c r="W86" s="854"/>
      <c r="X86" s="855"/>
      <c r="Y86" s="856"/>
      <c r="Z86" s="838"/>
      <c r="AA86" s="838"/>
      <c r="AB86" s="838"/>
    </row>
    <row r="87" spans="1:28" ht="12.75">
      <c r="A87" s="838"/>
      <c r="B87" s="853"/>
      <c r="C87" s="848"/>
      <c r="D87" s="854"/>
      <c r="E87" s="854"/>
      <c r="F87" s="854"/>
      <c r="G87" s="848"/>
      <c r="H87" s="854"/>
      <c r="I87" s="854"/>
      <c r="J87" s="854"/>
      <c r="K87" s="854"/>
      <c r="L87" s="854"/>
      <c r="M87" s="854"/>
      <c r="N87" s="854"/>
      <c r="O87" s="854"/>
      <c r="P87" s="854"/>
      <c r="Q87" s="854"/>
      <c r="R87" s="854"/>
      <c r="S87" s="854"/>
      <c r="T87" s="854"/>
      <c r="U87" s="854"/>
      <c r="V87" s="854"/>
      <c r="W87" s="854"/>
      <c r="X87" s="855"/>
      <c r="Y87" s="856"/>
      <c r="Z87" s="838"/>
      <c r="AA87" s="838"/>
      <c r="AB87" s="838"/>
    </row>
    <row r="88" spans="1:28" ht="12.75">
      <c r="A88" s="838"/>
      <c r="B88" s="853"/>
      <c r="C88" s="848"/>
      <c r="D88" s="854"/>
      <c r="E88" s="854"/>
      <c r="F88" s="854"/>
      <c r="G88" s="848"/>
      <c r="H88" s="854"/>
      <c r="I88" s="854"/>
      <c r="J88" s="854"/>
      <c r="K88" s="854"/>
      <c r="L88" s="854"/>
      <c r="M88" s="854"/>
      <c r="N88" s="854"/>
      <c r="O88" s="854"/>
      <c r="P88" s="854"/>
      <c r="Q88" s="854"/>
      <c r="R88" s="854"/>
      <c r="S88" s="854"/>
      <c r="T88" s="854"/>
      <c r="U88" s="854"/>
      <c r="V88" s="854"/>
      <c r="W88" s="854"/>
      <c r="X88" s="855"/>
      <c r="Y88" s="856"/>
      <c r="Z88" s="838"/>
      <c r="AA88" s="838"/>
      <c r="AB88" s="838"/>
    </row>
    <row r="89" spans="1:28" ht="12.75">
      <c r="A89" s="838"/>
      <c r="B89" s="853"/>
      <c r="C89" s="848"/>
      <c r="D89" s="854"/>
      <c r="E89" s="854"/>
      <c r="F89" s="854"/>
      <c r="G89" s="848"/>
      <c r="H89" s="854"/>
      <c r="I89" s="854"/>
      <c r="J89" s="854"/>
      <c r="K89" s="854"/>
      <c r="L89" s="854"/>
      <c r="M89" s="854"/>
      <c r="N89" s="854"/>
      <c r="O89" s="854"/>
      <c r="P89" s="854"/>
      <c r="Q89" s="854"/>
      <c r="R89" s="854"/>
      <c r="S89" s="854"/>
      <c r="T89" s="854"/>
      <c r="U89" s="854"/>
      <c r="V89" s="854"/>
      <c r="W89" s="854"/>
      <c r="X89" s="855"/>
      <c r="Y89" s="856"/>
      <c r="Z89" s="838"/>
      <c r="AA89" s="838"/>
      <c r="AB89" s="838"/>
    </row>
    <row r="90" spans="1:28" ht="12.75">
      <c r="A90" s="838"/>
      <c r="B90" s="853"/>
      <c r="C90" s="848"/>
      <c r="D90" s="854"/>
      <c r="E90" s="854"/>
      <c r="F90" s="854"/>
      <c r="G90" s="848"/>
      <c r="H90" s="854"/>
      <c r="I90" s="854"/>
      <c r="J90" s="854"/>
      <c r="K90" s="854"/>
      <c r="L90" s="854"/>
      <c r="M90" s="854"/>
      <c r="N90" s="854"/>
      <c r="O90" s="854"/>
      <c r="P90" s="854"/>
      <c r="Q90" s="854"/>
      <c r="R90" s="854"/>
      <c r="S90" s="854"/>
      <c r="T90" s="854"/>
      <c r="U90" s="854"/>
      <c r="V90" s="854"/>
      <c r="W90" s="854"/>
      <c r="X90" s="855"/>
      <c r="Y90" s="856"/>
      <c r="Z90" s="838"/>
      <c r="AA90" s="838"/>
      <c r="AB90" s="838"/>
    </row>
    <row r="91" spans="1:28" ht="12.75">
      <c r="A91" s="838"/>
      <c r="B91" s="853"/>
      <c r="C91" s="848"/>
      <c r="D91" s="854"/>
      <c r="E91" s="854"/>
      <c r="F91" s="854"/>
      <c r="G91" s="848"/>
      <c r="H91" s="854"/>
      <c r="I91" s="854"/>
      <c r="J91" s="854"/>
      <c r="K91" s="854"/>
      <c r="L91" s="854"/>
      <c r="M91" s="854"/>
      <c r="N91" s="854"/>
      <c r="O91" s="854"/>
      <c r="P91" s="854"/>
      <c r="Q91" s="854"/>
      <c r="R91" s="854"/>
      <c r="S91" s="854"/>
      <c r="T91" s="854"/>
      <c r="U91" s="854"/>
      <c r="V91" s="854"/>
      <c r="W91" s="854"/>
      <c r="X91" s="855"/>
      <c r="Y91" s="856"/>
      <c r="Z91" s="838"/>
      <c r="AA91" s="838"/>
      <c r="AB91" s="838"/>
    </row>
    <row r="92" spans="1:28" ht="12.75">
      <c r="A92" s="838"/>
      <c r="B92" s="853"/>
      <c r="C92" s="848"/>
      <c r="D92" s="854"/>
      <c r="E92" s="854"/>
      <c r="F92" s="854"/>
      <c r="G92" s="848"/>
      <c r="H92" s="854"/>
      <c r="I92" s="854"/>
      <c r="J92" s="854"/>
      <c r="K92" s="854"/>
      <c r="L92" s="854"/>
      <c r="M92" s="854"/>
      <c r="N92" s="854"/>
      <c r="O92" s="854"/>
      <c r="P92" s="854"/>
      <c r="Q92" s="854"/>
      <c r="R92" s="854"/>
      <c r="S92" s="854"/>
      <c r="T92" s="854"/>
      <c r="U92" s="854"/>
      <c r="V92" s="854"/>
      <c r="W92" s="854"/>
      <c r="X92" s="855"/>
      <c r="Y92" s="856"/>
      <c r="Z92" s="838"/>
      <c r="AA92" s="838"/>
      <c r="AB92" s="838"/>
    </row>
    <row r="93" spans="1:28" ht="12.75">
      <c r="A93" s="838"/>
      <c r="B93" s="853"/>
      <c r="C93" s="848"/>
      <c r="D93" s="854"/>
      <c r="E93" s="854"/>
      <c r="F93" s="854"/>
      <c r="G93" s="848"/>
      <c r="H93" s="854"/>
      <c r="I93" s="854"/>
      <c r="J93" s="854"/>
      <c r="K93" s="854"/>
      <c r="L93" s="854"/>
      <c r="M93" s="854"/>
      <c r="N93" s="854"/>
      <c r="O93" s="854"/>
      <c r="P93" s="854"/>
      <c r="Q93" s="854"/>
      <c r="R93" s="854"/>
      <c r="S93" s="854"/>
      <c r="T93" s="854"/>
      <c r="U93" s="854"/>
      <c r="V93" s="854"/>
      <c r="W93" s="854"/>
      <c r="X93" s="855"/>
      <c r="Y93" s="856"/>
      <c r="Z93" s="838"/>
      <c r="AA93" s="838"/>
      <c r="AB93" s="838"/>
    </row>
    <row r="94" spans="1:28" ht="12.75">
      <c r="A94" s="838"/>
      <c r="B94" s="853"/>
      <c r="C94" s="848"/>
      <c r="D94" s="854"/>
      <c r="E94" s="854"/>
      <c r="F94" s="854"/>
      <c r="G94" s="848"/>
      <c r="H94" s="854"/>
      <c r="I94" s="854"/>
      <c r="J94" s="854"/>
      <c r="K94" s="854"/>
      <c r="L94" s="854"/>
      <c r="M94" s="854"/>
      <c r="N94" s="854"/>
      <c r="O94" s="854"/>
      <c r="P94" s="854"/>
      <c r="Q94" s="854"/>
      <c r="R94" s="854"/>
      <c r="S94" s="854"/>
      <c r="T94" s="854"/>
      <c r="U94" s="854"/>
      <c r="V94" s="854"/>
      <c r="W94" s="854"/>
      <c r="X94" s="855"/>
      <c r="Y94" s="856"/>
      <c r="Z94" s="838"/>
      <c r="AA94" s="838"/>
      <c r="AB94" s="838"/>
    </row>
    <row r="95" spans="1:28" ht="12.75">
      <c r="A95" s="838"/>
      <c r="B95" s="853"/>
      <c r="C95" s="848"/>
      <c r="D95" s="854"/>
      <c r="E95" s="854"/>
      <c r="F95" s="854"/>
      <c r="G95" s="848"/>
      <c r="H95" s="854"/>
      <c r="I95" s="854"/>
      <c r="J95" s="854"/>
      <c r="K95" s="854"/>
      <c r="L95" s="854"/>
      <c r="M95" s="854"/>
      <c r="N95" s="854"/>
      <c r="O95" s="854"/>
      <c r="P95" s="854"/>
      <c r="Q95" s="854"/>
      <c r="R95" s="854"/>
      <c r="S95" s="854"/>
      <c r="T95" s="854"/>
      <c r="U95" s="854"/>
      <c r="V95" s="854"/>
      <c r="W95" s="854"/>
      <c r="X95" s="855"/>
      <c r="Y95" s="856"/>
      <c r="Z95" s="838"/>
      <c r="AA95" s="838"/>
      <c r="AB95" s="838"/>
    </row>
    <row r="96" spans="1:28" ht="12.75">
      <c r="A96" s="838"/>
      <c r="B96" s="853"/>
      <c r="C96" s="848"/>
      <c r="D96" s="854"/>
      <c r="E96" s="854"/>
      <c r="F96" s="854"/>
      <c r="G96" s="848"/>
      <c r="H96" s="854"/>
      <c r="I96" s="854"/>
      <c r="J96" s="854"/>
      <c r="K96" s="854"/>
      <c r="L96" s="854"/>
      <c r="M96" s="854"/>
      <c r="N96" s="854"/>
      <c r="O96" s="854"/>
      <c r="P96" s="854"/>
      <c r="Q96" s="854"/>
      <c r="R96" s="854"/>
      <c r="S96" s="854"/>
      <c r="T96" s="854"/>
      <c r="U96" s="854"/>
      <c r="V96" s="854"/>
      <c r="W96" s="854"/>
      <c r="X96" s="855"/>
      <c r="Y96" s="856"/>
      <c r="Z96" s="838"/>
      <c r="AA96" s="838"/>
      <c r="AB96" s="838"/>
    </row>
    <row r="97" spans="1:28" ht="12.75">
      <c r="A97" s="838"/>
      <c r="B97" s="853"/>
      <c r="C97" s="848"/>
      <c r="D97" s="854"/>
      <c r="E97" s="854"/>
      <c r="F97" s="854"/>
      <c r="G97" s="848"/>
      <c r="H97" s="854"/>
      <c r="I97" s="854"/>
      <c r="J97" s="854"/>
      <c r="K97" s="854"/>
      <c r="L97" s="854"/>
      <c r="M97" s="854"/>
      <c r="N97" s="854"/>
      <c r="O97" s="854"/>
      <c r="P97" s="854"/>
      <c r="Q97" s="854"/>
      <c r="R97" s="854"/>
      <c r="S97" s="854"/>
      <c r="T97" s="854"/>
      <c r="U97" s="854"/>
      <c r="V97" s="854"/>
      <c r="W97" s="854"/>
      <c r="X97" s="855"/>
      <c r="Y97" s="856"/>
      <c r="Z97" s="838"/>
      <c r="AA97" s="838"/>
      <c r="AB97" s="838"/>
    </row>
    <row r="98" spans="1:28" ht="12.75">
      <c r="A98" s="838"/>
      <c r="B98" s="853"/>
      <c r="C98" s="848"/>
      <c r="D98" s="854"/>
      <c r="E98" s="854"/>
      <c r="F98" s="854"/>
      <c r="G98" s="848"/>
      <c r="H98" s="854"/>
      <c r="I98" s="854"/>
      <c r="J98" s="854"/>
      <c r="K98" s="854"/>
      <c r="L98" s="854"/>
      <c r="M98" s="854"/>
      <c r="N98" s="854"/>
      <c r="O98" s="854"/>
      <c r="P98" s="854"/>
      <c r="Q98" s="854"/>
      <c r="R98" s="854"/>
      <c r="S98" s="854"/>
      <c r="T98" s="854"/>
      <c r="U98" s="854"/>
      <c r="V98" s="854"/>
      <c r="W98" s="854"/>
      <c r="X98" s="855"/>
      <c r="Y98" s="856"/>
      <c r="Z98" s="838"/>
      <c r="AA98" s="838"/>
      <c r="AB98" s="838"/>
    </row>
    <row r="99" spans="1:28" ht="12.75">
      <c r="A99" s="838"/>
      <c r="B99" s="853"/>
      <c r="C99" s="848"/>
      <c r="D99" s="854"/>
      <c r="E99" s="854"/>
      <c r="F99" s="854"/>
      <c r="G99" s="848"/>
      <c r="H99" s="854"/>
      <c r="I99" s="854"/>
      <c r="J99" s="854"/>
      <c r="K99" s="854"/>
      <c r="L99" s="854"/>
      <c r="M99" s="854"/>
      <c r="N99" s="854"/>
      <c r="O99" s="854"/>
      <c r="P99" s="854"/>
      <c r="Q99" s="854"/>
      <c r="R99" s="854"/>
      <c r="S99" s="854"/>
      <c r="T99" s="854"/>
      <c r="U99" s="854"/>
      <c r="V99" s="854"/>
      <c r="W99" s="854"/>
      <c r="X99" s="855"/>
      <c r="Y99" s="856"/>
      <c r="Z99" s="838"/>
      <c r="AA99" s="838"/>
      <c r="AB99" s="838"/>
    </row>
    <row r="100" spans="1:28" ht="12.75">
      <c r="A100" s="838"/>
      <c r="B100" s="853"/>
      <c r="C100" s="848"/>
      <c r="D100" s="854"/>
      <c r="E100" s="854"/>
      <c r="F100" s="854"/>
      <c r="G100" s="848"/>
      <c r="H100" s="854"/>
      <c r="I100" s="854"/>
      <c r="J100" s="854"/>
      <c r="K100" s="854"/>
      <c r="L100" s="854"/>
      <c r="M100" s="854"/>
      <c r="N100" s="854"/>
      <c r="O100" s="854"/>
      <c r="P100" s="854"/>
      <c r="Q100" s="854"/>
      <c r="R100" s="854"/>
      <c r="S100" s="854"/>
      <c r="T100" s="854"/>
      <c r="U100" s="854"/>
      <c r="V100" s="854"/>
      <c r="W100" s="854"/>
      <c r="X100" s="855"/>
      <c r="Y100" s="856"/>
      <c r="Z100" s="838"/>
      <c r="AA100" s="838"/>
      <c r="AB100" s="838"/>
    </row>
    <row r="101" spans="1:28" ht="12.75">
      <c r="A101" s="838"/>
      <c r="B101" s="853"/>
      <c r="C101" s="848"/>
      <c r="D101" s="854"/>
      <c r="E101" s="854"/>
      <c r="F101" s="854"/>
      <c r="G101" s="848"/>
      <c r="H101" s="854"/>
      <c r="I101" s="854"/>
      <c r="J101" s="854"/>
      <c r="K101" s="854"/>
      <c r="L101" s="854"/>
      <c r="M101" s="854"/>
      <c r="N101" s="854"/>
      <c r="O101" s="854"/>
      <c r="P101" s="854"/>
      <c r="Q101" s="854"/>
      <c r="R101" s="854"/>
      <c r="S101" s="854"/>
      <c r="T101" s="854"/>
      <c r="U101" s="854"/>
      <c r="V101" s="854"/>
      <c r="W101" s="854"/>
      <c r="X101" s="855"/>
      <c r="Y101" s="856"/>
      <c r="Z101" s="838"/>
      <c r="AA101" s="838"/>
      <c r="AB101" s="838"/>
    </row>
    <row r="102" spans="1:28" ht="12.75">
      <c r="A102" s="838"/>
      <c r="B102" s="853"/>
      <c r="C102" s="848"/>
      <c r="D102" s="854"/>
      <c r="E102" s="854"/>
      <c r="F102" s="854"/>
      <c r="G102" s="848"/>
      <c r="H102" s="854"/>
      <c r="I102" s="854"/>
      <c r="J102" s="854"/>
      <c r="K102" s="854"/>
      <c r="L102" s="854"/>
      <c r="M102" s="854"/>
      <c r="N102" s="854"/>
      <c r="O102" s="854"/>
      <c r="P102" s="854"/>
      <c r="Q102" s="854"/>
      <c r="R102" s="854"/>
      <c r="S102" s="854"/>
      <c r="T102" s="854"/>
      <c r="U102" s="854"/>
      <c r="V102" s="854"/>
      <c r="W102" s="854"/>
      <c r="X102" s="855"/>
      <c r="Y102" s="856"/>
      <c r="Z102" s="838"/>
      <c r="AA102" s="838"/>
      <c r="AB102" s="838"/>
    </row>
    <row r="103" spans="1:28" ht="12.75">
      <c r="A103" s="838"/>
      <c r="B103" s="853"/>
      <c r="C103" s="848"/>
      <c r="D103" s="854"/>
      <c r="E103" s="854"/>
      <c r="F103" s="854"/>
      <c r="G103" s="848"/>
      <c r="H103" s="854"/>
      <c r="I103" s="854"/>
      <c r="J103" s="854"/>
      <c r="K103" s="854"/>
      <c r="L103" s="854"/>
      <c r="M103" s="854"/>
      <c r="N103" s="854"/>
      <c r="O103" s="854"/>
      <c r="P103" s="854"/>
      <c r="Q103" s="854"/>
      <c r="R103" s="854"/>
      <c r="S103" s="854"/>
      <c r="T103" s="854"/>
      <c r="U103" s="854"/>
      <c r="V103" s="854"/>
      <c r="W103" s="854"/>
      <c r="X103" s="855"/>
      <c r="Y103" s="856"/>
      <c r="Z103" s="838"/>
      <c r="AA103" s="838"/>
      <c r="AB103" s="838"/>
    </row>
    <row r="104" spans="1:28" ht="12.75">
      <c r="A104" s="838"/>
      <c r="B104" s="853"/>
      <c r="C104" s="848"/>
      <c r="D104" s="854"/>
      <c r="E104" s="854"/>
      <c r="F104" s="854"/>
      <c r="G104" s="848"/>
      <c r="H104" s="854"/>
      <c r="I104" s="854"/>
      <c r="J104" s="854"/>
      <c r="K104" s="854"/>
      <c r="L104" s="854"/>
      <c r="M104" s="854"/>
      <c r="N104" s="854"/>
      <c r="O104" s="854"/>
      <c r="P104" s="854"/>
      <c r="Q104" s="854"/>
      <c r="R104" s="854"/>
      <c r="S104" s="854"/>
      <c r="T104" s="854"/>
      <c r="U104" s="854"/>
      <c r="V104" s="854"/>
      <c r="W104" s="854"/>
      <c r="X104" s="855"/>
      <c r="Y104" s="856"/>
      <c r="Z104" s="838"/>
      <c r="AA104" s="838"/>
      <c r="AB104" s="838"/>
    </row>
    <row r="105" spans="1:28" ht="12.75">
      <c r="A105" s="838"/>
      <c r="B105" s="853"/>
      <c r="C105" s="848"/>
      <c r="D105" s="854"/>
      <c r="E105" s="854"/>
      <c r="F105" s="854"/>
      <c r="G105" s="848"/>
      <c r="H105" s="854"/>
      <c r="I105" s="854"/>
      <c r="J105" s="854"/>
      <c r="K105" s="854"/>
      <c r="L105" s="854"/>
      <c r="M105" s="854"/>
      <c r="N105" s="854"/>
      <c r="O105" s="854"/>
      <c r="P105" s="854"/>
      <c r="Q105" s="854"/>
      <c r="R105" s="854"/>
      <c r="S105" s="854"/>
      <c r="T105" s="854"/>
      <c r="U105" s="854"/>
      <c r="V105" s="854"/>
      <c r="W105" s="854"/>
      <c r="X105" s="855"/>
      <c r="Y105" s="856"/>
      <c r="Z105" s="838"/>
      <c r="AA105" s="838"/>
      <c r="AB105" s="838"/>
    </row>
    <row r="106" spans="1:28" ht="12.75">
      <c r="A106" s="838"/>
      <c r="B106" s="853"/>
      <c r="C106" s="848"/>
      <c r="D106" s="854"/>
      <c r="E106" s="854"/>
      <c r="F106" s="854"/>
      <c r="G106" s="848"/>
      <c r="H106" s="854"/>
      <c r="I106" s="854"/>
      <c r="J106" s="854"/>
      <c r="K106" s="854"/>
      <c r="L106" s="854"/>
      <c r="M106" s="854"/>
      <c r="N106" s="854"/>
      <c r="O106" s="854"/>
      <c r="P106" s="854"/>
      <c r="Q106" s="854"/>
      <c r="R106" s="854"/>
      <c r="S106" s="854"/>
      <c r="T106" s="854"/>
      <c r="U106" s="854"/>
      <c r="V106" s="854"/>
      <c r="W106" s="854"/>
      <c r="X106" s="855"/>
      <c r="Y106" s="856"/>
      <c r="Z106" s="838"/>
      <c r="AA106" s="838"/>
      <c r="AB106" s="838"/>
    </row>
    <row r="107" spans="1:28" ht="12.75">
      <c r="A107" s="838"/>
      <c r="B107" s="853"/>
      <c r="C107" s="848"/>
      <c r="D107" s="854"/>
      <c r="E107" s="854"/>
      <c r="F107" s="854"/>
      <c r="G107" s="848"/>
      <c r="H107" s="854"/>
      <c r="I107" s="854"/>
      <c r="J107" s="854"/>
      <c r="K107" s="854"/>
      <c r="L107" s="854"/>
      <c r="M107" s="854"/>
      <c r="N107" s="854"/>
      <c r="O107" s="854"/>
      <c r="P107" s="854"/>
      <c r="Q107" s="854"/>
      <c r="R107" s="854"/>
      <c r="S107" s="854"/>
      <c r="T107" s="854"/>
      <c r="U107" s="854"/>
      <c r="V107" s="854"/>
      <c r="W107" s="854"/>
      <c r="X107" s="855"/>
      <c r="Y107" s="856"/>
      <c r="Z107" s="838"/>
      <c r="AA107" s="838"/>
      <c r="AB107" s="838"/>
    </row>
    <row r="108" spans="1:28" ht="12.75">
      <c r="A108" s="838"/>
      <c r="B108" s="853"/>
      <c r="C108" s="848"/>
      <c r="D108" s="854"/>
      <c r="E108" s="854"/>
      <c r="F108" s="854"/>
      <c r="G108" s="848"/>
      <c r="H108" s="854"/>
      <c r="I108" s="854"/>
      <c r="J108" s="854"/>
      <c r="K108" s="854"/>
      <c r="L108" s="854"/>
      <c r="M108" s="854"/>
      <c r="N108" s="854"/>
      <c r="O108" s="854"/>
      <c r="P108" s="854"/>
      <c r="Q108" s="854"/>
      <c r="R108" s="854"/>
      <c r="S108" s="854"/>
      <c r="T108" s="854"/>
      <c r="U108" s="854"/>
      <c r="V108" s="854"/>
      <c r="W108" s="854"/>
      <c r="X108" s="855"/>
      <c r="Y108" s="856"/>
      <c r="Z108" s="838"/>
      <c r="AA108" s="838"/>
      <c r="AB108" s="838"/>
    </row>
    <row r="109" spans="1:28" ht="12.75">
      <c r="A109" s="838"/>
      <c r="B109" s="853"/>
      <c r="C109" s="848"/>
      <c r="D109" s="854"/>
      <c r="E109" s="854"/>
      <c r="F109" s="854"/>
      <c r="G109" s="848"/>
      <c r="H109" s="854"/>
      <c r="I109" s="854"/>
      <c r="J109" s="854"/>
      <c r="K109" s="854"/>
      <c r="L109" s="854"/>
      <c r="M109" s="854"/>
      <c r="N109" s="854"/>
      <c r="O109" s="854"/>
      <c r="P109" s="854"/>
      <c r="Q109" s="854"/>
      <c r="R109" s="854"/>
      <c r="S109" s="854"/>
      <c r="T109" s="854"/>
      <c r="U109" s="854"/>
      <c r="V109" s="854"/>
      <c r="W109" s="854"/>
      <c r="X109" s="855"/>
      <c r="Y109" s="856"/>
      <c r="Z109" s="838"/>
      <c r="AA109" s="838"/>
      <c r="AB109" s="838"/>
    </row>
    <row r="110" spans="1:28" ht="12.75">
      <c r="A110" s="838"/>
      <c r="B110" s="853"/>
      <c r="C110" s="848"/>
      <c r="D110" s="854"/>
      <c r="E110" s="854"/>
      <c r="F110" s="854"/>
      <c r="G110" s="848"/>
      <c r="H110" s="854"/>
      <c r="I110" s="854"/>
      <c r="J110" s="854"/>
      <c r="K110" s="854"/>
      <c r="L110" s="854"/>
      <c r="M110" s="854"/>
      <c r="N110" s="854"/>
      <c r="O110" s="854"/>
      <c r="P110" s="854"/>
      <c r="Q110" s="854"/>
      <c r="R110" s="854"/>
      <c r="S110" s="854"/>
      <c r="T110" s="854"/>
      <c r="U110" s="854"/>
      <c r="V110" s="854"/>
      <c r="W110" s="854"/>
      <c r="X110" s="855"/>
      <c r="Y110" s="856"/>
      <c r="Z110" s="838"/>
      <c r="AA110" s="838"/>
      <c r="AB110" s="838"/>
    </row>
    <row r="111" spans="1:28" ht="12.75">
      <c r="A111" s="838"/>
      <c r="B111" s="853"/>
      <c r="C111" s="848"/>
      <c r="D111" s="854"/>
      <c r="E111" s="854"/>
      <c r="F111" s="854"/>
      <c r="G111" s="848"/>
      <c r="H111" s="854"/>
      <c r="I111" s="854"/>
      <c r="J111" s="854"/>
      <c r="K111" s="854"/>
      <c r="L111" s="854"/>
      <c r="M111" s="854"/>
      <c r="N111" s="854"/>
      <c r="O111" s="854"/>
      <c r="P111" s="854"/>
      <c r="Q111" s="854"/>
      <c r="R111" s="854"/>
      <c r="S111" s="854"/>
      <c r="T111" s="854"/>
      <c r="U111" s="854"/>
      <c r="V111" s="854"/>
      <c r="W111" s="854"/>
      <c r="X111" s="855"/>
      <c r="Y111" s="856"/>
      <c r="Z111" s="838"/>
      <c r="AA111" s="838"/>
      <c r="AB111" s="838"/>
    </row>
    <row r="112" spans="1:28" ht="12.75">
      <c r="A112" s="838"/>
      <c r="B112" s="853"/>
      <c r="C112" s="848"/>
      <c r="D112" s="854"/>
      <c r="E112" s="854"/>
      <c r="F112" s="854"/>
      <c r="G112" s="848"/>
      <c r="H112" s="854"/>
      <c r="I112" s="854"/>
      <c r="J112" s="854"/>
      <c r="K112" s="854"/>
      <c r="L112" s="854"/>
      <c r="M112" s="854"/>
      <c r="N112" s="854"/>
      <c r="O112" s="854"/>
      <c r="P112" s="854"/>
      <c r="Q112" s="854"/>
      <c r="R112" s="854"/>
      <c r="S112" s="854"/>
      <c r="T112" s="854"/>
      <c r="U112" s="854"/>
      <c r="V112" s="854"/>
      <c r="W112" s="854"/>
      <c r="X112" s="855"/>
      <c r="Y112" s="856"/>
      <c r="Z112" s="838"/>
      <c r="AA112" s="838"/>
      <c r="AB112" s="838"/>
    </row>
    <row r="113" spans="1:28" ht="12.75">
      <c r="A113" s="838"/>
      <c r="B113" s="853"/>
      <c r="C113" s="848"/>
      <c r="D113" s="854"/>
      <c r="E113" s="854"/>
      <c r="F113" s="854"/>
      <c r="G113" s="848"/>
      <c r="H113" s="854"/>
      <c r="I113" s="854"/>
      <c r="J113" s="854"/>
      <c r="K113" s="854"/>
      <c r="L113" s="854"/>
      <c r="M113" s="854"/>
      <c r="N113" s="854"/>
      <c r="O113" s="854"/>
      <c r="P113" s="854"/>
      <c r="Q113" s="854"/>
      <c r="R113" s="854"/>
      <c r="S113" s="854"/>
      <c r="T113" s="854"/>
      <c r="U113" s="854"/>
      <c r="V113" s="854"/>
      <c r="W113" s="854"/>
      <c r="X113" s="855"/>
      <c r="Y113" s="856"/>
      <c r="Z113" s="838"/>
      <c r="AA113" s="838"/>
      <c r="AB113" s="838"/>
    </row>
    <row r="114" spans="1:28" ht="12.75">
      <c r="A114" s="838"/>
      <c r="B114" s="853"/>
      <c r="C114" s="848"/>
      <c r="D114" s="854"/>
      <c r="E114" s="854"/>
      <c r="F114" s="854"/>
      <c r="G114" s="848"/>
      <c r="H114" s="854"/>
      <c r="I114" s="854"/>
      <c r="J114" s="854"/>
      <c r="K114" s="854"/>
      <c r="L114" s="854"/>
      <c r="M114" s="854"/>
      <c r="N114" s="854"/>
      <c r="O114" s="854"/>
      <c r="P114" s="854"/>
      <c r="Q114" s="854"/>
      <c r="R114" s="854"/>
      <c r="S114" s="854"/>
      <c r="T114" s="854"/>
      <c r="U114" s="854"/>
      <c r="V114" s="854"/>
      <c r="W114" s="854"/>
      <c r="X114" s="855"/>
      <c r="Y114" s="856"/>
      <c r="Z114" s="838"/>
      <c r="AA114" s="838"/>
      <c r="AB114" s="838"/>
    </row>
    <row r="115" spans="1:28" ht="12.75">
      <c r="A115" s="838"/>
      <c r="B115" s="853"/>
      <c r="C115" s="848"/>
      <c r="D115" s="854"/>
      <c r="E115" s="854"/>
      <c r="F115" s="854"/>
      <c r="G115" s="848"/>
      <c r="H115" s="854"/>
      <c r="I115" s="854"/>
      <c r="J115" s="854"/>
      <c r="K115" s="854"/>
      <c r="L115" s="854"/>
      <c r="M115" s="854"/>
      <c r="N115" s="854"/>
      <c r="O115" s="854"/>
      <c r="P115" s="854"/>
      <c r="Q115" s="854"/>
      <c r="R115" s="854"/>
      <c r="S115" s="854"/>
      <c r="T115" s="854"/>
      <c r="U115" s="854"/>
      <c r="V115" s="854"/>
      <c r="W115" s="854"/>
      <c r="X115" s="855"/>
      <c r="Y115" s="856"/>
      <c r="Z115" s="838"/>
      <c r="AA115" s="838"/>
      <c r="AB115" s="838"/>
    </row>
    <row r="116" spans="1:28" ht="12.75">
      <c r="A116" s="838"/>
      <c r="B116" s="853"/>
      <c r="C116" s="848"/>
      <c r="D116" s="854"/>
      <c r="E116" s="854"/>
      <c r="F116" s="854"/>
      <c r="G116" s="848"/>
      <c r="H116" s="854"/>
      <c r="I116" s="854"/>
      <c r="J116" s="854"/>
      <c r="K116" s="854"/>
      <c r="L116" s="854"/>
      <c r="M116" s="854"/>
      <c r="N116" s="854"/>
      <c r="O116" s="854"/>
      <c r="P116" s="854"/>
      <c r="Q116" s="854"/>
      <c r="R116" s="854"/>
      <c r="S116" s="854"/>
      <c r="T116" s="854"/>
      <c r="U116" s="854"/>
      <c r="V116" s="854"/>
      <c r="W116" s="854"/>
      <c r="X116" s="855"/>
      <c r="Y116" s="856"/>
      <c r="Z116" s="838"/>
      <c r="AA116" s="838"/>
      <c r="AB116" s="838"/>
    </row>
    <row r="117" spans="1:28" ht="12.75">
      <c r="A117" s="838"/>
      <c r="B117" s="853"/>
      <c r="C117" s="848"/>
      <c r="D117" s="854"/>
      <c r="E117" s="854"/>
      <c r="F117" s="854"/>
      <c r="G117" s="848"/>
      <c r="H117" s="854"/>
      <c r="I117" s="854"/>
      <c r="J117" s="854"/>
      <c r="K117" s="854"/>
      <c r="L117" s="854"/>
      <c r="M117" s="854"/>
      <c r="N117" s="854"/>
      <c r="O117" s="854"/>
      <c r="P117" s="854"/>
      <c r="Q117" s="854"/>
      <c r="R117" s="854"/>
      <c r="S117" s="854"/>
      <c r="T117" s="854"/>
      <c r="U117" s="854"/>
      <c r="V117" s="854"/>
      <c r="W117" s="854"/>
      <c r="X117" s="855"/>
      <c r="Y117" s="856"/>
      <c r="Z117" s="838"/>
      <c r="AA117" s="838"/>
      <c r="AB117" s="838"/>
    </row>
    <row r="118" spans="1:28" ht="12.75">
      <c r="A118" s="838"/>
      <c r="B118" s="853"/>
      <c r="C118" s="848"/>
      <c r="D118" s="854"/>
      <c r="E118" s="854"/>
      <c r="F118" s="854"/>
      <c r="G118" s="848"/>
      <c r="H118" s="854"/>
      <c r="I118" s="854"/>
      <c r="J118" s="854"/>
      <c r="K118" s="854"/>
      <c r="L118" s="854"/>
      <c r="M118" s="854"/>
      <c r="N118" s="854"/>
      <c r="O118" s="854"/>
      <c r="P118" s="854"/>
      <c r="Q118" s="854"/>
      <c r="R118" s="854"/>
      <c r="S118" s="854"/>
      <c r="T118" s="854"/>
      <c r="U118" s="854"/>
      <c r="V118" s="854"/>
      <c r="W118" s="854"/>
      <c r="X118" s="855"/>
      <c r="Y118" s="856"/>
      <c r="Z118" s="838"/>
      <c r="AA118" s="838"/>
      <c r="AB118" s="838"/>
    </row>
    <row r="119" spans="1:28" ht="12.75">
      <c r="A119" s="838"/>
      <c r="B119" s="853"/>
      <c r="C119" s="848"/>
      <c r="D119" s="854"/>
      <c r="E119" s="854"/>
      <c r="F119" s="854"/>
      <c r="G119" s="848"/>
      <c r="H119" s="854"/>
      <c r="I119" s="854"/>
      <c r="J119" s="854"/>
      <c r="K119" s="854"/>
      <c r="L119" s="854"/>
      <c r="M119" s="854"/>
      <c r="N119" s="854"/>
      <c r="O119" s="854"/>
      <c r="P119" s="854"/>
      <c r="Q119" s="854"/>
      <c r="R119" s="854"/>
      <c r="S119" s="854"/>
      <c r="T119" s="854"/>
      <c r="U119" s="854"/>
      <c r="V119" s="854"/>
      <c r="W119" s="854"/>
      <c r="X119" s="855"/>
      <c r="Y119" s="856"/>
      <c r="Z119" s="838"/>
      <c r="AA119" s="838"/>
      <c r="AB119" s="838"/>
    </row>
    <row r="120" spans="1:28" ht="12.75">
      <c r="A120" s="838"/>
      <c r="B120" s="853"/>
      <c r="C120" s="848"/>
      <c r="D120" s="854"/>
      <c r="E120" s="854"/>
      <c r="F120" s="854"/>
      <c r="G120" s="848"/>
      <c r="H120" s="854"/>
      <c r="I120" s="854"/>
      <c r="J120" s="854"/>
      <c r="K120" s="854"/>
      <c r="L120" s="854"/>
      <c r="M120" s="854"/>
      <c r="N120" s="854"/>
      <c r="O120" s="854"/>
      <c r="P120" s="854"/>
      <c r="Q120" s="854"/>
      <c r="R120" s="854"/>
      <c r="S120" s="854"/>
      <c r="T120" s="854"/>
      <c r="U120" s="854"/>
      <c r="V120" s="854"/>
      <c r="W120" s="854"/>
      <c r="X120" s="855"/>
      <c r="Y120" s="856"/>
      <c r="Z120" s="838"/>
      <c r="AA120" s="838"/>
      <c r="AB120" s="838"/>
    </row>
    <row r="121" spans="1:28" ht="12.75">
      <c r="A121" s="838"/>
      <c r="B121" s="853"/>
      <c r="C121" s="848"/>
      <c r="D121" s="854"/>
      <c r="E121" s="854"/>
      <c r="F121" s="854"/>
      <c r="G121" s="848"/>
      <c r="H121" s="854"/>
      <c r="I121" s="854"/>
      <c r="J121" s="854"/>
      <c r="K121" s="854"/>
      <c r="L121" s="854"/>
      <c r="M121" s="854"/>
      <c r="N121" s="854"/>
      <c r="O121" s="854"/>
      <c r="P121" s="854"/>
      <c r="Q121" s="854"/>
      <c r="R121" s="854"/>
      <c r="S121" s="854"/>
      <c r="T121" s="854"/>
      <c r="U121" s="854"/>
      <c r="V121" s="854"/>
      <c r="W121" s="854"/>
      <c r="X121" s="855"/>
      <c r="Y121" s="856"/>
      <c r="Z121" s="838"/>
      <c r="AA121" s="838"/>
      <c r="AB121" s="838"/>
    </row>
    <row r="122" spans="1:28" ht="12.75">
      <c r="A122" s="838"/>
      <c r="B122" s="853"/>
      <c r="C122" s="848"/>
      <c r="D122" s="854"/>
      <c r="E122" s="854"/>
      <c r="F122" s="854"/>
      <c r="G122" s="848"/>
      <c r="H122" s="854"/>
      <c r="I122" s="854"/>
      <c r="J122" s="854"/>
      <c r="K122" s="854"/>
      <c r="L122" s="854"/>
      <c r="M122" s="854"/>
      <c r="N122" s="854"/>
      <c r="O122" s="854"/>
      <c r="P122" s="854"/>
      <c r="Q122" s="854"/>
      <c r="R122" s="854"/>
      <c r="S122" s="854"/>
      <c r="T122" s="854"/>
      <c r="U122" s="854"/>
      <c r="V122" s="854"/>
      <c r="W122" s="854"/>
      <c r="X122" s="855"/>
      <c r="Y122" s="856"/>
      <c r="Z122" s="838"/>
      <c r="AA122" s="838"/>
      <c r="AB122" s="838"/>
    </row>
    <row r="123" spans="1:28" ht="12.75">
      <c r="A123" s="838"/>
      <c r="B123" s="853"/>
      <c r="C123" s="848"/>
      <c r="D123" s="854"/>
      <c r="E123" s="854"/>
      <c r="F123" s="854"/>
      <c r="G123" s="848"/>
      <c r="H123" s="854"/>
      <c r="I123" s="854"/>
      <c r="J123" s="854"/>
      <c r="K123" s="854"/>
      <c r="L123" s="854"/>
      <c r="M123" s="854"/>
      <c r="N123" s="854"/>
      <c r="O123" s="854"/>
      <c r="P123" s="854"/>
      <c r="Q123" s="854"/>
      <c r="R123" s="854"/>
      <c r="S123" s="854"/>
      <c r="T123" s="854"/>
      <c r="U123" s="854"/>
      <c r="V123" s="854"/>
      <c r="W123" s="854"/>
      <c r="X123" s="855"/>
      <c r="Y123" s="856"/>
      <c r="Z123" s="838"/>
      <c r="AA123" s="838"/>
      <c r="AB123" s="838"/>
    </row>
    <row r="124" spans="1:28" ht="12.75">
      <c r="A124" s="838"/>
      <c r="B124" s="853"/>
      <c r="C124" s="848"/>
      <c r="D124" s="854"/>
      <c r="E124" s="854"/>
      <c r="F124" s="854"/>
      <c r="G124" s="848"/>
      <c r="H124" s="854"/>
      <c r="I124" s="854"/>
      <c r="J124" s="854"/>
      <c r="K124" s="854"/>
      <c r="L124" s="854"/>
      <c r="M124" s="854"/>
      <c r="N124" s="854"/>
      <c r="O124" s="854"/>
      <c r="P124" s="854"/>
      <c r="Q124" s="854"/>
      <c r="R124" s="854"/>
      <c r="S124" s="854"/>
      <c r="T124" s="854"/>
      <c r="U124" s="854"/>
      <c r="V124" s="854"/>
      <c r="W124" s="854"/>
      <c r="X124" s="855"/>
      <c r="Y124" s="856"/>
      <c r="Z124" s="838"/>
      <c r="AA124" s="838"/>
      <c r="AB124" s="838"/>
    </row>
    <row r="125" spans="1:28" ht="12.75">
      <c r="A125" s="838"/>
      <c r="B125" s="853"/>
      <c r="C125" s="848"/>
      <c r="D125" s="854"/>
      <c r="E125" s="854"/>
      <c r="F125" s="854"/>
      <c r="G125" s="848"/>
      <c r="H125" s="854"/>
      <c r="I125" s="854"/>
      <c r="J125" s="854"/>
      <c r="K125" s="854"/>
      <c r="L125" s="854"/>
      <c r="M125" s="854"/>
      <c r="N125" s="854"/>
      <c r="O125" s="854"/>
      <c r="P125" s="854"/>
      <c r="Q125" s="854"/>
      <c r="R125" s="854"/>
      <c r="S125" s="854"/>
      <c r="T125" s="854"/>
      <c r="U125" s="854"/>
      <c r="V125" s="854"/>
      <c r="W125" s="854"/>
      <c r="X125" s="855"/>
      <c r="Y125" s="856"/>
      <c r="Z125" s="838"/>
      <c r="AA125" s="838"/>
      <c r="AB125" s="838"/>
    </row>
    <row r="126" spans="1:28" ht="12.75">
      <c r="A126" s="838"/>
      <c r="B126" s="853"/>
      <c r="C126" s="848"/>
      <c r="D126" s="854"/>
      <c r="E126" s="854"/>
      <c r="F126" s="854"/>
      <c r="G126" s="848"/>
      <c r="H126" s="854"/>
      <c r="I126" s="854"/>
      <c r="J126" s="854"/>
      <c r="K126" s="854"/>
      <c r="L126" s="854"/>
      <c r="M126" s="854"/>
      <c r="N126" s="854"/>
      <c r="O126" s="854"/>
      <c r="P126" s="854"/>
      <c r="Q126" s="854"/>
      <c r="R126" s="854"/>
      <c r="S126" s="854"/>
      <c r="T126" s="854"/>
      <c r="U126" s="854"/>
      <c r="V126" s="854"/>
      <c r="W126" s="854"/>
      <c r="X126" s="855"/>
      <c r="Y126" s="856"/>
      <c r="Z126" s="838"/>
      <c r="AA126" s="838"/>
      <c r="AB126" s="838"/>
    </row>
    <row r="127" spans="1:28" ht="12.75">
      <c r="A127" s="838"/>
      <c r="B127" s="853"/>
      <c r="C127" s="848"/>
      <c r="D127" s="854"/>
      <c r="E127" s="854"/>
      <c r="F127" s="854"/>
      <c r="G127" s="848"/>
      <c r="H127" s="854"/>
      <c r="I127" s="854"/>
      <c r="J127" s="854"/>
      <c r="K127" s="854"/>
      <c r="L127" s="854"/>
      <c r="M127" s="854"/>
      <c r="N127" s="854"/>
      <c r="O127" s="854"/>
      <c r="P127" s="854"/>
      <c r="Q127" s="854"/>
      <c r="R127" s="854"/>
      <c r="S127" s="854"/>
      <c r="T127" s="854"/>
      <c r="U127" s="854"/>
      <c r="V127" s="854"/>
      <c r="W127" s="854"/>
      <c r="X127" s="855"/>
      <c r="Y127" s="856"/>
      <c r="Z127" s="838"/>
      <c r="AA127" s="838"/>
      <c r="AB127" s="838"/>
    </row>
    <row r="128" spans="1:28" ht="12.75">
      <c r="A128" s="838"/>
      <c r="B128" s="853"/>
      <c r="C128" s="848"/>
      <c r="D128" s="854"/>
      <c r="E128" s="854"/>
      <c r="F128" s="854"/>
      <c r="G128" s="848"/>
      <c r="H128" s="854"/>
      <c r="I128" s="854"/>
      <c r="J128" s="854"/>
      <c r="K128" s="854"/>
      <c r="L128" s="854"/>
      <c r="M128" s="854"/>
      <c r="N128" s="854"/>
      <c r="O128" s="854"/>
      <c r="P128" s="854"/>
      <c r="Q128" s="854"/>
      <c r="R128" s="854"/>
      <c r="S128" s="854"/>
      <c r="T128" s="854"/>
      <c r="U128" s="854"/>
      <c r="V128" s="854"/>
      <c r="W128" s="854"/>
      <c r="X128" s="855"/>
      <c r="Y128" s="856"/>
      <c r="Z128" s="838"/>
      <c r="AA128" s="838"/>
      <c r="AB128" s="838"/>
    </row>
    <row r="129" spans="1:28" ht="12.75">
      <c r="A129" s="838"/>
      <c r="B129" s="853"/>
      <c r="C129" s="848"/>
      <c r="D129" s="854"/>
      <c r="E129" s="854"/>
      <c r="F129" s="854"/>
      <c r="G129" s="848"/>
      <c r="H129" s="854"/>
      <c r="I129" s="854"/>
      <c r="J129" s="854"/>
      <c r="K129" s="854"/>
      <c r="L129" s="854"/>
      <c r="M129" s="854"/>
      <c r="N129" s="854"/>
      <c r="O129" s="854"/>
      <c r="P129" s="854"/>
      <c r="Q129" s="854"/>
      <c r="R129" s="854"/>
      <c r="S129" s="854"/>
      <c r="T129" s="854"/>
      <c r="U129" s="854"/>
      <c r="V129" s="854"/>
      <c r="W129" s="854"/>
      <c r="X129" s="855"/>
      <c r="Y129" s="856"/>
      <c r="Z129" s="838"/>
      <c r="AA129" s="838"/>
      <c r="AB129" s="838"/>
    </row>
    <row r="130" spans="1:28" ht="12.75">
      <c r="A130" s="838"/>
      <c r="B130" s="853"/>
      <c r="C130" s="848"/>
      <c r="D130" s="854"/>
      <c r="E130" s="854"/>
      <c r="F130" s="854"/>
      <c r="G130" s="848"/>
      <c r="H130" s="854"/>
      <c r="I130" s="854"/>
      <c r="J130" s="854"/>
      <c r="K130" s="854"/>
      <c r="L130" s="854"/>
      <c r="M130" s="854"/>
      <c r="N130" s="854"/>
      <c r="O130" s="854"/>
      <c r="P130" s="854"/>
      <c r="Q130" s="854"/>
      <c r="R130" s="854"/>
      <c r="S130" s="854"/>
      <c r="T130" s="854"/>
      <c r="U130" s="854"/>
      <c r="V130" s="854"/>
      <c r="W130" s="854"/>
      <c r="X130" s="855"/>
      <c r="Y130" s="856"/>
      <c r="Z130" s="838"/>
      <c r="AA130" s="838"/>
      <c r="AB130" s="838"/>
    </row>
    <row r="131" spans="1:28" ht="12.75">
      <c r="A131" s="838"/>
      <c r="B131" s="853"/>
      <c r="C131" s="848"/>
      <c r="D131" s="854"/>
      <c r="E131" s="854"/>
      <c r="F131" s="854"/>
      <c r="G131" s="848"/>
      <c r="H131" s="854"/>
      <c r="I131" s="854"/>
      <c r="J131" s="854"/>
      <c r="K131" s="854"/>
      <c r="L131" s="854"/>
      <c r="M131" s="854"/>
      <c r="N131" s="854"/>
      <c r="O131" s="854"/>
      <c r="P131" s="854"/>
      <c r="Q131" s="854"/>
      <c r="R131" s="854"/>
      <c r="S131" s="854"/>
      <c r="T131" s="854"/>
      <c r="U131" s="854"/>
      <c r="V131" s="854"/>
      <c r="W131" s="854"/>
      <c r="X131" s="855"/>
      <c r="Y131" s="856"/>
      <c r="Z131" s="838"/>
      <c r="AA131" s="838"/>
      <c r="AB131" s="838"/>
    </row>
    <row r="132" spans="1:28" ht="12.75">
      <c r="A132" s="838"/>
      <c r="B132" s="853"/>
      <c r="C132" s="848"/>
      <c r="D132" s="854"/>
      <c r="E132" s="854"/>
      <c r="F132" s="854"/>
      <c r="G132" s="848"/>
      <c r="H132" s="854"/>
      <c r="I132" s="854"/>
      <c r="J132" s="854"/>
      <c r="K132" s="854"/>
      <c r="L132" s="854"/>
      <c r="M132" s="854"/>
      <c r="N132" s="854"/>
      <c r="O132" s="854"/>
      <c r="P132" s="854"/>
      <c r="Q132" s="854"/>
      <c r="R132" s="854"/>
      <c r="S132" s="854"/>
      <c r="T132" s="854"/>
      <c r="U132" s="854"/>
      <c r="V132" s="854"/>
      <c r="W132" s="854"/>
      <c r="X132" s="855"/>
      <c r="Y132" s="856"/>
      <c r="Z132" s="838"/>
      <c r="AA132" s="838"/>
      <c r="AB132" s="838"/>
    </row>
    <row r="133" spans="1:28" ht="12.75">
      <c r="A133" s="838"/>
      <c r="B133" s="853"/>
      <c r="C133" s="848"/>
      <c r="D133" s="854"/>
      <c r="E133" s="854"/>
      <c r="F133" s="854"/>
      <c r="G133" s="848"/>
      <c r="H133" s="854"/>
      <c r="I133" s="854"/>
      <c r="J133" s="854"/>
      <c r="K133" s="854"/>
      <c r="L133" s="854"/>
      <c r="M133" s="854"/>
      <c r="N133" s="854"/>
      <c r="O133" s="854"/>
      <c r="P133" s="854"/>
      <c r="Q133" s="854"/>
      <c r="R133" s="854"/>
      <c r="S133" s="854"/>
      <c r="T133" s="854"/>
      <c r="U133" s="854"/>
      <c r="V133" s="854"/>
      <c r="W133" s="854"/>
      <c r="X133" s="855"/>
      <c r="Y133" s="856"/>
      <c r="Z133" s="838"/>
      <c r="AA133" s="838"/>
      <c r="AB133" s="838"/>
    </row>
    <row r="134" spans="1:28" ht="12.75">
      <c r="A134" s="838"/>
      <c r="B134" s="853"/>
      <c r="C134" s="848"/>
      <c r="D134" s="854"/>
      <c r="E134" s="854"/>
      <c r="F134" s="854"/>
      <c r="G134" s="848"/>
      <c r="H134" s="854"/>
      <c r="I134" s="854"/>
      <c r="J134" s="854"/>
      <c r="K134" s="854"/>
      <c r="L134" s="854"/>
      <c r="M134" s="854"/>
      <c r="N134" s="854"/>
      <c r="O134" s="854"/>
      <c r="P134" s="854"/>
      <c r="Q134" s="854"/>
      <c r="R134" s="854"/>
      <c r="S134" s="854"/>
      <c r="T134" s="854"/>
      <c r="U134" s="854"/>
      <c r="V134" s="854"/>
      <c r="W134" s="854"/>
      <c r="X134" s="855"/>
      <c r="Y134" s="856"/>
      <c r="Z134" s="838"/>
      <c r="AA134" s="838"/>
      <c r="AB134" s="838"/>
    </row>
    <row r="135" spans="1:28" ht="12.75">
      <c r="A135" s="838"/>
      <c r="B135" s="853"/>
      <c r="C135" s="848"/>
      <c r="D135" s="854"/>
      <c r="E135" s="854"/>
      <c r="F135" s="854"/>
      <c r="G135" s="848"/>
      <c r="H135" s="854"/>
      <c r="I135" s="854"/>
      <c r="J135" s="854"/>
      <c r="K135" s="854"/>
      <c r="L135" s="854"/>
      <c r="M135" s="854"/>
      <c r="N135" s="854"/>
      <c r="O135" s="854"/>
      <c r="P135" s="854"/>
      <c r="Q135" s="854"/>
      <c r="R135" s="854"/>
      <c r="S135" s="854"/>
      <c r="T135" s="854"/>
      <c r="U135" s="854"/>
      <c r="V135" s="854"/>
      <c r="W135" s="854"/>
      <c r="X135" s="855"/>
      <c r="Y135" s="856"/>
      <c r="Z135" s="838"/>
      <c r="AA135" s="838"/>
      <c r="AB135" s="838"/>
    </row>
    <row r="136" spans="1:28" ht="12.75">
      <c r="A136" s="838"/>
      <c r="B136" s="853"/>
      <c r="C136" s="848"/>
      <c r="D136" s="854"/>
      <c r="E136" s="854"/>
      <c r="F136" s="854"/>
      <c r="G136" s="848"/>
      <c r="H136" s="854"/>
      <c r="I136" s="854"/>
      <c r="J136" s="854"/>
      <c r="K136" s="854"/>
      <c r="L136" s="854"/>
      <c r="M136" s="854"/>
      <c r="N136" s="854"/>
      <c r="O136" s="854"/>
      <c r="P136" s="854"/>
      <c r="Q136" s="854"/>
      <c r="R136" s="854"/>
      <c r="S136" s="854"/>
      <c r="T136" s="854"/>
      <c r="U136" s="854"/>
      <c r="V136" s="854"/>
      <c r="W136" s="854"/>
      <c r="X136" s="855"/>
      <c r="Y136" s="856"/>
      <c r="Z136" s="838"/>
      <c r="AA136" s="838"/>
      <c r="AB136" s="838"/>
    </row>
    <row r="137" spans="1:28" ht="12.75">
      <c r="A137" s="838"/>
      <c r="B137" s="853"/>
      <c r="C137" s="848"/>
      <c r="D137" s="854"/>
      <c r="E137" s="854"/>
      <c r="F137" s="854"/>
      <c r="G137" s="848"/>
      <c r="H137" s="854"/>
      <c r="I137" s="854"/>
      <c r="J137" s="854"/>
      <c r="K137" s="854"/>
      <c r="L137" s="854"/>
      <c r="M137" s="854"/>
      <c r="N137" s="854"/>
      <c r="O137" s="854"/>
      <c r="P137" s="854"/>
      <c r="Q137" s="854"/>
      <c r="R137" s="854"/>
      <c r="S137" s="854"/>
      <c r="T137" s="854"/>
      <c r="U137" s="854"/>
      <c r="V137" s="854"/>
      <c r="W137" s="854"/>
      <c r="X137" s="855"/>
      <c r="Y137" s="856"/>
      <c r="Z137" s="838"/>
      <c r="AA137" s="838"/>
      <c r="AB137" s="838"/>
    </row>
    <row r="138" spans="1:28" ht="12.75">
      <c r="A138" s="838"/>
      <c r="B138" s="853"/>
      <c r="C138" s="848"/>
      <c r="D138" s="854"/>
      <c r="E138" s="854"/>
      <c r="F138" s="854"/>
      <c r="G138" s="848"/>
      <c r="H138" s="854"/>
      <c r="I138" s="854"/>
      <c r="J138" s="854"/>
      <c r="K138" s="854"/>
      <c r="L138" s="854"/>
      <c r="M138" s="854"/>
      <c r="N138" s="854"/>
      <c r="O138" s="854"/>
      <c r="P138" s="854"/>
      <c r="Q138" s="854"/>
      <c r="R138" s="854"/>
      <c r="S138" s="854"/>
      <c r="T138" s="854"/>
      <c r="U138" s="854"/>
      <c r="V138" s="854"/>
      <c r="W138" s="854"/>
      <c r="X138" s="855"/>
      <c r="Y138" s="856"/>
      <c r="Z138" s="838"/>
      <c r="AA138" s="838"/>
      <c r="AB138" s="838"/>
    </row>
    <row r="139" spans="1:28" ht="12.75">
      <c r="A139" s="838"/>
      <c r="B139" s="853"/>
      <c r="C139" s="848"/>
      <c r="D139" s="854"/>
      <c r="E139" s="854"/>
      <c r="F139" s="854"/>
      <c r="G139" s="848"/>
      <c r="H139" s="854"/>
      <c r="I139" s="854"/>
      <c r="J139" s="854"/>
      <c r="K139" s="854"/>
      <c r="L139" s="854"/>
      <c r="M139" s="854"/>
      <c r="N139" s="854"/>
      <c r="O139" s="854"/>
      <c r="P139" s="854"/>
      <c r="Q139" s="854"/>
      <c r="R139" s="854"/>
      <c r="S139" s="854"/>
      <c r="T139" s="854"/>
      <c r="U139" s="854"/>
      <c r="V139" s="854"/>
      <c r="W139" s="854"/>
      <c r="X139" s="855"/>
      <c r="Y139" s="856"/>
      <c r="Z139" s="838"/>
      <c r="AA139" s="838"/>
      <c r="AB139" s="838"/>
    </row>
    <row r="140" spans="1:28" ht="12.75">
      <c r="A140" s="838"/>
      <c r="B140" s="853"/>
      <c r="C140" s="848"/>
      <c r="D140" s="854"/>
      <c r="E140" s="854"/>
      <c r="F140" s="854"/>
      <c r="G140" s="848"/>
      <c r="H140" s="854"/>
      <c r="I140" s="854"/>
      <c r="J140" s="854"/>
      <c r="K140" s="854"/>
      <c r="L140" s="854"/>
      <c r="M140" s="854"/>
      <c r="N140" s="854"/>
      <c r="O140" s="854"/>
      <c r="P140" s="854"/>
      <c r="Q140" s="854"/>
      <c r="R140" s="854"/>
      <c r="S140" s="854"/>
      <c r="T140" s="854"/>
      <c r="U140" s="854"/>
      <c r="V140" s="854"/>
      <c r="W140" s="854"/>
      <c r="X140" s="855"/>
      <c r="Y140" s="856"/>
      <c r="Z140" s="838"/>
      <c r="AA140" s="838"/>
      <c r="AB140" s="838"/>
    </row>
    <row r="141" spans="1:28" ht="12.75">
      <c r="A141" s="838"/>
      <c r="B141" s="853"/>
      <c r="C141" s="848"/>
      <c r="D141" s="854"/>
      <c r="E141" s="854"/>
      <c r="F141" s="854"/>
      <c r="G141" s="848"/>
      <c r="H141" s="854"/>
      <c r="I141" s="854"/>
      <c r="J141" s="854"/>
      <c r="K141" s="854"/>
      <c r="L141" s="854"/>
      <c r="M141" s="854"/>
      <c r="N141" s="854"/>
      <c r="O141" s="854"/>
      <c r="P141" s="854"/>
      <c r="Q141" s="854"/>
      <c r="R141" s="854"/>
      <c r="S141" s="854"/>
      <c r="T141" s="854"/>
      <c r="U141" s="854"/>
      <c r="V141" s="854"/>
      <c r="W141" s="854"/>
      <c r="X141" s="855"/>
      <c r="Y141" s="856"/>
      <c r="Z141" s="838"/>
      <c r="AA141" s="838"/>
      <c r="AB141" s="838"/>
    </row>
    <row r="142" spans="1:28" ht="12.75">
      <c r="A142" s="838"/>
      <c r="B142" s="853"/>
      <c r="C142" s="848"/>
      <c r="D142" s="854"/>
      <c r="E142" s="854"/>
      <c r="F142" s="854"/>
      <c r="G142" s="848"/>
      <c r="H142" s="854"/>
      <c r="I142" s="854"/>
      <c r="J142" s="854"/>
      <c r="K142" s="854"/>
      <c r="L142" s="854"/>
      <c r="M142" s="854"/>
      <c r="N142" s="854"/>
      <c r="O142" s="854"/>
      <c r="P142" s="854"/>
      <c r="Q142" s="854"/>
      <c r="R142" s="854"/>
      <c r="S142" s="854"/>
      <c r="T142" s="854"/>
      <c r="U142" s="854"/>
      <c r="V142" s="854"/>
      <c r="W142" s="854"/>
      <c r="X142" s="855"/>
      <c r="Y142" s="856"/>
      <c r="Z142" s="838"/>
      <c r="AA142" s="838"/>
      <c r="AB142" s="838"/>
    </row>
    <row r="143" spans="1:28" ht="12.75">
      <c r="A143" s="838"/>
      <c r="B143" s="853"/>
      <c r="C143" s="848"/>
      <c r="D143" s="854"/>
      <c r="E143" s="854"/>
      <c r="F143" s="854"/>
      <c r="G143" s="848"/>
      <c r="H143" s="854"/>
      <c r="I143" s="854"/>
      <c r="J143" s="854"/>
      <c r="K143" s="854"/>
      <c r="L143" s="854"/>
      <c r="M143" s="854"/>
      <c r="N143" s="854"/>
      <c r="O143" s="854"/>
      <c r="P143" s="854"/>
      <c r="Q143" s="854"/>
      <c r="R143" s="854"/>
      <c r="S143" s="854"/>
      <c r="T143" s="854"/>
      <c r="U143" s="854"/>
      <c r="V143" s="854"/>
      <c r="W143" s="854"/>
      <c r="X143" s="855"/>
      <c r="Y143" s="856"/>
      <c r="Z143" s="838"/>
      <c r="AA143" s="838"/>
      <c r="AB143" s="838"/>
    </row>
    <row r="144" spans="1:28" ht="12.75">
      <c r="A144" s="838"/>
      <c r="B144" s="853"/>
      <c r="C144" s="848"/>
      <c r="D144" s="854"/>
      <c r="E144" s="854"/>
      <c r="F144" s="854"/>
      <c r="G144" s="848"/>
      <c r="H144" s="854"/>
      <c r="I144" s="854"/>
      <c r="J144" s="854"/>
      <c r="K144" s="854"/>
      <c r="L144" s="854"/>
      <c r="M144" s="854"/>
      <c r="N144" s="854"/>
      <c r="O144" s="854"/>
      <c r="P144" s="854"/>
      <c r="Q144" s="854"/>
      <c r="R144" s="854"/>
      <c r="S144" s="854"/>
      <c r="T144" s="854"/>
      <c r="U144" s="854"/>
      <c r="V144" s="854"/>
      <c r="W144" s="854"/>
      <c r="X144" s="855"/>
      <c r="Y144" s="856"/>
      <c r="Z144" s="838"/>
      <c r="AA144" s="838"/>
      <c r="AB144" s="838"/>
    </row>
    <row r="145" spans="1:28" ht="12.75">
      <c r="A145" s="838"/>
      <c r="B145" s="853"/>
      <c r="C145" s="848"/>
      <c r="D145" s="854"/>
      <c r="E145" s="854"/>
      <c r="F145" s="854"/>
      <c r="G145" s="848"/>
      <c r="H145" s="854"/>
      <c r="I145" s="854"/>
      <c r="J145" s="854"/>
      <c r="K145" s="854"/>
      <c r="L145" s="854"/>
      <c r="M145" s="854"/>
      <c r="N145" s="854"/>
      <c r="O145" s="854"/>
      <c r="P145" s="854"/>
      <c r="Q145" s="854"/>
      <c r="R145" s="854"/>
      <c r="S145" s="854"/>
      <c r="T145" s="854"/>
      <c r="U145" s="854"/>
      <c r="V145" s="854"/>
      <c r="W145" s="854"/>
      <c r="X145" s="855"/>
      <c r="Y145" s="856"/>
      <c r="Z145" s="838"/>
      <c r="AA145" s="838"/>
      <c r="AB145" s="838"/>
    </row>
    <row r="146" spans="1:28" ht="12.75">
      <c r="A146" s="838"/>
      <c r="B146" s="853"/>
      <c r="C146" s="848"/>
      <c r="D146" s="854"/>
      <c r="E146" s="854"/>
      <c r="F146" s="854"/>
      <c r="G146" s="848"/>
      <c r="H146" s="854"/>
      <c r="I146" s="854"/>
      <c r="J146" s="854"/>
      <c r="K146" s="854"/>
      <c r="L146" s="854"/>
      <c r="M146" s="854"/>
      <c r="N146" s="854"/>
      <c r="O146" s="854"/>
      <c r="P146" s="854"/>
      <c r="Q146" s="854"/>
      <c r="R146" s="854"/>
      <c r="S146" s="854"/>
      <c r="T146" s="854"/>
      <c r="U146" s="854"/>
      <c r="V146" s="854"/>
      <c r="W146" s="854"/>
      <c r="X146" s="855"/>
      <c r="Y146" s="856"/>
      <c r="Z146" s="838"/>
      <c r="AA146" s="838"/>
      <c r="AB146" s="838"/>
    </row>
    <row r="147" spans="1:28" ht="12.75">
      <c r="A147" s="838"/>
      <c r="B147" s="853"/>
      <c r="C147" s="848"/>
      <c r="D147" s="854"/>
      <c r="E147" s="854"/>
      <c r="F147" s="854"/>
      <c r="G147" s="848"/>
      <c r="H147" s="854"/>
      <c r="I147" s="854"/>
      <c r="J147" s="854"/>
      <c r="K147" s="854"/>
      <c r="L147" s="854"/>
      <c r="M147" s="854"/>
      <c r="N147" s="854"/>
      <c r="O147" s="854"/>
      <c r="P147" s="854"/>
      <c r="Q147" s="854"/>
      <c r="R147" s="854"/>
      <c r="S147" s="854"/>
      <c r="T147" s="854"/>
      <c r="U147" s="854"/>
      <c r="V147" s="854"/>
      <c r="W147" s="854"/>
      <c r="X147" s="855"/>
      <c r="Y147" s="856"/>
      <c r="Z147" s="838"/>
      <c r="AA147" s="838"/>
      <c r="AB147" s="838"/>
    </row>
    <row r="148" spans="1:28" ht="12.75">
      <c r="A148" s="838"/>
      <c r="B148" s="853"/>
      <c r="C148" s="848"/>
      <c r="D148" s="854"/>
      <c r="E148" s="854"/>
      <c r="F148" s="854"/>
      <c r="G148" s="848"/>
      <c r="H148" s="854"/>
      <c r="I148" s="854"/>
      <c r="J148" s="854"/>
      <c r="K148" s="854"/>
      <c r="L148" s="854"/>
      <c r="M148" s="854"/>
      <c r="N148" s="854"/>
      <c r="O148" s="854"/>
      <c r="P148" s="854"/>
      <c r="Q148" s="854"/>
      <c r="R148" s="854"/>
      <c r="S148" s="854"/>
      <c r="T148" s="854"/>
      <c r="U148" s="854"/>
      <c r="V148" s="854"/>
      <c r="W148" s="854"/>
      <c r="X148" s="855"/>
      <c r="Y148" s="856"/>
      <c r="Z148" s="838"/>
      <c r="AA148" s="838"/>
      <c r="AB148" s="838"/>
    </row>
    <row r="149" spans="1:28" ht="12.75">
      <c r="A149" s="838"/>
      <c r="B149" s="853"/>
      <c r="C149" s="848"/>
      <c r="D149" s="854"/>
      <c r="E149" s="854"/>
      <c r="F149" s="854"/>
      <c r="G149" s="848"/>
      <c r="H149" s="854"/>
      <c r="I149" s="854"/>
      <c r="J149" s="854"/>
      <c r="K149" s="854"/>
      <c r="L149" s="854"/>
      <c r="M149" s="854"/>
      <c r="N149" s="854"/>
      <c r="O149" s="854"/>
      <c r="P149" s="854"/>
      <c r="Q149" s="854"/>
      <c r="R149" s="854"/>
      <c r="S149" s="854"/>
      <c r="T149" s="854"/>
      <c r="U149" s="854"/>
      <c r="V149" s="854"/>
      <c r="W149" s="854"/>
      <c r="X149" s="855"/>
      <c r="Y149" s="856"/>
      <c r="Z149" s="838"/>
      <c r="AA149" s="838"/>
      <c r="AB149" s="838"/>
    </row>
    <row r="150" spans="1:28" ht="12.75">
      <c r="A150" s="838"/>
      <c r="B150" s="853"/>
      <c r="C150" s="848"/>
      <c r="D150" s="854"/>
      <c r="E150" s="854"/>
      <c r="F150" s="854"/>
      <c r="G150" s="848"/>
      <c r="H150" s="854"/>
      <c r="I150" s="854"/>
      <c r="J150" s="854"/>
      <c r="K150" s="854"/>
      <c r="L150" s="854"/>
      <c r="M150" s="854"/>
      <c r="N150" s="854"/>
      <c r="O150" s="854"/>
      <c r="P150" s="854"/>
      <c r="Q150" s="854"/>
      <c r="R150" s="854"/>
      <c r="S150" s="854"/>
      <c r="T150" s="854"/>
      <c r="U150" s="854"/>
      <c r="V150" s="854"/>
      <c r="W150" s="854"/>
      <c r="X150" s="855"/>
      <c r="Y150" s="856"/>
      <c r="Z150" s="838"/>
      <c r="AA150" s="838"/>
      <c r="AB150" s="838"/>
    </row>
    <row r="151" spans="1:28" ht="12.75">
      <c r="A151" s="838"/>
      <c r="B151" s="853"/>
      <c r="C151" s="848"/>
      <c r="D151" s="854"/>
      <c r="E151" s="854"/>
      <c r="F151" s="854"/>
      <c r="G151" s="848"/>
      <c r="H151" s="854"/>
      <c r="I151" s="854"/>
      <c r="J151" s="854"/>
      <c r="K151" s="854"/>
      <c r="L151" s="854"/>
      <c r="M151" s="854"/>
      <c r="N151" s="854"/>
      <c r="O151" s="854"/>
      <c r="P151" s="854"/>
      <c r="Q151" s="854"/>
      <c r="R151" s="854"/>
      <c r="S151" s="854"/>
      <c r="T151" s="854"/>
      <c r="U151" s="854"/>
      <c r="V151" s="854"/>
      <c r="W151" s="854"/>
      <c r="X151" s="855"/>
      <c r="Y151" s="856"/>
      <c r="Z151" s="838"/>
      <c r="AA151" s="838"/>
      <c r="AB151" s="838"/>
    </row>
    <row r="152" spans="1:28" ht="12.75">
      <c r="A152" s="838"/>
      <c r="B152" s="853"/>
      <c r="C152" s="848"/>
      <c r="D152" s="854"/>
      <c r="E152" s="854"/>
      <c r="F152" s="854"/>
      <c r="G152" s="848"/>
      <c r="H152" s="854"/>
      <c r="I152" s="854"/>
      <c r="J152" s="854"/>
      <c r="K152" s="854"/>
      <c r="L152" s="854"/>
      <c r="M152" s="854"/>
      <c r="N152" s="854"/>
      <c r="O152" s="854"/>
      <c r="P152" s="854"/>
      <c r="Q152" s="854"/>
      <c r="R152" s="854"/>
      <c r="S152" s="854"/>
      <c r="T152" s="854"/>
      <c r="U152" s="854"/>
      <c r="V152" s="854"/>
      <c r="W152" s="854"/>
      <c r="X152" s="855"/>
      <c r="Y152" s="856"/>
      <c r="Z152" s="838"/>
      <c r="AA152" s="838"/>
      <c r="AB152" s="838"/>
    </row>
    <row r="153" spans="1:28" ht="12.75">
      <c r="A153" s="838"/>
      <c r="B153" s="853"/>
      <c r="C153" s="848"/>
      <c r="D153" s="854"/>
      <c r="E153" s="854"/>
      <c r="F153" s="854"/>
      <c r="G153" s="848"/>
      <c r="H153" s="854"/>
      <c r="I153" s="854"/>
      <c r="J153" s="854"/>
      <c r="K153" s="854"/>
      <c r="L153" s="854"/>
      <c r="M153" s="854"/>
      <c r="N153" s="854"/>
      <c r="O153" s="854"/>
      <c r="P153" s="854"/>
      <c r="Q153" s="854"/>
      <c r="R153" s="854"/>
      <c r="S153" s="854"/>
      <c r="T153" s="854"/>
      <c r="U153" s="854"/>
      <c r="V153" s="854"/>
      <c r="W153" s="854"/>
      <c r="X153" s="855"/>
      <c r="Y153" s="856"/>
      <c r="Z153" s="838"/>
      <c r="AA153" s="838"/>
      <c r="AB153" s="838"/>
    </row>
    <row r="154" spans="1:28" ht="12.75">
      <c r="A154" s="838"/>
      <c r="B154" s="853"/>
      <c r="C154" s="848"/>
      <c r="D154" s="854"/>
      <c r="E154" s="854"/>
      <c r="F154" s="854"/>
      <c r="G154" s="848"/>
      <c r="H154" s="854"/>
      <c r="I154" s="854"/>
      <c r="J154" s="854"/>
      <c r="K154" s="854"/>
      <c r="L154" s="854"/>
      <c r="M154" s="854"/>
      <c r="N154" s="854"/>
      <c r="O154" s="854"/>
      <c r="P154" s="854"/>
      <c r="Q154" s="854"/>
      <c r="R154" s="854"/>
      <c r="S154" s="854"/>
      <c r="T154" s="854"/>
      <c r="U154" s="854"/>
      <c r="V154" s="854"/>
      <c r="W154" s="854"/>
      <c r="X154" s="855"/>
      <c r="Y154" s="856"/>
      <c r="Z154" s="838"/>
      <c r="AA154" s="838"/>
      <c r="AB154" s="838"/>
    </row>
    <row r="155" spans="1:28" ht="12.75">
      <c r="A155" s="838"/>
      <c r="B155" s="853"/>
      <c r="C155" s="848"/>
      <c r="D155" s="854"/>
      <c r="E155" s="854"/>
      <c r="F155" s="854"/>
      <c r="G155" s="848"/>
      <c r="H155" s="854"/>
      <c r="I155" s="854"/>
      <c r="J155" s="854"/>
      <c r="K155" s="854"/>
      <c r="L155" s="854"/>
      <c r="M155" s="854"/>
      <c r="N155" s="854"/>
      <c r="O155" s="854"/>
      <c r="P155" s="854"/>
      <c r="Q155" s="854"/>
      <c r="R155" s="854"/>
      <c r="S155" s="854"/>
      <c r="T155" s="854"/>
      <c r="U155" s="854"/>
      <c r="V155" s="854"/>
      <c r="W155" s="854"/>
      <c r="X155" s="855"/>
      <c r="Y155" s="856"/>
      <c r="Z155" s="838"/>
      <c r="AA155" s="838"/>
      <c r="AB155" s="838"/>
    </row>
    <row r="156" spans="1:28" ht="12.75">
      <c r="A156" s="838"/>
      <c r="B156" s="853"/>
      <c r="C156" s="848"/>
      <c r="D156" s="854"/>
      <c r="E156" s="854"/>
      <c r="F156" s="854"/>
      <c r="G156" s="848"/>
      <c r="H156" s="854"/>
      <c r="I156" s="854"/>
      <c r="J156" s="854"/>
      <c r="K156" s="854"/>
      <c r="L156" s="854"/>
      <c r="M156" s="854"/>
      <c r="N156" s="854"/>
      <c r="O156" s="854"/>
      <c r="P156" s="854"/>
      <c r="Q156" s="854"/>
      <c r="R156" s="854"/>
      <c r="S156" s="854"/>
      <c r="T156" s="854"/>
      <c r="U156" s="854"/>
      <c r="V156" s="854"/>
      <c r="W156" s="854"/>
      <c r="X156" s="855"/>
      <c r="Y156" s="856"/>
      <c r="Z156" s="838"/>
      <c r="AA156" s="838"/>
      <c r="AB156" s="838"/>
    </row>
    <row r="157" spans="1:28" ht="12.75">
      <c r="A157" s="838"/>
      <c r="B157" s="853"/>
      <c r="C157" s="848"/>
      <c r="D157" s="854"/>
      <c r="E157" s="854"/>
      <c r="F157" s="854"/>
      <c r="G157" s="848"/>
      <c r="H157" s="854"/>
      <c r="I157" s="854"/>
      <c r="J157" s="854"/>
      <c r="K157" s="854"/>
      <c r="L157" s="854"/>
      <c r="M157" s="854"/>
      <c r="N157" s="854"/>
      <c r="O157" s="854"/>
      <c r="P157" s="854"/>
      <c r="Q157" s="854"/>
      <c r="R157" s="854"/>
      <c r="S157" s="854"/>
      <c r="T157" s="854"/>
      <c r="U157" s="854"/>
      <c r="V157" s="854"/>
      <c r="W157" s="854"/>
      <c r="X157" s="855"/>
      <c r="Y157" s="856"/>
      <c r="Z157" s="838"/>
      <c r="AA157" s="838"/>
      <c r="AB157" s="838"/>
    </row>
    <row r="158" spans="1:28" ht="12.75">
      <c r="A158" s="838"/>
      <c r="B158" s="853"/>
      <c r="C158" s="848"/>
      <c r="D158" s="854"/>
      <c r="E158" s="854"/>
      <c r="F158" s="854"/>
      <c r="G158" s="848"/>
      <c r="H158" s="854"/>
      <c r="I158" s="854"/>
      <c r="J158" s="854"/>
      <c r="K158" s="854"/>
      <c r="L158" s="854"/>
      <c r="M158" s="854"/>
      <c r="N158" s="854"/>
      <c r="O158" s="854"/>
      <c r="P158" s="854"/>
      <c r="Q158" s="854"/>
      <c r="R158" s="854"/>
      <c r="S158" s="854"/>
      <c r="T158" s="854"/>
      <c r="U158" s="854"/>
      <c r="V158" s="854"/>
      <c r="W158" s="854"/>
      <c r="X158" s="855"/>
      <c r="Y158" s="856"/>
      <c r="Z158" s="838"/>
      <c r="AA158" s="838"/>
      <c r="AB158" s="838"/>
    </row>
    <row r="159" spans="1:28" ht="12.75">
      <c r="A159" s="838"/>
      <c r="B159" s="853"/>
      <c r="C159" s="848"/>
      <c r="D159" s="854"/>
      <c r="E159" s="854"/>
      <c r="F159" s="854"/>
      <c r="G159" s="848"/>
      <c r="H159" s="854"/>
      <c r="I159" s="854"/>
      <c r="J159" s="854"/>
      <c r="K159" s="854"/>
      <c r="L159" s="854"/>
      <c r="M159" s="854"/>
      <c r="N159" s="854"/>
      <c r="O159" s="854"/>
      <c r="P159" s="854"/>
      <c r="Q159" s="854"/>
      <c r="R159" s="854"/>
      <c r="S159" s="854"/>
      <c r="T159" s="854"/>
      <c r="U159" s="854"/>
      <c r="V159" s="854"/>
      <c r="W159" s="854"/>
      <c r="X159" s="855"/>
      <c r="Y159" s="856"/>
      <c r="Z159" s="838"/>
      <c r="AA159" s="838"/>
      <c r="AB159" s="838"/>
    </row>
    <row r="160" spans="1:28" ht="12.75">
      <c r="A160" s="838"/>
      <c r="B160" s="853"/>
      <c r="C160" s="848"/>
      <c r="D160" s="854"/>
      <c r="E160" s="854"/>
      <c r="F160" s="854"/>
      <c r="G160" s="848"/>
      <c r="H160" s="854"/>
      <c r="I160" s="854"/>
      <c r="J160" s="854"/>
      <c r="K160" s="854"/>
      <c r="L160" s="854"/>
      <c r="M160" s="854"/>
      <c r="N160" s="854"/>
      <c r="O160" s="854"/>
      <c r="P160" s="854"/>
      <c r="Q160" s="854"/>
      <c r="R160" s="854"/>
      <c r="S160" s="854"/>
      <c r="T160" s="854"/>
      <c r="U160" s="854"/>
      <c r="V160" s="854"/>
      <c r="W160" s="854"/>
      <c r="X160" s="855"/>
      <c r="Y160" s="856"/>
      <c r="Z160" s="838"/>
      <c r="AA160" s="838"/>
      <c r="AB160" s="838"/>
    </row>
    <row r="161" spans="1:28" ht="12.75">
      <c r="A161" s="838"/>
      <c r="B161" s="853"/>
      <c r="C161" s="848"/>
      <c r="D161" s="854"/>
      <c r="E161" s="854"/>
      <c r="F161" s="854"/>
      <c r="G161" s="848"/>
      <c r="H161" s="854"/>
      <c r="I161" s="854"/>
      <c r="J161" s="854"/>
      <c r="K161" s="854"/>
      <c r="L161" s="854"/>
      <c r="M161" s="854"/>
      <c r="N161" s="854"/>
      <c r="O161" s="854"/>
      <c r="P161" s="854"/>
      <c r="Q161" s="854"/>
      <c r="R161" s="854"/>
      <c r="S161" s="854"/>
      <c r="T161" s="854"/>
      <c r="U161" s="854"/>
      <c r="V161" s="854"/>
      <c r="W161" s="854"/>
      <c r="X161" s="855"/>
      <c r="Y161" s="856"/>
      <c r="Z161" s="838"/>
      <c r="AA161" s="838"/>
      <c r="AB161" s="838"/>
    </row>
    <row r="162" spans="1:28" ht="12.75">
      <c r="A162" s="838"/>
      <c r="B162" s="853"/>
      <c r="C162" s="848"/>
      <c r="D162" s="854"/>
      <c r="E162" s="854"/>
      <c r="F162" s="854"/>
      <c r="G162" s="848"/>
      <c r="H162" s="854"/>
      <c r="I162" s="854"/>
      <c r="J162" s="854"/>
      <c r="K162" s="854"/>
      <c r="L162" s="854"/>
      <c r="M162" s="854"/>
      <c r="N162" s="854"/>
      <c r="O162" s="854"/>
      <c r="P162" s="854"/>
      <c r="Q162" s="854"/>
      <c r="R162" s="854"/>
      <c r="S162" s="854"/>
      <c r="T162" s="854"/>
      <c r="U162" s="854"/>
      <c r="V162" s="854"/>
      <c r="W162" s="854"/>
      <c r="X162" s="855"/>
      <c r="Y162" s="856"/>
      <c r="Z162" s="838"/>
      <c r="AA162" s="838"/>
      <c r="AB162" s="838"/>
    </row>
    <row r="163" spans="1:28" ht="12.75">
      <c r="A163" s="838"/>
      <c r="B163" s="853"/>
      <c r="C163" s="848"/>
      <c r="D163" s="854"/>
      <c r="E163" s="854"/>
      <c r="F163" s="854"/>
      <c r="G163" s="848"/>
      <c r="H163" s="854"/>
      <c r="I163" s="854"/>
      <c r="J163" s="854"/>
      <c r="K163" s="854"/>
      <c r="L163" s="854"/>
      <c r="M163" s="854"/>
      <c r="N163" s="854"/>
      <c r="O163" s="854"/>
      <c r="P163" s="854"/>
      <c r="Q163" s="854"/>
      <c r="R163" s="854"/>
      <c r="S163" s="854"/>
      <c r="T163" s="854"/>
      <c r="U163" s="854"/>
      <c r="V163" s="854"/>
      <c r="W163" s="854"/>
      <c r="X163" s="855"/>
      <c r="Y163" s="856"/>
      <c r="Z163" s="838"/>
      <c r="AA163" s="838"/>
      <c r="AB163" s="838"/>
    </row>
    <row r="164" spans="1:28" ht="12.75">
      <c r="A164" s="838"/>
      <c r="B164" s="853"/>
      <c r="C164" s="848"/>
      <c r="D164" s="854"/>
      <c r="E164" s="854"/>
      <c r="F164" s="854"/>
      <c r="G164" s="848"/>
      <c r="H164" s="854"/>
      <c r="I164" s="854"/>
      <c r="J164" s="854"/>
      <c r="K164" s="854"/>
      <c r="L164" s="854"/>
      <c r="M164" s="854"/>
      <c r="N164" s="854"/>
      <c r="O164" s="854"/>
      <c r="P164" s="854"/>
      <c r="Q164" s="854"/>
      <c r="R164" s="854"/>
      <c r="S164" s="854"/>
      <c r="T164" s="854"/>
      <c r="U164" s="854"/>
      <c r="V164" s="854"/>
      <c r="W164" s="854"/>
      <c r="X164" s="855"/>
      <c r="Y164" s="856"/>
      <c r="Z164" s="838"/>
      <c r="AA164" s="838"/>
      <c r="AB164" s="838"/>
    </row>
    <row r="165" spans="1:28" ht="12.75">
      <c r="A165" s="838"/>
      <c r="B165" s="853"/>
      <c r="C165" s="848"/>
      <c r="D165" s="854"/>
      <c r="E165" s="854"/>
      <c r="F165" s="854"/>
      <c r="G165" s="848"/>
      <c r="H165" s="854"/>
      <c r="I165" s="854"/>
      <c r="J165" s="854"/>
      <c r="K165" s="854"/>
      <c r="L165" s="854"/>
      <c r="M165" s="854"/>
      <c r="N165" s="854"/>
      <c r="O165" s="854"/>
      <c r="P165" s="854"/>
      <c r="Q165" s="854"/>
      <c r="R165" s="854"/>
      <c r="S165" s="854"/>
      <c r="T165" s="854"/>
      <c r="U165" s="854"/>
      <c r="V165" s="854"/>
      <c r="W165" s="854"/>
      <c r="X165" s="855"/>
      <c r="Y165" s="856"/>
      <c r="Z165" s="838"/>
      <c r="AA165" s="838"/>
      <c r="AB165" s="838"/>
    </row>
    <row r="166" spans="1:28" ht="12.75">
      <c r="A166" s="838"/>
      <c r="B166" s="853"/>
      <c r="C166" s="848"/>
      <c r="D166" s="854"/>
      <c r="E166" s="854"/>
      <c r="F166" s="854"/>
      <c r="G166" s="848"/>
      <c r="H166" s="854"/>
      <c r="I166" s="854"/>
      <c r="J166" s="854"/>
      <c r="K166" s="854"/>
      <c r="L166" s="854"/>
      <c r="M166" s="854"/>
      <c r="N166" s="854"/>
      <c r="O166" s="854"/>
      <c r="P166" s="854"/>
      <c r="Q166" s="854"/>
      <c r="R166" s="854"/>
      <c r="S166" s="854"/>
      <c r="T166" s="854"/>
      <c r="U166" s="854"/>
      <c r="V166" s="854"/>
      <c r="W166" s="854"/>
      <c r="X166" s="855"/>
      <c r="Y166" s="856"/>
      <c r="Z166" s="838"/>
      <c r="AA166" s="838"/>
      <c r="AB166" s="838"/>
    </row>
    <row r="167" spans="1:28" ht="12.75">
      <c r="A167" s="838"/>
      <c r="B167" s="853"/>
      <c r="C167" s="848"/>
      <c r="D167" s="854"/>
      <c r="E167" s="854"/>
      <c r="F167" s="854"/>
      <c r="G167" s="848"/>
      <c r="H167" s="854"/>
      <c r="I167" s="854"/>
      <c r="J167" s="854"/>
      <c r="K167" s="854"/>
      <c r="L167" s="854"/>
      <c r="M167" s="854"/>
      <c r="N167" s="854"/>
      <c r="O167" s="854"/>
      <c r="P167" s="854"/>
      <c r="Q167" s="854"/>
      <c r="R167" s="854"/>
      <c r="S167" s="854"/>
      <c r="T167" s="854"/>
      <c r="U167" s="854"/>
      <c r="V167" s="854"/>
      <c r="W167" s="854"/>
      <c r="X167" s="855"/>
      <c r="Y167" s="856"/>
      <c r="Z167" s="838"/>
      <c r="AA167" s="838"/>
      <c r="AB167" s="838"/>
    </row>
    <row r="168" spans="1:28" ht="12.75">
      <c r="A168" s="838"/>
      <c r="B168" s="853"/>
      <c r="C168" s="848"/>
      <c r="D168" s="854"/>
      <c r="E168" s="854"/>
      <c r="F168" s="854"/>
      <c r="G168" s="848"/>
      <c r="H168" s="854"/>
      <c r="I168" s="854"/>
      <c r="J168" s="854"/>
      <c r="K168" s="854"/>
      <c r="L168" s="854"/>
      <c r="M168" s="854"/>
      <c r="N168" s="854"/>
      <c r="O168" s="854"/>
      <c r="P168" s="854"/>
      <c r="Q168" s="854"/>
      <c r="R168" s="854"/>
      <c r="S168" s="854"/>
      <c r="T168" s="854"/>
      <c r="U168" s="854"/>
      <c r="V168" s="854"/>
      <c r="W168" s="854"/>
      <c r="X168" s="855"/>
      <c r="Y168" s="856"/>
      <c r="Z168" s="838"/>
      <c r="AA168" s="838"/>
      <c r="AB168" s="838"/>
    </row>
    <row r="169" spans="1:28" ht="12.75">
      <c r="A169" s="838"/>
      <c r="B169" s="853"/>
      <c r="C169" s="848"/>
      <c r="D169" s="854"/>
      <c r="E169" s="854"/>
      <c r="F169" s="854"/>
      <c r="G169" s="848"/>
      <c r="H169" s="854"/>
      <c r="I169" s="854"/>
      <c r="J169" s="854"/>
      <c r="K169" s="854"/>
      <c r="L169" s="854"/>
      <c r="M169" s="854"/>
      <c r="N169" s="854"/>
      <c r="O169" s="854"/>
      <c r="P169" s="854"/>
      <c r="Q169" s="854"/>
      <c r="R169" s="854"/>
      <c r="S169" s="854"/>
      <c r="T169" s="854"/>
      <c r="U169" s="854"/>
      <c r="V169" s="854"/>
      <c r="W169" s="854"/>
      <c r="X169" s="855"/>
      <c r="Y169" s="856"/>
      <c r="Z169" s="838"/>
      <c r="AA169" s="838"/>
      <c r="AB169" s="838"/>
    </row>
    <row r="170" spans="1:28" ht="12.75">
      <c r="A170" s="838"/>
      <c r="B170" s="853"/>
      <c r="C170" s="848"/>
      <c r="D170" s="854"/>
      <c r="E170" s="854"/>
      <c r="F170" s="854"/>
      <c r="G170" s="848"/>
      <c r="H170" s="854"/>
      <c r="I170" s="854"/>
      <c r="J170" s="854"/>
      <c r="K170" s="854"/>
      <c r="L170" s="854"/>
      <c r="M170" s="854"/>
      <c r="N170" s="854"/>
      <c r="O170" s="854"/>
      <c r="P170" s="854"/>
      <c r="Q170" s="854"/>
      <c r="R170" s="854"/>
      <c r="S170" s="854"/>
      <c r="T170" s="854"/>
      <c r="U170" s="854"/>
      <c r="V170" s="854"/>
      <c r="W170" s="854"/>
      <c r="X170" s="855"/>
      <c r="Y170" s="856"/>
      <c r="Z170" s="838"/>
      <c r="AA170" s="838"/>
      <c r="AB170" s="838"/>
    </row>
    <row r="171" spans="1:28" ht="12.75">
      <c r="A171" s="838"/>
      <c r="B171" s="853"/>
      <c r="C171" s="848"/>
      <c r="D171" s="854"/>
      <c r="E171" s="854"/>
      <c r="F171" s="854"/>
      <c r="G171" s="848"/>
      <c r="H171" s="854"/>
      <c r="I171" s="854"/>
      <c r="J171" s="854"/>
      <c r="K171" s="854"/>
      <c r="L171" s="854"/>
      <c r="M171" s="854"/>
      <c r="N171" s="854"/>
      <c r="O171" s="854"/>
      <c r="P171" s="854"/>
      <c r="Q171" s="854"/>
      <c r="R171" s="854"/>
      <c r="S171" s="854"/>
      <c r="T171" s="854"/>
      <c r="U171" s="854"/>
      <c r="V171" s="854"/>
      <c r="W171" s="854"/>
      <c r="X171" s="855"/>
      <c r="Y171" s="856"/>
      <c r="Z171" s="838"/>
      <c r="AA171" s="838"/>
      <c r="AB171" s="838"/>
    </row>
    <row r="172" spans="1:28" ht="12.75">
      <c r="A172" s="838"/>
      <c r="B172" s="853"/>
      <c r="C172" s="848"/>
      <c r="D172" s="854"/>
      <c r="E172" s="854"/>
      <c r="F172" s="854"/>
      <c r="G172" s="848"/>
      <c r="H172" s="854"/>
      <c r="I172" s="854"/>
      <c r="J172" s="854"/>
      <c r="K172" s="854"/>
      <c r="L172" s="854"/>
      <c r="M172" s="854"/>
      <c r="N172" s="854"/>
      <c r="O172" s="854"/>
      <c r="P172" s="854"/>
      <c r="Q172" s="854"/>
      <c r="R172" s="854"/>
      <c r="S172" s="854"/>
      <c r="T172" s="854"/>
      <c r="U172" s="854"/>
      <c r="V172" s="854"/>
      <c r="W172" s="854"/>
      <c r="X172" s="855"/>
      <c r="Y172" s="856"/>
      <c r="Z172" s="838"/>
      <c r="AA172" s="838"/>
      <c r="AB172" s="838"/>
    </row>
    <row r="173" spans="1:28" ht="12.75">
      <c r="A173" s="838"/>
      <c r="B173" s="853"/>
      <c r="C173" s="848"/>
      <c r="D173" s="854"/>
      <c r="E173" s="854"/>
      <c r="F173" s="854"/>
      <c r="G173" s="848"/>
      <c r="H173" s="854"/>
      <c r="I173" s="854"/>
      <c r="J173" s="854"/>
      <c r="K173" s="854"/>
      <c r="L173" s="854"/>
      <c r="M173" s="854"/>
      <c r="N173" s="854"/>
      <c r="O173" s="854"/>
      <c r="P173" s="854"/>
      <c r="Q173" s="854"/>
      <c r="R173" s="854"/>
      <c r="S173" s="854"/>
      <c r="T173" s="854"/>
      <c r="U173" s="854"/>
      <c r="V173" s="854"/>
      <c r="W173" s="854"/>
      <c r="X173" s="855"/>
      <c r="Y173" s="856"/>
      <c r="Z173" s="838"/>
      <c r="AA173" s="838"/>
      <c r="AB173" s="838"/>
    </row>
    <row r="174" spans="1:28" ht="12.75">
      <c r="A174" s="838"/>
      <c r="B174" s="853"/>
      <c r="C174" s="848"/>
      <c r="D174" s="854"/>
      <c r="E174" s="854"/>
      <c r="F174" s="854"/>
      <c r="G174" s="848"/>
      <c r="H174" s="854"/>
      <c r="I174" s="854"/>
      <c r="J174" s="854"/>
      <c r="K174" s="854"/>
      <c r="L174" s="854"/>
      <c r="M174" s="854"/>
      <c r="N174" s="854"/>
      <c r="O174" s="854"/>
      <c r="P174" s="854"/>
      <c r="Q174" s="854"/>
      <c r="R174" s="854"/>
      <c r="S174" s="854"/>
      <c r="T174" s="854"/>
      <c r="U174" s="854"/>
      <c r="V174" s="854"/>
      <c r="W174" s="854"/>
      <c r="X174" s="855"/>
      <c r="Y174" s="856"/>
      <c r="Z174" s="838"/>
      <c r="AA174" s="838"/>
      <c r="AB174" s="838"/>
    </row>
    <row r="175" spans="1:28" ht="12.75">
      <c r="A175" s="838"/>
      <c r="B175" s="853"/>
      <c r="C175" s="848"/>
      <c r="D175" s="854"/>
      <c r="E175" s="854"/>
      <c r="F175" s="854"/>
      <c r="G175" s="848"/>
      <c r="H175" s="854"/>
      <c r="I175" s="854"/>
      <c r="J175" s="854"/>
      <c r="K175" s="854"/>
      <c r="L175" s="854"/>
      <c r="M175" s="854"/>
      <c r="N175" s="854"/>
      <c r="O175" s="854"/>
      <c r="P175" s="854"/>
      <c r="Q175" s="854"/>
      <c r="R175" s="854"/>
      <c r="S175" s="854"/>
      <c r="T175" s="854"/>
      <c r="U175" s="854"/>
      <c r="V175" s="854"/>
      <c r="W175" s="854"/>
      <c r="X175" s="855"/>
      <c r="Y175" s="856"/>
      <c r="Z175" s="838"/>
      <c r="AA175" s="838"/>
      <c r="AB175" s="838"/>
    </row>
    <row r="176" spans="1:28" ht="12.75">
      <c r="A176" s="838"/>
      <c r="B176" s="853"/>
      <c r="C176" s="848"/>
      <c r="D176" s="854"/>
      <c r="E176" s="854"/>
      <c r="F176" s="854"/>
      <c r="G176" s="848"/>
      <c r="H176" s="854"/>
      <c r="I176" s="854"/>
      <c r="J176" s="854"/>
      <c r="K176" s="854"/>
      <c r="L176" s="854"/>
      <c r="M176" s="854"/>
      <c r="N176" s="854"/>
      <c r="O176" s="854"/>
      <c r="P176" s="854"/>
      <c r="Q176" s="854"/>
      <c r="R176" s="854"/>
      <c r="S176" s="854"/>
      <c r="T176" s="854"/>
      <c r="U176" s="854"/>
      <c r="V176" s="854"/>
      <c r="W176" s="854"/>
      <c r="X176" s="855"/>
      <c r="Y176" s="856"/>
      <c r="Z176" s="838"/>
      <c r="AA176" s="838"/>
      <c r="AB176" s="838"/>
    </row>
    <row r="177" spans="1:28" ht="12.75">
      <c r="A177" s="838"/>
      <c r="B177" s="853"/>
      <c r="C177" s="848"/>
      <c r="D177" s="854"/>
      <c r="E177" s="854"/>
      <c r="F177" s="854"/>
      <c r="G177" s="848"/>
      <c r="H177" s="854"/>
      <c r="I177" s="854"/>
      <c r="J177" s="854"/>
      <c r="K177" s="854"/>
      <c r="L177" s="854"/>
      <c r="M177" s="854"/>
      <c r="N177" s="854"/>
      <c r="O177" s="854"/>
      <c r="P177" s="854"/>
      <c r="Q177" s="854"/>
      <c r="R177" s="854"/>
      <c r="S177" s="854"/>
      <c r="T177" s="854"/>
      <c r="U177" s="854"/>
      <c r="V177" s="854"/>
      <c r="W177" s="854"/>
      <c r="X177" s="855"/>
      <c r="Y177" s="856"/>
      <c r="Z177" s="838"/>
      <c r="AA177" s="838"/>
      <c r="AB177" s="838"/>
    </row>
    <row r="178" spans="1:28" ht="12.75">
      <c r="A178" s="838"/>
      <c r="B178" s="853"/>
      <c r="C178" s="848"/>
      <c r="D178" s="854"/>
      <c r="E178" s="854"/>
      <c r="F178" s="854"/>
      <c r="G178" s="848"/>
      <c r="H178" s="854"/>
      <c r="I178" s="854"/>
      <c r="J178" s="854"/>
      <c r="K178" s="854"/>
      <c r="L178" s="854"/>
      <c r="M178" s="854"/>
      <c r="N178" s="854"/>
      <c r="O178" s="854"/>
      <c r="P178" s="854"/>
      <c r="Q178" s="854"/>
      <c r="R178" s="854"/>
      <c r="S178" s="854"/>
      <c r="T178" s="854"/>
      <c r="U178" s="854"/>
      <c r="V178" s="854"/>
      <c r="W178" s="854"/>
      <c r="X178" s="855"/>
      <c r="Y178" s="856"/>
      <c r="Z178" s="838"/>
      <c r="AA178" s="838"/>
      <c r="AB178" s="838"/>
    </row>
    <row r="179" spans="1:28" ht="12.75">
      <c r="A179" s="838"/>
      <c r="B179" s="853"/>
      <c r="C179" s="848"/>
      <c r="D179" s="854"/>
      <c r="E179" s="854"/>
      <c r="F179" s="854"/>
      <c r="G179" s="848"/>
      <c r="H179" s="854"/>
      <c r="I179" s="854"/>
      <c r="J179" s="854"/>
      <c r="K179" s="854"/>
      <c r="L179" s="854"/>
      <c r="M179" s="854"/>
      <c r="N179" s="854"/>
      <c r="O179" s="854"/>
      <c r="P179" s="854"/>
      <c r="Q179" s="854"/>
      <c r="R179" s="854"/>
      <c r="S179" s="854"/>
      <c r="T179" s="854"/>
      <c r="U179" s="854"/>
      <c r="V179" s="854"/>
      <c r="W179" s="854"/>
      <c r="X179" s="855"/>
      <c r="Y179" s="856"/>
      <c r="Z179" s="838"/>
      <c r="AA179" s="838"/>
      <c r="AB179" s="838"/>
    </row>
    <row r="180" spans="1:28" ht="12.75">
      <c r="A180" s="838"/>
      <c r="B180" s="853"/>
      <c r="C180" s="848"/>
      <c r="D180" s="854"/>
      <c r="E180" s="854"/>
      <c r="F180" s="854"/>
      <c r="G180" s="848"/>
      <c r="H180" s="854"/>
      <c r="I180" s="854"/>
      <c r="J180" s="854"/>
      <c r="K180" s="854"/>
      <c r="L180" s="854"/>
      <c r="M180" s="854"/>
      <c r="N180" s="854"/>
      <c r="O180" s="854"/>
      <c r="P180" s="854"/>
      <c r="Q180" s="854"/>
      <c r="R180" s="854"/>
      <c r="S180" s="854"/>
      <c r="T180" s="854"/>
      <c r="U180" s="854"/>
      <c r="V180" s="854"/>
      <c r="W180" s="854"/>
      <c r="X180" s="855"/>
      <c r="Y180" s="856"/>
      <c r="Z180" s="838"/>
      <c r="AA180" s="838"/>
      <c r="AB180" s="838"/>
    </row>
    <row r="181" spans="1:28" ht="12.75">
      <c r="A181" s="838"/>
      <c r="B181" s="853"/>
      <c r="C181" s="848"/>
      <c r="D181" s="854"/>
      <c r="E181" s="854"/>
      <c r="F181" s="854"/>
      <c r="G181" s="848"/>
      <c r="H181" s="854"/>
      <c r="I181" s="854"/>
      <c r="J181" s="854"/>
      <c r="K181" s="854"/>
      <c r="L181" s="854"/>
      <c r="M181" s="854"/>
      <c r="N181" s="854"/>
      <c r="O181" s="854"/>
      <c r="P181" s="854"/>
      <c r="Q181" s="854"/>
      <c r="R181" s="854"/>
      <c r="S181" s="854"/>
      <c r="T181" s="854"/>
      <c r="U181" s="854"/>
      <c r="V181" s="854"/>
      <c r="W181" s="854"/>
      <c r="X181" s="855"/>
      <c r="Y181" s="856"/>
      <c r="Z181" s="838"/>
      <c r="AA181" s="838"/>
      <c r="AB181" s="838"/>
    </row>
    <row r="182" spans="1:28" ht="12.75">
      <c r="A182" s="838"/>
      <c r="B182" s="853"/>
      <c r="C182" s="848"/>
      <c r="D182" s="854"/>
      <c r="E182" s="854"/>
      <c r="F182" s="854"/>
      <c r="G182" s="848"/>
      <c r="H182" s="854"/>
      <c r="I182" s="854"/>
      <c r="J182" s="854"/>
      <c r="K182" s="854"/>
      <c r="L182" s="854"/>
      <c r="M182" s="854"/>
      <c r="N182" s="854"/>
      <c r="O182" s="854"/>
      <c r="P182" s="854"/>
      <c r="Q182" s="854"/>
      <c r="R182" s="854"/>
      <c r="S182" s="854"/>
      <c r="T182" s="854"/>
      <c r="U182" s="854"/>
      <c r="V182" s="854"/>
      <c r="W182" s="854"/>
      <c r="X182" s="855"/>
      <c r="Y182" s="856"/>
      <c r="Z182" s="838"/>
      <c r="AA182" s="838"/>
      <c r="AB182" s="838"/>
    </row>
    <row r="183" spans="1:28" ht="12.75">
      <c r="A183" s="838"/>
      <c r="B183" s="853"/>
      <c r="C183" s="848"/>
      <c r="D183" s="854"/>
      <c r="E183" s="854"/>
      <c r="F183" s="854"/>
      <c r="G183" s="848"/>
      <c r="H183" s="854"/>
      <c r="I183" s="854"/>
      <c r="J183" s="854"/>
      <c r="K183" s="854"/>
      <c r="L183" s="854"/>
      <c r="M183" s="854"/>
      <c r="N183" s="854"/>
      <c r="O183" s="854"/>
      <c r="P183" s="854"/>
      <c r="Q183" s="854"/>
      <c r="R183" s="854"/>
      <c r="S183" s="854"/>
      <c r="T183" s="854"/>
      <c r="U183" s="854"/>
      <c r="V183" s="854"/>
      <c r="W183" s="854"/>
      <c r="X183" s="855"/>
      <c r="Y183" s="856"/>
      <c r="Z183" s="838"/>
      <c r="AA183" s="838"/>
      <c r="AB183" s="838"/>
    </row>
    <row r="184" spans="1:28" ht="12.75">
      <c r="A184" s="838"/>
      <c r="B184" s="853"/>
      <c r="C184" s="848"/>
      <c r="D184" s="854"/>
      <c r="E184" s="854"/>
      <c r="F184" s="854"/>
      <c r="G184" s="848"/>
      <c r="H184" s="854"/>
      <c r="I184" s="854"/>
      <c r="J184" s="854"/>
      <c r="K184" s="854"/>
      <c r="L184" s="854"/>
      <c r="M184" s="854"/>
      <c r="N184" s="854"/>
      <c r="O184" s="854"/>
      <c r="P184" s="854"/>
      <c r="Q184" s="854"/>
      <c r="R184" s="854"/>
      <c r="S184" s="854"/>
      <c r="T184" s="854"/>
      <c r="U184" s="854"/>
      <c r="V184" s="854"/>
      <c r="W184" s="854"/>
      <c r="X184" s="855"/>
      <c r="Y184" s="856"/>
      <c r="Z184" s="838"/>
      <c r="AA184" s="838"/>
      <c r="AB184" s="838"/>
    </row>
    <row r="185" spans="1:28" ht="12.75">
      <c r="A185" s="838"/>
      <c r="B185" s="853"/>
      <c r="C185" s="848"/>
      <c r="D185" s="854"/>
      <c r="E185" s="854"/>
      <c r="F185" s="854"/>
      <c r="G185" s="848"/>
      <c r="H185" s="854"/>
      <c r="I185" s="854"/>
      <c r="J185" s="854"/>
      <c r="K185" s="854"/>
      <c r="L185" s="854"/>
      <c r="M185" s="854"/>
      <c r="N185" s="854"/>
      <c r="O185" s="854"/>
      <c r="P185" s="854"/>
      <c r="Q185" s="854"/>
      <c r="R185" s="854"/>
      <c r="S185" s="854"/>
      <c r="T185" s="854"/>
      <c r="U185" s="854"/>
      <c r="V185" s="854"/>
      <c r="W185" s="854"/>
      <c r="X185" s="855"/>
      <c r="Y185" s="856"/>
      <c r="Z185" s="838"/>
      <c r="AA185" s="838"/>
      <c r="AB185" s="838"/>
    </row>
    <row r="186" spans="1:28" ht="12.75">
      <c r="A186" s="838"/>
      <c r="B186" s="853"/>
      <c r="C186" s="848"/>
      <c r="D186" s="854"/>
      <c r="E186" s="854"/>
      <c r="F186" s="854"/>
      <c r="G186" s="848"/>
      <c r="H186" s="854"/>
      <c r="I186" s="854"/>
      <c r="J186" s="854"/>
      <c r="K186" s="854"/>
      <c r="L186" s="854"/>
      <c r="M186" s="854"/>
      <c r="N186" s="854"/>
      <c r="O186" s="854"/>
      <c r="P186" s="854"/>
      <c r="Q186" s="854"/>
      <c r="R186" s="854"/>
      <c r="S186" s="854"/>
      <c r="T186" s="854"/>
      <c r="U186" s="854"/>
      <c r="V186" s="854"/>
      <c r="W186" s="854"/>
      <c r="X186" s="855"/>
      <c r="Y186" s="856"/>
      <c r="Z186" s="838"/>
      <c r="AA186" s="838"/>
      <c r="AB186" s="838"/>
    </row>
    <row r="187" spans="1:28" ht="12.75">
      <c r="A187" s="838"/>
      <c r="B187" s="853"/>
      <c r="C187" s="848"/>
      <c r="D187" s="854"/>
      <c r="E187" s="854"/>
      <c r="F187" s="854"/>
      <c r="G187" s="848"/>
      <c r="H187" s="854"/>
      <c r="I187" s="854"/>
      <c r="J187" s="854"/>
      <c r="K187" s="854"/>
      <c r="L187" s="854"/>
      <c r="M187" s="854"/>
      <c r="N187" s="854"/>
      <c r="O187" s="854"/>
      <c r="P187" s="854"/>
      <c r="Q187" s="854"/>
      <c r="R187" s="854"/>
      <c r="S187" s="854"/>
      <c r="T187" s="854"/>
      <c r="U187" s="854"/>
      <c r="V187" s="854"/>
      <c r="W187" s="854"/>
      <c r="X187" s="855"/>
      <c r="Y187" s="856"/>
      <c r="Z187" s="838"/>
      <c r="AA187" s="838"/>
      <c r="AB187" s="838"/>
    </row>
    <row r="188" spans="1:28" ht="12.75">
      <c r="A188" s="838"/>
      <c r="B188" s="853"/>
      <c r="C188" s="848"/>
      <c r="D188" s="854"/>
      <c r="E188" s="854"/>
      <c r="F188" s="854"/>
      <c r="G188" s="848"/>
      <c r="H188" s="854"/>
      <c r="I188" s="854"/>
      <c r="J188" s="854"/>
      <c r="K188" s="854"/>
      <c r="L188" s="854"/>
      <c r="M188" s="854"/>
      <c r="N188" s="854"/>
      <c r="O188" s="854"/>
      <c r="P188" s="854"/>
      <c r="Q188" s="854"/>
      <c r="R188" s="854"/>
      <c r="S188" s="854"/>
      <c r="T188" s="854"/>
      <c r="U188" s="854"/>
      <c r="V188" s="854"/>
      <c r="W188" s="854"/>
      <c r="X188" s="855"/>
      <c r="Y188" s="856"/>
      <c r="Z188" s="838"/>
      <c r="AA188" s="838"/>
      <c r="AB188" s="838"/>
    </row>
    <row r="189" spans="1:28" ht="12.75">
      <c r="A189" s="838"/>
      <c r="B189" s="853"/>
      <c r="C189" s="848"/>
      <c r="D189" s="854"/>
      <c r="E189" s="854"/>
      <c r="F189" s="854"/>
      <c r="G189" s="848"/>
      <c r="H189" s="854"/>
      <c r="I189" s="854"/>
      <c r="J189" s="854"/>
      <c r="K189" s="854"/>
      <c r="L189" s="854"/>
      <c r="M189" s="854"/>
      <c r="N189" s="854"/>
      <c r="O189" s="854"/>
      <c r="P189" s="854"/>
      <c r="Q189" s="854"/>
      <c r="R189" s="854"/>
      <c r="S189" s="854"/>
      <c r="T189" s="854"/>
      <c r="U189" s="854"/>
      <c r="V189" s="854"/>
      <c r="W189" s="854"/>
      <c r="X189" s="855"/>
      <c r="Y189" s="856"/>
      <c r="Z189" s="838"/>
      <c r="AA189" s="838"/>
      <c r="AB189" s="838"/>
    </row>
    <row r="190" spans="1:28" ht="12.75">
      <c r="A190" s="838"/>
      <c r="B190" s="853"/>
      <c r="C190" s="848"/>
      <c r="D190" s="854"/>
      <c r="E190" s="854"/>
      <c r="F190" s="854"/>
      <c r="G190" s="848"/>
      <c r="H190" s="854"/>
      <c r="I190" s="854"/>
      <c r="J190" s="854"/>
      <c r="K190" s="854"/>
      <c r="L190" s="854"/>
      <c r="M190" s="854"/>
      <c r="N190" s="854"/>
      <c r="O190" s="854"/>
      <c r="P190" s="854"/>
      <c r="Q190" s="854"/>
      <c r="R190" s="854"/>
      <c r="S190" s="854"/>
      <c r="T190" s="854"/>
      <c r="U190" s="854"/>
      <c r="V190" s="854"/>
      <c r="W190" s="854"/>
      <c r="X190" s="855"/>
      <c r="Y190" s="856"/>
      <c r="Z190" s="838"/>
      <c r="AA190" s="838"/>
      <c r="AB190" s="838"/>
    </row>
    <row r="191" spans="1:28" ht="12.75">
      <c r="A191" s="838"/>
      <c r="B191" s="853"/>
      <c r="C191" s="848"/>
      <c r="D191" s="854"/>
      <c r="E191" s="854"/>
      <c r="F191" s="854"/>
      <c r="G191" s="848"/>
      <c r="H191" s="854"/>
      <c r="I191" s="854"/>
      <c r="J191" s="854"/>
      <c r="K191" s="854"/>
      <c r="L191" s="854"/>
      <c r="M191" s="854"/>
      <c r="N191" s="854"/>
      <c r="O191" s="854"/>
      <c r="P191" s="854"/>
      <c r="Q191" s="854"/>
      <c r="R191" s="854"/>
      <c r="S191" s="854"/>
      <c r="T191" s="854"/>
      <c r="U191" s="854"/>
      <c r="V191" s="854"/>
      <c r="W191" s="854"/>
      <c r="X191" s="855"/>
      <c r="Y191" s="856"/>
      <c r="Z191" s="838"/>
      <c r="AA191" s="838"/>
      <c r="AB191" s="838"/>
    </row>
    <row r="192" spans="1:28" ht="12.75">
      <c r="A192" s="838"/>
      <c r="B192" s="853"/>
      <c r="C192" s="848"/>
      <c r="D192" s="854"/>
      <c r="E192" s="854"/>
      <c r="F192" s="854"/>
      <c r="G192" s="848"/>
      <c r="H192" s="854"/>
      <c r="I192" s="854"/>
      <c r="J192" s="854"/>
      <c r="K192" s="854"/>
      <c r="L192" s="854"/>
      <c r="M192" s="854"/>
      <c r="N192" s="854"/>
      <c r="O192" s="854"/>
      <c r="P192" s="854"/>
      <c r="Q192" s="854"/>
      <c r="R192" s="854"/>
      <c r="S192" s="854"/>
      <c r="T192" s="854"/>
      <c r="U192" s="854"/>
      <c r="V192" s="854"/>
      <c r="W192" s="854"/>
      <c r="X192" s="855"/>
      <c r="Y192" s="856"/>
      <c r="Z192" s="838"/>
      <c r="AA192" s="838"/>
      <c r="AB192" s="838"/>
    </row>
    <row r="193" spans="1:28" ht="12.75">
      <c r="A193" s="838"/>
      <c r="B193" s="853"/>
      <c r="C193" s="848"/>
      <c r="D193" s="854"/>
      <c r="E193" s="854"/>
      <c r="F193" s="854"/>
      <c r="G193" s="848"/>
      <c r="H193" s="854"/>
      <c r="I193" s="854"/>
      <c r="J193" s="854"/>
      <c r="K193" s="854"/>
      <c r="L193" s="854"/>
      <c r="M193" s="854"/>
      <c r="N193" s="854"/>
      <c r="O193" s="854"/>
      <c r="P193" s="854"/>
      <c r="Q193" s="854"/>
      <c r="R193" s="854"/>
      <c r="S193" s="854"/>
      <c r="T193" s="854"/>
      <c r="U193" s="854"/>
      <c r="V193" s="854"/>
      <c r="W193" s="854"/>
      <c r="X193" s="855"/>
      <c r="Y193" s="856"/>
      <c r="Z193" s="838"/>
      <c r="AA193" s="838"/>
      <c r="AB193" s="838"/>
    </row>
    <row r="194" spans="1:28" ht="12.75">
      <c r="A194" s="838"/>
      <c r="B194" s="853"/>
      <c r="C194" s="848"/>
      <c r="D194" s="854"/>
      <c r="E194" s="854"/>
      <c r="F194" s="854"/>
      <c r="G194" s="848"/>
      <c r="H194" s="854"/>
      <c r="I194" s="854"/>
      <c r="J194" s="854"/>
      <c r="K194" s="854"/>
      <c r="L194" s="854"/>
      <c r="M194" s="854"/>
      <c r="N194" s="854"/>
      <c r="O194" s="854"/>
      <c r="P194" s="854"/>
      <c r="Q194" s="854"/>
      <c r="R194" s="854"/>
      <c r="S194" s="854"/>
      <c r="T194" s="854"/>
      <c r="U194" s="854"/>
      <c r="V194" s="854"/>
      <c r="W194" s="854"/>
      <c r="X194" s="855"/>
      <c r="Y194" s="856"/>
      <c r="Z194" s="838"/>
      <c r="AA194" s="838"/>
      <c r="AB194" s="838"/>
    </row>
    <row r="195" spans="1:28" ht="12.75">
      <c r="A195" s="838"/>
      <c r="B195" s="853"/>
      <c r="C195" s="848"/>
      <c r="D195" s="854"/>
      <c r="E195" s="854"/>
      <c r="F195" s="854"/>
      <c r="G195" s="848"/>
      <c r="H195" s="854"/>
      <c r="I195" s="854"/>
      <c r="J195" s="854"/>
      <c r="K195" s="854"/>
      <c r="L195" s="854"/>
      <c r="M195" s="854"/>
      <c r="N195" s="854"/>
      <c r="O195" s="854"/>
      <c r="P195" s="854"/>
      <c r="Q195" s="854"/>
      <c r="R195" s="854"/>
      <c r="S195" s="854"/>
      <c r="T195" s="854"/>
      <c r="U195" s="854"/>
      <c r="V195" s="854"/>
      <c r="W195" s="854"/>
      <c r="X195" s="855"/>
      <c r="Y195" s="856"/>
      <c r="Z195" s="838"/>
      <c r="AA195" s="838"/>
      <c r="AB195" s="838"/>
    </row>
    <row r="196" spans="1:28" ht="12.75">
      <c r="A196" s="838"/>
      <c r="B196" s="853"/>
      <c r="C196" s="848"/>
      <c r="D196" s="854"/>
      <c r="E196" s="854"/>
      <c r="F196" s="854"/>
      <c r="G196" s="848"/>
      <c r="H196" s="854"/>
      <c r="I196" s="854"/>
      <c r="J196" s="854"/>
      <c r="K196" s="854"/>
      <c r="L196" s="854"/>
      <c r="M196" s="854"/>
      <c r="N196" s="854"/>
      <c r="O196" s="854"/>
      <c r="P196" s="854"/>
      <c r="Q196" s="854"/>
      <c r="R196" s="854"/>
      <c r="S196" s="854"/>
      <c r="T196" s="854"/>
      <c r="U196" s="854"/>
      <c r="V196" s="854"/>
      <c r="W196" s="854"/>
      <c r="X196" s="855"/>
      <c r="Y196" s="856"/>
      <c r="Z196" s="838"/>
      <c r="AA196" s="838"/>
      <c r="AB196" s="838"/>
    </row>
    <row r="197" spans="1:28" ht="12.75">
      <c r="A197" s="838"/>
      <c r="B197" s="853"/>
      <c r="C197" s="857"/>
      <c r="D197" s="858"/>
      <c r="E197" s="858"/>
      <c r="F197" s="858"/>
      <c r="G197" s="858"/>
      <c r="H197" s="858"/>
      <c r="I197" s="858"/>
      <c r="J197" s="858"/>
      <c r="K197" s="858"/>
      <c r="L197" s="858"/>
      <c r="M197" s="858"/>
      <c r="N197" s="858"/>
      <c r="O197" s="858"/>
      <c r="P197" s="858"/>
      <c r="Q197" s="858"/>
      <c r="R197" s="858"/>
      <c r="S197" s="858"/>
      <c r="T197" s="858"/>
      <c r="U197" s="858"/>
      <c r="V197" s="858"/>
      <c r="W197" s="858"/>
      <c r="X197" s="855"/>
      <c r="Y197" s="856"/>
      <c r="Z197" s="838"/>
      <c r="AA197" s="838"/>
      <c r="AB197" s="838"/>
    </row>
    <row r="198" spans="1:28" ht="12.75">
      <c r="A198" s="838"/>
      <c r="B198" s="853"/>
      <c r="C198" s="859"/>
      <c r="D198" s="860"/>
      <c r="E198" s="860"/>
      <c r="F198" s="860"/>
      <c r="G198" s="860"/>
      <c r="H198" s="860"/>
      <c r="I198" s="860"/>
      <c r="J198" s="860"/>
      <c r="K198" s="860"/>
      <c r="L198" s="860"/>
      <c r="M198" s="860"/>
      <c r="N198" s="860"/>
      <c r="O198" s="860"/>
      <c r="P198" s="860"/>
      <c r="Q198" s="860"/>
      <c r="R198" s="860"/>
      <c r="S198" s="860"/>
      <c r="T198" s="860"/>
      <c r="U198" s="860"/>
      <c r="V198" s="860"/>
      <c r="W198" s="860"/>
      <c r="X198" s="855"/>
      <c r="Y198" s="856"/>
      <c r="Z198" s="838"/>
      <c r="AA198" s="838"/>
      <c r="AB198" s="838"/>
    </row>
    <row r="199" spans="1:28" ht="12.75">
      <c r="A199" s="838"/>
      <c r="B199" s="853"/>
      <c r="C199" s="859"/>
      <c r="D199" s="860"/>
      <c r="E199" s="860"/>
      <c r="F199" s="860"/>
      <c r="G199" s="860"/>
      <c r="H199" s="860"/>
      <c r="I199" s="860"/>
      <c r="J199" s="860"/>
      <c r="K199" s="860"/>
      <c r="L199" s="860"/>
      <c r="M199" s="860"/>
      <c r="N199" s="860"/>
      <c r="O199" s="860"/>
      <c r="P199" s="860"/>
      <c r="Q199" s="860"/>
      <c r="R199" s="860"/>
      <c r="S199" s="860"/>
      <c r="T199" s="860"/>
      <c r="U199" s="860"/>
      <c r="V199" s="860"/>
      <c r="W199" s="860"/>
      <c r="X199" s="855"/>
      <c r="Y199" s="856"/>
      <c r="Z199" s="838"/>
      <c r="AA199" s="838"/>
      <c r="AB199" s="838"/>
    </row>
    <row r="200" spans="1:28" ht="12.75">
      <c r="A200" s="838"/>
      <c r="B200" s="853"/>
      <c r="C200" s="859"/>
      <c r="D200" s="860"/>
      <c r="E200" s="860"/>
      <c r="F200" s="860"/>
      <c r="G200" s="860"/>
      <c r="H200" s="860"/>
      <c r="I200" s="860"/>
      <c r="J200" s="860"/>
      <c r="K200" s="860"/>
      <c r="L200" s="860"/>
      <c r="M200" s="860"/>
      <c r="N200" s="860"/>
      <c r="O200" s="860"/>
      <c r="P200" s="860"/>
      <c r="Q200" s="860"/>
      <c r="R200" s="860"/>
      <c r="S200" s="860"/>
      <c r="T200" s="860"/>
      <c r="U200" s="860"/>
      <c r="V200" s="860"/>
      <c r="W200" s="860"/>
      <c r="X200" s="855"/>
      <c r="Y200" s="856"/>
      <c r="Z200" s="838"/>
      <c r="AA200" s="838"/>
      <c r="AB200" s="838"/>
    </row>
    <row r="201" spans="1:28" ht="12.75">
      <c r="A201" s="838"/>
      <c r="B201" s="853"/>
      <c r="C201" s="859"/>
      <c r="D201" s="860"/>
      <c r="E201" s="860"/>
      <c r="F201" s="860"/>
      <c r="G201" s="860"/>
      <c r="H201" s="860"/>
      <c r="I201" s="860"/>
      <c r="J201" s="860"/>
      <c r="K201" s="860"/>
      <c r="L201" s="860"/>
      <c r="M201" s="860"/>
      <c r="N201" s="860"/>
      <c r="O201" s="860"/>
      <c r="P201" s="860"/>
      <c r="Q201" s="860"/>
      <c r="R201" s="860"/>
      <c r="S201" s="860"/>
      <c r="T201" s="860"/>
      <c r="U201" s="860"/>
      <c r="V201" s="860"/>
      <c r="W201" s="860"/>
      <c r="X201" s="855"/>
      <c r="Y201" s="856"/>
      <c r="Z201" s="838"/>
      <c r="AA201" s="838"/>
      <c r="AB201" s="838"/>
    </row>
    <row r="202" spans="1:28" ht="12.75">
      <c r="A202" s="838"/>
      <c r="B202" s="853"/>
      <c r="C202" s="859"/>
      <c r="D202" s="860"/>
      <c r="E202" s="860"/>
      <c r="F202" s="860"/>
      <c r="G202" s="860"/>
      <c r="H202" s="860"/>
      <c r="I202" s="860"/>
      <c r="J202" s="860"/>
      <c r="K202" s="860"/>
      <c r="L202" s="860"/>
      <c r="M202" s="860"/>
      <c r="N202" s="860"/>
      <c r="O202" s="860"/>
      <c r="P202" s="860"/>
      <c r="Q202" s="860"/>
      <c r="R202" s="860"/>
      <c r="S202" s="860"/>
      <c r="T202" s="860"/>
      <c r="U202" s="860"/>
      <c r="V202" s="860"/>
      <c r="W202" s="860"/>
      <c r="X202" s="855"/>
      <c r="Y202" s="856"/>
      <c r="Z202" s="838"/>
      <c r="AA202" s="838"/>
      <c r="AB202" s="838"/>
    </row>
    <row r="203" spans="1:28" ht="12.75">
      <c r="A203" s="838"/>
      <c r="B203" s="853"/>
      <c r="C203" s="859"/>
      <c r="D203" s="860"/>
      <c r="E203" s="860"/>
      <c r="F203" s="860"/>
      <c r="G203" s="860"/>
      <c r="H203" s="860"/>
      <c r="I203" s="860"/>
      <c r="J203" s="860"/>
      <c r="K203" s="860"/>
      <c r="L203" s="860"/>
      <c r="M203" s="860"/>
      <c r="N203" s="860"/>
      <c r="O203" s="860"/>
      <c r="P203" s="860"/>
      <c r="Q203" s="860"/>
      <c r="R203" s="860"/>
      <c r="S203" s="860"/>
      <c r="T203" s="860"/>
      <c r="U203" s="860"/>
      <c r="V203" s="860"/>
      <c r="W203" s="860"/>
      <c r="X203" s="855"/>
      <c r="Y203" s="856"/>
      <c r="Z203" s="838"/>
      <c r="AA203" s="838"/>
      <c r="AB203" s="838"/>
    </row>
    <row r="204" spans="1:28" ht="12.75">
      <c r="A204" s="838"/>
      <c r="B204" s="853"/>
      <c r="C204" s="859"/>
      <c r="D204" s="860"/>
      <c r="E204" s="860"/>
      <c r="F204" s="860"/>
      <c r="G204" s="860"/>
      <c r="H204" s="860"/>
      <c r="I204" s="860"/>
      <c r="J204" s="860"/>
      <c r="K204" s="860"/>
      <c r="L204" s="860"/>
      <c r="M204" s="860"/>
      <c r="N204" s="860"/>
      <c r="O204" s="860"/>
      <c r="P204" s="860"/>
      <c r="Q204" s="860"/>
      <c r="R204" s="860"/>
      <c r="S204" s="860"/>
      <c r="T204" s="860"/>
      <c r="U204" s="860"/>
      <c r="V204" s="860"/>
      <c r="W204" s="860"/>
      <c r="X204" s="855"/>
      <c r="Y204" s="856"/>
      <c r="Z204" s="838"/>
      <c r="AA204" s="838"/>
      <c r="AB204" s="838"/>
    </row>
    <row r="205" spans="1:28" ht="12.75">
      <c r="A205" s="838"/>
      <c r="B205" s="853"/>
      <c r="C205" s="859"/>
      <c r="D205" s="860"/>
      <c r="E205" s="860"/>
      <c r="F205" s="860"/>
      <c r="G205" s="860"/>
      <c r="H205" s="860"/>
      <c r="I205" s="860"/>
      <c r="J205" s="860"/>
      <c r="K205" s="860"/>
      <c r="L205" s="860"/>
      <c r="M205" s="860"/>
      <c r="N205" s="860"/>
      <c r="O205" s="860"/>
      <c r="P205" s="860"/>
      <c r="Q205" s="860"/>
      <c r="R205" s="860"/>
      <c r="S205" s="860"/>
      <c r="T205" s="860"/>
      <c r="U205" s="860"/>
      <c r="V205" s="860"/>
      <c r="W205" s="860"/>
      <c r="X205" s="855"/>
      <c r="Y205" s="856"/>
      <c r="Z205" s="838"/>
      <c r="AA205" s="838"/>
      <c r="AB205" s="838"/>
    </row>
    <row r="206" spans="1:28" ht="12.75">
      <c r="A206" s="838"/>
      <c r="B206" s="853"/>
      <c r="C206" s="859"/>
      <c r="D206" s="860"/>
      <c r="E206" s="860"/>
      <c r="F206" s="860"/>
      <c r="G206" s="860"/>
      <c r="H206" s="860"/>
      <c r="I206" s="860"/>
      <c r="J206" s="860"/>
      <c r="K206" s="860"/>
      <c r="L206" s="860"/>
      <c r="M206" s="860"/>
      <c r="N206" s="860"/>
      <c r="O206" s="860"/>
      <c r="P206" s="860"/>
      <c r="Q206" s="860"/>
      <c r="R206" s="860"/>
      <c r="S206" s="860"/>
      <c r="T206" s="860"/>
      <c r="U206" s="860"/>
      <c r="V206" s="860"/>
      <c r="W206" s="860"/>
      <c r="X206" s="855"/>
      <c r="Y206" s="856"/>
      <c r="Z206" s="838"/>
      <c r="AA206" s="838"/>
      <c r="AB206" s="838"/>
    </row>
    <row r="207" spans="1:28" ht="12.75">
      <c r="A207" s="838"/>
      <c r="B207" s="853"/>
      <c r="C207" s="859"/>
      <c r="D207" s="860"/>
      <c r="E207" s="860"/>
      <c r="F207" s="860"/>
      <c r="G207" s="860"/>
      <c r="H207" s="860"/>
      <c r="I207" s="860"/>
      <c r="J207" s="860"/>
      <c r="K207" s="860"/>
      <c r="L207" s="860"/>
      <c r="M207" s="860"/>
      <c r="N207" s="860"/>
      <c r="O207" s="860"/>
      <c r="P207" s="860"/>
      <c r="Q207" s="860"/>
      <c r="R207" s="860"/>
      <c r="S207" s="860"/>
      <c r="T207" s="860"/>
      <c r="U207" s="860"/>
      <c r="V207" s="860"/>
      <c r="W207" s="860"/>
      <c r="X207" s="855"/>
      <c r="Y207" s="856"/>
      <c r="Z207" s="838"/>
      <c r="AA207" s="838"/>
      <c r="AB207" s="838"/>
    </row>
    <row r="208" spans="1:28" ht="12.75">
      <c r="A208" s="838"/>
      <c r="B208" s="853"/>
      <c r="C208" s="859"/>
      <c r="D208" s="860"/>
      <c r="E208" s="860"/>
      <c r="F208" s="860"/>
      <c r="G208" s="860"/>
      <c r="H208" s="860"/>
      <c r="I208" s="860"/>
      <c r="J208" s="860"/>
      <c r="K208" s="860"/>
      <c r="L208" s="860"/>
      <c r="M208" s="860"/>
      <c r="N208" s="860"/>
      <c r="O208" s="860"/>
      <c r="P208" s="860"/>
      <c r="Q208" s="860"/>
      <c r="R208" s="860"/>
      <c r="S208" s="860"/>
      <c r="T208" s="860"/>
      <c r="U208" s="860"/>
      <c r="V208" s="860"/>
      <c r="W208" s="860"/>
      <c r="X208" s="855"/>
      <c r="Y208" s="856"/>
      <c r="Z208" s="838"/>
      <c r="AA208" s="838"/>
      <c r="AB208" s="838"/>
    </row>
    <row r="209" spans="1:28" ht="12.75">
      <c r="A209" s="838"/>
      <c r="B209" s="853"/>
      <c r="C209" s="859"/>
      <c r="D209" s="860"/>
      <c r="E209" s="860"/>
      <c r="F209" s="860"/>
      <c r="G209" s="860"/>
      <c r="H209" s="860"/>
      <c r="I209" s="860"/>
      <c r="J209" s="860"/>
      <c r="K209" s="860"/>
      <c r="L209" s="860"/>
      <c r="M209" s="860"/>
      <c r="N209" s="860"/>
      <c r="O209" s="860"/>
      <c r="P209" s="860"/>
      <c r="Q209" s="860"/>
      <c r="R209" s="860"/>
      <c r="S209" s="860"/>
      <c r="T209" s="860"/>
      <c r="U209" s="860"/>
      <c r="V209" s="860"/>
      <c r="W209" s="860"/>
      <c r="X209" s="855"/>
      <c r="Y209" s="856"/>
      <c r="Z209" s="838"/>
      <c r="AA209" s="838"/>
      <c r="AB209" s="838"/>
    </row>
    <row r="210" spans="1:28" ht="12.75">
      <c r="A210" s="838"/>
      <c r="B210" s="853"/>
      <c r="C210" s="859"/>
      <c r="D210" s="860"/>
      <c r="E210" s="860"/>
      <c r="F210" s="860"/>
      <c r="G210" s="860"/>
      <c r="H210" s="860"/>
      <c r="I210" s="860"/>
      <c r="J210" s="860"/>
      <c r="K210" s="860"/>
      <c r="L210" s="860"/>
      <c r="M210" s="860"/>
      <c r="N210" s="860"/>
      <c r="O210" s="860"/>
      <c r="P210" s="860"/>
      <c r="Q210" s="860"/>
      <c r="R210" s="860"/>
      <c r="S210" s="860"/>
      <c r="T210" s="860"/>
      <c r="U210" s="860"/>
      <c r="V210" s="860"/>
      <c r="W210" s="860"/>
      <c r="X210" s="855"/>
      <c r="Y210" s="856"/>
      <c r="Z210" s="838"/>
      <c r="AA210" s="838"/>
      <c r="AB210" s="838"/>
    </row>
    <row r="211" spans="1:28" ht="12.75">
      <c r="A211" s="838"/>
      <c r="B211" s="853"/>
      <c r="C211" s="859"/>
      <c r="D211" s="860"/>
      <c r="E211" s="860"/>
      <c r="F211" s="860"/>
      <c r="G211" s="860"/>
      <c r="H211" s="860"/>
      <c r="I211" s="860"/>
      <c r="J211" s="860"/>
      <c r="K211" s="860"/>
      <c r="L211" s="860"/>
      <c r="M211" s="860"/>
      <c r="N211" s="860"/>
      <c r="O211" s="860"/>
      <c r="P211" s="860"/>
      <c r="Q211" s="860"/>
      <c r="R211" s="860"/>
      <c r="S211" s="860"/>
      <c r="T211" s="860"/>
      <c r="U211" s="860"/>
      <c r="V211" s="860"/>
      <c r="W211" s="860"/>
      <c r="X211" s="855"/>
      <c r="Y211" s="856"/>
      <c r="Z211" s="838"/>
      <c r="AA211" s="838"/>
      <c r="AB211" s="838"/>
    </row>
    <row r="212" spans="1:28" ht="12.75">
      <c r="A212" s="838"/>
      <c r="B212" s="853"/>
      <c r="C212" s="859"/>
      <c r="D212" s="860"/>
      <c r="E212" s="860"/>
      <c r="F212" s="860"/>
      <c r="G212" s="860"/>
      <c r="H212" s="860"/>
      <c r="I212" s="860"/>
      <c r="J212" s="860"/>
      <c r="K212" s="860"/>
      <c r="L212" s="860"/>
      <c r="M212" s="860"/>
      <c r="N212" s="860"/>
      <c r="O212" s="860"/>
      <c r="P212" s="860"/>
      <c r="Q212" s="860"/>
      <c r="R212" s="860"/>
      <c r="S212" s="860"/>
      <c r="T212" s="860"/>
      <c r="U212" s="860"/>
      <c r="V212" s="860"/>
      <c r="W212" s="860"/>
      <c r="X212" s="855"/>
      <c r="Y212" s="856"/>
      <c r="Z212" s="838"/>
      <c r="AA212" s="838"/>
      <c r="AB212" s="838"/>
    </row>
    <row r="213" spans="1:28" ht="12.75">
      <c r="A213" s="838"/>
      <c r="B213" s="853"/>
      <c r="C213" s="859"/>
      <c r="D213" s="860"/>
      <c r="E213" s="860"/>
      <c r="F213" s="860"/>
      <c r="G213" s="860"/>
      <c r="H213" s="860"/>
      <c r="I213" s="860"/>
      <c r="J213" s="860"/>
      <c r="K213" s="860"/>
      <c r="L213" s="860"/>
      <c r="M213" s="860"/>
      <c r="N213" s="860"/>
      <c r="O213" s="860"/>
      <c r="P213" s="860"/>
      <c r="Q213" s="860"/>
      <c r="R213" s="860"/>
      <c r="S213" s="860"/>
      <c r="T213" s="860"/>
      <c r="U213" s="860"/>
      <c r="V213" s="860"/>
      <c r="W213" s="860"/>
      <c r="X213" s="855"/>
      <c r="Y213" s="856"/>
      <c r="Z213" s="838"/>
      <c r="AA213" s="838"/>
      <c r="AB213" s="838"/>
    </row>
    <row r="214" spans="1:28" ht="12.75">
      <c r="A214" s="838"/>
      <c r="B214" s="853"/>
      <c r="C214" s="859"/>
      <c r="D214" s="860"/>
      <c r="E214" s="860"/>
      <c r="F214" s="860"/>
      <c r="G214" s="860"/>
      <c r="H214" s="860"/>
      <c r="I214" s="860"/>
      <c r="J214" s="860"/>
      <c r="K214" s="860"/>
      <c r="L214" s="860"/>
      <c r="M214" s="860"/>
      <c r="N214" s="860"/>
      <c r="O214" s="860"/>
      <c r="P214" s="860"/>
      <c r="Q214" s="860"/>
      <c r="R214" s="860"/>
      <c r="S214" s="860"/>
      <c r="T214" s="860"/>
      <c r="U214" s="860"/>
      <c r="V214" s="860"/>
      <c r="W214" s="860"/>
      <c r="X214" s="855"/>
      <c r="Y214" s="856"/>
      <c r="Z214" s="838"/>
      <c r="AA214" s="838"/>
      <c r="AB214" s="838"/>
    </row>
    <row r="215" spans="1:28" ht="12.75">
      <c r="A215" s="838"/>
      <c r="B215" s="853"/>
      <c r="C215" s="859"/>
      <c r="D215" s="860"/>
      <c r="E215" s="860"/>
      <c r="F215" s="860"/>
      <c r="G215" s="860"/>
      <c r="H215" s="860"/>
      <c r="I215" s="860"/>
      <c r="J215" s="860"/>
      <c r="K215" s="860"/>
      <c r="L215" s="860"/>
      <c r="M215" s="860"/>
      <c r="N215" s="860"/>
      <c r="O215" s="860"/>
      <c r="P215" s="860"/>
      <c r="Q215" s="860"/>
      <c r="R215" s="860"/>
      <c r="S215" s="860"/>
      <c r="T215" s="860"/>
      <c r="U215" s="860"/>
      <c r="V215" s="860"/>
      <c r="W215" s="860"/>
      <c r="X215" s="855"/>
      <c r="Y215" s="856"/>
      <c r="Z215" s="838"/>
      <c r="AA215" s="838"/>
      <c r="AB215" s="838"/>
    </row>
    <row r="216" spans="1:28" ht="12.75">
      <c r="A216" s="838"/>
      <c r="B216" s="853"/>
      <c r="C216" s="859"/>
      <c r="D216" s="860"/>
      <c r="E216" s="860"/>
      <c r="F216" s="860"/>
      <c r="G216" s="860"/>
      <c r="H216" s="860"/>
      <c r="I216" s="860"/>
      <c r="J216" s="860"/>
      <c r="K216" s="860"/>
      <c r="L216" s="860"/>
      <c r="M216" s="860"/>
      <c r="N216" s="860"/>
      <c r="O216" s="860"/>
      <c r="P216" s="860"/>
      <c r="Q216" s="860"/>
      <c r="R216" s="860"/>
      <c r="S216" s="860"/>
      <c r="T216" s="860"/>
      <c r="U216" s="860"/>
      <c r="V216" s="860"/>
      <c r="W216" s="860"/>
      <c r="X216" s="855"/>
      <c r="Y216" s="856"/>
      <c r="Z216" s="838"/>
      <c r="AA216" s="838"/>
      <c r="AB216" s="838"/>
    </row>
    <row r="217" spans="1:28" ht="12.75">
      <c r="A217" s="838"/>
      <c r="B217" s="853"/>
      <c r="C217" s="859"/>
      <c r="D217" s="860"/>
      <c r="E217" s="860"/>
      <c r="F217" s="860"/>
      <c r="G217" s="860"/>
      <c r="H217" s="860"/>
      <c r="I217" s="860"/>
      <c r="J217" s="860"/>
      <c r="K217" s="860"/>
      <c r="L217" s="860"/>
      <c r="M217" s="860"/>
      <c r="N217" s="860"/>
      <c r="O217" s="860"/>
      <c r="P217" s="860"/>
      <c r="Q217" s="860"/>
      <c r="R217" s="860"/>
      <c r="S217" s="860"/>
      <c r="T217" s="860"/>
      <c r="U217" s="860"/>
      <c r="V217" s="860"/>
      <c r="W217" s="860"/>
      <c r="X217" s="855"/>
      <c r="Y217" s="856"/>
      <c r="Z217" s="838"/>
      <c r="AA217" s="838"/>
      <c r="AB217" s="838"/>
    </row>
    <row r="218" spans="1:28" ht="12.75">
      <c r="A218" s="838"/>
      <c r="B218" s="853"/>
      <c r="C218" s="859"/>
      <c r="D218" s="860"/>
      <c r="E218" s="860"/>
      <c r="F218" s="860"/>
      <c r="G218" s="860"/>
      <c r="H218" s="860"/>
      <c r="I218" s="860"/>
      <c r="J218" s="860"/>
      <c r="K218" s="860"/>
      <c r="L218" s="860"/>
      <c r="M218" s="860"/>
      <c r="N218" s="860"/>
      <c r="O218" s="860"/>
      <c r="P218" s="860"/>
      <c r="Q218" s="860"/>
      <c r="R218" s="860"/>
      <c r="S218" s="860"/>
      <c r="T218" s="860"/>
      <c r="U218" s="860"/>
      <c r="V218" s="860"/>
      <c r="W218" s="860"/>
      <c r="X218" s="855"/>
      <c r="Y218" s="856"/>
      <c r="Z218" s="838"/>
      <c r="AA218" s="838"/>
      <c r="AB218" s="838"/>
    </row>
    <row r="219" spans="1:28" ht="12.75">
      <c r="A219" s="838"/>
      <c r="B219" s="853"/>
      <c r="C219" s="859"/>
      <c r="D219" s="860"/>
      <c r="E219" s="860"/>
      <c r="F219" s="860"/>
      <c r="G219" s="860"/>
      <c r="H219" s="860"/>
      <c r="I219" s="860"/>
      <c r="J219" s="860"/>
      <c r="K219" s="860"/>
      <c r="L219" s="860"/>
      <c r="M219" s="860"/>
      <c r="N219" s="860"/>
      <c r="O219" s="860"/>
      <c r="P219" s="860"/>
      <c r="Q219" s="860"/>
      <c r="R219" s="860"/>
      <c r="S219" s="860"/>
      <c r="T219" s="860"/>
      <c r="U219" s="860"/>
      <c r="V219" s="860"/>
      <c r="W219" s="860"/>
      <c r="X219" s="855"/>
      <c r="Y219" s="856"/>
      <c r="Z219" s="838"/>
      <c r="AA219" s="838"/>
      <c r="AB219" s="838"/>
    </row>
    <row r="220" spans="1:28" ht="12.75">
      <c r="A220" s="838"/>
      <c r="B220" s="853"/>
      <c r="C220" s="859"/>
      <c r="D220" s="860"/>
      <c r="E220" s="860"/>
      <c r="F220" s="860"/>
      <c r="G220" s="860"/>
      <c r="H220" s="860"/>
      <c r="I220" s="860"/>
      <c r="J220" s="860"/>
      <c r="K220" s="860"/>
      <c r="L220" s="860"/>
      <c r="M220" s="860"/>
      <c r="N220" s="860"/>
      <c r="O220" s="860"/>
      <c r="P220" s="860"/>
      <c r="Q220" s="860"/>
      <c r="R220" s="860"/>
      <c r="S220" s="860"/>
      <c r="T220" s="860"/>
      <c r="U220" s="860"/>
      <c r="V220" s="860"/>
      <c r="W220" s="860"/>
      <c r="X220" s="855"/>
      <c r="Y220" s="856"/>
      <c r="Z220" s="838"/>
      <c r="AA220" s="838"/>
      <c r="AB220" s="838"/>
    </row>
    <row r="221" spans="1:28" ht="12.75">
      <c r="A221" s="838"/>
      <c r="B221" s="853"/>
      <c r="C221" s="859"/>
      <c r="D221" s="860"/>
      <c r="E221" s="860"/>
      <c r="F221" s="860"/>
      <c r="G221" s="860"/>
      <c r="H221" s="860"/>
      <c r="I221" s="860"/>
      <c r="J221" s="860"/>
      <c r="K221" s="860"/>
      <c r="L221" s="860"/>
      <c r="M221" s="860"/>
      <c r="N221" s="860"/>
      <c r="O221" s="860"/>
      <c r="P221" s="860"/>
      <c r="Q221" s="860"/>
      <c r="R221" s="860"/>
      <c r="S221" s="860"/>
      <c r="T221" s="860"/>
      <c r="U221" s="860"/>
      <c r="V221" s="860"/>
      <c r="W221" s="860"/>
      <c r="X221" s="855"/>
      <c r="Y221" s="856"/>
      <c r="Z221" s="838"/>
      <c r="AA221" s="838"/>
      <c r="AB221" s="838"/>
    </row>
    <row r="222" spans="1:28" ht="12.75">
      <c r="A222" s="838"/>
      <c r="B222" s="853"/>
      <c r="C222" s="859"/>
      <c r="D222" s="860"/>
      <c r="E222" s="860"/>
      <c r="F222" s="860"/>
      <c r="G222" s="860"/>
      <c r="H222" s="860"/>
      <c r="I222" s="860"/>
      <c r="J222" s="860"/>
      <c r="K222" s="860"/>
      <c r="L222" s="860"/>
      <c r="M222" s="860"/>
      <c r="N222" s="860"/>
      <c r="O222" s="860"/>
      <c r="P222" s="860"/>
      <c r="Q222" s="860"/>
      <c r="R222" s="860"/>
      <c r="S222" s="860"/>
      <c r="T222" s="860"/>
      <c r="U222" s="860"/>
      <c r="V222" s="860"/>
      <c r="W222" s="860"/>
      <c r="X222" s="855"/>
      <c r="Y222" s="856"/>
      <c r="Z222" s="838"/>
      <c r="AA222" s="838"/>
      <c r="AB222" s="838"/>
    </row>
    <row r="223" spans="1:28" ht="12.75">
      <c r="A223" s="838"/>
      <c r="B223" s="853"/>
      <c r="C223" s="859"/>
      <c r="D223" s="860"/>
      <c r="E223" s="860"/>
      <c r="F223" s="860"/>
      <c r="G223" s="860"/>
      <c r="H223" s="860"/>
      <c r="I223" s="860"/>
      <c r="J223" s="860"/>
      <c r="K223" s="860"/>
      <c r="L223" s="860"/>
      <c r="M223" s="860"/>
      <c r="N223" s="860"/>
      <c r="O223" s="860"/>
      <c r="P223" s="860"/>
      <c r="Q223" s="860"/>
      <c r="R223" s="860"/>
      <c r="S223" s="860"/>
      <c r="T223" s="860"/>
      <c r="U223" s="860"/>
      <c r="V223" s="860"/>
      <c r="W223" s="860"/>
      <c r="X223" s="855"/>
      <c r="Y223" s="856"/>
      <c r="Z223" s="838"/>
      <c r="AA223" s="838"/>
      <c r="AB223" s="838"/>
    </row>
    <row r="224" spans="1:28" ht="12.75">
      <c r="A224" s="838"/>
      <c r="B224" s="853"/>
      <c r="C224" s="859"/>
      <c r="D224" s="860"/>
      <c r="E224" s="860"/>
      <c r="F224" s="860"/>
      <c r="G224" s="860"/>
      <c r="H224" s="860"/>
      <c r="I224" s="860"/>
      <c r="J224" s="860"/>
      <c r="K224" s="860"/>
      <c r="L224" s="860"/>
      <c r="M224" s="860"/>
      <c r="N224" s="860"/>
      <c r="O224" s="860"/>
      <c r="P224" s="860"/>
      <c r="Q224" s="860"/>
      <c r="R224" s="860"/>
      <c r="S224" s="860"/>
      <c r="T224" s="860"/>
      <c r="U224" s="860"/>
      <c r="V224" s="860"/>
      <c r="W224" s="860"/>
      <c r="X224" s="855"/>
      <c r="Y224" s="856"/>
      <c r="Z224" s="838"/>
      <c r="AA224" s="838"/>
      <c r="AB224" s="838"/>
    </row>
    <row r="225" spans="1:28" ht="12.75">
      <c r="A225" s="838"/>
      <c r="B225" s="853"/>
      <c r="C225" s="859"/>
      <c r="D225" s="860"/>
      <c r="E225" s="860"/>
      <c r="F225" s="860"/>
      <c r="G225" s="860"/>
      <c r="H225" s="860"/>
      <c r="I225" s="860"/>
      <c r="J225" s="860"/>
      <c r="K225" s="860"/>
      <c r="L225" s="860"/>
      <c r="M225" s="860"/>
      <c r="N225" s="860"/>
      <c r="O225" s="860"/>
      <c r="P225" s="860"/>
      <c r="Q225" s="860"/>
      <c r="R225" s="860"/>
      <c r="S225" s="860"/>
      <c r="T225" s="860"/>
      <c r="U225" s="860"/>
      <c r="V225" s="860"/>
      <c r="W225" s="860"/>
      <c r="X225" s="855"/>
      <c r="Y225" s="856"/>
      <c r="Z225" s="838"/>
      <c r="AA225" s="838"/>
      <c r="AB225" s="838"/>
    </row>
    <row r="226" spans="1:28" ht="12.75">
      <c r="A226" s="838"/>
      <c r="B226" s="853"/>
      <c r="C226" s="859"/>
      <c r="D226" s="860"/>
      <c r="E226" s="860"/>
      <c r="F226" s="860"/>
      <c r="G226" s="860"/>
      <c r="H226" s="860"/>
      <c r="I226" s="860"/>
      <c r="J226" s="860"/>
      <c r="K226" s="860"/>
      <c r="L226" s="860"/>
      <c r="M226" s="860"/>
      <c r="N226" s="860"/>
      <c r="O226" s="860"/>
      <c r="P226" s="860"/>
      <c r="Q226" s="860"/>
      <c r="R226" s="860"/>
      <c r="S226" s="860"/>
      <c r="T226" s="860"/>
      <c r="U226" s="860"/>
      <c r="V226" s="860"/>
      <c r="W226" s="860"/>
      <c r="X226" s="855"/>
      <c r="Y226" s="856"/>
      <c r="Z226" s="838"/>
      <c r="AA226" s="838"/>
      <c r="AB226" s="838"/>
    </row>
    <row r="227" spans="1:28" ht="12.75">
      <c r="A227" s="838"/>
      <c r="B227" s="853"/>
      <c r="C227" s="859"/>
      <c r="D227" s="860"/>
      <c r="E227" s="860"/>
      <c r="F227" s="860"/>
      <c r="G227" s="860"/>
      <c r="H227" s="860"/>
      <c r="I227" s="860"/>
      <c r="J227" s="860"/>
      <c r="K227" s="860"/>
      <c r="L227" s="860"/>
      <c r="M227" s="860"/>
      <c r="N227" s="860"/>
      <c r="O227" s="860"/>
      <c r="P227" s="860"/>
      <c r="Q227" s="860"/>
      <c r="R227" s="860"/>
      <c r="S227" s="860"/>
      <c r="T227" s="860"/>
      <c r="U227" s="860"/>
      <c r="V227" s="860"/>
      <c r="W227" s="860"/>
      <c r="X227" s="855"/>
      <c r="Y227" s="856"/>
      <c r="Z227" s="838"/>
      <c r="AA227" s="838"/>
      <c r="AB227" s="838"/>
    </row>
    <row r="228" spans="1:28" ht="12.75">
      <c r="A228" s="838"/>
      <c r="B228" s="853"/>
      <c r="C228" s="859"/>
      <c r="D228" s="860"/>
      <c r="E228" s="860"/>
      <c r="F228" s="860"/>
      <c r="G228" s="860"/>
      <c r="H228" s="860"/>
      <c r="I228" s="860"/>
      <c r="J228" s="860"/>
      <c r="K228" s="860"/>
      <c r="L228" s="860"/>
      <c r="M228" s="860"/>
      <c r="N228" s="860"/>
      <c r="O228" s="860"/>
      <c r="P228" s="860"/>
      <c r="Q228" s="860"/>
      <c r="R228" s="860"/>
      <c r="S228" s="860"/>
      <c r="T228" s="860"/>
      <c r="U228" s="860"/>
      <c r="V228" s="860"/>
      <c r="W228" s="860"/>
      <c r="X228" s="855"/>
      <c r="Y228" s="856"/>
      <c r="Z228" s="838"/>
      <c r="AA228" s="838"/>
      <c r="AB228" s="838"/>
    </row>
    <row r="229" spans="1:28" ht="12.75">
      <c r="A229" s="838"/>
      <c r="B229" s="853"/>
      <c r="C229" s="859"/>
      <c r="D229" s="860"/>
      <c r="E229" s="860"/>
      <c r="F229" s="860"/>
      <c r="G229" s="860"/>
      <c r="H229" s="860"/>
      <c r="I229" s="860"/>
      <c r="J229" s="860"/>
      <c r="K229" s="860"/>
      <c r="L229" s="860"/>
      <c r="M229" s="860"/>
      <c r="N229" s="860"/>
      <c r="O229" s="860"/>
      <c r="P229" s="860"/>
      <c r="Q229" s="860"/>
      <c r="R229" s="860"/>
      <c r="S229" s="860"/>
      <c r="T229" s="860"/>
      <c r="U229" s="860"/>
      <c r="V229" s="860"/>
      <c r="W229" s="860"/>
      <c r="X229" s="855"/>
      <c r="Y229" s="856"/>
      <c r="Z229" s="838"/>
      <c r="AA229" s="838"/>
      <c r="AB229" s="838"/>
    </row>
    <row r="230" spans="1:28" ht="12.75">
      <c r="A230" s="838"/>
      <c r="B230" s="853"/>
      <c r="C230" s="859"/>
      <c r="D230" s="860"/>
      <c r="E230" s="860"/>
      <c r="F230" s="860"/>
      <c r="G230" s="860"/>
      <c r="H230" s="860"/>
      <c r="I230" s="860"/>
      <c r="J230" s="860"/>
      <c r="K230" s="860"/>
      <c r="L230" s="860"/>
      <c r="M230" s="860"/>
      <c r="N230" s="860"/>
      <c r="O230" s="860"/>
      <c r="P230" s="860"/>
      <c r="Q230" s="860"/>
      <c r="R230" s="860"/>
      <c r="S230" s="860"/>
      <c r="T230" s="860"/>
      <c r="U230" s="860"/>
      <c r="V230" s="860"/>
      <c r="W230" s="860"/>
      <c r="X230" s="855"/>
      <c r="Y230" s="856"/>
      <c r="Z230" s="838"/>
      <c r="AA230" s="838"/>
      <c r="AB230" s="838"/>
    </row>
    <row r="231" spans="1:28" ht="12.75">
      <c r="A231" s="838"/>
      <c r="B231" s="853"/>
      <c r="C231" s="859"/>
      <c r="D231" s="860"/>
      <c r="E231" s="860"/>
      <c r="F231" s="860"/>
      <c r="G231" s="860"/>
      <c r="H231" s="860"/>
      <c r="I231" s="860"/>
      <c r="J231" s="860"/>
      <c r="K231" s="860"/>
      <c r="L231" s="860"/>
      <c r="M231" s="860"/>
      <c r="N231" s="860"/>
      <c r="O231" s="860"/>
      <c r="P231" s="860"/>
      <c r="Q231" s="860"/>
      <c r="R231" s="860"/>
      <c r="S231" s="860"/>
      <c r="T231" s="860"/>
      <c r="U231" s="860"/>
      <c r="V231" s="860"/>
      <c r="W231" s="860"/>
      <c r="X231" s="855"/>
      <c r="Y231" s="856"/>
      <c r="Z231" s="838"/>
      <c r="AA231" s="838"/>
      <c r="AB231" s="838"/>
    </row>
    <row r="232" spans="1:28" ht="12.75">
      <c r="A232" s="838"/>
      <c r="B232" s="853"/>
      <c r="C232" s="859"/>
      <c r="D232" s="860"/>
      <c r="E232" s="860"/>
      <c r="F232" s="860"/>
      <c r="G232" s="860"/>
      <c r="H232" s="860"/>
      <c r="I232" s="860"/>
      <c r="J232" s="860"/>
      <c r="K232" s="860"/>
      <c r="L232" s="860"/>
      <c r="M232" s="860"/>
      <c r="N232" s="860"/>
      <c r="O232" s="860"/>
      <c r="P232" s="860"/>
      <c r="Q232" s="860"/>
      <c r="R232" s="860"/>
      <c r="S232" s="860"/>
      <c r="T232" s="860"/>
      <c r="U232" s="860"/>
      <c r="V232" s="860"/>
      <c r="W232" s="860"/>
      <c r="X232" s="855"/>
      <c r="Y232" s="856"/>
      <c r="Z232" s="838"/>
      <c r="AA232" s="838"/>
      <c r="AB232" s="838"/>
    </row>
    <row r="233" spans="1:28" ht="12.75">
      <c r="A233" s="838"/>
      <c r="B233" s="853"/>
      <c r="C233" s="859"/>
      <c r="D233" s="860"/>
      <c r="E233" s="860"/>
      <c r="F233" s="860"/>
      <c r="G233" s="860"/>
      <c r="H233" s="860"/>
      <c r="I233" s="860"/>
      <c r="J233" s="860"/>
      <c r="K233" s="860"/>
      <c r="L233" s="860"/>
      <c r="M233" s="860"/>
      <c r="N233" s="860"/>
      <c r="O233" s="860"/>
      <c r="P233" s="860"/>
      <c r="Q233" s="860"/>
      <c r="R233" s="860"/>
      <c r="S233" s="860"/>
      <c r="T233" s="860"/>
      <c r="U233" s="860"/>
      <c r="V233" s="860"/>
      <c r="W233" s="860"/>
      <c r="X233" s="855"/>
      <c r="Y233" s="856"/>
      <c r="Z233" s="838"/>
      <c r="AA233" s="838"/>
      <c r="AB233" s="838"/>
    </row>
    <row r="234" spans="1:28" ht="12.75">
      <c r="A234" s="838"/>
      <c r="B234" s="853"/>
      <c r="C234" s="859"/>
      <c r="D234" s="860"/>
      <c r="E234" s="860"/>
      <c r="F234" s="860"/>
      <c r="G234" s="860"/>
      <c r="H234" s="860"/>
      <c r="I234" s="860"/>
      <c r="J234" s="860"/>
      <c r="K234" s="860"/>
      <c r="L234" s="860"/>
      <c r="M234" s="860"/>
      <c r="N234" s="860"/>
      <c r="O234" s="860"/>
      <c r="P234" s="860"/>
      <c r="Q234" s="860"/>
      <c r="R234" s="860"/>
      <c r="S234" s="860"/>
      <c r="T234" s="860"/>
      <c r="U234" s="860"/>
      <c r="V234" s="860"/>
      <c r="W234" s="860"/>
      <c r="X234" s="855"/>
      <c r="Y234" s="856"/>
      <c r="Z234" s="838"/>
      <c r="AA234" s="838"/>
      <c r="AB234" s="838"/>
    </row>
    <row r="235" spans="1:28" ht="12.75">
      <c r="A235" s="838"/>
      <c r="B235" s="853"/>
      <c r="C235" s="859"/>
      <c r="D235" s="860"/>
      <c r="E235" s="860"/>
      <c r="F235" s="860"/>
      <c r="G235" s="860"/>
      <c r="H235" s="860"/>
      <c r="I235" s="860"/>
      <c r="J235" s="860"/>
      <c r="K235" s="860"/>
      <c r="L235" s="860"/>
      <c r="M235" s="860"/>
      <c r="N235" s="860"/>
      <c r="O235" s="860"/>
      <c r="P235" s="860"/>
      <c r="Q235" s="860"/>
      <c r="R235" s="860"/>
      <c r="S235" s="860"/>
      <c r="T235" s="860"/>
      <c r="U235" s="860"/>
      <c r="V235" s="860"/>
      <c r="W235" s="860"/>
      <c r="X235" s="855"/>
      <c r="Y235" s="856"/>
      <c r="Z235" s="838"/>
      <c r="AA235" s="838"/>
      <c r="AB235" s="838"/>
    </row>
    <row r="236" spans="1:28" ht="12.75">
      <c r="A236" s="838"/>
      <c r="B236" s="853"/>
      <c r="C236" s="859"/>
      <c r="D236" s="860"/>
      <c r="E236" s="860"/>
      <c r="F236" s="860"/>
      <c r="G236" s="860"/>
      <c r="H236" s="860"/>
      <c r="I236" s="860"/>
      <c r="J236" s="860"/>
      <c r="K236" s="860"/>
      <c r="L236" s="860"/>
      <c r="M236" s="860"/>
      <c r="N236" s="860"/>
      <c r="O236" s="860"/>
      <c r="P236" s="860"/>
      <c r="Q236" s="860"/>
      <c r="R236" s="860"/>
      <c r="S236" s="860"/>
      <c r="T236" s="860"/>
      <c r="U236" s="860"/>
      <c r="V236" s="860"/>
      <c r="W236" s="860"/>
      <c r="X236" s="855"/>
      <c r="Y236" s="856"/>
      <c r="Z236" s="838"/>
      <c r="AA236" s="838"/>
      <c r="AB236" s="838"/>
    </row>
    <row r="237" spans="1:28" ht="12.75">
      <c r="A237" s="838"/>
      <c r="B237" s="853"/>
      <c r="C237" s="859"/>
      <c r="D237" s="860"/>
      <c r="E237" s="860"/>
      <c r="F237" s="860"/>
      <c r="G237" s="860"/>
      <c r="H237" s="860"/>
      <c r="I237" s="860"/>
      <c r="J237" s="860"/>
      <c r="K237" s="860"/>
      <c r="L237" s="860"/>
      <c r="M237" s="860"/>
      <c r="N237" s="860"/>
      <c r="O237" s="860"/>
      <c r="P237" s="860"/>
      <c r="Q237" s="860"/>
      <c r="R237" s="860"/>
      <c r="S237" s="860"/>
      <c r="T237" s="860"/>
      <c r="U237" s="860"/>
      <c r="V237" s="860"/>
      <c r="W237" s="860"/>
      <c r="X237" s="855"/>
      <c r="Y237" s="856"/>
      <c r="Z237" s="838"/>
      <c r="AA237" s="838"/>
      <c r="AB237" s="838"/>
    </row>
    <row r="238" spans="1:28" ht="12.75">
      <c r="A238" s="838"/>
      <c r="B238" s="853"/>
      <c r="C238" s="859"/>
      <c r="D238" s="860"/>
      <c r="E238" s="860"/>
      <c r="F238" s="860"/>
      <c r="G238" s="860"/>
      <c r="H238" s="860"/>
      <c r="I238" s="860"/>
      <c r="J238" s="860"/>
      <c r="K238" s="860"/>
      <c r="L238" s="860"/>
      <c r="M238" s="860"/>
      <c r="N238" s="860"/>
      <c r="O238" s="860"/>
      <c r="P238" s="860"/>
      <c r="Q238" s="860"/>
      <c r="R238" s="860"/>
      <c r="S238" s="860"/>
      <c r="T238" s="860"/>
      <c r="U238" s="860"/>
      <c r="V238" s="860"/>
      <c r="W238" s="860"/>
      <c r="X238" s="855"/>
      <c r="Y238" s="856"/>
      <c r="Z238" s="838"/>
      <c r="AA238" s="838"/>
      <c r="AB238" s="838"/>
    </row>
    <row r="239" spans="1:28" ht="12.75">
      <c r="A239" s="838"/>
      <c r="B239" s="853"/>
      <c r="C239" s="859"/>
      <c r="D239" s="860"/>
      <c r="E239" s="860"/>
      <c r="F239" s="860"/>
      <c r="G239" s="860"/>
      <c r="H239" s="860"/>
      <c r="I239" s="860"/>
      <c r="J239" s="860"/>
      <c r="K239" s="860"/>
      <c r="L239" s="860"/>
      <c r="M239" s="860"/>
      <c r="N239" s="860"/>
      <c r="O239" s="860"/>
      <c r="P239" s="860"/>
      <c r="Q239" s="860"/>
      <c r="R239" s="860"/>
      <c r="S239" s="860"/>
      <c r="T239" s="860"/>
      <c r="U239" s="860"/>
      <c r="V239" s="860"/>
      <c r="W239" s="860"/>
      <c r="X239" s="855"/>
      <c r="Y239" s="856"/>
      <c r="Z239" s="838"/>
      <c r="AA239" s="838"/>
      <c r="AB239" s="838"/>
    </row>
    <row r="240" spans="1:28" ht="12.75">
      <c r="A240" s="838"/>
      <c r="B240" s="853"/>
      <c r="C240" s="859"/>
      <c r="D240" s="860"/>
      <c r="E240" s="860"/>
      <c r="F240" s="860"/>
      <c r="G240" s="860"/>
      <c r="H240" s="860"/>
      <c r="I240" s="860"/>
      <c r="J240" s="860"/>
      <c r="K240" s="860"/>
      <c r="L240" s="860"/>
      <c r="M240" s="860"/>
      <c r="N240" s="860"/>
      <c r="O240" s="860"/>
      <c r="P240" s="860"/>
      <c r="Q240" s="860"/>
      <c r="R240" s="860"/>
      <c r="S240" s="860"/>
      <c r="T240" s="860"/>
      <c r="U240" s="860"/>
      <c r="V240" s="860"/>
      <c r="W240" s="860"/>
      <c r="X240" s="855"/>
      <c r="Y240" s="856"/>
      <c r="Z240" s="838"/>
      <c r="AA240" s="838"/>
      <c r="AB240" s="838"/>
    </row>
    <row r="241" spans="1:28" ht="12.75">
      <c r="A241" s="838"/>
      <c r="B241" s="853"/>
      <c r="C241" s="859"/>
      <c r="D241" s="860"/>
      <c r="E241" s="860"/>
      <c r="F241" s="860"/>
      <c r="G241" s="860"/>
      <c r="H241" s="860"/>
      <c r="I241" s="860"/>
      <c r="J241" s="860"/>
      <c r="K241" s="860"/>
      <c r="L241" s="860"/>
      <c r="M241" s="860"/>
      <c r="N241" s="860"/>
      <c r="O241" s="860"/>
      <c r="P241" s="860"/>
      <c r="Q241" s="860"/>
      <c r="R241" s="860"/>
      <c r="S241" s="860"/>
      <c r="T241" s="860"/>
      <c r="U241" s="860"/>
      <c r="V241" s="860"/>
      <c r="W241" s="860"/>
      <c r="X241" s="855"/>
      <c r="Y241" s="856"/>
      <c r="Z241" s="838"/>
      <c r="AA241" s="838"/>
      <c r="AB241" s="838"/>
    </row>
    <row r="242" spans="1:28" ht="12.75">
      <c r="A242" s="838"/>
      <c r="B242" s="853"/>
      <c r="C242" s="859"/>
      <c r="D242" s="860"/>
      <c r="E242" s="860"/>
      <c r="F242" s="860"/>
      <c r="G242" s="860"/>
      <c r="H242" s="860"/>
      <c r="I242" s="860"/>
      <c r="J242" s="860"/>
      <c r="K242" s="860"/>
      <c r="L242" s="860"/>
      <c r="M242" s="860"/>
      <c r="N242" s="860"/>
      <c r="O242" s="860"/>
      <c r="P242" s="860"/>
      <c r="Q242" s="860"/>
      <c r="R242" s="860"/>
      <c r="S242" s="860"/>
      <c r="T242" s="860"/>
      <c r="U242" s="860"/>
      <c r="V242" s="860"/>
      <c r="W242" s="860"/>
      <c r="X242" s="855"/>
      <c r="Y242" s="856"/>
      <c r="Z242" s="838"/>
      <c r="AA242" s="838"/>
      <c r="AB242" s="838"/>
    </row>
    <row r="243" spans="1:28" ht="12.75">
      <c r="A243" s="838"/>
      <c r="B243" s="853"/>
      <c r="C243" s="859"/>
      <c r="D243" s="860"/>
      <c r="E243" s="860"/>
      <c r="F243" s="860"/>
      <c r="G243" s="860"/>
      <c r="H243" s="860"/>
      <c r="I243" s="860"/>
      <c r="J243" s="860"/>
      <c r="K243" s="860"/>
      <c r="L243" s="860"/>
      <c r="M243" s="860"/>
      <c r="N243" s="860"/>
      <c r="O243" s="860"/>
      <c r="P243" s="860"/>
      <c r="Q243" s="860"/>
      <c r="R243" s="860"/>
      <c r="S243" s="860"/>
      <c r="T243" s="860"/>
      <c r="U243" s="860"/>
      <c r="V243" s="860"/>
      <c r="W243" s="860"/>
      <c r="X243" s="855"/>
      <c r="Y243" s="856"/>
      <c r="Z243" s="838"/>
      <c r="AA243" s="838"/>
      <c r="AB243" s="838"/>
    </row>
    <row r="244" spans="1:28" ht="12.75">
      <c r="A244" s="838"/>
      <c r="B244" s="853"/>
      <c r="C244" s="859"/>
      <c r="D244" s="860"/>
      <c r="E244" s="860"/>
      <c r="F244" s="860"/>
      <c r="G244" s="860"/>
      <c r="H244" s="860"/>
      <c r="I244" s="860"/>
      <c r="J244" s="860"/>
      <c r="K244" s="860"/>
      <c r="L244" s="860"/>
      <c r="M244" s="860"/>
      <c r="N244" s="860"/>
      <c r="O244" s="860"/>
      <c r="P244" s="860"/>
      <c r="Q244" s="860"/>
      <c r="R244" s="860"/>
      <c r="S244" s="860"/>
      <c r="T244" s="860"/>
      <c r="U244" s="860"/>
      <c r="V244" s="860"/>
      <c r="W244" s="860"/>
      <c r="X244" s="855"/>
      <c r="Y244" s="856"/>
      <c r="Z244" s="838"/>
      <c r="AA244" s="838"/>
      <c r="AB244" s="838"/>
    </row>
    <row r="245" spans="1:28" ht="12.75">
      <c r="A245" s="838"/>
      <c r="B245" s="853"/>
      <c r="C245" s="859"/>
      <c r="D245" s="860"/>
      <c r="E245" s="860"/>
      <c r="F245" s="860"/>
      <c r="G245" s="860"/>
      <c r="H245" s="860"/>
      <c r="I245" s="860"/>
      <c r="J245" s="860"/>
      <c r="K245" s="860"/>
      <c r="L245" s="860"/>
      <c r="M245" s="860"/>
      <c r="N245" s="860"/>
      <c r="O245" s="860"/>
      <c r="P245" s="860"/>
      <c r="Q245" s="860"/>
      <c r="R245" s="860"/>
      <c r="S245" s="860"/>
      <c r="T245" s="860"/>
      <c r="U245" s="860"/>
      <c r="V245" s="860"/>
      <c r="W245" s="860"/>
      <c r="X245" s="855"/>
      <c r="Y245" s="856"/>
      <c r="Z245" s="838"/>
      <c r="AA245" s="838"/>
      <c r="AB245" s="838"/>
    </row>
    <row r="246" spans="1:28" ht="12.75">
      <c r="A246" s="838"/>
      <c r="B246" s="853"/>
      <c r="C246" s="859"/>
      <c r="D246" s="860"/>
      <c r="E246" s="860"/>
      <c r="F246" s="860"/>
      <c r="G246" s="860"/>
      <c r="H246" s="860"/>
      <c r="I246" s="860"/>
      <c r="J246" s="860"/>
      <c r="K246" s="860"/>
      <c r="L246" s="860"/>
      <c r="M246" s="860"/>
      <c r="N246" s="860"/>
      <c r="O246" s="860"/>
      <c r="P246" s="860"/>
      <c r="Q246" s="860"/>
      <c r="R246" s="860"/>
      <c r="S246" s="860"/>
      <c r="T246" s="860"/>
      <c r="U246" s="860"/>
      <c r="V246" s="860"/>
      <c r="W246" s="860"/>
      <c r="X246" s="855"/>
      <c r="Y246" s="856"/>
      <c r="Z246" s="838"/>
      <c r="AA246" s="838"/>
      <c r="AB246" s="838"/>
    </row>
    <row r="247" spans="1:28" ht="12.75">
      <c r="A247" s="838"/>
      <c r="B247" s="853"/>
      <c r="C247" s="859"/>
      <c r="D247" s="860"/>
      <c r="E247" s="860"/>
      <c r="F247" s="860"/>
      <c r="G247" s="860"/>
      <c r="H247" s="860"/>
      <c r="I247" s="860"/>
      <c r="J247" s="860"/>
      <c r="K247" s="860"/>
      <c r="L247" s="860"/>
      <c r="M247" s="860"/>
      <c r="N247" s="860"/>
      <c r="O247" s="860"/>
      <c r="P247" s="860"/>
      <c r="Q247" s="860"/>
      <c r="R247" s="860"/>
      <c r="S247" s="860"/>
      <c r="T247" s="860"/>
      <c r="U247" s="860"/>
      <c r="V247" s="860"/>
      <c r="W247" s="860"/>
      <c r="X247" s="855"/>
      <c r="Y247" s="856"/>
      <c r="Z247" s="838"/>
      <c r="AA247" s="838"/>
      <c r="AB247" s="838"/>
    </row>
    <row r="248" spans="1:28" ht="12.75">
      <c r="A248" s="838"/>
      <c r="B248" s="853"/>
      <c r="C248" s="859"/>
      <c r="D248" s="860"/>
      <c r="E248" s="860"/>
      <c r="F248" s="860"/>
      <c r="G248" s="860"/>
      <c r="H248" s="860"/>
      <c r="I248" s="860"/>
      <c r="J248" s="860"/>
      <c r="K248" s="860"/>
      <c r="L248" s="860"/>
      <c r="M248" s="860"/>
      <c r="N248" s="860"/>
      <c r="O248" s="860"/>
      <c r="P248" s="860"/>
      <c r="Q248" s="860"/>
      <c r="R248" s="860"/>
      <c r="S248" s="860"/>
      <c r="T248" s="860"/>
      <c r="U248" s="860"/>
      <c r="V248" s="860"/>
      <c r="W248" s="860"/>
      <c r="X248" s="855"/>
      <c r="Y248" s="856"/>
      <c r="Z248" s="838"/>
      <c r="AA248" s="838"/>
      <c r="AB248" s="838"/>
    </row>
    <row r="249" spans="1:28" ht="12.75">
      <c r="A249" s="838"/>
      <c r="B249" s="853"/>
      <c r="C249" s="859"/>
      <c r="D249" s="860"/>
      <c r="E249" s="860"/>
      <c r="F249" s="860"/>
      <c r="G249" s="860"/>
      <c r="H249" s="860"/>
      <c r="I249" s="860"/>
      <c r="J249" s="860"/>
      <c r="K249" s="860"/>
      <c r="L249" s="860"/>
      <c r="M249" s="860"/>
      <c r="N249" s="860"/>
      <c r="O249" s="860"/>
      <c r="P249" s="860"/>
      <c r="Q249" s="860"/>
      <c r="R249" s="860"/>
      <c r="S249" s="860"/>
      <c r="T249" s="860"/>
      <c r="U249" s="860"/>
      <c r="V249" s="860"/>
      <c r="W249" s="860"/>
      <c r="X249" s="855"/>
      <c r="Y249" s="856"/>
      <c r="Z249" s="838"/>
      <c r="AA249" s="838"/>
      <c r="AB249" s="838"/>
    </row>
    <row r="250" spans="1:28" ht="12.75">
      <c r="A250" s="838"/>
      <c r="B250" s="853"/>
      <c r="C250" s="859"/>
      <c r="D250" s="860"/>
      <c r="E250" s="860"/>
      <c r="F250" s="860"/>
      <c r="G250" s="860"/>
      <c r="H250" s="860"/>
      <c r="I250" s="860"/>
      <c r="J250" s="860"/>
      <c r="K250" s="860"/>
      <c r="L250" s="860"/>
      <c r="M250" s="860"/>
      <c r="N250" s="860"/>
      <c r="O250" s="860"/>
      <c r="P250" s="860"/>
      <c r="Q250" s="860"/>
      <c r="R250" s="860"/>
      <c r="S250" s="860"/>
      <c r="T250" s="860"/>
      <c r="U250" s="860"/>
      <c r="V250" s="860"/>
      <c r="W250" s="860"/>
      <c r="X250" s="855"/>
      <c r="Y250" s="856"/>
      <c r="Z250" s="838"/>
      <c r="AA250" s="838"/>
      <c r="AB250" s="838"/>
    </row>
    <row r="251" spans="1:28" ht="12.75">
      <c r="A251" s="838"/>
      <c r="B251" s="853"/>
      <c r="C251" s="859"/>
      <c r="D251" s="860"/>
      <c r="E251" s="860"/>
      <c r="F251" s="860"/>
      <c r="G251" s="860"/>
      <c r="H251" s="860"/>
      <c r="I251" s="860"/>
      <c r="J251" s="860"/>
      <c r="K251" s="860"/>
      <c r="L251" s="860"/>
      <c r="M251" s="860"/>
      <c r="N251" s="860"/>
      <c r="O251" s="860"/>
      <c r="P251" s="860"/>
      <c r="Q251" s="860"/>
      <c r="R251" s="860"/>
      <c r="S251" s="860"/>
      <c r="T251" s="860"/>
      <c r="U251" s="860"/>
      <c r="V251" s="860"/>
      <c r="W251" s="860"/>
      <c r="X251" s="855"/>
      <c r="Y251" s="856"/>
      <c r="Z251" s="838"/>
      <c r="AA251" s="838"/>
      <c r="AB251" s="838"/>
    </row>
    <row r="252" spans="1:28" ht="12.75">
      <c r="A252" s="838"/>
      <c r="B252" s="853"/>
      <c r="C252" s="859"/>
      <c r="D252" s="860"/>
      <c r="E252" s="860"/>
      <c r="F252" s="860"/>
      <c r="G252" s="860"/>
      <c r="H252" s="860"/>
      <c r="I252" s="860"/>
      <c r="J252" s="860"/>
      <c r="K252" s="860"/>
      <c r="L252" s="860"/>
      <c r="M252" s="860"/>
      <c r="N252" s="860"/>
      <c r="O252" s="860"/>
      <c r="P252" s="860"/>
      <c r="Q252" s="860"/>
      <c r="R252" s="860"/>
      <c r="S252" s="860"/>
      <c r="T252" s="860"/>
      <c r="U252" s="860"/>
      <c r="V252" s="860"/>
      <c r="W252" s="860"/>
      <c r="X252" s="855"/>
      <c r="Y252" s="856"/>
      <c r="Z252" s="838"/>
      <c r="AA252" s="838"/>
      <c r="AB252" s="838"/>
    </row>
    <row r="253" spans="1:28" ht="12.75">
      <c r="A253" s="838"/>
      <c r="B253" s="853"/>
      <c r="C253" s="859"/>
      <c r="D253" s="860"/>
      <c r="E253" s="860"/>
      <c r="F253" s="860"/>
      <c r="G253" s="860"/>
      <c r="H253" s="860"/>
      <c r="I253" s="860"/>
      <c r="J253" s="860"/>
      <c r="K253" s="860"/>
      <c r="L253" s="860"/>
      <c r="M253" s="860"/>
      <c r="N253" s="860"/>
      <c r="O253" s="860"/>
      <c r="P253" s="860"/>
      <c r="Q253" s="860"/>
      <c r="R253" s="860"/>
      <c r="S253" s="860"/>
      <c r="T253" s="860"/>
      <c r="U253" s="860"/>
      <c r="V253" s="860"/>
      <c r="W253" s="860"/>
      <c r="X253" s="855"/>
      <c r="Y253" s="856"/>
      <c r="Z253" s="838"/>
      <c r="AA253" s="838"/>
      <c r="AB253" s="838"/>
    </row>
    <row r="254" spans="1:28" ht="12.75">
      <c r="A254" s="838"/>
      <c r="B254" s="853"/>
      <c r="C254" s="859"/>
      <c r="D254" s="860"/>
      <c r="E254" s="860"/>
      <c r="F254" s="860"/>
      <c r="G254" s="860"/>
      <c r="H254" s="860"/>
      <c r="I254" s="860"/>
      <c r="J254" s="860"/>
      <c r="K254" s="860"/>
      <c r="L254" s="860"/>
      <c r="M254" s="860"/>
      <c r="N254" s="860"/>
      <c r="O254" s="860"/>
      <c r="P254" s="860"/>
      <c r="Q254" s="860"/>
      <c r="R254" s="860"/>
      <c r="S254" s="860"/>
      <c r="T254" s="860"/>
      <c r="U254" s="860"/>
      <c r="V254" s="860"/>
      <c r="W254" s="860"/>
      <c r="X254" s="855"/>
      <c r="Y254" s="856"/>
      <c r="Z254" s="838"/>
      <c r="AA254" s="838"/>
      <c r="AB254" s="838"/>
    </row>
    <row r="255" spans="1:28" ht="12.75">
      <c r="A255" s="838"/>
      <c r="B255" s="853"/>
      <c r="C255" s="859"/>
      <c r="D255" s="860"/>
      <c r="E255" s="860"/>
      <c r="F255" s="860"/>
      <c r="G255" s="860"/>
      <c r="H255" s="860"/>
      <c r="I255" s="860"/>
      <c r="J255" s="860"/>
      <c r="K255" s="860"/>
      <c r="L255" s="860"/>
      <c r="M255" s="860"/>
      <c r="N255" s="860"/>
      <c r="O255" s="860"/>
      <c r="P255" s="860"/>
      <c r="Q255" s="860"/>
      <c r="R255" s="860"/>
      <c r="S255" s="860"/>
      <c r="T255" s="860"/>
      <c r="U255" s="860"/>
      <c r="V255" s="860"/>
      <c r="W255" s="860"/>
      <c r="X255" s="855"/>
      <c r="Y255" s="856"/>
      <c r="Z255" s="838"/>
      <c r="AA255" s="838"/>
      <c r="AB255" s="838"/>
    </row>
    <row r="256" spans="1:28" ht="12.75">
      <c r="A256" s="838"/>
      <c r="B256" s="853"/>
      <c r="C256" s="859"/>
      <c r="D256" s="860"/>
      <c r="E256" s="860"/>
      <c r="F256" s="860"/>
      <c r="G256" s="860"/>
      <c r="H256" s="860"/>
      <c r="I256" s="860"/>
      <c r="J256" s="860"/>
      <c r="K256" s="860"/>
      <c r="L256" s="860"/>
      <c r="M256" s="860"/>
      <c r="N256" s="860"/>
      <c r="O256" s="860"/>
      <c r="P256" s="860"/>
      <c r="Q256" s="860"/>
      <c r="R256" s="860"/>
      <c r="S256" s="860"/>
      <c r="T256" s="860"/>
      <c r="U256" s="860"/>
      <c r="V256" s="860"/>
      <c r="W256" s="860"/>
      <c r="X256" s="855"/>
      <c r="Y256" s="856"/>
      <c r="Z256" s="838"/>
      <c r="AA256" s="838"/>
      <c r="AB256" s="838"/>
    </row>
    <row r="257" spans="1:28" ht="12.75">
      <c r="A257" s="838"/>
      <c r="B257" s="853"/>
      <c r="C257" s="859"/>
      <c r="D257" s="860"/>
      <c r="E257" s="860"/>
      <c r="F257" s="860"/>
      <c r="G257" s="860"/>
      <c r="H257" s="860"/>
      <c r="I257" s="860"/>
      <c r="J257" s="860"/>
      <c r="K257" s="860"/>
      <c r="L257" s="860"/>
      <c r="M257" s="860"/>
      <c r="N257" s="860"/>
      <c r="O257" s="860"/>
      <c r="P257" s="860"/>
      <c r="Q257" s="860"/>
      <c r="R257" s="860"/>
      <c r="S257" s="860"/>
      <c r="T257" s="860"/>
      <c r="U257" s="860"/>
      <c r="V257" s="860"/>
      <c r="W257" s="860"/>
      <c r="X257" s="855"/>
      <c r="Y257" s="856"/>
      <c r="Z257" s="838"/>
      <c r="AA257" s="838"/>
      <c r="AB257" s="838"/>
    </row>
    <row r="258" spans="1:28" ht="12.75">
      <c r="A258" s="838"/>
      <c r="B258" s="853"/>
      <c r="C258" s="859"/>
      <c r="D258" s="860"/>
      <c r="E258" s="860"/>
      <c r="F258" s="860"/>
      <c r="G258" s="860"/>
      <c r="H258" s="860"/>
      <c r="I258" s="860"/>
      <c r="J258" s="860"/>
      <c r="K258" s="860"/>
      <c r="L258" s="860"/>
      <c r="M258" s="860"/>
      <c r="N258" s="860"/>
      <c r="O258" s="860"/>
      <c r="P258" s="860"/>
      <c r="Q258" s="860"/>
      <c r="R258" s="860"/>
      <c r="S258" s="860"/>
      <c r="T258" s="860"/>
      <c r="U258" s="860"/>
      <c r="V258" s="860"/>
      <c r="W258" s="860"/>
      <c r="X258" s="855"/>
      <c r="Y258" s="856"/>
      <c r="Z258" s="838"/>
      <c r="AA258" s="838"/>
      <c r="AB258" s="838"/>
    </row>
    <row r="259" spans="1:28" ht="12.75">
      <c r="A259" s="838"/>
      <c r="B259" s="853"/>
      <c r="C259" s="859"/>
      <c r="D259" s="860"/>
      <c r="E259" s="860"/>
      <c r="F259" s="860"/>
      <c r="G259" s="860"/>
      <c r="H259" s="860"/>
      <c r="I259" s="860"/>
      <c r="J259" s="860"/>
      <c r="K259" s="860"/>
      <c r="L259" s="860"/>
      <c r="M259" s="860"/>
      <c r="N259" s="860"/>
      <c r="O259" s="860"/>
      <c r="P259" s="860"/>
      <c r="Q259" s="860"/>
      <c r="R259" s="860"/>
      <c r="S259" s="860"/>
      <c r="T259" s="860"/>
      <c r="U259" s="860"/>
      <c r="V259" s="860"/>
      <c r="W259" s="860"/>
      <c r="X259" s="855"/>
      <c r="Y259" s="856"/>
      <c r="Z259" s="838"/>
      <c r="AA259" s="838"/>
      <c r="AB259" s="838"/>
    </row>
    <row r="260" spans="1:28" ht="12.75">
      <c r="A260" s="838"/>
      <c r="B260" s="853"/>
      <c r="C260" s="859"/>
      <c r="D260" s="860"/>
      <c r="E260" s="860"/>
      <c r="F260" s="860"/>
      <c r="G260" s="860"/>
      <c r="H260" s="860"/>
      <c r="I260" s="860"/>
      <c r="J260" s="860"/>
      <c r="K260" s="860"/>
      <c r="L260" s="860"/>
      <c r="M260" s="860"/>
      <c r="N260" s="860"/>
      <c r="O260" s="860"/>
      <c r="P260" s="860"/>
      <c r="Q260" s="860"/>
      <c r="R260" s="860"/>
      <c r="S260" s="860"/>
      <c r="T260" s="860"/>
      <c r="U260" s="860"/>
      <c r="V260" s="860"/>
      <c r="W260" s="860"/>
      <c r="X260" s="855"/>
      <c r="Y260" s="856"/>
      <c r="Z260" s="838"/>
      <c r="AA260" s="838"/>
      <c r="AB260" s="838"/>
    </row>
    <row r="261" spans="1:28" ht="12.75">
      <c r="A261" s="838"/>
      <c r="B261" s="853"/>
      <c r="C261" s="859"/>
      <c r="D261" s="860"/>
      <c r="E261" s="860"/>
      <c r="F261" s="860"/>
      <c r="G261" s="860"/>
      <c r="H261" s="860"/>
      <c r="I261" s="860"/>
      <c r="J261" s="860"/>
      <c r="K261" s="860"/>
      <c r="L261" s="860"/>
      <c r="M261" s="860"/>
      <c r="N261" s="860"/>
      <c r="O261" s="860"/>
      <c r="P261" s="860"/>
      <c r="Q261" s="860"/>
      <c r="R261" s="860"/>
      <c r="S261" s="860"/>
      <c r="T261" s="860"/>
      <c r="U261" s="860"/>
      <c r="V261" s="860"/>
      <c r="W261" s="860"/>
      <c r="X261" s="855"/>
      <c r="Y261" s="856"/>
      <c r="Z261" s="838"/>
      <c r="AA261" s="838"/>
      <c r="AB261" s="838"/>
    </row>
    <row r="262" spans="1:28" ht="12.75">
      <c r="A262" s="838"/>
      <c r="B262" s="853"/>
      <c r="C262" s="859"/>
      <c r="D262" s="860"/>
      <c r="E262" s="860"/>
      <c r="F262" s="860"/>
      <c r="G262" s="860"/>
      <c r="H262" s="860"/>
      <c r="I262" s="860"/>
      <c r="J262" s="860"/>
      <c r="K262" s="860"/>
      <c r="L262" s="860"/>
      <c r="M262" s="860"/>
      <c r="N262" s="860"/>
      <c r="O262" s="860"/>
      <c r="P262" s="860"/>
      <c r="Q262" s="860"/>
      <c r="R262" s="860"/>
      <c r="S262" s="860"/>
      <c r="T262" s="860"/>
      <c r="U262" s="860"/>
      <c r="V262" s="860"/>
      <c r="W262" s="860"/>
      <c r="X262" s="855"/>
      <c r="Y262" s="856"/>
      <c r="Z262" s="838"/>
      <c r="AA262" s="838"/>
      <c r="AB262" s="838"/>
    </row>
    <row r="263" spans="1:28" ht="12.75">
      <c r="A263" s="838"/>
      <c r="B263" s="853"/>
      <c r="C263" s="859"/>
      <c r="D263" s="860"/>
      <c r="E263" s="860"/>
      <c r="F263" s="860"/>
      <c r="G263" s="860"/>
      <c r="H263" s="860"/>
      <c r="I263" s="860"/>
      <c r="J263" s="860"/>
      <c r="K263" s="860"/>
      <c r="L263" s="860"/>
      <c r="M263" s="860"/>
      <c r="N263" s="860"/>
      <c r="O263" s="860"/>
      <c r="P263" s="860"/>
      <c r="Q263" s="860"/>
      <c r="R263" s="860"/>
      <c r="S263" s="860"/>
      <c r="T263" s="860"/>
      <c r="U263" s="860"/>
      <c r="V263" s="860"/>
      <c r="W263" s="860"/>
      <c r="X263" s="855"/>
      <c r="Y263" s="856"/>
      <c r="Z263" s="838"/>
      <c r="AA263" s="838"/>
      <c r="AB263" s="838"/>
    </row>
    <row r="264" spans="1:28" ht="12.75">
      <c r="A264" s="838"/>
      <c r="B264" s="853"/>
      <c r="C264" s="859"/>
      <c r="D264" s="860"/>
      <c r="E264" s="860"/>
      <c r="F264" s="860"/>
      <c r="G264" s="860"/>
      <c r="H264" s="860"/>
      <c r="I264" s="860"/>
      <c r="J264" s="860"/>
      <c r="K264" s="860"/>
      <c r="L264" s="860"/>
      <c r="M264" s="860"/>
      <c r="N264" s="860"/>
      <c r="O264" s="860"/>
      <c r="P264" s="860"/>
      <c r="Q264" s="860"/>
      <c r="R264" s="860"/>
      <c r="S264" s="860"/>
      <c r="T264" s="860"/>
      <c r="U264" s="860"/>
      <c r="V264" s="860"/>
      <c r="W264" s="860"/>
      <c r="X264" s="855"/>
      <c r="Y264" s="856"/>
      <c r="Z264" s="838"/>
      <c r="AA264" s="838"/>
      <c r="AB264" s="838"/>
    </row>
    <row r="265" spans="1:28" ht="12.75">
      <c r="A265" s="838"/>
      <c r="B265" s="853"/>
      <c r="C265" s="859"/>
      <c r="D265" s="860"/>
      <c r="E265" s="860"/>
      <c r="F265" s="860"/>
      <c r="G265" s="860"/>
      <c r="H265" s="860"/>
      <c r="I265" s="860"/>
      <c r="J265" s="860"/>
      <c r="K265" s="860"/>
      <c r="L265" s="860"/>
      <c r="M265" s="860"/>
      <c r="N265" s="860"/>
      <c r="O265" s="860"/>
      <c r="P265" s="860"/>
      <c r="Q265" s="860"/>
      <c r="R265" s="860"/>
      <c r="S265" s="860"/>
      <c r="T265" s="860"/>
      <c r="U265" s="860"/>
      <c r="V265" s="860"/>
      <c r="W265" s="860"/>
      <c r="X265" s="855"/>
      <c r="Y265" s="856"/>
      <c r="Z265" s="838"/>
      <c r="AA265" s="838"/>
      <c r="AB265" s="838"/>
    </row>
    <row r="266" spans="1:28" ht="12.75">
      <c r="A266" s="838"/>
      <c r="B266" s="853"/>
      <c r="C266" s="859"/>
      <c r="D266" s="860"/>
      <c r="E266" s="860"/>
      <c r="F266" s="860"/>
      <c r="G266" s="860"/>
      <c r="H266" s="860"/>
      <c r="I266" s="860"/>
      <c r="J266" s="860"/>
      <c r="K266" s="860"/>
      <c r="L266" s="860"/>
      <c r="M266" s="860"/>
      <c r="N266" s="860"/>
      <c r="O266" s="860"/>
      <c r="P266" s="860"/>
      <c r="Q266" s="860"/>
      <c r="R266" s="860"/>
      <c r="S266" s="860"/>
      <c r="T266" s="860"/>
      <c r="U266" s="860"/>
      <c r="V266" s="860"/>
      <c r="W266" s="860"/>
      <c r="X266" s="855"/>
      <c r="Y266" s="856"/>
      <c r="Z266" s="838"/>
      <c r="AA266" s="838"/>
      <c r="AB266" s="838"/>
    </row>
    <row r="267" spans="1:28" ht="12.75">
      <c r="A267" s="838"/>
      <c r="B267" s="853"/>
      <c r="C267" s="859"/>
      <c r="D267" s="860"/>
      <c r="E267" s="860"/>
      <c r="F267" s="860"/>
      <c r="G267" s="860"/>
      <c r="H267" s="860"/>
      <c r="I267" s="860"/>
      <c r="J267" s="860"/>
      <c r="K267" s="860"/>
      <c r="L267" s="860"/>
      <c r="M267" s="860"/>
      <c r="N267" s="860"/>
      <c r="O267" s="860"/>
      <c r="P267" s="860"/>
      <c r="Q267" s="860"/>
      <c r="R267" s="860"/>
      <c r="S267" s="860"/>
      <c r="T267" s="860"/>
      <c r="U267" s="860"/>
      <c r="V267" s="860"/>
      <c r="W267" s="860"/>
      <c r="X267" s="855"/>
      <c r="Y267" s="856"/>
      <c r="Z267" s="838"/>
      <c r="AA267" s="838"/>
      <c r="AB267" s="838"/>
    </row>
    <row r="268" spans="1:28" ht="12.75">
      <c r="A268" s="838"/>
      <c r="B268" s="853"/>
      <c r="C268" s="859"/>
      <c r="D268" s="860"/>
      <c r="E268" s="860"/>
      <c r="F268" s="860"/>
      <c r="G268" s="860"/>
      <c r="H268" s="860"/>
      <c r="I268" s="860"/>
      <c r="J268" s="860"/>
      <c r="K268" s="860"/>
      <c r="L268" s="860"/>
      <c r="M268" s="860"/>
      <c r="N268" s="860"/>
      <c r="O268" s="860"/>
      <c r="P268" s="860"/>
      <c r="Q268" s="860"/>
      <c r="R268" s="860"/>
      <c r="S268" s="860"/>
      <c r="T268" s="860"/>
      <c r="U268" s="860"/>
      <c r="V268" s="860"/>
      <c r="W268" s="860"/>
      <c r="X268" s="855"/>
      <c r="Y268" s="856"/>
      <c r="Z268" s="838"/>
      <c r="AA268" s="838"/>
      <c r="AB268" s="838"/>
    </row>
    <row r="269" spans="1:28" ht="12.75">
      <c r="A269" s="838"/>
      <c r="B269" s="853"/>
      <c r="C269" s="859"/>
      <c r="D269" s="860"/>
      <c r="E269" s="860"/>
      <c r="F269" s="860"/>
      <c r="G269" s="860"/>
      <c r="H269" s="860"/>
      <c r="I269" s="860"/>
      <c r="J269" s="860"/>
      <c r="K269" s="860"/>
      <c r="L269" s="860"/>
      <c r="M269" s="860"/>
      <c r="N269" s="860"/>
      <c r="O269" s="860"/>
      <c r="P269" s="860"/>
      <c r="Q269" s="860"/>
      <c r="R269" s="860"/>
      <c r="S269" s="860"/>
      <c r="T269" s="860"/>
      <c r="U269" s="860"/>
      <c r="V269" s="860"/>
      <c r="W269" s="860"/>
      <c r="X269" s="855"/>
      <c r="Y269" s="856"/>
      <c r="Z269" s="838"/>
      <c r="AA269" s="838"/>
      <c r="AB269" s="838"/>
    </row>
    <row r="270" spans="1:28" ht="12.75">
      <c r="A270" s="838"/>
      <c r="B270" s="853"/>
      <c r="C270" s="859"/>
      <c r="D270" s="860"/>
      <c r="E270" s="860"/>
      <c r="F270" s="860"/>
      <c r="G270" s="860"/>
      <c r="H270" s="860"/>
      <c r="I270" s="860"/>
      <c r="J270" s="860"/>
      <c r="K270" s="860"/>
      <c r="L270" s="860"/>
      <c r="M270" s="860"/>
      <c r="N270" s="860"/>
      <c r="O270" s="860"/>
      <c r="P270" s="860"/>
      <c r="Q270" s="860"/>
      <c r="R270" s="860"/>
      <c r="S270" s="860"/>
      <c r="T270" s="860"/>
      <c r="U270" s="860"/>
      <c r="V270" s="860"/>
      <c r="W270" s="860"/>
      <c r="X270" s="855"/>
      <c r="Y270" s="856"/>
      <c r="Z270" s="838"/>
      <c r="AA270" s="838"/>
      <c r="AB270" s="838"/>
    </row>
    <row r="271" spans="1:28" ht="12.75">
      <c r="A271" s="838"/>
      <c r="B271" s="853"/>
      <c r="C271" s="859"/>
      <c r="D271" s="860"/>
      <c r="E271" s="860"/>
      <c r="F271" s="860"/>
      <c r="G271" s="860"/>
      <c r="H271" s="860"/>
      <c r="I271" s="860"/>
      <c r="J271" s="860"/>
      <c r="K271" s="860"/>
      <c r="L271" s="860"/>
      <c r="M271" s="860"/>
      <c r="N271" s="860"/>
      <c r="O271" s="860"/>
      <c r="P271" s="860"/>
      <c r="Q271" s="860"/>
      <c r="R271" s="860"/>
      <c r="S271" s="860"/>
      <c r="T271" s="860"/>
      <c r="U271" s="860"/>
      <c r="V271" s="860"/>
      <c r="W271" s="860"/>
      <c r="X271" s="855"/>
      <c r="Y271" s="856"/>
      <c r="Z271" s="838"/>
      <c r="AA271" s="838"/>
      <c r="AB271" s="838"/>
    </row>
    <row r="272" spans="1:28" ht="12.75">
      <c r="A272" s="838"/>
      <c r="B272" s="853"/>
      <c r="C272" s="859"/>
      <c r="D272" s="860"/>
      <c r="E272" s="860"/>
      <c r="F272" s="860"/>
      <c r="G272" s="860"/>
      <c r="H272" s="860"/>
      <c r="I272" s="860"/>
      <c r="J272" s="860"/>
      <c r="K272" s="860"/>
      <c r="L272" s="860"/>
      <c r="M272" s="860"/>
      <c r="N272" s="860"/>
      <c r="O272" s="860"/>
      <c r="P272" s="860"/>
      <c r="Q272" s="860"/>
      <c r="R272" s="860"/>
      <c r="S272" s="860"/>
      <c r="T272" s="860"/>
      <c r="U272" s="860"/>
      <c r="V272" s="860"/>
      <c r="W272" s="860"/>
      <c r="X272" s="855"/>
      <c r="Y272" s="856"/>
      <c r="Z272" s="838"/>
      <c r="AA272" s="838"/>
      <c r="AB272" s="838"/>
    </row>
    <row r="273" spans="1:28" ht="12.75">
      <c r="A273" s="838"/>
      <c r="B273" s="853"/>
      <c r="C273" s="859"/>
      <c r="D273" s="860"/>
      <c r="E273" s="860"/>
      <c r="F273" s="860"/>
      <c r="G273" s="860"/>
      <c r="H273" s="860"/>
      <c r="I273" s="860"/>
      <c r="J273" s="860"/>
      <c r="K273" s="860"/>
      <c r="L273" s="860"/>
      <c r="M273" s="860"/>
      <c r="N273" s="860"/>
      <c r="O273" s="860"/>
      <c r="P273" s="860"/>
      <c r="Q273" s="860"/>
      <c r="R273" s="860"/>
      <c r="S273" s="860"/>
      <c r="T273" s="860"/>
      <c r="U273" s="860"/>
      <c r="V273" s="860"/>
      <c r="W273" s="860"/>
      <c r="X273" s="855"/>
      <c r="Y273" s="856"/>
      <c r="Z273" s="838"/>
      <c r="AA273" s="838"/>
      <c r="AB273" s="838"/>
    </row>
    <row r="274" spans="1:28" ht="12.75">
      <c r="A274" s="838"/>
      <c r="B274" s="853"/>
      <c r="C274" s="859"/>
      <c r="D274" s="860"/>
      <c r="E274" s="860"/>
      <c r="F274" s="860"/>
      <c r="G274" s="860"/>
      <c r="H274" s="860"/>
      <c r="I274" s="860"/>
      <c r="J274" s="860"/>
      <c r="K274" s="860"/>
      <c r="L274" s="860"/>
      <c r="M274" s="860"/>
      <c r="N274" s="860"/>
      <c r="O274" s="860"/>
      <c r="P274" s="860"/>
      <c r="Q274" s="860"/>
      <c r="R274" s="860"/>
      <c r="S274" s="860"/>
      <c r="T274" s="860"/>
      <c r="U274" s="860"/>
      <c r="V274" s="860"/>
      <c r="W274" s="860"/>
      <c r="X274" s="855"/>
      <c r="Y274" s="856"/>
      <c r="Z274" s="838"/>
      <c r="AA274" s="838"/>
      <c r="AB274" s="838"/>
    </row>
    <row r="275" spans="1:28" ht="12.75">
      <c r="A275" s="838"/>
      <c r="B275" s="853"/>
      <c r="C275" s="859"/>
      <c r="D275" s="860"/>
      <c r="E275" s="860"/>
      <c r="F275" s="860"/>
      <c r="G275" s="860"/>
      <c r="H275" s="860"/>
      <c r="I275" s="860"/>
      <c r="J275" s="860"/>
      <c r="K275" s="860"/>
      <c r="L275" s="860"/>
      <c r="M275" s="860"/>
      <c r="N275" s="860"/>
      <c r="O275" s="860"/>
      <c r="P275" s="860"/>
      <c r="Q275" s="860"/>
      <c r="R275" s="860"/>
      <c r="S275" s="860"/>
      <c r="T275" s="860"/>
      <c r="U275" s="860"/>
      <c r="V275" s="860"/>
      <c r="W275" s="860"/>
      <c r="X275" s="855"/>
      <c r="Y275" s="856"/>
      <c r="Z275" s="838"/>
      <c r="AA275" s="838"/>
      <c r="AB275" s="838"/>
    </row>
    <row r="276" spans="1:28" ht="12.75">
      <c r="A276" s="838"/>
      <c r="B276" s="853"/>
      <c r="C276" s="859"/>
      <c r="D276" s="860"/>
      <c r="E276" s="860"/>
      <c r="F276" s="860"/>
      <c r="G276" s="860"/>
      <c r="H276" s="860"/>
      <c r="I276" s="860"/>
      <c r="J276" s="860"/>
      <c r="K276" s="860"/>
      <c r="L276" s="860"/>
      <c r="M276" s="860"/>
      <c r="N276" s="860"/>
      <c r="O276" s="860"/>
      <c r="P276" s="860"/>
      <c r="Q276" s="860"/>
      <c r="R276" s="860"/>
      <c r="S276" s="860"/>
      <c r="T276" s="860"/>
      <c r="U276" s="860"/>
      <c r="V276" s="860"/>
      <c r="W276" s="860"/>
      <c r="X276" s="855"/>
      <c r="Y276" s="856"/>
      <c r="Z276" s="838"/>
      <c r="AA276" s="838"/>
      <c r="AB276" s="838"/>
    </row>
    <row r="277" spans="1:28" ht="12.75">
      <c r="A277" s="838"/>
      <c r="B277" s="853"/>
      <c r="C277" s="859"/>
      <c r="D277" s="860"/>
      <c r="E277" s="860"/>
      <c r="F277" s="860"/>
      <c r="G277" s="860"/>
      <c r="H277" s="860"/>
      <c r="I277" s="860"/>
      <c r="J277" s="860"/>
      <c r="K277" s="860"/>
      <c r="L277" s="860"/>
      <c r="M277" s="860"/>
      <c r="N277" s="860"/>
      <c r="O277" s="860"/>
      <c r="P277" s="860"/>
      <c r="Q277" s="860"/>
      <c r="R277" s="860"/>
      <c r="S277" s="860"/>
      <c r="T277" s="860"/>
      <c r="U277" s="860"/>
      <c r="V277" s="860"/>
      <c r="W277" s="860"/>
      <c r="X277" s="855"/>
      <c r="Y277" s="856"/>
      <c r="Z277" s="838"/>
      <c r="AA277" s="838"/>
      <c r="AB277" s="838"/>
    </row>
    <row r="278" spans="1:28" ht="12.75">
      <c r="A278" s="838"/>
      <c r="B278" s="853"/>
      <c r="C278" s="859"/>
      <c r="D278" s="860"/>
      <c r="E278" s="860"/>
      <c r="F278" s="860"/>
      <c r="G278" s="860"/>
      <c r="H278" s="860"/>
      <c r="I278" s="860"/>
      <c r="J278" s="860"/>
      <c r="K278" s="860"/>
      <c r="L278" s="860"/>
      <c r="M278" s="860"/>
      <c r="N278" s="860"/>
      <c r="O278" s="860"/>
      <c r="P278" s="860"/>
      <c r="Q278" s="860"/>
      <c r="R278" s="860"/>
      <c r="S278" s="860"/>
      <c r="T278" s="860"/>
      <c r="U278" s="860"/>
      <c r="V278" s="860"/>
      <c r="W278" s="860"/>
      <c r="X278" s="855"/>
      <c r="Y278" s="856"/>
      <c r="Z278" s="838"/>
      <c r="AA278" s="838"/>
      <c r="AB278" s="838"/>
    </row>
    <row r="279" spans="1:28" ht="12.75">
      <c r="A279" s="838"/>
      <c r="B279" s="853"/>
      <c r="C279" s="859"/>
      <c r="D279" s="860"/>
      <c r="E279" s="860"/>
      <c r="F279" s="860"/>
      <c r="G279" s="860"/>
      <c r="H279" s="860"/>
      <c r="I279" s="860"/>
      <c r="J279" s="860"/>
      <c r="K279" s="860"/>
      <c r="L279" s="860"/>
      <c r="M279" s="860"/>
      <c r="N279" s="860"/>
      <c r="O279" s="860"/>
      <c r="P279" s="860"/>
      <c r="Q279" s="860"/>
      <c r="R279" s="860"/>
      <c r="S279" s="860"/>
      <c r="T279" s="860"/>
      <c r="U279" s="860"/>
      <c r="V279" s="860"/>
      <c r="W279" s="860"/>
      <c r="X279" s="855"/>
      <c r="Y279" s="856"/>
      <c r="Z279" s="838"/>
      <c r="AA279" s="838"/>
      <c r="AB279" s="838"/>
    </row>
    <row r="280" spans="1:28" ht="12.75">
      <c r="A280" s="838"/>
      <c r="B280" s="853"/>
      <c r="C280" s="859"/>
      <c r="D280" s="860"/>
      <c r="E280" s="860"/>
      <c r="F280" s="860"/>
      <c r="G280" s="860"/>
      <c r="H280" s="860"/>
      <c r="I280" s="860"/>
      <c r="J280" s="860"/>
      <c r="K280" s="860"/>
      <c r="L280" s="860"/>
      <c r="M280" s="860"/>
      <c r="N280" s="860"/>
      <c r="O280" s="860"/>
      <c r="P280" s="860"/>
      <c r="Q280" s="860"/>
      <c r="R280" s="860"/>
      <c r="S280" s="860"/>
      <c r="T280" s="860"/>
      <c r="U280" s="860"/>
      <c r="V280" s="860"/>
      <c r="W280" s="860"/>
      <c r="X280" s="855"/>
      <c r="Y280" s="856"/>
      <c r="Z280" s="838"/>
      <c r="AA280" s="838"/>
      <c r="AB280" s="838"/>
    </row>
    <row r="281" spans="1:28" ht="12.75">
      <c r="A281" s="838"/>
      <c r="B281" s="853"/>
      <c r="C281" s="859"/>
      <c r="D281" s="860"/>
      <c r="E281" s="860"/>
      <c r="F281" s="860"/>
      <c r="G281" s="860"/>
      <c r="H281" s="860"/>
      <c r="I281" s="860"/>
      <c r="J281" s="860"/>
      <c r="K281" s="860"/>
      <c r="L281" s="860"/>
      <c r="M281" s="860"/>
      <c r="N281" s="860"/>
      <c r="O281" s="860"/>
      <c r="P281" s="860"/>
      <c r="Q281" s="860"/>
      <c r="R281" s="860"/>
      <c r="S281" s="860"/>
      <c r="T281" s="860"/>
      <c r="U281" s="860"/>
      <c r="V281" s="860"/>
      <c r="W281" s="860"/>
      <c r="X281" s="855"/>
      <c r="Y281" s="856"/>
      <c r="Z281" s="838"/>
      <c r="AA281" s="838"/>
      <c r="AB281" s="838"/>
    </row>
    <row r="282" spans="1:28" ht="12.75">
      <c r="A282" s="838"/>
      <c r="B282" s="853"/>
      <c r="C282" s="859"/>
      <c r="D282" s="860"/>
      <c r="E282" s="860"/>
      <c r="F282" s="860"/>
      <c r="G282" s="860"/>
      <c r="H282" s="860"/>
      <c r="I282" s="860"/>
      <c r="J282" s="860"/>
      <c r="K282" s="860"/>
      <c r="L282" s="860"/>
      <c r="M282" s="860"/>
      <c r="N282" s="860"/>
      <c r="O282" s="860"/>
      <c r="P282" s="860"/>
      <c r="Q282" s="860"/>
      <c r="R282" s="860"/>
      <c r="S282" s="860"/>
      <c r="T282" s="860"/>
      <c r="U282" s="860"/>
      <c r="V282" s="860"/>
      <c r="W282" s="860"/>
      <c r="X282" s="855"/>
      <c r="Y282" s="856"/>
      <c r="Z282" s="838"/>
      <c r="AA282" s="838"/>
      <c r="AB282" s="838"/>
    </row>
    <row r="283" spans="1:28" ht="12.75">
      <c r="A283" s="838"/>
      <c r="B283" s="853"/>
      <c r="C283" s="859"/>
      <c r="D283" s="860"/>
      <c r="E283" s="860"/>
      <c r="F283" s="860"/>
      <c r="G283" s="860"/>
      <c r="H283" s="860"/>
      <c r="I283" s="860"/>
      <c r="J283" s="860"/>
      <c r="K283" s="860"/>
      <c r="L283" s="860"/>
      <c r="M283" s="860"/>
      <c r="N283" s="860"/>
      <c r="O283" s="860"/>
      <c r="P283" s="860"/>
      <c r="Q283" s="860"/>
      <c r="R283" s="860"/>
      <c r="S283" s="860"/>
      <c r="T283" s="860"/>
      <c r="U283" s="860"/>
      <c r="V283" s="860"/>
      <c r="W283" s="860"/>
      <c r="X283" s="855"/>
      <c r="Y283" s="856"/>
      <c r="Z283" s="838"/>
      <c r="AA283" s="838"/>
      <c r="AB283" s="838"/>
    </row>
    <row r="284" spans="1:28" ht="12.75">
      <c r="A284" s="838"/>
      <c r="B284" s="853"/>
      <c r="C284" s="859"/>
      <c r="D284" s="860"/>
      <c r="E284" s="860"/>
      <c r="F284" s="860"/>
      <c r="G284" s="860"/>
      <c r="H284" s="860"/>
      <c r="I284" s="860"/>
      <c r="J284" s="860"/>
      <c r="K284" s="860"/>
      <c r="L284" s="860"/>
      <c r="M284" s="860"/>
      <c r="N284" s="860"/>
      <c r="O284" s="860"/>
      <c r="P284" s="860"/>
      <c r="Q284" s="860"/>
      <c r="R284" s="860"/>
      <c r="S284" s="860"/>
      <c r="T284" s="860"/>
      <c r="U284" s="860"/>
      <c r="V284" s="860"/>
      <c r="W284" s="860"/>
      <c r="X284" s="855"/>
      <c r="Y284" s="856"/>
      <c r="Z284" s="838"/>
      <c r="AA284" s="838"/>
      <c r="AB284" s="838"/>
    </row>
    <row r="285" spans="1:28" ht="12.75">
      <c r="A285" s="838"/>
      <c r="B285" s="853"/>
      <c r="C285" s="859"/>
      <c r="D285" s="860"/>
      <c r="E285" s="860"/>
      <c r="F285" s="860"/>
      <c r="G285" s="860"/>
      <c r="H285" s="860"/>
      <c r="I285" s="860"/>
      <c r="J285" s="860"/>
      <c r="K285" s="860"/>
      <c r="L285" s="860"/>
      <c r="M285" s="860"/>
      <c r="N285" s="860"/>
      <c r="O285" s="860"/>
      <c r="P285" s="860"/>
      <c r="Q285" s="860"/>
      <c r="R285" s="860"/>
      <c r="S285" s="860"/>
      <c r="T285" s="860"/>
      <c r="U285" s="860"/>
      <c r="V285" s="860"/>
      <c r="W285" s="860"/>
      <c r="X285" s="855"/>
      <c r="Y285" s="856"/>
      <c r="Z285" s="838"/>
      <c r="AA285" s="838"/>
      <c r="AB285" s="838"/>
    </row>
    <row r="286" spans="1:28" ht="12.75">
      <c r="A286" s="838"/>
      <c r="B286" s="853"/>
      <c r="C286" s="859"/>
      <c r="D286" s="860"/>
      <c r="E286" s="860"/>
      <c r="F286" s="860"/>
      <c r="G286" s="860"/>
      <c r="H286" s="860"/>
      <c r="I286" s="860"/>
      <c r="J286" s="860"/>
      <c r="K286" s="860"/>
      <c r="L286" s="860"/>
      <c r="M286" s="860"/>
      <c r="N286" s="860"/>
      <c r="O286" s="860"/>
      <c r="P286" s="860"/>
      <c r="Q286" s="860"/>
      <c r="R286" s="860"/>
      <c r="S286" s="860"/>
      <c r="T286" s="860"/>
      <c r="U286" s="860"/>
      <c r="V286" s="860"/>
      <c r="W286" s="860"/>
      <c r="X286" s="855"/>
      <c r="Y286" s="856"/>
      <c r="Z286" s="838"/>
      <c r="AA286" s="838"/>
      <c r="AB286" s="838"/>
    </row>
    <row r="287" spans="1:28" ht="12.75">
      <c r="A287" s="838"/>
      <c r="B287" s="853"/>
      <c r="C287" s="859"/>
      <c r="D287" s="860"/>
      <c r="E287" s="860"/>
      <c r="F287" s="860"/>
      <c r="G287" s="860"/>
      <c r="H287" s="860"/>
      <c r="I287" s="860"/>
      <c r="J287" s="860"/>
      <c r="K287" s="860"/>
      <c r="L287" s="860"/>
      <c r="M287" s="860"/>
      <c r="N287" s="860"/>
      <c r="O287" s="860"/>
      <c r="P287" s="860"/>
      <c r="Q287" s="860"/>
      <c r="R287" s="860"/>
      <c r="S287" s="860"/>
      <c r="T287" s="860"/>
      <c r="U287" s="860"/>
      <c r="V287" s="860"/>
      <c r="W287" s="860"/>
      <c r="X287" s="855"/>
      <c r="Y287" s="856"/>
      <c r="Z287" s="838"/>
      <c r="AA287" s="838"/>
      <c r="AB287" s="838"/>
    </row>
    <row r="288" spans="1:28" ht="12.75">
      <c r="A288" s="838"/>
      <c r="B288" s="853"/>
      <c r="C288" s="859"/>
      <c r="D288" s="860"/>
      <c r="E288" s="860"/>
      <c r="F288" s="860"/>
      <c r="G288" s="860"/>
      <c r="H288" s="860"/>
      <c r="I288" s="860"/>
      <c r="J288" s="860"/>
      <c r="K288" s="860"/>
      <c r="L288" s="860"/>
      <c r="M288" s="860"/>
      <c r="N288" s="860"/>
      <c r="O288" s="860"/>
      <c r="P288" s="860"/>
      <c r="Q288" s="860"/>
      <c r="R288" s="860"/>
      <c r="S288" s="860"/>
      <c r="T288" s="860"/>
      <c r="U288" s="860"/>
      <c r="V288" s="860"/>
      <c r="W288" s="860"/>
      <c r="X288" s="855"/>
      <c r="Y288" s="856"/>
      <c r="Z288" s="838"/>
      <c r="AA288" s="838"/>
      <c r="AB288" s="838"/>
    </row>
    <row r="289" spans="1:28" ht="12.75">
      <c r="A289" s="838"/>
      <c r="B289" s="853"/>
      <c r="C289" s="859"/>
      <c r="D289" s="860"/>
      <c r="E289" s="860"/>
      <c r="F289" s="860"/>
      <c r="G289" s="860"/>
      <c r="H289" s="860"/>
      <c r="I289" s="860"/>
      <c r="J289" s="860"/>
      <c r="K289" s="860"/>
      <c r="L289" s="860"/>
      <c r="M289" s="860"/>
      <c r="N289" s="860"/>
      <c r="O289" s="860"/>
      <c r="P289" s="860"/>
      <c r="Q289" s="860"/>
      <c r="R289" s="860"/>
      <c r="S289" s="860"/>
      <c r="T289" s="860"/>
      <c r="U289" s="860"/>
      <c r="V289" s="860"/>
      <c r="W289" s="860"/>
      <c r="X289" s="855"/>
      <c r="Y289" s="856"/>
      <c r="Z289" s="838"/>
      <c r="AA289" s="838"/>
      <c r="AB289" s="838"/>
    </row>
    <row r="290" spans="1:28" ht="12.75">
      <c r="A290" s="838"/>
      <c r="B290" s="853"/>
      <c r="C290" s="859"/>
      <c r="D290" s="860"/>
      <c r="E290" s="860"/>
      <c r="F290" s="860"/>
      <c r="G290" s="860"/>
      <c r="H290" s="860"/>
      <c r="I290" s="860"/>
      <c r="J290" s="860"/>
      <c r="K290" s="860"/>
      <c r="L290" s="860"/>
      <c r="M290" s="860"/>
      <c r="N290" s="860"/>
      <c r="O290" s="860"/>
      <c r="P290" s="860"/>
      <c r="Q290" s="860"/>
      <c r="R290" s="860"/>
      <c r="S290" s="860"/>
      <c r="T290" s="860"/>
      <c r="U290" s="860"/>
      <c r="V290" s="860"/>
      <c r="W290" s="860"/>
      <c r="X290" s="855"/>
      <c r="Y290" s="856"/>
      <c r="Z290" s="838"/>
      <c r="AA290" s="838"/>
      <c r="AB290" s="838"/>
    </row>
    <row r="291" spans="1:28" ht="12.75">
      <c r="A291" s="838"/>
      <c r="B291" s="853"/>
      <c r="C291" s="859"/>
      <c r="D291" s="860"/>
      <c r="E291" s="860"/>
      <c r="F291" s="860"/>
      <c r="G291" s="860"/>
      <c r="H291" s="860"/>
      <c r="I291" s="860"/>
      <c r="J291" s="860"/>
      <c r="K291" s="860"/>
      <c r="L291" s="860"/>
      <c r="M291" s="860"/>
      <c r="N291" s="860"/>
      <c r="O291" s="860"/>
      <c r="P291" s="860"/>
      <c r="Q291" s="860"/>
      <c r="R291" s="860"/>
      <c r="S291" s="860"/>
      <c r="T291" s="860"/>
      <c r="U291" s="860"/>
      <c r="V291" s="860"/>
      <c r="W291" s="860"/>
      <c r="X291" s="855"/>
      <c r="Y291" s="856"/>
      <c r="Z291" s="838"/>
      <c r="AA291" s="838"/>
      <c r="AB291" s="838"/>
    </row>
    <row r="292" spans="1:28" ht="12.75">
      <c r="A292" s="838"/>
      <c r="B292" s="853"/>
      <c r="C292" s="859"/>
      <c r="D292" s="860"/>
      <c r="E292" s="860"/>
      <c r="F292" s="860"/>
      <c r="G292" s="860"/>
      <c r="H292" s="860"/>
      <c r="I292" s="860"/>
      <c r="J292" s="860"/>
      <c r="K292" s="860"/>
      <c r="L292" s="860"/>
      <c r="M292" s="860"/>
      <c r="N292" s="860"/>
      <c r="O292" s="860"/>
      <c r="P292" s="860"/>
      <c r="Q292" s="860"/>
      <c r="R292" s="860"/>
      <c r="S292" s="860"/>
      <c r="T292" s="860"/>
      <c r="U292" s="860"/>
      <c r="V292" s="860"/>
      <c r="W292" s="860"/>
      <c r="X292" s="855"/>
      <c r="Y292" s="856"/>
      <c r="Z292" s="838"/>
      <c r="AA292" s="838"/>
      <c r="AB292" s="838"/>
    </row>
    <row r="293" spans="1:28" ht="12.75">
      <c r="A293" s="838"/>
      <c r="B293" s="853"/>
      <c r="C293" s="859"/>
      <c r="D293" s="860"/>
      <c r="E293" s="860"/>
      <c r="F293" s="860"/>
      <c r="G293" s="860"/>
      <c r="H293" s="860"/>
      <c r="I293" s="860"/>
      <c r="J293" s="860"/>
      <c r="K293" s="860"/>
      <c r="L293" s="860"/>
      <c r="M293" s="860"/>
      <c r="N293" s="860"/>
      <c r="O293" s="860"/>
      <c r="P293" s="860"/>
      <c r="Q293" s="860"/>
      <c r="R293" s="860"/>
      <c r="S293" s="860"/>
      <c r="T293" s="860"/>
      <c r="U293" s="860"/>
      <c r="V293" s="860"/>
      <c r="W293" s="860"/>
      <c r="X293" s="855"/>
      <c r="Y293" s="856"/>
      <c r="Z293" s="838"/>
      <c r="AA293" s="838"/>
      <c r="AB293" s="838"/>
    </row>
    <row r="294" spans="1:28" ht="12.75">
      <c r="A294" s="838"/>
      <c r="B294" s="853"/>
      <c r="C294" s="859"/>
      <c r="D294" s="860"/>
      <c r="E294" s="860"/>
      <c r="F294" s="860"/>
      <c r="G294" s="860"/>
      <c r="H294" s="860"/>
      <c r="I294" s="860"/>
      <c r="J294" s="860"/>
      <c r="K294" s="860"/>
      <c r="L294" s="860"/>
      <c r="M294" s="860"/>
      <c r="N294" s="860"/>
      <c r="O294" s="860"/>
      <c r="P294" s="860"/>
      <c r="Q294" s="860"/>
      <c r="R294" s="860"/>
      <c r="S294" s="860"/>
      <c r="T294" s="860"/>
      <c r="U294" s="860"/>
      <c r="V294" s="860"/>
      <c r="W294" s="860"/>
      <c r="X294" s="855"/>
      <c r="Y294" s="856"/>
      <c r="Z294" s="838"/>
      <c r="AA294" s="838"/>
      <c r="AB294" s="838"/>
    </row>
    <row r="295" spans="1:28" ht="12.75">
      <c r="A295" s="838"/>
      <c r="B295" s="853"/>
      <c r="C295" s="859"/>
      <c r="D295" s="860"/>
      <c r="E295" s="860"/>
      <c r="F295" s="860"/>
      <c r="G295" s="860"/>
      <c r="H295" s="860"/>
      <c r="I295" s="860"/>
      <c r="J295" s="860"/>
      <c r="K295" s="860"/>
      <c r="L295" s="860"/>
      <c r="M295" s="860"/>
      <c r="N295" s="860"/>
      <c r="O295" s="860"/>
      <c r="P295" s="860"/>
      <c r="Q295" s="860"/>
      <c r="R295" s="860"/>
      <c r="S295" s="860"/>
      <c r="T295" s="860"/>
      <c r="U295" s="860"/>
      <c r="V295" s="860"/>
      <c r="W295" s="860"/>
      <c r="X295" s="855"/>
      <c r="Y295" s="856"/>
      <c r="Z295" s="838"/>
      <c r="AA295" s="838"/>
      <c r="AB295" s="838"/>
    </row>
    <row r="296" spans="1:28" ht="12.75">
      <c r="A296" s="838"/>
      <c r="B296" s="853"/>
      <c r="C296" s="859"/>
      <c r="D296" s="860"/>
      <c r="E296" s="860"/>
      <c r="F296" s="860"/>
      <c r="G296" s="860"/>
      <c r="H296" s="860"/>
      <c r="I296" s="860"/>
      <c r="J296" s="860"/>
      <c r="K296" s="860"/>
      <c r="L296" s="860"/>
      <c r="M296" s="860"/>
      <c r="N296" s="860"/>
      <c r="O296" s="860"/>
      <c r="P296" s="860"/>
      <c r="Q296" s="860"/>
      <c r="R296" s="860"/>
      <c r="S296" s="860"/>
      <c r="T296" s="860"/>
      <c r="U296" s="860"/>
      <c r="V296" s="860"/>
      <c r="W296" s="860"/>
      <c r="X296" s="855"/>
      <c r="Y296" s="856"/>
      <c r="Z296" s="838"/>
      <c r="AA296" s="838"/>
      <c r="AB296" s="838"/>
    </row>
    <row r="297" spans="1:28" ht="12.75">
      <c r="A297" s="838"/>
      <c r="B297" s="853"/>
      <c r="C297" s="859"/>
      <c r="D297" s="860"/>
      <c r="E297" s="860"/>
      <c r="F297" s="860"/>
      <c r="G297" s="860"/>
      <c r="H297" s="860"/>
      <c r="I297" s="860"/>
      <c r="J297" s="860"/>
      <c r="K297" s="860"/>
      <c r="L297" s="860"/>
      <c r="M297" s="860"/>
      <c r="N297" s="860"/>
      <c r="O297" s="860"/>
      <c r="P297" s="860"/>
      <c r="Q297" s="860"/>
      <c r="R297" s="860"/>
      <c r="S297" s="860"/>
      <c r="T297" s="860"/>
      <c r="U297" s="860"/>
      <c r="V297" s="860"/>
      <c r="W297" s="860"/>
      <c r="X297" s="855"/>
      <c r="Y297" s="856"/>
      <c r="Z297" s="838"/>
      <c r="AA297" s="838"/>
      <c r="AB297" s="838"/>
    </row>
    <row r="298" spans="1:28" ht="12.75">
      <c r="A298" s="838"/>
      <c r="B298" s="853"/>
      <c r="C298" s="859"/>
      <c r="D298" s="860"/>
      <c r="E298" s="860"/>
      <c r="F298" s="860"/>
      <c r="G298" s="860"/>
      <c r="H298" s="860"/>
      <c r="I298" s="860"/>
      <c r="J298" s="860"/>
      <c r="K298" s="860"/>
      <c r="L298" s="860"/>
      <c r="M298" s="860"/>
      <c r="N298" s="860"/>
      <c r="O298" s="860"/>
      <c r="P298" s="860"/>
      <c r="Q298" s="860"/>
      <c r="R298" s="860"/>
      <c r="S298" s="860"/>
      <c r="T298" s="860"/>
      <c r="U298" s="860"/>
      <c r="V298" s="860"/>
      <c r="W298" s="860"/>
      <c r="X298" s="855"/>
      <c r="Y298" s="856"/>
      <c r="Z298" s="838"/>
      <c r="AA298" s="838"/>
      <c r="AB298" s="838"/>
    </row>
    <row r="299" spans="1:28" ht="12.75">
      <c r="A299" s="838"/>
      <c r="B299" s="853"/>
      <c r="C299" s="859"/>
      <c r="D299" s="860"/>
      <c r="E299" s="860"/>
      <c r="F299" s="860"/>
      <c r="G299" s="860"/>
      <c r="H299" s="860"/>
      <c r="I299" s="860"/>
      <c r="J299" s="860"/>
      <c r="K299" s="860"/>
      <c r="L299" s="860"/>
      <c r="M299" s="860"/>
      <c r="N299" s="860"/>
      <c r="O299" s="860"/>
      <c r="P299" s="860"/>
      <c r="Q299" s="860"/>
      <c r="R299" s="860"/>
      <c r="S299" s="860"/>
      <c r="T299" s="860"/>
      <c r="U299" s="860"/>
      <c r="V299" s="860"/>
      <c r="W299" s="860"/>
      <c r="X299" s="855"/>
      <c r="Y299" s="856"/>
      <c r="Z299" s="838"/>
      <c r="AA299" s="838"/>
      <c r="AB299" s="838"/>
    </row>
    <row r="300" spans="1:28" ht="12.75">
      <c r="A300" s="838"/>
      <c r="B300" s="853"/>
      <c r="C300" s="859"/>
      <c r="D300" s="860"/>
      <c r="E300" s="860"/>
      <c r="F300" s="860"/>
      <c r="G300" s="860"/>
      <c r="H300" s="860"/>
      <c r="I300" s="860"/>
      <c r="J300" s="860"/>
      <c r="K300" s="860"/>
      <c r="L300" s="860"/>
      <c r="M300" s="860"/>
      <c r="N300" s="860"/>
      <c r="O300" s="860"/>
      <c r="P300" s="860"/>
      <c r="Q300" s="860"/>
      <c r="R300" s="860"/>
      <c r="S300" s="860"/>
      <c r="T300" s="860"/>
      <c r="U300" s="860"/>
      <c r="V300" s="860"/>
      <c r="W300" s="860"/>
      <c r="X300" s="855"/>
      <c r="Y300" s="856"/>
      <c r="Z300" s="838"/>
      <c r="AA300" s="838"/>
      <c r="AB300" s="838"/>
    </row>
    <row r="301" spans="1:28" ht="12.75">
      <c r="A301" s="838"/>
      <c r="B301" s="853"/>
      <c r="C301" s="859"/>
      <c r="D301" s="860"/>
      <c r="E301" s="860"/>
      <c r="F301" s="860"/>
      <c r="G301" s="860"/>
      <c r="H301" s="860"/>
      <c r="I301" s="860"/>
      <c r="J301" s="860"/>
      <c r="K301" s="860"/>
      <c r="L301" s="860"/>
      <c r="M301" s="860"/>
      <c r="N301" s="860"/>
      <c r="O301" s="860"/>
      <c r="P301" s="860"/>
      <c r="Q301" s="860"/>
      <c r="R301" s="860"/>
      <c r="S301" s="860"/>
      <c r="T301" s="860"/>
      <c r="U301" s="860"/>
      <c r="V301" s="860"/>
      <c r="W301" s="860"/>
      <c r="X301" s="855"/>
      <c r="Y301" s="856"/>
      <c r="Z301" s="838"/>
      <c r="AA301" s="838"/>
      <c r="AB301" s="838"/>
    </row>
    <row r="302" spans="1:28" ht="12.75">
      <c r="A302" s="838"/>
      <c r="B302" s="853"/>
      <c r="C302" s="859"/>
      <c r="D302" s="860"/>
      <c r="E302" s="860"/>
      <c r="F302" s="860"/>
      <c r="G302" s="860"/>
      <c r="H302" s="860"/>
      <c r="I302" s="860"/>
      <c r="J302" s="860"/>
      <c r="K302" s="860"/>
      <c r="L302" s="860"/>
      <c r="M302" s="860"/>
      <c r="N302" s="860"/>
      <c r="O302" s="860"/>
      <c r="P302" s="860"/>
      <c r="Q302" s="860"/>
      <c r="R302" s="860"/>
      <c r="S302" s="860"/>
      <c r="T302" s="860"/>
      <c r="U302" s="860"/>
      <c r="V302" s="860"/>
      <c r="W302" s="860"/>
      <c r="X302" s="855"/>
      <c r="Y302" s="856"/>
      <c r="Z302" s="838"/>
      <c r="AA302" s="838"/>
      <c r="AB302" s="838"/>
    </row>
    <row r="303" spans="1:28" ht="12.75">
      <c r="A303" s="838"/>
      <c r="B303" s="853"/>
      <c r="C303" s="859"/>
      <c r="D303" s="860"/>
      <c r="E303" s="860"/>
      <c r="F303" s="860"/>
      <c r="G303" s="860"/>
      <c r="H303" s="860"/>
      <c r="I303" s="860"/>
      <c r="J303" s="860"/>
      <c r="K303" s="860"/>
      <c r="L303" s="860"/>
      <c r="M303" s="860"/>
      <c r="N303" s="860"/>
      <c r="O303" s="860"/>
      <c r="P303" s="860"/>
      <c r="Q303" s="860"/>
      <c r="R303" s="860"/>
      <c r="S303" s="860"/>
      <c r="T303" s="860"/>
      <c r="U303" s="860"/>
      <c r="V303" s="860"/>
      <c r="W303" s="860"/>
      <c r="X303" s="855"/>
      <c r="Y303" s="856"/>
      <c r="Z303" s="838"/>
      <c r="AA303" s="838"/>
      <c r="AB303" s="838"/>
    </row>
    <row r="304" spans="1:28" ht="12.75">
      <c r="A304" s="838"/>
      <c r="B304" s="853"/>
      <c r="C304" s="859"/>
      <c r="D304" s="860"/>
      <c r="E304" s="860"/>
      <c r="F304" s="860"/>
      <c r="G304" s="860"/>
      <c r="H304" s="860"/>
      <c r="I304" s="860"/>
      <c r="J304" s="860"/>
      <c r="K304" s="860"/>
      <c r="L304" s="860"/>
      <c r="M304" s="860"/>
      <c r="N304" s="860"/>
      <c r="O304" s="860"/>
      <c r="P304" s="860"/>
      <c r="Q304" s="860"/>
      <c r="R304" s="860"/>
      <c r="S304" s="860"/>
      <c r="T304" s="860"/>
      <c r="U304" s="860"/>
      <c r="V304" s="860"/>
      <c r="W304" s="860"/>
      <c r="X304" s="855"/>
      <c r="Y304" s="856"/>
      <c r="Z304" s="838"/>
      <c r="AA304" s="838"/>
      <c r="AB304" s="838"/>
    </row>
    <row r="305" spans="1:28" ht="12.75">
      <c r="A305" s="838"/>
      <c r="B305" s="853"/>
      <c r="C305" s="859"/>
      <c r="D305" s="860"/>
      <c r="E305" s="860"/>
      <c r="F305" s="860"/>
      <c r="G305" s="860"/>
      <c r="H305" s="860"/>
      <c r="I305" s="860"/>
      <c r="J305" s="860"/>
      <c r="K305" s="860"/>
      <c r="L305" s="860"/>
      <c r="M305" s="860"/>
      <c r="N305" s="860"/>
      <c r="O305" s="860"/>
      <c r="P305" s="860"/>
      <c r="Q305" s="860"/>
      <c r="R305" s="860"/>
      <c r="S305" s="860"/>
      <c r="T305" s="860"/>
      <c r="U305" s="860"/>
      <c r="V305" s="860"/>
      <c r="W305" s="860"/>
      <c r="X305" s="855"/>
      <c r="Y305" s="856"/>
      <c r="Z305" s="838"/>
      <c r="AA305" s="838"/>
      <c r="AB305" s="838"/>
    </row>
    <row r="306" spans="1:28" ht="12.75">
      <c r="A306" s="838"/>
      <c r="B306" s="853"/>
      <c r="C306" s="859"/>
      <c r="D306" s="860"/>
      <c r="E306" s="860"/>
      <c r="F306" s="860"/>
      <c r="G306" s="860"/>
      <c r="H306" s="860"/>
      <c r="I306" s="860"/>
      <c r="J306" s="860"/>
      <c r="K306" s="860"/>
      <c r="L306" s="860"/>
      <c r="M306" s="860"/>
      <c r="N306" s="860"/>
      <c r="O306" s="860"/>
      <c r="P306" s="860"/>
      <c r="Q306" s="860"/>
      <c r="R306" s="860"/>
      <c r="S306" s="860"/>
      <c r="T306" s="860"/>
      <c r="U306" s="860"/>
      <c r="V306" s="860"/>
      <c r="W306" s="860"/>
      <c r="X306" s="855"/>
      <c r="Y306" s="856"/>
      <c r="Z306" s="838"/>
      <c r="AA306" s="838"/>
      <c r="AB306" s="838"/>
    </row>
    <row r="307" spans="1:28" ht="12.75">
      <c r="A307" s="838"/>
      <c r="B307" s="853"/>
      <c r="C307" s="859"/>
      <c r="D307" s="860"/>
      <c r="E307" s="860"/>
      <c r="F307" s="860"/>
      <c r="G307" s="860"/>
      <c r="H307" s="860"/>
      <c r="I307" s="860"/>
      <c r="J307" s="860"/>
      <c r="K307" s="860"/>
      <c r="L307" s="860"/>
      <c r="M307" s="860"/>
      <c r="N307" s="860"/>
      <c r="O307" s="860"/>
      <c r="P307" s="860"/>
      <c r="Q307" s="860"/>
      <c r="R307" s="860"/>
      <c r="S307" s="860"/>
      <c r="T307" s="860"/>
      <c r="U307" s="860"/>
      <c r="V307" s="860"/>
      <c r="W307" s="860"/>
      <c r="X307" s="855"/>
      <c r="Y307" s="856"/>
      <c r="Z307" s="838"/>
      <c r="AA307" s="838"/>
      <c r="AB307" s="838"/>
    </row>
    <row r="308" spans="1:28" ht="12.75">
      <c r="A308" s="838"/>
      <c r="B308" s="853"/>
      <c r="C308" s="859"/>
      <c r="D308" s="860"/>
      <c r="E308" s="860"/>
      <c r="F308" s="860"/>
      <c r="G308" s="860"/>
      <c r="H308" s="860"/>
      <c r="I308" s="860"/>
      <c r="J308" s="860"/>
      <c r="K308" s="860"/>
      <c r="L308" s="860"/>
      <c r="M308" s="860"/>
      <c r="N308" s="860"/>
      <c r="O308" s="860"/>
      <c r="P308" s="860"/>
      <c r="Q308" s="860"/>
      <c r="R308" s="860"/>
      <c r="S308" s="860"/>
      <c r="T308" s="860"/>
      <c r="U308" s="860"/>
      <c r="V308" s="860"/>
      <c r="W308" s="860"/>
      <c r="X308" s="855"/>
      <c r="Y308" s="856"/>
      <c r="Z308" s="838"/>
      <c r="AA308" s="838"/>
      <c r="AB308" s="838"/>
    </row>
    <row r="309" spans="1:28" ht="12.75">
      <c r="A309" s="838"/>
      <c r="B309" s="853"/>
      <c r="C309" s="859"/>
      <c r="D309" s="860"/>
      <c r="E309" s="860"/>
      <c r="F309" s="860"/>
      <c r="G309" s="860"/>
      <c r="H309" s="860"/>
      <c r="I309" s="860"/>
      <c r="J309" s="860"/>
      <c r="K309" s="860"/>
      <c r="L309" s="860"/>
      <c r="M309" s="860"/>
      <c r="N309" s="860"/>
      <c r="O309" s="860"/>
      <c r="P309" s="860"/>
      <c r="Q309" s="860"/>
      <c r="R309" s="860"/>
      <c r="S309" s="860"/>
      <c r="T309" s="860"/>
      <c r="U309" s="860"/>
      <c r="V309" s="860"/>
      <c r="W309" s="860"/>
      <c r="X309" s="855"/>
      <c r="Y309" s="856"/>
      <c r="Z309" s="838"/>
      <c r="AA309" s="838"/>
      <c r="AB309" s="838"/>
    </row>
    <row r="310" spans="1:28" ht="12.75">
      <c r="A310" s="838"/>
      <c r="B310" s="853"/>
      <c r="C310" s="859"/>
      <c r="D310" s="860"/>
      <c r="E310" s="860"/>
      <c r="F310" s="860"/>
      <c r="G310" s="860"/>
      <c r="H310" s="860"/>
      <c r="I310" s="860"/>
      <c r="J310" s="860"/>
      <c r="K310" s="860"/>
      <c r="L310" s="860"/>
      <c r="M310" s="860"/>
      <c r="N310" s="860"/>
      <c r="O310" s="860"/>
      <c r="P310" s="860"/>
      <c r="Q310" s="860"/>
      <c r="R310" s="860"/>
      <c r="S310" s="860"/>
      <c r="T310" s="860"/>
      <c r="U310" s="860"/>
      <c r="V310" s="860"/>
      <c r="W310" s="860"/>
      <c r="X310" s="855"/>
      <c r="Y310" s="856"/>
      <c r="Z310" s="838"/>
      <c r="AA310" s="838"/>
      <c r="AB310" s="838"/>
    </row>
    <row r="311" spans="1:28" ht="12.75">
      <c r="A311" s="838"/>
      <c r="B311" s="853"/>
      <c r="C311" s="859"/>
      <c r="D311" s="860"/>
      <c r="E311" s="860"/>
      <c r="F311" s="860"/>
      <c r="G311" s="860"/>
      <c r="H311" s="860"/>
      <c r="I311" s="860"/>
      <c r="J311" s="860"/>
      <c r="K311" s="860"/>
      <c r="L311" s="860"/>
      <c r="M311" s="860"/>
      <c r="N311" s="860"/>
      <c r="O311" s="860"/>
      <c r="P311" s="860"/>
      <c r="Q311" s="860"/>
      <c r="R311" s="860"/>
      <c r="S311" s="860"/>
      <c r="T311" s="860"/>
      <c r="U311" s="860"/>
      <c r="V311" s="860"/>
      <c r="W311" s="860"/>
      <c r="X311" s="855"/>
      <c r="Y311" s="856"/>
      <c r="Z311" s="838"/>
      <c r="AA311" s="838"/>
      <c r="AB311" s="838"/>
    </row>
    <row r="312" spans="1:28" ht="12.75">
      <c r="A312" s="838"/>
      <c r="B312" s="853"/>
      <c r="C312" s="859"/>
      <c r="D312" s="860"/>
      <c r="E312" s="860"/>
      <c r="F312" s="860"/>
      <c r="G312" s="860"/>
      <c r="H312" s="860"/>
      <c r="I312" s="860"/>
      <c r="J312" s="860"/>
      <c r="K312" s="860"/>
      <c r="L312" s="860"/>
      <c r="M312" s="860"/>
      <c r="N312" s="860"/>
      <c r="O312" s="860"/>
      <c r="P312" s="860"/>
      <c r="Q312" s="860"/>
      <c r="R312" s="860"/>
      <c r="S312" s="860"/>
      <c r="T312" s="860"/>
      <c r="U312" s="860"/>
      <c r="V312" s="860"/>
      <c r="W312" s="860"/>
      <c r="X312" s="855"/>
      <c r="Y312" s="856"/>
      <c r="Z312" s="838"/>
      <c r="AA312" s="838"/>
      <c r="AB312" s="838"/>
    </row>
    <row r="313" spans="1:28" ht="12.75">
      <c r="A313" s="838"/>
      <c r="B313" s="853"/>
      <c r="C313" s="859"/>
      <c r="D313" s="860"/>
      <c r="E313" s="860"/>
      <c r="F313" s="860"/>
      <c r="G313" s="860"/>
      <c r="H313" s="860"/>
      <c r="I313" s="860"/>
      <c r="J313" s="860"/>
      <c r="K313" s="860"/>
      <c r="L313" s="860"/>
      <c r="M313" s="860"/>
      <c r="N313" s="860"/>
      <c r="O313" s="860"/>
      <c r="P313" s="860"/>
      <c r="Q313" s="860"/>
      <c r="R313" s="860"/>
      <c r="S313" s="860"/>
      <c r="T313" s="860"/>
      <c r="U313" s="860"/>
      <c r="V313" s="860"/>
      <c r="W313" s="860"/>
      <c r="X313" s="855"/>
      <c r="Y313" s="856"/>
      <c r="Z313" s="838"/>
      <c r="AA313" s="838"/>
      <c r="AB313" s="838"/>
    </row>
    <row r="314" spans="1:28" ht="12.75">
      <c r="A314" s="838"/>
      <c r="B314" s="853"/>
      <c r="C314" s="859"/>
      <c r="D314" s="860"/>
      <c r="E314" s="860"/>
      <c r="F314" s="860"/>
      <c r="G314" s="860"/>
      <c r="H314" s="860"/>
      <c r="I314" s="860"/>
      <c r="J314" s="860"/>
      <c r="K314" s="860"/>
      <c r="L314" s="860"/>
      <c r="M314" s="860"/>
      <c r="N314" s="860"/>
      <c r="O314" s="860"/>
      <c r="P314" s="860"/>
      <c r="Q314" s="860"/>
      <c r="R314" s="860"/>
      <c r="S314" s="860"/>
      <c r="T314" s="860"/>
      <c r="U314" s="860"/>
      <c r="V314" s="860"/>
      <c r="W314" s="860"/>
      <c r="X314" s="855"/>
      <c r="Y314" s="856"/>
      <c r="Z314" s="838"/>
      <c r="AA314" s="838"/>
      <c r="AB314" s="838"/>
    </row>
    <row r="315" spans="1:28" ht="12.75">
      <c r="A315" s="838"/>
      <c r="B315" s="853"/>
      <c r="C315" s="859"/>
      <c r="D315" s="860"/>
      <c r="E315" s="860"/>
      <c r="F315" s="860"/>
      <c r="G315" s="860"/>
      <c r="H315" s="860"/>
      <c r="I315" s="860"/>
      <c r="J315" s="860"/>
      <c r="K315" s="860"/>
      <c r="L315" s="860"/>
      <c r="M315" s="860"/>
      <c r="N315" s="860"/>
      <c r="O315" s="860"/>
      <c r="P315" s="860"/>
      <c r="Q315" s="860"/>
      <c r="R315" s="860"/>
      <c r="S315" s="860"/>
      <c r="T315" s="860"/>
      <c r="U315" s="860"/>
      <c r="V315" s="860"/>
      <c r="W315" s="860"/>
      <c r="X315" s="855"/>
      <c r="Y315" s="856"/>
      <c r="Z315" s="838"/>
      <c r="AA315" s="838"/>
      <c r="AB315" s="838"/>
    </row>
    <row r="316" spans="1:28" ht="12.75">
      <c r="A316" s="838"/>
      <c r="B316" s="853"/>
      <c r="C316" s="859"/>
      <c r="D316" s="860"/>
      <c r="E316" s="860"/>
      <c r="F316" s="860"/>
      <c r="G316" s="860"/>
      <c r="H316" s="860"/>
      <c r="I316" s="860"/>
      <c r="J316" s="860"/>
      <c r="K316" s="860"/>
      <c r="L316" s="860"/>
      <c r="M316" s="860"/>
      <c r="N316" s="860"/>
      <c r="O316" s="860"/>
      <c r="P316" s="860"/>
      <c r="Q316" s="860"/>
      <c r="R316" s="860"/>
      <c r="S316" s="860"/>
      <c r="T316" s="860"/>
      <c r="U316" s="860"/>
      <c r="V316" s="860"/>
      <c r="W316" s="860"/>
      <c r="X316" s="855"/>
      <c r="Y316" s="856"/>
      <c r="Z316" s="838"/>
      <c r="AA316" s="838"/>
      <c r="AB316" s="838"/>
    </row>
    <row r="317" spans="1:28" ht="12.75">
      <c r="A317" s="838"/>
      <c r="B317" s="853"/>
      <c r="C317" s="859"/>
      <c r="D317" s="860"/>
      <c r="E317" s="860"/>
      <c r="F317" s="860"/>
      <c r="G317" s="860"/>
      <c r="H317" s="860"/>
      <c r="I317" s="860"/>
      <c r="J317" s="860"/>
      <c r="K317" s="860"/>
      <c r="L317" s="860"/>
      <c r="M317" s="860"/>
      <c r="N317" s="860"/>
      <c r="O317" s="860"/>
      <c r="P317" s="860"/>
      <c r="Q317" s="860"/>
      <c r="R317" s="860"/>
      <c r="S317" s="860"/>
      <c r="T317" s="860"/>
      <c r="U317" s="860"/>
      <c r="V317" s="860"/>
      <c r="W317" s="860"/>
      <c r="X317" s="855"/>
      <c r="Y317" s="856"/>
      <c r="Z317" s="838"/>
      <c r="AA317" s="838"/>
      <c r="AB317" s="838"/>
    </row>
    <row r="318" spans="1:28" ht="12.75">
      <c r="A318" s="838"/>
      <c r="B318" s="853"/>
      <c r="C318" s="859"/>
      <c r="D318" s="860"/>
      <c r="E318" s="860"/>
      <c r="F318" s="860"/>
      <c r="G318" s="860"/>
      <c r="H318" s="860"/>
      <c r="I318" s="860"/>
      <c r="J318" s="860"/>
      <c r="K318" s="860"/>
      <c r="L318" s="860"/>
      <c r="M318" s="860"/>
      <c r="N318" s="860"/>
      <c r="O318" s="860"/>
      <c r="P318" s="860"/>
      <c r="Q318" s="860"/>
      <c r="R318" s="860"/>
      <c r="S318" s="860"/>
      <c r="T318" s="860"/>
      <c r="U318" s="860"/>
      <c r="V318" s="860"/>
      <c r="W318" s="860"/>
      <c r="X318" s="855"/>
      <c r="Y318" s="856"/>
      <c r="Z318" s="838"/>
      <c r="AA318" s="838"/>
      <c r="AB318" s="838"/>
    </row>
    <row r="319" spans="1:28" ht="12.75">
      <c r="A319" s="838"/>
      <c r="B319" s="853"/>
      <c r="C319" s="859"/>
      <c r="D319" s="860"/>
      <c r="E319" s="860"/>
      <c r="F319" s="860"/>
      <c r="G319" s="860"/>
      <c r="H319" s="860"/>
      <c r="I319" s="860"/>
      <c r="J319" s="860"/>
      <c r="K319" s="860"/>
      <c r="L319" s="860"/>
      <c r="M319" s="860"/>
      <c r="N319" s="860"/>
      <c r="O319" s="860"/>
      <c r="P319" s="860"/>
      <c r="Q319" s="860"/>
      <c r="R319" s="860"/>
      <c r="S319" s="860"/>
      <c r="T319" s="860"/>
      <c r="U319" s="860"/>
      <c r="V319" s="860"/>
      <c r="W319" s="860"/>
      <c r="X319" s="855"/>
      <c r="Y319" s="856"/>
      <c r="Z319" s="838"/>
      <c r="AA319" s="838"/>
      <c r="AB319" s="838"/>
    </row>
    <row r="320" spans="1:28" ht="12.75">
      <c r="A320" s="838"/>
      <c r="B320" s="853"/>
      <c r="C320" s="859"/>
      <c r="D320" s="860"/>
      <c r="E320" s="860"/>
      <c r="F320" s="860"/>
      <c r="G320" s="860"/>
      <c r="H320" s="860"/>
      <c r="I320" s="860"/>
      <c r="J320" s="860"/>
      <c r="K320" s="860"/>
      <c r="L320" s="860"/>
      <c r="M320" s="860"/>
      <c r="N320" s="860"/>
      <c r="O320" s="860"/>
      <c r="P320" s="860"/>
      <c r="Q320" s="860"/>
      <c r="R320" s="860"/>
      <c r="S320" s="860"/>
      <c r="T320" s="860"/>
      <c r="U320" s="860"/>
      <c r="V320" s="860"/>
      <c r="W320" s="860"/>
      <c r="X320" s="855"/>
      <c r="Y320" s="856"/>
      <c r="Z320" s="838"/>
      <c r="AA320" s="838"/>
      <c r="AB320" s="838"/>
    </row>
    <row r="321" spans="1:28" ht="12.75">
      <c r="A321" s="838"/>
      <c r="B321" s="853"/>
      <c r="C321" s="859"/>
      <c r="D321" s="860"/>
      <c r="E321" s="860"/>
      <c r="F321" s="860"/>
      <c r="G321" s="860"/>
      <c r="H321" s="860"/>
      <c r="I321" s="860"/>
      <c r="J321" s="860"/>
      <c r="K321" s="860"/>
      <c r="L321" s="860"/>
      <c r="M321" s="860"/>
      <c r="N321" s="860"/>
      <c r="O321" s="860"/>
      <c r="P321" s="860"/>
      <c r="Q321" s="860"/>
      <c r="R321" s="860"/>
      <c r="S321" s="860"/>
      <c r="T321" s="860"/>
      <c r="U321" s="860"/>
      <c r="V321" s="860"/>
      <c r="W321" s="860"/>
      <c r="X321" s="855"/>
      <c r="Y321" s="856"/>
      <c r="Z321" s="838"/>
      <c r="AA321" s="838"/>
      <c r="AB321" s="838"/>
    </row>
    <row r="322" spans="1:28" ht="12.75">
      <c r="A322" s="838"/>
      <c r="B322" s="853"/>
      <c r="C322" s="859"/>
      <c r="D322" s="860"/>
      <c r="E322" s="860"/>
      <c r="F322" s="860"/>
      <c r="G322" s="860"/>
      <c r="H322" s="860"/>
      <c r="I322" s="860"/>
      <c r="J322" s="860"/>
      <c r="K322" s="860"/>
      <c r="L322" s="860"/>
      <c r="M322" s="860"/>
      <c r="N322" s="860"/>
      <c r="O322" s="860"/>
      <c r="P322" s="860"/>
      <c r="Q322" s="860"/>
      <c r="R322" s="860"/>
      <c r="S322" s="860"/>
      <c r="T322" s="860"/>
      <c r="U322" s="860"/>
      <c r="V322" s="860"/>
      <c r="W322" s="860"/>
      <c r="X322" s="855"/>
      <c r="Y322" s="856"/>
      <c r="Z322" s="838"/>
      <c r="AA322" s="838"/>
      <c r="AB322" s="838"/>
    </row>
    <row r="323" spans="1:28" ht="12.75">
      <c r="A323" s="838"/>
      <c r="B323" s="853"/>
      <c r="C323" s="859"/>
      <c r="D323" s="860"/>
      <c r="E323" s="860"/>
      <c r="F323" s="860"/>
      <c r="G323" s="860"/>
      <c r="H323" s="860"/>
      <c r="I323" s="860"/>
      <c r="J323" s="860"/>
      <c r="K323" s="860"/>
      <c r="L323" s="860"/>
      <c r="M323" s="860"/>
      <c r="N323" s="860"/>
      <c r="O323" s="860"/>
      <c r="P323" s="860"/>
      <c r="Q323" s="860"/>
      <c r="R323" s="860"/>
      <c r="S323" s="860"/>
      <c r="T323" s="860"/>
      <c r="U323" s="860"/>
      <c r="V323" s="860"/>
      <c r="W323" s="860"/>
      <c r="X323" s="855"/>
      <c r="Y323" s="856"/>
      <c r="Z323" s="838"/>
      <c r="AA323" s="838"/>
      <c r="AB323" s="838"/>
    </row>
    <row r="324" spans="1:28" ht="12.75">
      <c r="A324" s="838"/>
      <c r="B324" s="853"/>
      <c r="C324" s="859"/>
      <c r="D324" s="860"/>
      <c r="E324" s="860"/>
      <c r="F324" s="860"/>
      <c r="G324" s="860"/>
      <c r="H324" s="860"/>
      <c r="I324" s="860"/>
      <c r="J324" s="860"/>
      <c r="K324" s="860"/>
      <c r="L324" s="860"/>
      <c r="M324" s="860"/>
      <c r="N324" s="860"/>
      <c r="O324" s="860"/>
      <c r="P324" s="860"/>
      <c r="Q324" s="860"/>
      <c r="R324" s="860"/>
      <c r="S324" s="860"/>
      <c r="T324" s="860"/>
      <c r="U324" s="860"/>
      <c r="V324" s="860"/>
      <c r="W324" s="860"/>
      <c r="X324" s="855"/>
      <c r="Y324" s="856"/>
      <c r="Z324" s="838"/>
      <c r="AA324" s="838"/>
      <c r="AB324" s="838"/>
    </row>
    <row r="325" spans="1:28" ht="12.75">
      <c r="A325" s="838"/>
      <c r="B325" s="853"/>
      <c r="C325" s="859"/>
      <c r="D325" s="860"/>
      <c r="E325" s="860"/>
      <c r="F325" s="860"/>
      <c r="G325" s="860"/>
      <c r="H325" s="860"/>
      <c r="I325" s="860"/>
      <c r="J325" s="860"/>
      <c r="K325" s="860"/>
      <c r="L325" s="860"/>
      <c r="M325" s="860"/>
      <c r="N325" s="860"/>
      <c r="O325" s="860"/>
      <c r="P325" s="860"/>
      <c r="Q325" s="860"/>
      <c r="R325" s="860"/>
      <c r="S325" s="860"/>
      <c r="T325" s="860"/>
      <c r="U325" s="860"/>
      <c r="V325" s="860"/>
      <c r="W325" s="860"/>
      <c r="X325" s="855"/>
      <c r="Y325" s="856"/>
      <c r="Z325" s="838"/>
      <c r="AA325" s="838"/>
      <c r="AB325" s="838"/>
    </row>
    <row r="326" spans="1:28" ht="12.75">
      <c r="A326" s="838"/>
      <c r="B326" s="853"/>
      <c r="C326" s="859"/>
      <c r="D326" s="860"/>
      <c r="E326" s="860"/>
      <c r="F326" s="860"/>
      <c r="G326" s="860"/>
      <c r="H326" s="860"/>
      <c r="I326" s="860"/>
      <c r="J326" s="860"/>
      <c r="K326" s="860"/>
      <c r="L326" s="860"/>
      <c r="M326" s="860"/>
      <c r="N326" s="860"/>
      <c r="O326" s="860"/>
      <c r="P326" s="860"/>
      <c r="Q326" s="860"/>
      <c r="R326" s="860"/>
      <c r="S326" s="860"/>
      <c r="T326" s="860"/>
      <c r="U326" s="860"/>
      <c r="V326" s="860"/>
      <c r="W326" s="860"/>
      <c r="X326" s="855"/>
      <c r="Y326" s="856"/>
      <c r="Z326" s="838"/>
      <c r="AA326" s="838"/>
      <c r="AB326" s="838"/>
    </row>
    <row r="327" spans="1:28" ht="12.75">
      <c r="A327" s="838"/>
      <c r="B327" s="853"/>
      <c r="C327" s="859"/>
      <c r="D327" s="860"/>
      <c r="E327" s="860"/>
      <c r="F327" s="860"/>
      <c r="G327" s="860"/>
      <c r="H327" s="860"/>
      <c r="I327" s="860"/>
      <c r="J327" s="860"/>
      <c r="K327" s="860"/>
      <c r="L327" s="860"/>
      <c r="M327" s="860"/>
      <c r="N327" s="860"/>
      <c r="O327" s="860"/>
      <c r="P327" s="860"/>
      <c r="Q327" s="860"/>
      <c r="R327" s="860"/>
      <c r="S327" s="860"/>
      <c r="T327" s="860"/>
      <c r="U327" s="860"/>
      <c r="V327" s="860"/>
      <c r="W327" s="860"/>
      <c r="X327" s="855"/>
      <c r="Y327" s="856"/>
      <c r="Z327" s="838"/>
      <c r="AA327" s="838"/>
      <c r="AB327" s="838"/>
    </row>
    <row r="328" spans="1:28" ht="12.75">
      <c r="A328" s="838"/>
      <c r="B328" s="853"/>
      <c r="C328" s="859"/>
      <c r="D328" s="860"/>
      <c r="E328" s="860"/>
      <c r="F328" s="860"/>
      <c r="G328" s="860"/>
      <c r="H328" s="860"/>
      <c r="I328" s="860"/>
      <c r="J328" s="860"/>
      <c r="K328" s="860"/>
      <c r="L328" s="860"/>
      <c r="M328" s="860"/>
      <c r="N328" s="860"/>
      <c r="O328" s="860"/>
      <c r="P328" s="860"/>
      <c r="Q328" s="860"/>
      <c r="R328" s="860"/>
      <c r="S328" s="860"/>
      <c r="T328" s="860"/>
      <c r="U328" s="860"/>
      <c r="V328" s="860"/>
      <c r="W328" s="860"/>
      <c r="X328" s="855"/>
      <c r="Y328" s="856"/>
      <c r="Z328" s="838"/>
      <c r="AA328" s="838"/>
      <c r="AB328" s="838"/>
    </row>
    <row r="329" spans="1:28" ht="12.75">
      <c r="A329" s="838"/>
      <c r="B329" s="853"/>
      <c r="C329" s="859"/>
      <c r="D329" s="860"/>
      <c r="E329" s="860"/>
      <c r="F329" s="860"/>
      <c r="G329" s="860"/>
      <c r="H329" s="860"/>
      <c r="I329" s="860"/>
      <c r="J329" s="860"/>
      <c r="K329" s="860"/>
      <c r="L329" s="860"/>
      <c r="M329" s="860"/>
      <c r="N329" s="860"/>
      <c r="O329" s="860"/>
      <c r="P329" s="860"/>
      <c r="Q329" s="860"/>
      <c r="R329" s="860"/>
      <c r="S329" s="860"/>
      <c r="T329" s="860"/>
      <c r="U329" s="860"/>
      <c r="V329" s="860"/>
      <c r="W329" s="860"/>
      <c r="X329" s="855"/>
      <c r="Y329" s="856"/>
      <c r="Z329" s="838"/>
      <c r="AA329" s="838"/>
      <c r="AB329" s="838"/>
    </row>
    <row r="330" spans="1:28" ht="12.75">
      <c r="A330" s="838"/>
      <c r="B330" s="853"/>
      <c r="C330" s="859"/>
      <c r="D330" s="860"/>
      <c r="E330" s="860"/>
      <c r="F330" s="860"/>
      <c r="G330" s="860"/>
      <c r="H330" s="860"/>
      <c r="I330" s="860"/>
      <c r="J330" s="860"/>
      <c r="K330" s="860"/>
      <c r="L330" s="860"/>
      <c r="M330" s="860"/>
      <c r="N330" s="860"/>
      <c r="O330" s="860"/>
      <c r="P330" s="860"/>
      <c r="Q330" s="860"/>
      <c r="R330" s="860"/>
      <c r="S330" s="860"/>
      <c r="T330" s="860"/>
      <c r="U330" s="860"/>
      <c r="V330" s="860"/>
      <c r="W330" s="860"/>
      <c r="X330" s="855"/>
      <c r="Y330" s="856"/>
      <c r="Z330" s="838"/>
      <c r="AA330" s="838"/>
      <c r="AB330" s="838"/>
    </row>
    <row r="331" spans="1:28" ht="12.75">
      <c r="A331" s="838"/>
      <c r="B331" s="853"/>
      <c r="C331" s="859"/>
      <c r="D331" s="860"/>
      <c r="E331" s="860"/>
      <c r="F331" s="860"/>
      <c r="G331" s="860"/>
      <c r="H331" s="860"/>
      <c r="I331" s="860"/>
      <c r="J331" s="860"/>
      <c r="K331" s="860"/>
      <c r="L331" s="860"/>
      <c r="M331" s="860"/>
      <c r="N331" s="860"/>
      <c r="O331" s="860"/>
      <c r="P331" s="860"/>
      <c r="Q331" s="860"/>
      <c r="R331" s="860"/>
      <c r="S331" s="860"/>
      <c r="T331" s="860"/>
      <c r="U331" s="860"/>
      <c r="V331" s="860"/>
      <c r="W331" s="860"/>
      <c r="X331" s="855"/>
      <c r="Y331" s="856"/>
      <c r="Z331" s="838"/>
      <c r="AA331" s="838"/>
      <c r="AB331" s="838"/>
    </row>
    <row r="332" spans="1:28" ht="12.75">
      <c r="A332" s="838"/>
      <c r="B332" s="853"/>
      <c r="C332" s="859"/>
      <c r="D332" s="860"/>
      <c r="E332" s="860"/>
      <c r="F332" s="860"/>
      <c r="G332" s="860"/>
      <c r="H332" s="860"/>
      <c r="I332" s="860"/>
      <c r="J332" s="860"/>
      <c r="K332" s="860"/>
      <c r="L332" s="860"/>
      <c r="M332" s="860"/>
      <c r="N332" s="860"/>
      <c r="O332" s="860"/>
      <c r="P332" s="860"/>
      <c r="Q332" s="860"/>
      <c r="R332" s="860"/>
      <c r="S332" s="860"/>
      <c r="T332" s="860"/>
      <c r="U332" s="860"/>
      <c r="V332" s="860"/>
      <c r="W332" s="860"/>
      <c r="X332" s="855"/>
      <c r="Y332" s="856"/>
      <c r="Z332" s="838"/>
      <c r="AA332" s="838"/>
      <c r="AB332" s="838"/>
    </row>
    <row r="333" spans="1:28" ht="12.75">
      <c r="A333" s="838"/>
      <c r="B333" s="853"/>
      <c r="C333" s="859"/>
      <c r="D333" s="860"/>
      <c r="E333" s="860"/>
      <c r="F333" s="860"/>
      <c r="G333" s="860"/>
      <c r="H333" s="860"/>
      <c r="I333" s="860"/>
      <c r="J333" s="860"/>
      <c r="K333" s="860"/>
      <c r="L333" s="860"/>
      <c r="M333" s="860"/>
      <c r="N333" s="860"/>
      <c r="O333" s="860"/>
      <c r="P333" s="860"/>
      <c r="Q333" s="860"/>
      <c r="R333" s="860"/>
      <c r="S333" s="860"/>
      <c r="T333" s="860"/>
      <c r="U333" s="860"/>
      <c r="V333" s="860"/>
      <c r="W333" s="860"/>
      <c r="X333" s="855"/>
      <c r="Y333" s="856"/>
      <c r="Z333" s="838"/>
      <c r="AA333" s="838"/>
      <c r="AB333" s="838"/>
    </row>
    <row r="334" spans="1:28" ht="12.75">
      <c r="A334" s="838"/>
      <c r="B334" s="853"/>
      <c r="C334" s="859"/>
      <c r="D334" s="860"/>
      <c r="E334" s="860"/>
      <c r="F334" s="860"/>
      <c r="G334" s="860"/>
      <c r="H334" s="860"/>
      <c r="I334" s="860"/>
      <c r="J334" s="860"/>
      <c r="K334" s="860"/>
      <c r="L334" s="860"/>
      <c r="M334" s="860"/>
      <c r="N334" s="860"/>
      <c r="O334" s="860"/>
      <c r="P334" s="860"/>
      <c r="Q334" s="860"/>
      <c r="R334" s="860"/>
      <c r="S334" s="860"/>
      <c r="T334" s="860"/>
      <c r="U334" s="860"/>
      <c r="V334" s="860"/>
      <c r="W334" s="860"/>
      <c r="X334" s="855"/>
      <c r="Y334" s="856"/>
      <c r="Z334" s="838"/>
      <c r="AA334" s="838"/>
      <c r="AB334" s="838"/>
    </row>
    <row r="335" spans="1:28" ht="12.75">
      <c r="A335" s="838"/>
      <c r="B335" s="853"/>
      <c r="C335" s="859"/>
      <c r="D335" s="860"/>
      <c r="E335" s="860"/>
      <c r="F335" s="860"/>
      <c r="G335" s="860"/>
      <c r="H335" s="860"/>
      <c r="I335" s="860"/>
      <c r="J335" s="860"/>
      <c r="K335" s="860"/>
      <c r="L335" s="860"/>
      <c r="M335" s="860"/>
      <c r="N335" s="860"/>
      <c r="O335" s="860"/>
      <c r="P335" s="860"/>
      <c r="Q335" s="860"/>
      <c r="R335" s="860"/>
      <c r="S335" s="860"/>
      <c r="T335" s="860"/>
      <c r="U335" s="860"/>
      <c r="V335" s="860"/>
      <c r="W335" s="860"/>
      <c r="X335" s="855"/>
      <c r="Y335" s="856"/>
      <c r="Z335" s="838"/>
      <c r="AA335" s="838"/>
      <c r="AB335" s="838"/>
    </row>
    <row r="336" spans="1:28" ht="12.75">
      <c r="A336" s="838"/>
      <c r="B336" s="853"/>
      <c r="C336" s="859"/>
      <c r="D336" s="860"/>
      <c r="E336" s="860"/>
      <c r="F336" s="860"/>
      <c r="G336" s="860"/>
      <c r="H336" s="860"/>
      <c r="I336" s="860"/>
      <c r="J336" s="860"/>
      <c r="K336" s="860"/>
      <c r="L336" s="860"/>
      <c r="M336" s="860"/>
      <c r="N336" s="860"/>
      <c r="O336" s="860"/>
      <c r="P336" s="860"/>
      <c r="Q336" s="860"/>
      <c r="R336" s="860"/>
      <c r="S336" s="860"/>
      <c r="T336" s="860"/>
      <c r="U336" s="860"/>
      <c r="V336" s="860"/>
      <c r="W336" s="860"/>
      <c r="X336" s="855"/>
      <c r="Y336" s="856"/>
      <c r="Z336" s="838"/>
      <c r="AA336" s="838"/>
      <c r="AB336" s="838"/>
    </row>
    <row r="337" spans="1:28" ht="12.75">
      <c r="A337" s="838"/>
      <c r="B337" s="853"/>
      <c r="C337" s="859"/>
      <c r="D337" s="860"/>
      <c r="E337" s="860"/>
      <c r="F337" s="860"/>
      <c r="G337" s="860"/>
      <c r="H337" s="860"/>
      <c r="I337" s="860"/>
      <c r="J337" s="860"/>
      <c r="K337" s="860"/>
      <c r="L337" s="860"/>
      <c r="M337" s="860"/>
      <c r="N337" s="860"/>
      <c r="O337" s="860"/>
      <c r="P337" s="860"/>
      <c r="Q337" s="860"/>
      <c r="R337" s="860"/>
      <c r="S337" s="860"/>
      <c r="T337" s="860"/>
      <c r="U337" s="860"/>
      <c r="V337" s="860"/>
      <c r="W337" s="860"/>
      <c r="X337" s="855"/>
      <c r="Y337" s="856"/>
      <c r="Z337" s="838"/>
      <c r="AA337" s="838"/>
      <c r="AB337" s="838"/>
    </row>
    <row r="338" spans="1:28" ht="12.75">
      <c r="A338" s="838"/>
      <c r="B338" s="853"/>
      <c r="C338" s="859"/>
      <c r="D338" s="860"/>
      <c r="E338" s="860"/>
      <c r="F338" s="860"/>
      <c r="G338" s="860"/>
      <c r="H338" s="860"/>
      <c r="I338" s="860"/>
      <c r="J338" s="860"/>
      <c r="K338" s="860"/>
      <c r="L338" s="860"/>
      <c r="M338" s="860"/>
      <c r="N338" s="860"/>
      <c r="O338" s="860"/>
      <c r="P338" s="860"/>
      <c r="Q338" s="860"/>
      <c r="R338" s="860"/>
      <c r="S338" s="860"/>
      <c r="T338" s="860"/>
      <c r="U338" s="860"/>
      <c r="V338" s="860"/>
      <c r="W338" s="860"/>
      <c r="X338" s="855"/>
      <c r="Y338" s="856"/>
      <c r="Z338" s="838"/>
      <c r="AA338" s="838"/>
      <c r="AB338" s="838"/>
    </row>
    <row r="339" spans="1:28" ht="12.75">
      <c r="A339" s="838"/>
      <c r="B339" s="853"/>
      <c r="C339" s="859"/>
      <c r="D339" s="860"/>
      <c r="E339" s="860"/>
      <c r="F339" s="860"/>
      <c r="G339" s="860"/>
      <c r="H339" s="860"/>
      <c r="I339" s="860"/>
      <c r="J339" s="860"/>
      <c r="K339" s="860"/>
      <c r="L339" s="860"/>
      <c r="M339" s="860"/>
      <c r="N339" s="860"/>
      <c r="O339" s="860"/>
      <c r="P339" s="860"/>
      <c r="Q339" s="860"/>
      <c r="R339" s="860"/>
      <c r="S339" s="860"/>
      <c r="T339" s="860"/>
      <c r="U339" s="860"/>
      <c r="V339" s="860"/>
      <c r="W339" s="860"/>
      <c r="X339" s="855"/>
      <c r="Y339" s="856"/>
      <c r="Z339" s="838"/>
      <c r="AA339" s="838"/>
      <c r="AB339" s="838"/>
    </row>
    <row r="340" spans="1:28" ht="12.75">
      <c r="A340" s="838"/>
      <c r="B340" s="853"/>
      <c r="C340" s="859"/>
      <c r="D340" s="860"/>
      <c r="E340" s="860"/>
      <c r="F340" s="860"/>
      <c r="G340" s="860"/>
      <c r="H340" s="860"/>
      <c r="I340" s="860"/>
      <c r="J340" s="860"/>
      <c r="K340" s="860"/>
      <c r="L340" s="860"/>
      <c r="M340" s="860"/>
      <c r="N340" s="860"/>
      <c r="O340" s="860"/>
      <c r="P340" s="860"/>
      <c r="Q340" s="860"/>
      <c r="R340" s="860"/>
      <c r="S340" s="860"/>
      <c r="T340" s="860"/>
      <c r="U340" s="860"/>
      <c r="V340" s="860"/>
      <c r="W340" s="860"/>
      <c r="X340" s="855"/>
      <c r="Y340" s="856"/>
      <c r="Z340" s="838"/>
      <c r="AA340" s="838"/>
      <c r="AB340" s="838"/>
    </row>
    <row r="341" spans="1:28" ht="12.75">
      <c r="A341" s="838"/>
      <c r="B341" s="853"/>
      <c r="C341" s="859"/>
      <c r="D341" s="860"/>
      <c r="E341" s="860"/>
      <c r="F341" s="860"/>
      <c r="G341" s="860"/>
      <c r="H341" s="860"/>
      <c r="I341" s="860"/>
      <c r="J341" s="860"/>
      <c r="K341" s="860"/>
      <c r="L341" s="860"/>
      <c r="M341" s="860"/>
      <c r="N341" s="860"/>
      <c r="O341" s="860"/>
      <c r="P341" s="860"/>
      <c r="Q341" s="860"/>
      <c r="R341" s="860"/>
      <c r="S341" s="860"/>
      <c r="T341" s="860"/>
      <c r="U341" s="860"/>
      <c r="V341" s="860"/>
      <c r="W341" s="860"/>
      <c r="X341" s="855"/>
      <c r="Y341" s="856"/>
      <c r="Z341" s="838"/>
      <c r="AA341" s="838"/>
      <c r="AB341" s="838"/>
    </row>
    <row r="342" spans="1:28" ht="12.75">
      <c r="A342" s="838"/>
      <c r="B342" s="853"/>
      <c r="C342" s="859"/>
      <c r="D342" s="860"/>
      <c r="E342" s="860"/>
      <c r="F342" s="860"/>
      <c r="G342" s="860"/>
      <c r="H342" s="860"/>
      <c r="I342" s="860"/>
      <c r="J342" s="860"/>
      <c r="K342" s="860"/>
      <c r="L342" s="860"/>
      <c r="M342" s="860"/>
      <c r="N342" s="860"/>
      <c r="O342" s="860"/>
      <c r="P342" s="860"/>
      <c r="Q342" s="860"/>
      <c r="R342" s="860"/>
      <c r="S342" s="860"/>
      <c r="T342" s="860"/>
      <c r="U342" s="860"/>
      <c r="V342" s="860"/>
      <c r="W342" s="860"/>
      <c r="X342" s="855"/>
      <c r="Y342" s="856"/>
      <c r="Z342" s="838"/>
      <c r="AA342" s="838"/>
      <c r="AB342" s="838"/>
    </row>
    <row r="343" spans="1:28" ht="12.75">
      <c r="A343" s="838"/>
      <c r="B343" s="853"/>
      <c r="C343" s="859"/>
      <c r="D343" s="860"/>
      <c r="E343" s="860"/>
      <c r="F343" s="860"/>
      <c r="G343" s="860"/>
      <c r="H343" s="860"/>
      <c r="I343" s="860"/>
      <c r="J343" s="860"/>
      <c r="K343" s="860"/>
      <c r="L343" s="860"/>
      <c r="M343" s="860"/>
      <c r="N343" s="860"/>
      <c r="O343" s="860"/>
      <c r="P343" s="860"/>
      <c r="Q343" s="860"/>
      <c r="R343" s="860"/>
      <c r="S343" s="860"/>
      <c r="T343" s="860"/>
      <c r="U343" s="860"/>
      <c r="V343" s="860"/>
      <c r="W343" s="860"/>
      <c r="X343" s="855"/>
      <c r="Y343" s="856"/>
      <c r="Z343" s="838"/>
      <c r="AA343" s="838"/>
      <c r="AB343" s="838"/>
    </row>
    <row r="344" spans="1:28" ht="12.75">
      <c r="A344" s="838"/>
      <c r="B344" s="853"/>
      <c r="C344" s="859"/>
      <c r="D344" s="860"/>
      <c r="E344" s="860"/>
      <c r="F344" s="860"/>
      <c r="G344" s="860"/>
      <c r="H344" s="860"/>
      <c r="I344" s="860"/>
      <c r="J344" s="860"/>
      <c r="K344" s="860"/>
      <c r="L344" s="860"/>
      <c r="M344" s="860"/>
      <c r="N344" s="860"/>
      <c r="O344" s="860"/>
      <c r="P344" s="860"/>
      <c r="Q344" s="860"/>
      <c r="R344" s="860"/>
      <c r="S344" s="860"/>
      <c r="T344" s="860"/>
      <c r="U344" s="860"/>
      <c r="V344" s="860"/>
      <c r="W344" s="860"/>
      <c r="X344" s="855"/>
      <c r="Y344" s="856"/>
      <c r="Z344" s="838"/>
      <c r="AA344" s="838"/>
      <c r="AB344" s="838"/>
    </row>
    <row r="345" spans="1:28" ht="12.75">
      <c r="A345" s="838"/>
      <c r="B345" s="853"/>
      <c r="C345" s="859"/>
      <c r="D345" s="860"/>
      <c r="E345" s="860"/>
      <c r="F345" s="860"/>
      <c r="G345" s="860"/>
      <c r="H345" s="860"/>
      <c r="I345" s="860"/>
      <c r="J345" s="860"/>
      <c r="K345" s="860"/>
      <c r="L345" s="860"/>
      <c r="M345" s="860"/>
      <c r="N345" s="860"/>
      <c r="O345" s="860"/>
      <c r="P345" s="860"/>
      <c r="Q345" s="860"/>
      <c r="R345" s="860"/>
      <c r="S345" s="860"/>
      <c r="T345" s="860"/>
      <c r="U345" s="860"/>
      <c r="V345" s="860"/>
      <c r="W345" s="860"/>
      <c r="X345" s="855"/>
      <c r="Y345" s="856"/>
      <c r="Z345" s="838"/>
      <c r="AA345" s="838"/>
      <c r="AB345" s="838"/>
    </row>
    <row r="346" spans="1:28" ht="12.75">
      <c r="A346" s="838"/>
      <c r="B346" s="853"/>
      <c r="C346" s="859"/>
      <c r="D346" s="860"/>
      <c r="E346" s="860"/>
      <c r="F346" s="860"/>
      <c r="G346" s="860"/>
      <c r="H346" s="860"/>
      <c r="I346" s="860"/>
      <c r="J346" s="860"/>
      <c r="K346" s="860"/>
      <c r="L346" s="860"/>
      <c r="M346" s="860"/>
      <c r="N346" s="860"/>
      <c r="O346" s="860"/>
      <c r="P346" s="860"/>
      <c r="Q346" s="860"/>
      <c r="R346" s="860"/>
      <c r="S346" s="860"/>
      <c r="T346" s="860"/>
      <c r="U346" s="860"/>
      <c r="V346" s="860"/>
      <c r="W346" s="860"/>
      <c r="X346" s="855"/>
      <c r="Y346" s="856"/>
      <c r="Z346" s="838"/>
      <c r="AA346" s="838"/>
      <c r="AB346" s="838"/>
    </row>
    <row r="347" spans="1:28" ht="12.75">
      <c r="A347" s="838"/>
      <c r="B347" s="853"/>
      <c r="C347" s="859"/>
      <c r="D347" s="860"/>
      <c r="E347" s="860"/>
      <c r="F347" s="860"/>
      <c r="G347" s="860"/>
      <c r="H347" s="860"/>
      <c r="I347" s="860"/>
      <c r="J347" s="860"/>
      <c r="K347" s="860"/>
      <c r="L347" s="860"/>
      <c r="M347" s="860"/>
      <c r="N347" s="860"/>
      <c r="O347" s="860"/>
      <c r="P347" s="860"/>
      <c r="Q347" s="860"/>
      <c r="R347" s="860"/>
      <c r="S347" s="860"/>
      <c r="T347" s="860"/>
      <c r="U347" s="860"/>
      <c r="V347" s="860"/>
      <c r="W347" s="860"/>
      <c r="X347" s="855"/>
      <c r="Y347" s="856"/>
      <c r="Z347" s="838"/>
      <c r="AA347" s="838"/>
      <c r="AB347" s="838"/>
    </row>
    <row r="348" spans="1:28" ht="12.75">
      <c r="A348" s="838"/>
      <c r="B348" s="853"/>
      <c r="C348" s="859"/>
      <c r="D348" s="860"/>
      <c r="E348" s="860"/>
      <c r="F348" s="860"/>
      <c r="G348" s="860"/>
      <c r="H348" s="860"/>
      <c r="I348" s="860"/>
      <c r="J348" s="860"/>
      <c r="K348" s="860"/>
      <c r="L348" s="860"/>
      <c r="M348" s="860"/>
      <c r="N348" s="860"/>
      <c r="O348" s="860"/>
      <c r="P348" s="860"/>
      <c r="Q348" s="860"/>
      <c r="R348" s="860"/>
      <c r="S348" s="860"/>
      <c r="T348" s="860"/>
      <c r="U348" s="860"/>
      <c r="V348" s="860"/>
      <c r="W348" s="860"/>
      <c r="X348" s="855"/>
      <c r="Y348" s="856"/>
      <c r="Z348" s="838"/>
      <c r="AA348" s="838"/>
      <c r="AB348" s="838"/>
    </row>
    <row r="349" spans="1:28" ht="12.75">
      <c r="A349" s="838"/>
      <c r="B349" s="853"/>
      <c r="C349" s="859"/>
      <c r="D349" s="860"/>
      <c r="E349" s="860"/>
      <c r="F349" s="860"/>
      <c r="G349" s="860"/>
      <c r="H349" s="860"/>
      <c r="I349" s="860"/>
      <c r="J349" s="860"/>
      <c r="K349" s="860"/>
      <c r="L349" s="860"/>
      <c r="M349" s="860"/>
      <c r="N349" s="860"/>
      <c r="O349" s="860"/>
      <c r="P349" s="860"/>
      <c r="Q349" s="860"/>
      <c r="R349" s="860"/>
      <c r="S349" s="860"/>
      <c r="T349" s="860"/>
      <c r="U349" s="860"/>
      <c r="V349" s="860"/>
      <c r="W349" s="860"/>
      <c r="X349" s="855"/>
      <c r="Y349" s="856"/>
      <c r="Z349" s="838"/>
      <c r="AA349" s="838"/>
      <c r="AB349" s="838"/>
    </row>
    <row r="350" spans="1:28" ht="12.75">
      <c r="A350" s="838"/>
      <c r="B350" s="853"/>
      <c r="C350" s="859"/>
      <c r="D350" s="860"/>
      <c r="E350" s="860"/>
      <c r="F350" s="860"/>
      <c r="G350" s="860"/>
      <c r="H350" s="860"/>
      <c r="I350" s="860"/>
      <c r="J350" s="860"/>
      <c r="K350" s="860"/>
      <c r="L350" s="860"/>
      <c r="M350" s="860"/>
      <c r="N350" s="860"/>
      <c r="O350" s="860"/>
      <c r="P350" s="860"/>
      <c r="Q350" s="860"/>
      <c r="R350" s="860"/>
      <c r="S350" s="860"/>
      <c r="T350" s="860"/>
      <c r="U350" s="860"/>
      <c r="V350" s="860"/>
      <c r="W350" s="860"/>
      <c r="X350" s="855"/>
      <c r="Y350" s="856"/>
      <c r="Z350" s="838"/>
      <c r="AA350" s="838"/>
      <c r="AB350" s="838"/>
    </row>
    <row r="351" spans="1:28" ht="12.75">
      <c r="A351" s="838"/>
      <c r="B351" s="853"/>
      <c r="C351" s="859"/>
      <c r="D351" s="860"/>
      <c r="E351" s="860"/>
      <c r="F351" s="860"/>
      <c r="G351" s="860"/>
      <c r="H351" s="860"/>
      <c r="I351" s="860"/>
      <c r="J351" s="860"/>
      <c r="K351" s="860"/>
      <c r="L351" s="860"/>
      <c r="M351" s="860"/>
      <c r="N351" s="860"/>
      <c r="O351" s="860"/>
      <c r="P351" s="860"/>
      <c r="Q351" s="860"/>
      <c r="R351" s="860"/>
      <c r="S351" s="860"/>
      <c r="T351" s="860"/>
      <c r="U351" s="860"/>
      <c r="V351" s="860"/>
      <c r="W351" s="860"/>
      <c r="X351" s="855"/>
      <c r="Y351" s="856"/>
      <c r="Z351" s="838"/>
      <c r="AA351" s="838"/>
      <c r="AB351" s="838"/>
    </row>
    <row r="352" spans="1:28" ht="12.75">
      <c r="A352" s="838"/>
      <c r="B352" s="853"/>
      <c r="C352" s="859"/>
      <c r="D352" s="860"/>
      <c r="E352" s="860"/>
      <c r="F352" s="860"/>
      <c r="G352" s="860"/>
      <c r="H352" s="860"/>
      <c r="I352" s="860"/>
      <c r="J352" s="860"/>
      <c r="K352" s="860"/>
      <c r="L352" s="860"/>
      <c r="M352" s="860"/>
      <c r="N352" s="860"/>
      <c r="O352" s="860"/>
      <c r="P352" s="860"/>
      <c r="Q352" s="860"/>
      <c r="R352" s="860"/>
      <c r="S352" s="860"/>
      <c r="T352" s="860"/>
      <c r="U352" s="860"/>
      <c r="V352" s="860"/>
      <c r="W352" s="860"/>
      <c r="X352" s="855"/>
      <c r="Y352" s="856"/>
      <c r="Z352" s="838"/>
      <c r="AA352" s="838"/>
      <c r="AB352" s="838"/>
    </row>
    <row r="353" spans="1:28" ht="12.75">
      <c r="A353" s="838"/>
      <c r="B353" s="853"/>
      <c r="C353" s="859"/>
      <c r="D353" s="860"/>
      <c r="E353" s="860"/>
      <c r="F353" s="860"/>
      <c r="G353" s="860"/>
      <c r="H353" s="860"/>
      <c r="I353" s="860"/>
      <c r="J353" s="860"/>
      <c r="K353" s="860"/>
      <c r="L353" s="860"/>
      <c r="M353" s="860"/>
      <c r="N353" s="860"/>
      <c r="O353" s="860"/>
      <c r="P353" s="860"/>
      <c r="Q353" s="860"/>
      <c r="R353" s="860"/>
      <c r="S353" s="860"/>
      <c r="T353" s="860"/>
      <c r="U353" s="860"/>
      <c r="V353" s="860"/>
      <c r="W353" s="860"/>
      <c r="X353" s="855"/>
      <c r="Y353" s="856"/>
      <c r="Z353" s="838"/>
      <c r="AA353" s="838"/>
      <c r="AB353" s="838"/>
    </row>
    <row r="354" spans="1:28" ht="12.75">
      <c r="A354" s="838"/>
      <c r="B354" s="853"/>
      <c r="C354" s="859"/>
      <c r="D354" s="860"/>
      <c r="E354" s="860"/>
      <c r="F354" s="860"/>
      <c r="G354" s="860"/>
      <c r="H354" s="860"/>
      <c r="I354" s="860"/>
      <c r="J354" s="860"/>
      <c r="K354" s="860"/>
      <c r="L354" s="860"/>
      <c r="M354" s="860"/>
      <c r="N354" s="860"/>
      <c r="O354" s="860"/>
      <c r="P354" s="860"/>
      <c r="Q354" s="860"/>
      <c r="R354" s="860"/>
      <c r="S354" s="860"/>
      <c r="T354" s="860"/>
      <c r="U354" s="860"/>
      <c r="V354" s="860"/>
      <c r="W354" s="860"/>
      <c r="X354" s="855"/>
      <c r="Y354" s="856"/>
      <c r="Z354" s="838"/>
      <c r="AA354" s="838"/>
      <c r="AB354" s="838"/>
    </row>
    <row r="355" spans="1:28" ht="12.75">
      <c r="A355" s="838"/>
      <c r="B355" s="853"/>
      <c r="C355" s="859"/>
      <c r="D355" s="860"/>
      <c r="E355" s="860"/>
      <c r="F355" s="860"/>
      <c r="G355" s="860"/>
      <c r="H355" s="860"/>
      <c r="I355" s="860"/>
      <c r="J355" s="860"/>
      <c r="K355" s="860"/>
      <c r="L355" s="860"/>
      <c r="M355" s="860"/>
      <c r="N355" s="860"/>
      <c r="O355" s="860"/>
      <c r="P355" s="860"/>
      <c r="Q355" s="860"/>
      <c r="R355" s="860"/>
      <c r="S355" s="860"/>
      <c r="T355" s="860"/>
      <c r="U355" s="860"/>
      <c r="V355" s="860"/>
      <c r="W355" s="860"/>
      <c r="X355" s="855"/>
      <c r="Y355" s="856"/>
      <c r="Z355" s="838"/>
      <c r="AA355" s="838"/>
      <c r="AB355" s="838"/>
    </row>
    <row r="356" spans="1:28" ht="12.75">
      <c r="A356" s="838"/>
      <c r="B356" s="853"/>
      <c r="C356" s="859"/>
      <c r="D356" s="860"/>
      <c r="E356" s="860"/>
      <c r="F356" s="860"/>
      <c r="G356" s="860"/>
      <c r="H356" s="860"/>
      <c r="I356" s="860"/>
      <c r="J356" s="860"/>
      <c r="K356" s="860"/>
      <c r="L356" s="860"/>
      <c r="M356" s="860"/>
      <c r="N356" s="860"/>
      <c r="O356" s="860"/>
      <c r="P356" s="860"/>
      <c r="Q356" s="860"/>
      <c r="R356" s="860"/>
      <c r="S356" s="860"/>
      <c r="T356" s="860"/>
      <c r="U356" s="860"/>
      <c r="V356" s="860"/>
      <c r="W356" s="860"/>
      <c r="X356" s="855"/>
      <c r="Y356" s="856"/>
      <c r="Z356" s="838"/>
      <c r="AA356" s="838"/>
      <c r="AB356" s="838"/>
    </row>
    <row r="357" spans="1:28" ht="12.75">
      <c r="A357" s="838"/>
      <c r="B357" s="853"/>
      <c r="C357" s="859"/>
      <c r="D357" s="860"/>
      <c r="E357" s="860"/>
      <c r="F357" s="860"/>
      <c r="G357" s="860"/>
      <c r="H357" s="860"/>
      <c r="I357" s="860"/>
      <c r="J357" s="860"/>
      <c r="K357" s="860"/>
      <c r="L357" s="860"/>
      <c r="M357" s="860"/>
      <c r="N357" s="860"/>
      <c r="O357" s="860"/>
      <c r="P357" s="860"/>
      <c r="Q357" s="860"/>
      <c r="R357" s="860"/>
      <c r="S357" s="860"/>
      <c r="T357" s="860"/>
      <c r="U357" s="860"/>
      <c r="V357" s="860"/>
      <c r="W357" s="860"/>
      <c r="X357" s="855"/>
      <c r="Y357" s="856"/>
      <c r="Z357" s="838"/>
      <c r="AA357" s="838"/>
      <c r="AB357" s="838"/>
    </row>
    <row r="358" spans="1:28" ht="12.75">
      <c r="A358" s="838"/>
      <c r="B358" s="853"/>
      <c r="C358" s="859"/>
      <c r="D358" s="860"/>
      <c r="E358" s="860"/>
      <c r="F358" s="860"/>
      <c r="G358" s="860"/>
      <c r="H358" s="860"/>
      <c r="I358" s="860"/>
      <c r="J358" s="860"/>
      <c r="K358" s="860"/>
      <c r="L358" s="860"/>
      <c r="M358" s="860"/>
      <c r="N358" s="860"/>
      <c r="O358" s="860"/>
      <c r="P358" s="860"/>
      <c r="Q358" s="860"/>
      <c r="R358" s="860"/>
      <c r="S358" s="860"/>
      <c r="T358" s="860"/>
      <c r="U358" s="860"/>
      <c r="V358" s="860"/>
      <c r="W358" s="860"/>
      <c r="X358" s="855"/>
      <c r="Y358" s="856"/>
      <c r="Z358" s="838"/>
      <c r="AA358" s="838"/>
      <c r="AB358" s="838"/>
    </row>
    <row r="359" spans="1:28" ht="12.75">
      <c r="A359" s="838"/>
      <c r="B359" s="853"/>
      <c r="C359" s="859"/>
      <c r="D359" s="860"/>
      <c r="E359" s="860"/>
      <c r="F359" s="860"/>
      <c r="G359" s="860"/>
      <c r="H359" s="860"/>
      <c r="I359" s="860"/>
      <c r="J359" s="860"/>
      <c r="K359" s="860"/>
      <c r="L359" s="860"/>
      <c r="M359" s="860"/>
      <c r="N359" s="860"/>
      <c r="O359" s="860"/>
      <c r="P359" s="860"/>
      <c r="Q359" s="860"/>
      <c r="R359" s="860"/>
      <c r="S359" s="860"/>
      <c r="T359" s="860"/>
      <c r="U359" s="860"/>
      <c r="V359" s="860"/>
      <c r="W359" s="860"/>
      <c r="X359" s="855"/>
      <c r="Y359" s="856"/>
      <c r="Z359" s="838"/>
      <c r="AA359" s="838"/>
      <c r="AB359" s="838"/>
    </row>
    <row r="360" spans="1:28" ht="12.75">
      <c r="A360" s="838"/>
      <c r="B360" s="853"/>
      <c r="C360" s="859"/>
      <c r="D360" s="860"/>
      <c r="E360" s="860"/>
      <c r="F360" s="860"/>
      <c r="G360" s="860"/>
      <c r="H360" s="860"/>
      <c r="I360" s="860"/>
      <c r="J360" s="860"/>
      <c r="K360" s="860"/>
      <c r="L360" s="860"/>
      <c r="M360" s="860"/>
      <c r="N360" s="860"/>
      <c r="O360" s="860"/>
      <c r="P360" s="860"/>
      <c r="Q360" s="860"/>
      <c r="R360" s="860"/>
      <c r="S360" s="860"/>
      <c r="T360" s="860"/>
      <c r="U360" s="860"/>
      <c r="V360" s="860"/>
      <c r="W360" s="860"/>
      <c r="X360" s="855"/>
      <c r="Y360" s="856"/>
      <c r="Z360" s="838"/>
      <c r="AA360" s="838"/>
      <c r="AB360" s="838"/>
    </row>
    <row r="361" spans="1:28" ht="12.75">
      <c r="A361" s="838"/>
      <c r="B361" s="853"/>
      <c r="C361" s="859"/>
      <c r="D361" s="860"/>
      <c r="E361" s="860"/>
      <c r="F361" s="860"/>
      <c r="G361" s="860"/>
      <c r="H361" s="860"/>
      <c r="I361" s="860"/>
      <c r="J361" s="860"/>
      <c r="K361" s="860"/>
      <c r="L361" s="860"/>
      <c r="M361" s="860"/>
      <c r="N361" s="860"/>
      <c r="O361" s="860"/>
      <c r="P361" s="860"/>
      <c r="Q361" s="860"/>
      <c r="R361" s="860"/>
      <c r="S361" s="860"/>
      <c r="T361" s="860"/>
      <c r="U361" s="860"/>
      <c r="V361" s="860"/>
      <c r="W361" s="860"/>
      <c r="X361" s="855"/>
      <c r="Y361" s="856"/>
      <c r="Z361" s="838"/>
      <c r="AA361" s="838"/>
      <c r="AB361" s="838"/>
    </row>
    <row r="362" spans="1:28" ht="12.75">
      <c r="A362" s="838"/>
      <c r="B362" s="853"/>
      <c r="C362" s="859"/>
      <c r="D362" s="860"/>
      <c r="E362" s="860"/>
      <c r="F362" s="860"/>
      <c r="G362" s="860"/>
      <c r="H362" s="860"/>
      <c r="I362" s="860"/>
      <c r="J362" s="860"/>
      <c r="K362" s="860"/>
      <c r="L362" s="860"/>
      <c r="M362" s="860"/>
      <c r="N362" s="860"/>
      <c r="O362" s="860"/>
      <c r="P362" s="860"/>
      <c r="Q362" s="860"/>
      <c r="R362" s="860"/>
      <c r="S362" s="860"/>
      <c r="T362" s="860"/>
      <c r="U362" s="860"/>
      <c r="V362" s="860"/>
      <c r="W362" s="860"/>
      <c r="X362" s="855"/>
      <c r="Y362" s="856"/>
      <c r="Z362" s="838"/>
      <c r="AA362" s="838"/>
      <c r="AB362" s="838"/>
    </row>
    <row r="363" spans="1:28" ht="12.75">
      <c r="A363" s="838"/>
      <c r="B363" s="853"/>
      <c r="C363" s="859"/>
      <c r="D363" s="860"/>
      <c r="E363" s="860"/>
      <c r="F363" s="860"/>
      <c r="G363" s="860"/>
      <c r="H363" s="860"/>
      <c r="I363" s="860"/>
      <c r="J363" s="860"/>
      <c r="K363" s="860"/>
      <c r="L363" s="860"/>
      <c r="M363" s="860"/>
      <c r="N363" s="860"/>
      <c r="O363" s="860"/>
      <c r="P363" s="860"/>
      <c r="Q363" s="860"/>
      <c r="R363" s="860"/>
      <c r="S363" s="860"/>
      <c r="T363" s="860"/>
      <c r="U363" s="860"/>
      <c r="V363" s="860"/>
      <c r="W363" s="860"/>
      <c r="X363" s="855"/>
      <c r="Y363" s="856"/>
      <c r="Z363" s="838"/>
      <c r="AA363" s="838"/>
      <c r="AB363" s="838"/>
    </row>
    <row r="364" spans="1:28" ht="12.75">
      <c r="A364" s="838"/>
      <c r="B364" s="853"/>
      <c r="C364" s="859"/>
      <c r="D364" s="860"/>
      <c r="E364" s="860"/>
      <c r="F364" s="860"/>
      <c r="G364" s="860"/>
      <c r="H364" s="860"/>
      <c r="I364" s="860"/>
      <c r="J364" s="860"/>
      <c r="K364" s="860"/>
      <c r="L364" s="860"/>
      <c r="M364" s="860"/>
      <c r="N364" s="860"/>
      <c r="O364" s="860"/>
      <c r="P364" s="860"/>
      <c r="Q364" s="860"/>
      <c r="R364" s="860"/>
      <c r="S364" s="860"/>
      <c r="T364" s="860"/>
      <c r="U364" s="860"/>
      <c r="V364" s="860"/>
      <c r="W364" s="860"/>
      <c r="X364" s="855"/>
      <c r="Y364" s="856"/>
      <c r="Z364" s="838"/>
      <c r="AA364" s="838"/>
      <c r="AB364" s="838"/>
    </row>
    <row r="365" spans="1:28" ht="12.75">
      <c r="A365" s="838"/>
      <c r="B365" s="853"/>
      <c r="C365" s="859"/>
      <c r="D365" s="860"/>
      <c r="E365" s="860"/>
      <c r="F365" s="860"/>
      <c r="G365" s="860"/>
      <c r="H365" s="860"/>
      <c r="I365" s="860"/>
      <c r="J365" s="860"/>
      <c r="K365" s="860"/>
      <c r="L365" s="860"/>
      <c r="M365" s="860"/>
      <c r="N365" s="860"/>
      <c r="O365" s="860"/>
      <c r="P365" s="860"/>
      <c r="Q365" s="860"/>
      <c r="R365" s="860"/>
      <c r="S365" s="860"/>
      <c r="T365" s="860"/>
      <c r="U365" s="860"/>
      <c r="V365" s="860"/>
      <c r="W365" s="860"/>
      <c r="X365" s="855"/>
      <c r="Y365" s="856"/>
      <c r="Z365" s="838"/>
      <c r="AA365" s="838"/>
      <c r="AB365" s="838"/>
    </row>
    <row r="366" spans="1:28" ht="12.75">
      <c r="A366" s="838"/>
      <c r="B366" s="853"/>
      <c r="C366" s="859"/>
      <c r="D366" s="860"/>
      <c r="E366" s="860"/>
      <c r="F366" s="860"/>
      <c r="G366" s="860"/>
      <c r="H366" s="860"/>
      <c r="I366" s="860"/>
      <c r="J366" s="860"/>
      <c r="K366" s="860"/>
      <c r="L366" s="860"/>
      <c r="M366" s="860"/>
      <c r="N366" s="860"/>
      <c r="O366" s="860"/>
      <c r="P366" s="860"/>
      <c r="Q366" s="860"/>
      <c r="R366" s="860"/>
      <c r="S366" s="860"/>
      <c r="T366" s="860"/>
      <c r="U366" s="860"/>
      <c r="V366" s="860"/>
      <c r="W366" s="860"/>
      <c r="X366" s="855"/>
      <c r="Y366" s="856"/>
      <c r="Z366" s="838"/>
      <c r="AA366" s="838"/>
      <c r="AB366" s="838"/>
    </row>
    <row r="367" spans="1:28" ht="12.75">
      <c r="A367" s="838"/>
      <c r="B367" s="853"/>
      <c r="C367" s="859"/>
      <c r="D367" s="860"/>
      <c r="E367" s="860"/>
      <c r="F367" s="860"/>
      <c r="G367" s="860"/>
      <c r="H367" s="860"/>
      <c r="I367" s="860"/>
      <c r="J367" s="860"/>
      <c r="K367" s="860"/>
      <c r="L367" s="860"/>
      <c r="M367" s="860"/>
      <c r="N367" s="860"/>
      <c r="O367" s="860"/>
      <c r="P367" s="860"/>
      <c r="Q367" s="860"/>
      <c r="R367" s="860"/>
      <c r="S367" s="860"/>
      <c r="T367" s="860"/>
      <c r="U367" s="860"/>
      <c r="V367" s="860"/>
      <c r="W367" s="860"/>
      <c r="X367" s="855"/>
      <c r="Y367" s="856"/>
      <c r="Z367" s="838"/>
      <c r="AA367" s="838"/>
      <c r="AB367" s="838"/>
    </row>
    <row r="368" spans="1:28" ht="12.75">
      <c r="A368" s="838"/>
      <c r="B368" s="853"/>
      <c r="C368" s="859"/>
      <c r="D368" s="860"/>
      <c r="E368" s="860"/>
      <c r="F368" s="860"/>
      <c r="G368" s="860"/>
      <c r="H368" s="860"/>
      <c r="I368" s="860"/>
      <c r="J368" s="860"/>
      <c r="K368" s="860"/>
      <c r="L368" s="860"/>
      <c r="M368" s="860"/>
      <c r="N368" s="860"/>
      <c r="O368" s="860"/>
      <c r="P368" s="860"/>
      <c r="Q368" s="860"/>
      <c r="R368" s="860"/>
      <c r="S368" s="860"/>
      <c r="T368" s="860"/>
      <c r="U368" s="860"/>
      <c r="V368" s="860"/>
      <c r="W368" s="860"/>
      <c r="X368" s="855"/>
      <c r="Y368" s="856"/>
      <c r="Z368" s="838"/>
      <c r="AA368" s="838"/>
      <c r="AB368" s="838"/>
    </row>
    <row r="369" spans="1:28" ht="12.75">
      <c r="A369" s="838"/>
      <c r="B369" s="853"/>
      <c r="C369" s="859"/>
      <c r="D369" s="860"/>
      <c r="E369" s="860"/>
      <c r="F369" s="860"/>
      <c r="G369" s="860"/>
      <c r="H369" s="860"/>
      <c r="I369" s="860"/>
      <c r="J369" s="860"/>
      <c r="K369" s="860"/>
      <c r="L369" s="860"/>
      <c r="M369" s="860"/>
      <c r="N369" s="860"/>
      <c r="O369" s="860"/>
      <c r="P369" s="860"/>
      <c r="Q369" s="860"/>
      <c r="R369" s="860"/>
      <c r="S369" s="860"/>
      <c r="T369" s="860"/>
      <c r="U369" s="860"/>
      <c r="V369" s="860"/>
      <c r="W369" s="860"/>
      <c r="X369" s="855"/>
      <c r="Y369" s="856"/>
      <c r="Z369" s="838"/>
      <c r="AA369" s="838"/>
      <c r="AB369" s="838"/>
    </row>
    <row r="370" spans="1:28" ht="12.75">
      <c r="A370" s="838"/>
      <c r="B370" s="853"/>
      <c r="C370" s="859"/>
      <c r="D370" s="860"/>
      <c r="E370" s="860"/>
      <c r="F370" s="860"/>
      <c r="G370" s="860"/>
      <c r="H370" s="860"/>
      <c r="I370" s="860"/>
      <c r="J370" s="860"/>
      <c r="K370" s="860"/>
      <c r="L370" s="860"/>
      <c r="M370" s="860"/>
      <c r="N370" s="860"/>
      <c r="O370" s="860"/>
      <c r="P370" s="860"/>
      <c r="Q370" s="860"/>
      <c r="R370" s="860"/>
      <c r="S370" s="860"/>
      <c r="T370" s="860"/>
      <c r="U370" s="860"/>
      <c r="V370" s="860"/>
      <c r="W370" s="860"/>
      <c r="X370" s="855"/>
      <c r="Y370" s="856"/>
      <c r="Z370" s="838"/>
      <c r="AA370" s="838"/>
      <c r="AB370" s="838"/>
    </row>
    <row r="371" spans="1:28" ht="12.75">
      <c r="A371" s="838"/>
      <c r="B371" s="853"/>
      <c r="C371" s="859"/>
      <c r="D371" s="860"/>
      <c r="E371" s="860"/>
      <c r="F371" s="860"/>
      <c r="G371" s="860"/>
      <c r="H371" s="860"/>
      <c r="I371" s="860"/>
      <c r="J371" s="860"/>
      <c r="K371" s="860"/>
      <c r="L371" s="860"/>
      <c r="M371" s="860"/>
      <c r="N371" s="860"/>
      <c r="O371" s="860"/>
      <c r="P371" s="860"/>
      <c r="Q371" s="860"/>
      <c r="R371" s="860"/>
      <c r="S371" s="860"/>
      <c r="T371" s="860"/>
      <c r="U371" s="860"/>
      <c r="V371" s="860"/>
      <c r="W371" s="860"/>
      <c r="X371" s="855"/>
      <c r="Y371" s="856"/>
      <c r="Z371" s="838"/>
      <c r="AA371" s="838"/>
      <c r="AB371" s="838"/>
    </row>
    <row r="372" spans="1:28" ht="12.75">
      <c r="A372" s="838"/>
      <c r="B372" s="853"/>
      <c r="C372" s="859"/>
      <c r="D372" s="860"/>
      <c r="E372" s="860"/>
      <c r="F372" s="860"/>
      <c r="G372" s="860"/>
      <c r="H372" s="860"/>
      <c r="I372" s="860"/>
      <c r="J372" s="860"/>
      <c r="K372" s="860"/>
      <c r="L372" s="860"/>
      <c r="M372" s="860"/>
      <c r="N372" s="860"/>
      <c r="O372" s="860"/>
      <c r="P372" s="860"/>
      <c r="Q372" s="860"/>
      <c r="R372" s="860"/>
      <c r="S372" s="860"/>
      <c r="T372" s="860"/>
      <c r="U372" s="860"/>
      <c r="V372" s="860"/>
      <c r="W372" s="860"/>
      <c r="X372" s="855"/>
      <c r="Y372" s="856"/>
      <c r="Z372" s="838"/>
      <c r="AA372" s="838"/>
      <c r="AB372" s="838"/>
    </row>
    <row r="373" spans="1:28" ht="12.75">
      <c r="A373" s="838"/>
      <c r="B373" s="853"/>
      <c r="C373" s="859"/>
      <c r="D373" s="860"/>
      <c r="E373" s="860"/>
      <c r="F373" s="860"/>
      <c r="G373" s="860"/>
      <c r="H373" s="860"/>
      <c r="I373" s="860"/>
      <c r="J373" s="860"/>
      <c r="K373" s="860"/>
      <c r="L373" s="860"/>
      <c r="M373" s="860"/>
      <c r="N373" s="860"/>
      <c r="O373" s="860"/>
      <c r="P373" s="860"/>
      <c r="Q373" s="860"/>
      <c r="R373" s="860"/>
      <c r="S373" s="860"/>
      <c r="T373" s="860"/>
      <c r="U373" s="860"/>
      <c r="V373" s="860"/>
      <c r="W373" s="860"/>
      <c r="X373" s="855"/>
      <c r="Y373" s="856"/>
      <c r="Z373" s="838"/>
      <c r="AA373" s="838"/>
      <c r="AB373" s="838"/>
    </row>
    <row r="374" spans="1:28" ht="12.75">
      <c r="A374" s="838"/>
      <c r="B374" s="853"/>
      <c r="C374" s="859"/>
      <c r="D374" s="860"/>
      <c r="E374" s="860"/>
      <c r="F374" s="860"/>
      <c r="G374" s="860"/>
      <c r="H374" s="860"/>
      <c r="I374" s="860"/>
      <c r="J374" s="860"/>
      <c r="K374" s="860"/>
      <c r="L374" s="860"/>
      <c r="M374" s="860"/>
      <c r="N374" s="860"/>
      <c r="O374" s="860"/>
      <c r="P374" s="860"/>
      <c r="Q374" s="860"/>
      <c r="R374" s="860"/>
      <c r="S374" s="860"/>
      <c r="T374" s="860"/>
      <c r="U374" s="860"/>
      <c r="V374" s="860"/>
      <c r="W374" s="860"/>
      <c r="X374" s="855"/>
      <c r="Y374" s="856"/>
      <c r="Z374" s="838"/>
      <c r="AA374" s="838"/>
      <c r="AB374" s="838"/>
    </row>
    <row r="375" spans="1:28" ht="12.75">
      <c r="A375" s="838"/>
      <c r="B375" s="853"/>
      <c r="C375" s="859"/>
      <c r="D375" s="860"/>
      <c r="E375" s="860"/>
      <c r="F375" s="860"/>
      <c r="G375" s="860"/>
      <c r="H375" s="860"/>
      <c r="I375" s="860"/>
      <c r="J375" s="860"/>
      <c r="K375" s="860"/>
      <c r="L375" s="860"/>
      <c r="M375" s="860"/>
      <c r="N375" s="860"/>
      <c r="O375" s="860"/>
      <c r="P375" s="860"/>
      <c r="Q375" s="860"/>
      <c r="R375" s="860"/>
      <c r="S375" s="860"/>
      <c r="T375" s="860"/>
      <c r="U375" s="860"/>
      <c r="V375" s="860"/>
      <c r="W375" s="860"/>
      <c r="X375" s="855"/>
      <c r="Y375" s="856"/>
      <c r="Z375" s="838"/>
      <c r="AA375" s="838"/>
      <c r="AB375" s="838"/>
    </row>
    <row r="376" spans="1:28" ht="12.75">
      <c r="A376" s="838"/>
      <c r="B376" s="853"/>
      <c r="C376" s="859"/>
      <c r="D376" s="860"/>
      <c r="E376" s="860"/>
      <c r="F376" s="860"/>
      <c r="G376" s="860"/>
      <c r="H376" s="860"/>
      <c r="I376" s="860"/>
      <c r="J376" s="860"/>
      <c r="K376" s="860"/>
      <c r="L376" s="860"/>
      <c r="M376" s="860"/>
      <c r="N376" s="860"/>
      <c r="O376" s="860"/>
      <c r="P376" s="860"/>
      <c r="Q376" s="860"/>
      <c r="R376" s="860"/>
      <c r="S376" s="860"/>
      <c r="T376" s="860"/>
      <c r="U376" s="860"/>
      <c r="V376" s="860"/>
      <c r="W376" s="860"/>
      <c r="X376" s="855"/>
      <c r="Y376" s="856"/>
      <c r="Z376" s="838"/>
      <c r="AA376" s="838"/>
      <c r="AB376" s="838"/>
    </row>
    <row r="377" spans="1:28" ht="12.75">
      <c r="A377" s="838"/>
      <c r="B377" s="853"/>
      <c r="C377" s="859"/>
      <c r="D377" s="860"/>
      <c r="E377" s="860"/>
      <c r="F377" s="860"/>
      <c r="G377" s="860"/>
      <c r="H377" s="860"/>
      <c r="I377" s="860"/>
      <c r="J377" s="860"/>
      <c r="K377" s="860"/>
      <c r="L377" s="860"/>
      <c r="M377" s="860"/>
      <c r="N377" s="860"/>
      <c r="O377" s="860"/>
      <c r="P377" s="860"/>
      <c r="Q377" s="860"/>
      <c r="R377" s="860"/>
      <c r="S377" s="860"/>
      <c r="T377" s="860"/>
      <c r="U377" s="860"/>
      <c r="V377" s="860"/>
      <c r="W377" s="860"/>
      <c r="X377" s="855"/>
      <c r="Y377" s="856"/>
      <c r="Z377" s="838"/>
      <c r="AA377" s="838"/>
      <c r="AB377" s="838"/>
    </row>
    <row r="378" spans="1:28" ht="12.75">
      <c r="A378" s="838"/>
      <c r="B378" s="853"/>
      <c r="C378" s="859"/>
      <c r="D378" s="860"/>
      <c r="E378" s="860"/>
      <c r="F378" s="860"/>
      <c r="G378" s="860"/>
      <c r="H378" s="860"/>
      <c r="I378" s="860"/>
      <c r="J378" s="860"/>
      <c r="K378" s="860"/>
      <c r="L378" s="860"/>
      <c r="M378" s="860"/>
      <c r="N378" s="860"/>
      <c r="O378" s="860"/>
      <c r="P378" s="860"/>
      <c r="Q378" s="860"/>
      <c r="R378" s="860"/>
      <c r="S378" s="860"/>
      <c r="T378" s="860"/>
      <c r="U378" s="860"/>
      <c r="V378" s="860"/>
      <c r="W378" s="860"/>
      <c r="X378" s="855"/>
      <c r="Y378" s="856"/>
      <c r="Z378" s="838"/>
      <c r="AA378" s="838"/>
      <c r="AB378" s="838"/>
    </row>
    <row r="379" spans="1:28" ht="12.75">
      <c r="A379" s="838"/>
      <c r="B379" s="853"/>
      <c r="C379" s="859"/>
      <c r="D379" s="860"/>
      <c r="E379" s="860"/>
      <c r="F379" s="860"/>
      <c r="G379" s="860"/>
      <c r="H379" s="860"/>
      <c r="I379" s="860"/>
      <c r="J379" s="860"/>
      <c r="K379" s="860"/>
      <c r="L379" s="860"/>
      <c r="M379" s="860"/>
      <c r="N379" s="860"/>
      <c r="O379" s="860"/>
      <c r="P379" s="860"/>
      <c r="Q379" s="860"/>
      <c r="R379" s="860"/>
      <c r="S379" s="860"/>
      <c r="T379" s="860"/>
      <c r="U379" s="860"/>
      <c r="V379" s="860"/>
      <c r="W379" s="860"/>
      <c r="X379" s="855"/>
      <c r="Y379" s="856"/>
      <c r="Z379" s="838"/>
      <c r="AA379" s="838"/>
      <c r="AB379" s="838"/>
    </row>
    <row r="380" spans="1:28" ht="12.75">
      <c r="A380" s="838"/>
      <c r="B380" s="853"/>
      <c r="C380" s="859"/>
      <c r="D380" s="860"/>
      <c r="E380" s="860"/>
      <c r="F380" s="860"/>
      <c r="G380" s="860"/>
      <c r="H380" s="860"/>
      <c r="I380" s="860"/>
      <c r="J380" s="860"/>
      <c r="K380" s="860"/>
      <c r="L380" s="860"/>
      <c r="M380" s="860"/>
      <c r="N380" s="860"/>
      <c r="O380" s="860"/>
      <c r="P380" s="860"/>
      <c r="Q380" s="860"/>
      <c r="R380" s="860"/>
      <c r="S380" s="860"/>
      <c r="T380" s="860"/>
      <c r="U380" s="860"/>
      <c r="V380" s="860"/>
      <c r="W380" s="860"/>
      <c r="X380" s="855"/>
      <c r="Y380" s="856"/>
      <c r="Z380" s="838"/>
      <c r="AA380" s="838"/>
      <c r="AB380" s="838"/>
    </row>
    <row r="381" spans="1:28" ht="12.75">
      <c r="A381" s="838"/>
      <c r="B381" s="853"/>
      <c r="C381" s="859"/>
      <c r="D381" s="860"/>
      <c r="E381" s="860"/>
      <c r="F381" s="860"/>
      <c r="G381" s="860"/>
      <c r="H381" s="860"/>
      <c r="I381" s="860"/>
      <c r="J381" s="860"/>
      <c r="K381" s="860"/>
      <c r="L381" s="860"/>
      <c r="M381" s="860"/>
      <c r="N381" s="860"/>
      <c r="O381" s="860"/>
      <c r="P381" s="860"/>
      <c r="Q381" s="860"/>
      <c r="R381" s="860"/>
      <c r="S381" s="860"/>
      <c r="T381" s="860"/>
      <c r="U381" s="860"/>
      <c r="V381" s="860"/>
      <c r="W381" s="860"/>
      <c r="X381" s="855"/>
      <c r="Y381" s="856"/>
      <c r="Z381" s="838"/>
      <c r="AA381" s="838"/>
      <c r="AB381" s="838"/>
    </row>
    <row r="382" spans="1:28" ht="12.75">
      <c r="A382" s="838"/>
      <c r="B382" s="853"/>
      <c r="C382" s="859"/>
      <c r="D382" s="860"/>
      <c r="E382" s="860"/>
      <c r="F382" s="860"/>
      <c r="G382" s="860"/>
      <c r="H382" s="860"/>
      <c r="I382" s="860"/>
      <c r="J382" s="860"/>
      <c r="K382" s="860"/>
      <c r="L382" s="860"/>
      <c r="M382" s="860"/>
      <c r="N382" s="860"/>
      <c r="O382" s="860"/>
      <c r="P382" s="860"/>
      <c r="Q382" s="860"/>
      <c r="R382" s="860"/>
      <c r="S382" s="860"/>
      <c r="T382" s="860"/>
      <c r="U382" s="860"/>
      <c r="V382" s="860"/>
      <c r="W382" s="860"/>
      <c r="X382" s="855"/>
      <c r="Y382" s="856"/>
      <c r="Z382" s="838"/>
      <c r="AA382" s="838"/>
      <c r="AB382" s="838"/>
    </row>
    <row r="383" spans="1:28" ht="12.75">
      <c r="A383" s="838"/>
      <c r="B383" s="853"/>
      <c r="C383" s="859"/>
      <c r="D383" s="860"/>
      <c r="E383" s="860"/>
      <c r="F383" s="860"/>
      <c r="G383" s="860"/>
      <c r="H383" s="860"/>
      <c r="I383" s="860"/>
      <c r="J383" s="860"/>
      <c r="K383" s="860"/>
      <c r="L383" s="860"/>
      <c r="M383" s="860"/>
      <c r="N383" s="860"/>
      <c r="O383" s="860"/>
      <c r="P383" s="860"/>
      <c r="Q383" s="860"/>
      <c r="R383" s="860"/>
      <c r="S383" s="860"/>
      <c r="T383" s="860"/>
      <c r="U383" s="860"/>
      <c r="V383" s="860"/>
      <c r="W383" s="860"/>
      <c r="X383" s="855"/>
      <c r="Y383" s="856"/>
      <c r="Z383" s="838"/>
      <c r="AA383" s="838"/>
      <c r="AB383" s="838"/>
    </row>
    <row r="384" spans="1:28" ht="12.75">
      <c r="A384" s="838"/>
      <c r="B384" s="853"/>
      <c r="C384" s="859"/>
      <c r="D384" s="860"/>
      <c r="E384" s="860"/>
      <c r="F384" s="860"/>
      <c r="G384" s="860"/>
      <c r="H384" s="860"/>
      <c r="I384" s="860"/>
      <c r="J384" s="860"/>
      <c r="K384" s="860"/>
      <c r="L384" s="860"/>
      <c r="M384" s="860"/>
      <c r="N384" s="860"/>
      <c r="O384" s="860"/>
      <c r="P384" s="860"/>
      <c r="Q384" s="860"/>
      <c r="R384" s="860"/>
      <c r="S384" s="860"/>
      <c r="T384" s="860"/>
      <c r="U384" s="860"/>
      <c r="V384" s="860"/>
      <c r="W384" s="860"/>
      <c r="X384" s="855"/>
      <c r="Y384" s="856"/>
      <c r="Z384" s="838"/>
      <c r="AA384" s="838"/>
      <c r="AB384" s="838"/>
    </row>
    <row r="385" spans="1:28" ht="12.75">
      <c r="A385" s="838"/>
      <c r="B385" s="853"/>
      <c r="C385" s="859"/>
      <c r="D385" s="860"/>
      <c r="E385" s="860"/>
      <c r="F385" s="860"/>
      <c r="G385" s="860"/>
      <c r="H385" s="860"/>
      <c r="I385" s="860"/>
      <c r="J385" s="860"/>
      <c r="K385" s="860"/>
      <c r="L385" s="860"/>
      <c r="M385" s="860"/>
      <c r="N385" s="860"/>
      <c r="O385" s="860"/>
      <c r="P385" s="860"/>
      <c r="Q385" s="860"/>
      <c r="R385" s="860"/>
      <c r="S385" s="860"/>
      <c r="T385" s="860"/>
      <c r="U385" s="860"/>
      <c r="V385" s="860"/>
      <c r="W385" s="860"/>
      <c r="X385" s="855"/>
      <c r="Y385" s="856"/>
      <c r="Z385" s="838"/>
      <c r="AA385" s="838"/>
      <c r="AB385" s="838"/>
    </row>
    <row r="386" spans="1:28" ht="12.75">
      <c r="A386" s="838"/>
      <c r="B386" s="853"/>
      <c r="C386" s="859"/>
      <c r="D386" s="860"/>
      <c r="E386" s="860"/>
      <c r="F386" s="860"/>
      <c r="G386" s="860"/>
      <c r="H386" s="860"/>
      <c r="I386" s="860"/>
      <c r="J386" s="860"/>
      <c r="K386" s="860"/>
      <c r="L386" s="860"/>
      <c r="M386" s="860"/>
      <c r="N386" s="860"/>
      <c r="O386" s="860"/>
      <c r="P386" s="860"/>
      <c r="Q386" s="860"/>
      <c r="R386" s="860"/>
      <c r="S386" s="860"/>
      <c r="T386" s="860"/>
      <c r="U386" s="860"/>
      <c r="V386" s="860"/>
      <c r="W386" s="860"/>
      <c r="X386" s="855"/>
      <c r="Y386" s="856"/>
      <c r="Z386" s="838"/>
      <c r="AA386" s="838"/>
      <c r="AB386" s="838"/>
    </row>
    <row r="387" spans="1:28" ht="12.75">
      <c r="A387" s="838"/>
      <c r="B387" s="853"/>
      <c r="C387" s="859"/>
      <c r="D387" s="860"/>
      <c r="E387" s="860"/>
      <c r="F387" s="860"/>
      <c r="G387" s="860"/>
      <c r="H387" s="860"/>
      <c r="I387" s="860"/>
      <c r="J387" s="860"/>
      <c r="K387" s="860"/>
      <c r="L387" s="860"/>
      <c r="M387" s="860"/>
      <c r="N387" s="860"/>
      <c r="O387" s="860"/>
      <c r="P387" s="860"/>
      <c r="Q387" s="860"/>
      <c r="R387" s="860"/>
      <c r="S387" s="860"/>
      <c r="T387" s="860"/>
      <c r="U387" s="860"/>
      <c r="V387" s="860"/>
      <c r="W387" s="860"/>
      <c r="X387" s="855"/>
      <c r="Y387" s="856"/>
      <c r="Z387" s="838"/>
      <c r="AA387" s="838"/>
      <c r="AB387" s="838"/>
    </row>
    <row r="388" spans="1:28" ht="12.75">
      <c r="A388" s="838"/>
      <c r="B388" s="853"/>
      <c r="C388" s="859"/>
      <c r="D388" s="860"/>
      <c r="E388" s="860"/>
      <c r="F388" s="860"/>
      <c r="G388" s="860"/>
      <c r="H388" s="860"/>
      <c r="I388" s="860"/>
      <c r="J388" s="860"/>
      <c r="K388" s="860"/>
      <c r="L388" s="860"/>
      <c r="M388" s="860"/>
      <c r="N388" s="860"/>
      <c r="O388" s="860"/>
      <c r="P388" s="860"/>
      <c r="Q388" s="860"/>
      <c r="R388" s="860"/>
      <c r="S388" s="860"/>
      <c r="T388" s="860"/>
      <c r="U388" s="860"/>
      <c r="V388" s="860"/>
      <c r="W388" s="860"/>
      <c r="X388" s="855"/>
      <c r="Y388" s="856"/>
      <c r="Z388" s="838"/>
      <c r="AA388" s="838"/>
      <c r="AB388" s="838"/>
    </row>
    <row r="389" spans="1:28" ht="12.75">
      <c r="A389" s="838"/>
      <c r="B389" s="853"/>
      <c r="C389" s="859"/>
      <c r="D389" s="860"/>
      <c r="E389" s="860"/>
      <c r="F389" s="860"/>
      <c r="G389" s="860"/>
      <c r="H389" s="860"/>
      <c r="I389" s="860"/>
      <c r="J389" s="860"/>
      <c r="K389" s="860"/>
      <c r="L389" s="860"/>
      <c r="M389" s="860"/>
      <c r="N389" s="860"/>
      <c r="O389" s="860"/>
      <c r="P389" s="860"/>
      <c r="Q389" s="860"/>
      <c r="R389" s="860"/>
      <c r="S389" s="860"/>
      <c r="T389" s="860"/>
      <c r="U389" s="860"/>
      <c r="V389" s="860"/>
      <c r="W389" s="860"/>
      <c r="X389" s="855"/>
      <c r="Y389" s="856"/>
      <c r="Z389" s="838"/>
      <c r="AA389" s="838"/>
      <c r="AB389" s="838"/>
    </row>
    <row r="390" spans="1:28" ht="12.75">
      <c r="A390" s="838"/>
      <c r="B390" s="853"/>
      <c r="C390" s="859"/>
      <c r="D390" s="860"/>
      <c r="E390" s="860"/>
      <c r="F390" s="860"/>
      <c r="G390" s="860"/>
      <c r="H390" s="860"/>
      <c r="I390" s="860"/>
      <c r="J390" s="860"/>
      <c r="K390" s="860"/>
      <c r="L390" s="860"/>
      <c r="M390" s="860"/>
      <c r="N390" s="860"/>
      <c r="O390" s="860"/>
      <c r="P390" s="860"/>
      <c r="Q390" s="860"/>
      <c r="R390" s="860"/>
      <c r="S390" s="860"/>
      <c r="T390" s="860"/>
      <c r="U390" s="860"/>
      <c r="V390" s="860"/>
      <c r="W390" s="860"/>
      <c r="X390" s="855"/>
      <c r="Y390" s="856"/>
      <c r="Z390" s="838"/>
      <c r="AA390" s="838"/>
      <c r="AB390" s="838"/>
    </row>
    <row r="391" spans="1:28" ht="12.75">
      <c r="A391" s="838"/>
      <c r="B391" s="853"/>
      <c r="C391" s="859"/>
      <c r="D391" s="860"/>
      <c r="E391" s="860"/>
      <c r="F391" s="860"/>
      <c r="G391" s="860"/>
      <c r="H391" s="860"/>
      <c r="I391" s="860"/>
      <c r="J391" s="860"/>
      <c r="K391" s="860"/>
      <c r="L391" s="860"/>
      <c r="M391" s="860"/>
      <c r="N391" s="860"/>
      <c r="O391" s="860"/>
      <c r="P391" s="860"/>
      <c r="Q391" s="860"/>
      <c r="R391" s="860"/>
      <c r="S391" s="860"/>
      <c r="T391" s="860"/>
      <c r="U391" s="860"/>
      <c r="V391" s="860"/>
      <c r="W391" s="860"/>
      <c r="X391" s="855"/>
      <c r="Y391" s="856"/>
      <c r="Z391" s="838"/>
      <c r="AA391" s="838"/>
      <c r="AB391" s="838"/>
    </row>
    <row r="392" spans="1:28" ht="12.75">
      <c r="A392" s="838"/>
      <c r="B392" s="853"/>
      <c r="C392" s="859"/>
      <c r="D392" s="860"/>
      <c r="E392" s="860"/>
      <c r="F392" s="860"/>
      <c r="G392" s="860"/>
      <c r="H392" s="860"/>
      <c r="I392" s="860"/>
      <c r="J392" s="860"/>
      <c r="K392" s="860"/>
      <c r="L392" s="860"/>
      <c r="M392" s="860"/>
      <c r="N392" s="860"/>
      <c r="O392" s="860"/>
      <c r="P392" s="860"/>
      <c r="Q392" s="860"/>
      <c r="R392" s="860"/>
      <c r="S392" s="860"/>
      <c r="T392" s="860"/>
      <c r="U392" s="860"/>
      <c r="V392" s="860"/>
      <c r="W392" s="860"/>
      <c r="X392" s="855"/>
      <c r="Y392" s="856"/>
      <c r="Z392" s="838"/>
      <c r="AA392" s="838"/>
      <c r="AB392" s="838"/>
    </row>
    <row r="393" spans="1:28" ht="12.75">
      <c r="A393" s="838"/>
      <c r="B393" s="853"/>
      <c r="C393" s="859"/>
      <c r="D393" s="860"/>
      <c r="E393" s="860"/>
      <c r="F393" s="860"/>
      <c r="G393" s="860"/>
      <c r="H393" s="860"/>
      <c r="I393" s="860"/>
      <c r="J393" s="860"/>
      <c r="K393" s="860"/>
      <c r="L393" s="860"/>
      <c r="M393" s="860"/>
      <c r="N393" s="860"/>
      <c r="O393" s="860"/>
      <c r="P393" s="860"/>
      <c r="Q393" s="860"/>
      <c r="R393" s="860"/>
      <c r="S393" s="860"/>
      <c r="T393" s="860"/>
      <c r="U393" s="860"/>
      <c r="V393" s="860"/>
      <c r="W393" s="860"/>
      <c r="X393" s="855"/>
      <c r="Y393" s="856"/>
      <c r="Z393" s="838"/>
      <c r="AA393" s="838"/>
      <c r="AB393" s="838"/>
    </row>
    <row r="394" spans="1:28" ht="12.75">
      <c r="A394" s="838"/>
      <c r="B394" s="853"/>
      <c r="C394" s="859"/>
      <c r="D394" s="860"/>
      <c r="E394" s="860"/>
      <c r="F394" s="860"/>
      <c r="G394" s="860"/>
      <c r="H394" s="860"/>
      <c r="I394" s="860"/>
      <c r="J394" s="860"/>
      <c r="K394" s="860"/>
      <c r="L394" s="860"/>
      <c r="M394" s="860"/>
      <c r="N394" s="860"/>
      <c r="O394" s="860"/>
      <c r="P394" s="860"/>
      <c r="Q394" s="860"/>
      <c r="R394" s="860"/>
      <c r="S394" s="860"/>
      <c r="T394" s="860"/>
      <c r="U394" s="860"/>
      <c r="V394" s="860"/>
      <c r="W394" s="860"/>
      <c r="X394" s="855"/>
      <c r="Y394" s="856"/>
      <c r="Z394" s="838"/>
      <c r="AA394" s="838"/>
      <c r="AB394" s="838"/>
    </row>
    <row r="395" spans="1:28" ht="12.75">
      <c r="A395" s="838"/>
      <c r="B395" s="853"/>
      <c r="C395" s="859"/>
      <c r="D395" s="860"/>
      <c r="E395" s="860"/>
      <c r="F395" s="860"/>
      <c r="G395" s="860"/>
      <c r="H395" s="860"/>
      <c r="I395" s="860"/>
      <c r="J395" s="860"/>
      <c r="K395" s="860"/>
      <c r="L395" s="860"/>
      <c r="M395" s="860"/>
      <c r="N395" s="860"/>
      <c r="O395" s="860"/>
      <c r="P395" s="860"/>
      <c r="Q395" s="860"/>
      <c r="R395" s="860"/>
      <c r="S395" s="860"/>
      <c r="T395" s="860"/>
      <c r="U395" s="860"/>
      <c r="V395" s="860"/>
      <c r="W395" s="860"/>
      <c r="X395" s="855"/>
      <c r="Y395" s="856"/>
      <c r="Z395" s="838"/>
      <c r="AA395" s="838"/>
      <c r="AB395" s="838"/>
    </row>
    <row r="396" spans="1:28" ht="12.75">
      <c r="A396" s="838"/>
      <c r="B396" s="853"/>
      <c r="C396" s="859"/>
      <c r="D396" s="860"/>
      <c r="E396" s="860"/>
      <c r="F396" s="860"/>
      <c r="G396" s="860"/>
      <c r="H396" s="860"/>
      <c r="I396" s="860"/>
      <c r="J396" s="860"/>
      <c r="K396" s="860"/>
      <c r="L396" s="860"/>
      <c r="M396" s="860"/>
      <c r="N396" s="860"/>
      <c r="O396" s="860"/>
      <c r="P396" s="860"/>
      <c r="Q396" s="860"/>
      <c r="R396" s="860"/>
      <c r="S396" s="860"/>
      <c r="T396" s="860"/>
      <c r="U396" s="860"/>
      <c r="V396" s="860"/>
      <c r="W396" s="860"/>
      <c r="X396" s="855"/>
      <c r="Y396" s="856"/>
      <c r="Z396" s="838"/>
      <c r="AA396" s="838"/>
      <c r="AB396" s="838"/>
    </row>
    <row r="397" spans="1:28" ht="12.75">
      <c r="A397" s="838"/>
      <c r="B397" s="853"/>
      <c r="C397" s="859"/>
      <c r="D397" s="860"/>
      <c r="E397" s="860"/>
      <c r="F397" s="860"/>
      <c r="G397" s="860"/>
      <c r="H397" s="860"/>
      <c r="I397" s="860"/>
      <c r="J397" s="860"/>
      <c r="K397" s="860"/>
      <c r="L397" s="860"/>
      <c r="M397" s="860"/>
      <c r="N397" s="860"/>
      <c r="O397" s="860"/>
      <c r="P397" s="860"/>
      <c r="Q397" s="860"/>
      <c r="R397" s="860"/>
      <c r="S397" s="860"/>
      <c r="T397" s="860"/>
      <c r="U397" s="860"/>
      <c r="V397" s="860"/>
      <c r="W397" s="860"/>
      <c r="X397" s="855"/>
      <c r="Y397" s="856"/>
      <c r="Z397" s="838"/>
      <c r="AA397" s="838"/>
      <c r="AB397" s="838"/>
    </row>
    <row r="398" spans="1:28" ht="12.75">
      <c r="A398" s="838"/>
      <c r="B398" s="853"/>
      <c r="C398" s="859"/>
      <c r="D398" s="860"/>
      <c r="E398" s="860"/>
      <c r="F398" s="860"/>
      <c r="G398" s="860"/>
      <c r="H398" s="860"/>
      <c r="I398" s="860"/>
      <c r="J398" s="860"/>
      <c r="K398" s="860"/>
      <c r="L398" s="860"/>
      <c r="M398" s="860"/>
      <c r="N398" s="860"/>
      <c r="O398" s="860"/>
      <c r="P398" s="860"/>
      <c r="Q398" s="860"/>
      <c r="R398" s="860"/>
      <c r="S398" s="860"/>
      <c r="T398" s="860"/>
      <c r="U398" s="860"/>
      <c r="V398" s="860"/>
      <c r="W398" s="860"/>
      <c r="X398" s="855"/>
      <c r="Y398" s="856"/>
      <c r="Z398" s="838"/>
      <c r="AA398" s="838"/>
      <c r="AB398" s="838"/>
    </row>
    <row r="399" spans="1:28" ht="12.75">
      <c r="A399" s="838"/>
      <c r="B399" s="853"/>
      <c r="C399" s="859"/>
      <c r="D399" s="860"/>
      <c r="E399" s="860"/>
      <c r="F399" s="860"/>
      <c r="G399" s="860"/>
      <c r="H399" s="860"/>
      <c r="I399" s="860"/>
      <c r="J399" s="860"/>
      <c r="K399" s="860"/>
      <c r="L399" s="860"/>
      <c r="M399" s="860"/>
      <c r="N399" s="860"/>
      <c r="O399" s="860"/>
      <c r="P399" s="860"/>
      <c r="Q399" s="860"/>
      <c r="R399" s="860"/>
      <c r="S399" s="860"/>
      <c r="T399" s="860"/>
      <c r="U399" s="860"/>
      <c r="V399" s="860"/>
      <c r="W399" s="860"/>
      <c r="X399" s="855"/>
      <c r="Y399" s="856"/>
      <c r="Z399" s="838"/>
      <c r="AA399" s="838"/>
      <c r="AB399" s="838"/>
    </row>
    <row r="400" spans="1:28" ht="12.75">
      <c r="A400" s="838"/>
      <c r="B400" s="853"/>
      <c r="C400" s="859"/>
      <c r="D400" s="860"/>
      <c r="E400" s="860"/>
      <c r="F400" s="860"/>
      <c r="G400" s="860"/>
      <c r="H400" s="860"/>
      <c r="I400" s="860"/>
      <c r="J400" s="860"/>
      <c r="K400" s="860"/>
      <c r="L400" s="860"/>
      <c r="M400" s="860"/>
      <c r="N400" s="860"/>
      <c r="O400" s="860"/>
      <c r="P400" s="860"/>
      <c r="Q400" s="860"/>
      <c r="R400" s="860"/>
      <c r="S400" s="860"/>
      <c r="T400" s="860"/>
      <c r="U400" s="860"/>
      <c r="V400" s="860"/>
      <c r="W400" s="860"/>
      <c r="X400" s="855"/>
      <c r="Y400" s="856"/>
      <c r="Z400" s="838"/>
      <c r="AA400" s="838"/>
      <c r="AB400" s="838"/>
    </row>
    <row r="401" spans="1:28" ht="12.75">
      <c r="A401" s="838"/>
      <c r="B401" s="853"/>
      <c r="C401" s="859"/>
      <c r="D401" s="860"/>
      <c r="E401" s="860"/>
      <c r="F401" s="860"/>
      <c r="G401" s="860"/>
      <c r="H401" s="860"/>
      <c r="I401" s="860"/>
      <c r="J401" s="860"/>
      <c r="K401" s="860"/>
      <c r="L401" s="860"/>
      <c r="M401" s="860"/>
      <c r="N401" s="860"/>
      <c r="O401" s="860"/>
      <c r="P401" s="860"/>
      <c r="Q401" s="860"/>
      <c r="R401" s="860"/>
      <c r="S401" s="860"/>
      <c r="T401" s="860"/>
      <c r="U401" s="860"/>
      <c r="V401" s="860"/>
      <c r="W401" s="860"/>
      <c r="X401" s="855"/>
      <c r="Y401" s="856"/>
      <c r="Z401" s="838"/>
      <c r="AA401" s="838"/>
      <c r="AB401" s="838"/>
    </row>
    <row r="402" spans="1:28" ht="12.75">
      <c r="A402" s="838"/>
      <c r="B402" s="853"/>
      <c r="C402" s="859"/>
      <c r="D402" s="860"/>
      <c r="E402" s="860"/>
      <c r="F402" s="860"/>
      <c r="G402" s="860"/>
      <c r="H402" s="860"/>
      <c r="I402" s="860"/>
      <c r="J402" s="860"/>
      <c r="K402" s="860"/>
      <c r="L402" s="860"/>
      <c r="M402" s="860"/>
      <c r="N402" s="860"/>
      <c r="O402" s="860"/>
      <c r="P402" s="860"/>
      <c r="Q402" s="860"/>
      <c r="R402" s="860"/>
      <c r="S402" s="860"/>
      <c r="T402" s="860"/>
      <c r="U402" s="860"/>
      <c r="V402" s="860"/>
      <c r="W402" s="860"/>
      <c r="X402" s="855"/>
      <c r="Y402" s="856"/>
      <c r="Z402" s="838"/>
      <c r="AA402" s="838"/>
      <c r="AB402" s="838"/>
    </row>
    <row r="403" spans="1:28" ht="12.75">
      <c r="A403" s="838"/>
      <c r="B403" s="853"/>
      <c r="C403" s="859"/>
      <c r="D403" s="860"/>
      <c r="E403" s="860"/>
      <c r="F403" s="860"/>
      <c r="G403" s="860"/>
      <c r="H403" s="860"/>
      <c r="I403" s="860"/>
      <c r="J403" s="860"/>
      <c r="K403" s="860"/>
      <c r="L403" s="860"/>
      <c r="M403" s="860"/>
      <c r="N403" s="860"/>
      <c r="O403" s="860"/>
      <c r="P403" s="860"/>
      <c r="Q403" s="860"/>
      <c r="R403" s="860"/>
      <c r="S403" s="860"/>
      <c r="T403" s="860"/>
      <c r="U403" s="860"/>
      <c r="V403" s="860"/>
      <c r="W403" s="860"/>
      <c r="X403" s="855"/>
      <c r="Y403" s="856"/>
      <c r="Z403" s="838"/>
      <c r="AA403" s="838"/>
      <c r="AB403" s="838"/>
    </row>
    <row r="404" spans="1:28" ht="12.75">
      <c r="A404" s="838"/>
      <c r="B404" s="853"/>
      <c r="C404" s="859"/>
      <c r="D404" s="860"/>
      <c r="E404" s="860"/>
      <c r="F404" s="860"/>
      <c r="G404" s="860"/>
      <c r="H404" s="860"/>
      <c r="I404" s="860"/>
      <c r="J404" s="860"/>
      <c r="K404" s="860"/>
      <c r="L404" s="860"/>
      <c r="M404" s="860"/>
      <c r="N404" s="860"/>
      <c r="O404" s="860"/>
      <c r="P404" s="860"/>
      <c r="Q404" s="860"/>
      <c r="R404" s="860"/>
      <c r="S404" s="860"/>
      <c r="T404" s="860"/>
      <c r="U404" s="860"/>
      <c r="V404" s="860"/>
      <c r="W404" s="860"/>
      <c r="X404" s="855"/>
      <c r="Y404" s="856"/>
      <c r="Z404" s="838"/>
      <c r="AA404" s="838"/>
      <c r="AB404" s="838"/>
    </row>
    <row r="405" spans="1:28" ht="12.75">
      <c r="A405" s="838"/>
      <c r="B405" s="853"/>
      <c r="C405" s="859"/>
      <c r="D405" s="860"/>
      <c r="E405" s="860"/>
      <c r="F405" s="860"/>
      <c r="G405" s="860"/>
      <c r="H405" s="860"/>
      <c r="I405" s="860"/>
      <c r="J405" s="860"/>
      <c r="K405" s="860"/>
      <c r="L405" s="860"/>
      <c r="M405" s="860"/>
      <c r="N405" s="860"/>
      <c r="O405" s="860"/>
      <c r="P405" s="860"/>
      <c r="Q405" s="860"/>
      <c r="R405" s="860"/>
      <c r="S405" s="860"/>
      <c r="T405" s="860"/>
      <c r="U405" s="860"/>
      <c r="V405" s="860"/>
      <c r="W405" s="860"/>
      <c r="X405" s="855"/>
      <c r="Y405" s="856"/>
      <c r="Z405" s="838"/>
      <c r="AA405" s="838"/>
      <c r="AB405" s="838"/>
    </row>
    <row r="406" spans="1:28" ht="12.75">
      <c r="A406" s="838"/>
      <c r="B406" s="853"/>
      <c r="C406" s="859"/>
      <c r="D406" s="860"/>
      <c r="E406" s="860"/>
      <c r="F406" s="860"/>
      <c r="G406" s="860"/>
      <c r="H406" s="860"/>
      <c r="I406" s="860"/>
      <c r="J406" s="860"/>
      <c r="K406" s="860"/>
      <c r="L406" s="860"/>
      <c r="M406" s="860"/>
      <c r="N406" s="860"/>
      <c r="O406" s="860"/>
      <c r="P406" s="860"/>
      <c r="Q406" s="860"/>
      <c r="R406" s="860"/>
      <c r="S406" s="860"/>
      <c r="T406" s="860"/>
      <c r="U406" s="860"/>
      <c r="V406" s="860"/>
      <c r="W406" s="860"/>
      <c r="X406" s="855"/>
      <c r="Y406" s="856"/>
      <c r="Z406" s="838"/>
      <c r="AA406" s="838"/>
      <c r="AB406" s="838"/>
    </row>
    <row r="407" spans="1:28" ht="12.75">
      <c r="A407" s="838"/>
      <c r="B407" s="853"/>
      <c r="C407" s="859"/>
      <c r="D407" s="860"/>
      <c r="E407" s="860"/>
      <c r="F407" s="860"/>
      <c r="G407" s="860"/>
      <c r="H407" s="860"/>
      <c r="I407" s="860"/>
      <c r="J407" s="860"/>
      <c r="K407" s="860"/>
      <c r="L407" s="860"/>
      <c r="M407" s="860"/>
      <c r="N407" s="860"/>
      <c r="O407" s="860"/>
      <c r="P407" s="860"/>
      <c r="Q407" s="860"/>
      <c r="R407" s="860"/>
      <c r="S407" s="860"/>
      <c r="T407" s="860"/>
      <c r="U407" s="860"/>
      <c r="V407" s="860"/>
      <c r="W407" s="860"/>
      <c r="X407" s="855"/>
      <c r="Y407" s="856"/>
      <c r="Z407" s="838"/>
      <c r="AA407" s="838"/>
      <c r="AB407" s="838"/>
    </row>
    <row r="408" spans="1:28" ht="12.75">
      <c r="A408" s="838"/>
      <c r="B408" s="853"/>
      <c r="C408" s="859"/>
      <c r="D408" s="860"/>
      <c r="E408" s="860"/>
      <c r="F408" s="860"/>
      <c r="G408" s="860"/>
      <c r="H408" s="860"/>
      <c r="I408" s="860"/>
      <c r="J408" s="860"/>
      <c r="K408" s="860"/>
      <c r="L408" s="860"/>
      <c r="M408" s="860"/>
      <c r="N408" s="860"/>
      <c r="O408" s="860"/>
      <c r="P408" s="860"/>
      <c r="Q408" s="860"/>
      <c r="R408" s="860"/>
      <c r="S408" s="860"/>
      <c r="T408" s="860"/>
      <c r="U408" s="860"/>
      <c r="V408" s="860"/>
      <c r="W408" s="860"/>
      <c r="X408" s="855"/>
      <c r="Y408" s="856"/>
      <c r="Z408" s="838"/>
      <c r="AA408" s="838"/>
      <c r="AB408" s="838"/>
    </row>
    <row r="409" spans="1:28" ht="12.75">
      <c r="A409" s="838"/>
      <c r="B409" s="853"/>
      <c r="C409" s="859"/>
      <c r="D409" s="860"/>
      <c r="E409" s="860"/>
      <c r="F409" s="860"/>
      <c r="G409" s="860"/>
      <c r="H409" s="860"/>
      <c r="I409" s="860"/>
      <c r="J409" s="860"/>
      <c r="K409" s="860"/>
      <c r="L409" s="860"/>
      <c r="M409" s="860"/>
      <c r="N409" s="860"/>
      <c r="O409" s="860"/>
      <c r="P409" s="860"/>
      <c r="Q409" s="860"/>
      <c r="R409" s="860"/>
      <c r="S409" s="860"/>
      <c r="T409" s="860"/>
      <c r="U409" s="860"/>
      <c r="V409" s="860"/>
      <c r="W409" s="860"/>
      <c r="X409" s="855"/>
      <c r="Y409" s="856"/>
      <c r="Z409" s="838"/>
      <c r="AA409" s="838"/>
      <c r="AB409" s="838"/>
    </row>
    <row r="410" spans="1:28" ht="12.75">
      <c r="A410" s="838"/>
      <c r="B410" s="853"/>
      <c r="C410" s="859"/>
      <c r="D410" s="860"/>
      <c r="E410" s="860"/>
      <c r="F410" s="860"/>
      <c r="G410" s="860"/>
      <c r="H410" s="860"/>
      <c r="I410" s="860"/>
      <c r="J410" s="860"/>
      <c r="K410" s="860"/>
      <c r="L410" s="860"/>
      <c r="M410" s="860"/>
      <c r="N410" s="860"/>
      <c r="O410" s="860"/>
      <c r="P410" s="860"/>
      <c r="Q410" s="860"/>
      <c r="R410" s="860"/>
      <c r="S410" s="860"/>
      <c r="T410" s="860"/>
      <c r="U410" s="860"/>
      <c r="V410" s="860"/>
      <c r="W410" s="860"/>
      <c r="X410" s="855"/>
      <c r="Y410" s="856"/>
      <c r="Z410" s="838"/>
      <c r="AA410" s="838"/>
      <c r="AB410" s="838"/>
    </row>
    <row r="411" spans="1:28" ht="12.75">
      <c r="A411" s="838"/>
      <c r="B411" s="853"/>
      <c r="C411" s="859"/>
      <c r="D411" s="860"/>
      <c r="E411" s="860"/>
      <c r="F411" s="860"/>
      <c r="G411" s="860"/>
      <c r="H411" s="860"/>
      <c r="I411" s="860"/>
      <c r="J411" s="860"/>
      <c r="K411" s="860"/>
      <c r="L411" s="860"/>
      <c r="M411" s="860"/>
      <c r="N411" s="860"/>
      <c r="O411" s="860"/>
      <c r="P411" s="860"/>
      <c r="Q411" s="860"/>
      <c r="R411" s="860"/>
      <c r="S411" s="860"/>
      <c r="T411" s="860"/>
      <c r="U411" s="860"/>
      <c r="V411" s="860"/>
      <c r="W411" s="860"/>
      <c r="X411" s="855"/>
      <c r="Y411" s="856"/>
      <c r="Z411" s="838"/>
      <c r="AA411" s="838"/>
      <c r="AB411" s="838"/>
    </row>
    <row r="412" spans="1:28" ht="12.75">
      <c r="A412" s="838"/>
      <c r="B412" s="853"/>
      <c r="C412" s="859"/>
      <c r="D412" s="860"/>
      <c r="E412" s="860"/>
      <c r="F412" s="860"/>
      <c r="G412" s="860"/>
      <c r="H412" s="860"/>
      <c r="I412" s="860"/>
      <c r="J412" s="860"/>
      <c r="K412" s="860"/>
      <c r="L412" s="860"/>
      <c r="M412" s="860"/>
      <c r="N412" s="860"/>
      <c r="O412" s="860"/>
      <c r="P412" s="860"/>
      <c r="Q412" s="860"/>
      <c r="R412" s="860"/>
      <c r="S412" s="860"/>
      <c r="T412" s="860"/>
      <c r="U412" s="860"/>
      <c r="V412" s="860"/>
      <c r="W412" s="860"/>
      <c r="X412" s="855"/>
      <c r="Y412" s="856"/>
      <c r="Z412" s="838"/>
      <c r="AA412" s="838"/>
      <c r="AB412" s="838"/>
    </row>
    <row r="413" spans="1:28" ht="12.75">
      <c r="A413" s="838"/>
      <c r="B413" s="853"/>
      <c r="C413" s="859"/>
      <c r="D413" s="860"/>
      <c r="E413" s="860"/>
      <c r="F413" s="860"/>
      <c r="G413" s="860"/>
      <c r="H413" s="860"/>
      <c r="I413" s="860"/>
      <c r="J413" s="860"/>
      <c r="K413" s="860"/>
      <c r="L413" s="860"/>
      <c r="M413" s="860"/>
      <c r="N413" s="860"/>
      <c r="O413" s="860"/>
      <c r="P413" s="860"/>
      <c r="Q413" s="860"/>
      <c r="R413" s="860"/>
      <c r="S413" s="860"/>
      <c r="T413" s="860"/>
      <c r="U413" s="860"/>
      <c r="V413" s="860"/>
      <c r="W413" s="860"/>
      <c r="X413" s="855"/>
      <c r="Y413" s="856"/>
      <c r="Z413" s="838"/>
      <c r="AA413" s="838"/>
      <c r="AB413" s="838"/>
    </row>
    <row r="414" spans="1:28" ht="12.75">
      <c r="A414" s="838"/>
      <c r="B414" s="853"/>
      <c r="C414" s="859"/>
      <c r="D414" s="860"/>
      <c r="E414" s="860"/>
      <c r="F414" s="860"/>
      <c r="G414" s="860"/>
      <c r="H414" s="860"/>
      <c r="I414" s="860"/>
      <c r="J414" s="860"/>
      <c r="K414" s="860"/>
      <c r="L414" s="860"/>
      <c r="M414" s="860"/>
      <c r="N414" s="860"/>
      <c r="O414" s="860"/>
      <c r="P414" s="860"/>
      <c r="Q414" s="860"/>
      <c r="R414" s="860"/>
      <c r="S414" s="860"/>
      <c r="T414" s="860"/>
      <c r="U414" s="860"/>
      <c r="V414" s="860"/>
      <c r="W414" s="860"/>
      <c r="X414" s="855"/>
      <c r="Y414" s="856"/>
      <c r="Z414" s="838"/>
      <c r="AA414" s="838"/>
      <c r="AB414" s="838"/>
    </row>
    <row r="415" spans="1:28" ht="12.75">
      <c r="A415" s="838"/>
      <c r="B415" s="853"/>
      <c r="C415" s="859"/>
      <c r="D415" s="860"/>
      <c r="E415" s="860"/>
      <c r="F415" s="860"/>
      <c r="G415" s="860"/>
      <c r="H415" s="860"/>
      <c r="I415" s="860"/>
      <c r="J415" s="860"/>
      <c r="K415" s="860"/>
      <c r="L415" s="860"/>
      <c r="M415" s="860"/>
      <c r="N415" s="860"/>
      <c r="O415" s="860"/>
      <c r="P415" s="860"/>
      <c r="Q415" s="860"/>
      <c r="R415" s="860"/>
      <c r="S415" s="860"/>
      <c r="T415" s="860"/>
      <c r="U415" s="860"/>
      <c r="V415" s="860"/>
      <c r="W415" s="860"/>
      <c r="X415" s="855"/>
      <c r="Y415" s="856"/>
      <c r="Z415" s="838"/>
      <c r="AA415" s="838"/>
      <c r="AB415" s="838"/>
    </row>
    <row r="416" spans="1:28" ht="12.75">
      <c r="A416" s="838"/>
      <c r="B416" s="853"/>
      <c r="C416" s="859"/>
      <c r="D416" s="860"/>
      <c r="E416" s="860"/>
      <c r="F416" s="860"/>
      <c r="G416" s="860"/>
      <c r="H416" s="860"/>
      <c r="I416" s="860"/>
      <c r="J416" s="860"/>
      <c r="K416" s="860"/>
      <c r="L416" s="860"/>
      <c r="M416" s="860"/>
      <c r="N416" s="860"/>
      <c r="O416" s="860"/>
      <c r="P416" s="860"/>
      <c r="Q416" s="860"/>
      <c r="R416" s="860"/>
      <c r="S416" s="860"/>
      <c r="T416" s="860"/>
      <c r="U416" s="860"/>
      <c r="V416" s="860"/>
      <c r="W416" s="860"/>
      <c r="X416" s="855"/>
      <c r="Y416" s="856"/>
      <c r="Z416" s="838"/>
      <c r="AA416" s="838"/>
      <c r="AB416" s="838"/>
    </row>
    <row r="417" spans="1:28" ht="12.75">
      <c r="A417" s="838"/>
      <c r="B417" s="853"/>
      <c r="C417" s="859"/>
      <c r="D417" s="860"/>
      <c r="E417" s="860"/>
      <c r="F417" s="860"/>
      <c r="G417" s="860"/>
      <c r="H417" s="860"/>
      <c r="I417" s="860"/>
      <c r="J417" s="860"/>
      <c r="K417" s="860"/>
      <c r="L417" s="860"/>
      <c r="M417" s="860"/>
      <c r="N417" s="860"/>
      <c r="O417" s="860"/>
      <c r="P417" s="860"/>
      <c r="Q417" s="860"/>
      <c r="R417" s="860"/>
      <c r="S417" s="860"/>
      <c r="T417" s="860"/>
      <c r="U417" s="860"/>
      <c r="V417" s="860"/>
      <c r="W417" s="860"/>
      <c r="X417" s="855"/>
      <c r="Y417" s="856"/>
      <c r="Z417" s="838"/>
      <c r="AA417" s="838"/>
      <c r="AB417" s="838"/>
    </row>
    <row r="418" spans="1:28" ht="12.75">
      <c r="A418" s="838"/>
      <c r="B418" s="853"/>
      <c r="C418" s="859"/>
      <c r="D418" s="860"/>
      <c r="E418" s="860"/>
      <c r="F418" s="860"/>
      <c r="G418" s="860"/>
      <c r="H418" s="860"/>
      <c r="I418" s="860"/>
      <c r="J418" s="860"/>
      <c r="K418" s="860"/>
      <c r="L418" s="860"/>
      <c r="M418" s="860"/>
      <c r="N418" s="860"/>
      <c r="O418" s="860"/>
      <c r="P418" s="860"/>
      <c r="Q418" s="860"/>
      <c r="R418" s="860"/>
      <c r="S418" s="860"/>
      <c r="T418" s="860"/>
      <c r="U418" s="860"/>
      <c r="V418" s="860"/>
      <c r="W418" s="860"/>
      <c r="X418" s="855"/>
      <c r="Y418" s="856"/>
      <c r="Z418" s="838"/>
      <c r="AA418" s="838"/>
      <c r="AB418" s="838"/>
    </row>
    <row r="419" spans="1:28" ht="12.75">
      <c r="A419" s="838"/>
      <c r="B419" s="853"/>
      <c r="C419" s="859"/>
      <c r="D419" s="860"/>
      <c r="E419" s="860"/>
      <c r="F419" s="860"/>
      <c r="G419" s="860"/>
      <c r="H419" s="860"/>
      <c r="I419" s="860"/>
      <c r="J419" s="860"/>
      <c r="K419" s="860"/>
      <c r="L419" s="860"/>
      <c r="M419" s="860"/>
      <c r="N419" s="860"/>
      <c r="O419" s="860"/>
      <c r="P419" s="860"/>
      <c r="Q419" s="860"/>
      <c r="R419" s="860"/>
      <c r="S419" s="860"/>
      <c r="T419" s="860"/>
      <c r="U419" s="860"/>
      <c r="V419" s="860"/>
      <c r="W419" s="860"/>
      <c r="X419" s="855"/>
      <c r="Y419" s="856"/>
      <c r="Z419" s="838"/>
      <c r="AA419" s="838"/>
      <c r="AB419" s="838"/>
    </row>
    <row r="420" spans="1:28" ht="12.75">
      <c r="A420" s="838"/>
      <c r="B420" s="853"/>
      <c r="C420" s="859"/>
      <c r="D420" s="860"/>
      <c r="E420" s="860"/>
      <c r="F420" s="860"/>
      <c r="G420" s="860"/>
      <c r="H420" s="860"/>
      <c r="I420" s="860"/>
      <c r="J420" s="860"/>
      <c r="K420" s="860"/>
      <c r="L420" s="860"/>
      <c r="M420" s="860"/>
      <c r="N420" s="860"/>
      <c r="O420" s="860"/>
      <c r="P420" s="860"/>
      <c r="Q420" s="860"/>
      <c r="R420" s="860"/>
      <c r="S420" s="860"/>
      <c r="T420" s="860"/>
      <c r="U420" s="860"/>
      <c r="V420" s="860"/>
      <c r="W420" s="860"/>
      <c r="X420" s="855"/>
      <c r="Y420" s="856"/>
      <c r="Z420" s="838"/>
      <c r="AA420" s="838"/>
      <c r="AB420" s="838"/>
    </row>
    <row r="421" spans="1:28" ht="12.75">
      <c r="A421" s="838"/>
      <c r="B421" s="853"/>
      <c r="C421" s="859"/>
      <c r="D421" s="860"/>
      <c r="E421" s="860"/>
      <c r="F421" s="860"/>
      <c r="G421" s="860"/>
      <c r="H421" s="860"/>
      <c r="I421" s="860"/>
      <c r="J421" s="860"/>
      <c r="K421" s="860"/>
      <c r="L421" s="860"/>
      <c r="M421" s="860"/>
      <c r="N421" s="860"/>
      <c r="O421" s="860"/>
      <c r="P421" s="860"/>
      <c r="Q421" s="860"/>
      <c r="R421" s="860"/>
      <c r="S421" s="860"/>
      <c r="T421" s="860"/>
      <c r="U421" s="860"/>
      <c r="V421" s="860"/>
      <c r="W421" s="860"/>
      <c r="X421" s="855"/>
      <c r="Y421" s="856"/>
      <c r="Z421" s="838"/>
      <c r="AA421" s="838"/>
      <c r="AB421" s="838"/>
    </row>
    <row r="422" spans="1:28" ht="12.75">
      <c r="A422" s="838"/>
      <c r="B422" s="853"/>
      <c r="C422" s="859"/>
      <c r="D422" s="860"/>
      <c r="E422" s="860"/>
      <c r="F422" s="860"/>
      <c r="G422" s="860"/>
      <c r="H422" s="860"/>
      <c r="I422" s="860"/>
      <c r="J422" s="860"/>
      <c r="K422" s="860"/>
      <c r="L422" s="860"/>
      <c r="M422" s="860"/>
      <c r="N422" s="860"/>
      <c r="O422" s="860"/>
      <c r="P422" s="860"/>
      <c r="Q422" s="860"/>
      <c r="R422" s="860"/>
      <c r="S422" s="860"/>
      <c r="T422" s="860"/>
      <c r="U422" s="860"/>
      <c r="V422" s="860"/>
      <c r="W422" s="860"/>
      <c r="X422" s="855"/>
      <c r="Y422" s="856"/>
      <c r="Z422" s="838"/>
      <c r="AA422" s="838"/>
      <c r="AB422" s="838"/>
    </row>
    <row r="423" spans="1:28" ht="12.75">
      <c r="A423" s="838"/>
      <c r="B423" s="853"/>
      <c r="C423" s="859"/>
      <c r="D423" s="860"/>
      <c r="E423" s="860"/>
      <c r="F423" s="860"/>
      <c r="G423" s="860"/>
      <c r="H423" s="860"/>
      <c r="I423" s="860"/>
      <c r="J423" s="860"/>
      <c r="K423" s="860"/>
      <c r="L423" s="860"/>
      <c r="M423" s="860"/>
      <c r="N423" s="860"/>
      <c r="O423" s="860"/>
      <c r="P423" s="860"/>
      <c r="Q423" s="860"/>
      <c r="R423" s="860"/>
      <c r="S423" s="860"/>
      <c r="T423" s="860"/>
      <c r="U423" s="860"/>
      <c r="V423" s="860"/>
      <c r="W423" s="860"/>
      <c r="X423" s="855"/>
      <c r="Y423" s="856"/>
      <c r="Z423" s="838"/>
      <c r="AA423" s="838"/>
      <c r="AB423" s="838"/>
    </row>
    <row r="424" spans="1:28" ht="12.75">
      <c r="A424" s="838"/>
      <c r="B424" s="853"/>
      <c r="C424" s="859"/>
      <c r="D424" s="860"/>
      <c r="E424" s="860"/>
      <c r="F424" s="860"/>
      <c r="G424" s="860"/>
      <c r="H424" s="860"/>
      <c r="I424" s="860"/>
      <c r="J424" s="860"/>
      <c r="K424" s="860"/>
      <c r="L424" s="860"/>
      <c r="M424" s="860"/>
      <c r="N424" s="860"/>
      <c r="O424" s="860"/>
      <c r="P424" s="860"/>
      <c r="Q424" s="860"/>
      <c r="R424" s="860"/>
      <c r="S424" s="860"/>
      <c r="T424" s="860"/>
      <c r="U424" s="860"/>
      <c r="V424" s="860"/>
      <c r="W424" s="860"/>
      <c r="X424" s="855"/>
      <c r="Y424" s="856"/>
      <c r="Z424" s="838"/>
      <c r="AA424" s="838"/>
      <c r="AB424" s="838"/>
    </row>
    <row r="425" spans="1:28" ht="12.75">
      <c r="A425" s="838"/>
      <c r="B425" s="853"/>
      <c r="C425" s="859"/>
      <c r="D425" s="860"/>
      <c r="E425" s="860"/>
      <c r="F425" s="860"/>
      <c r="G425" s="860"/>
      <c r="H425" s="860"/>
      <c r="I425" s="860"/>
      <c r="J425" s="860"/>
      <c r="K425" s="860"/>
      <c r="L425" s="860"/>
      <c r="M425" s="860"/>
      <c r="N425" s="860"/>
      <c r="O425" s="860"/>
      <c r="P425" s="860"/>
      <c r="Q425" s="860"/>
      <c r="R425" s="860"/>
      <c r="S425" s="860"/>
      <c r="T425" s="860"/>
      <c r="U425" s="860"/>
      <c r="V425" s="860"/>
      <c r="W425" s="860"/>
      <c r="X425" s="855"/>
      <c r="Y425" s="856"/>
      <c r="Z425" s="838"/>
      <c r="AA425" s="838"/>
      <c r="AB425" s="838"/>
    </row>
    <row r="426" spans="1:28" ht="12.75">
      <c r="A426" s="838"/>
      <c r="B426" s="853"/>
      <c r="C426" s="859"/>
      <c r="D426" s="860"/>
      <c r="E426" s="860"/>
      <c r="F426" s="860"/>
      <c r="G426" s="860"/>
      <c r="H426" s="860"/>
      <c r="I426" s="860"/>
      <c r="J426" s="860"/>
      <c r="K426" s="860"/>
      <c r="L426" s="860"/>
      <c r="M426" s="860"/>
      <c r="N426" s="860"/>
      <c r="O426" s="860"/>
      <c r="P426" s="860"/>
      <c r="Q426" s="860"/>
      <c r="R426" s="860"/>
      <c r="S426" s="860"/>
      <c r="T426" s="860"/>
      <c r="U426" s="860"/>
      <c r="V426" s="860"/>
      <c r="W426" s="860"/>
      <c r="X426" s="855"/>
      <c r="Y426" s="856"/>
      <c r="Z426" s="838"/>
      <c r="AA426" s="838"/>
      <c r="AB426" s="838"/>
    </row>
    <row r="427" spans="1:28" ht="12.75">
      <c r="A427" s="838"/>
      <c r="B427" s="853"/>
      <c r="C427" s="859"/>
      <c r="D427" s="860"/>
      <c r="E427" s="860"/>
      <c r="F427" s="860"/>
      <c r="G427" s="860"/>
      <c r="H427" s="860"/>
      <c r="I427" s="860"/>
      <c r="J427" s="860"/>
      <c r="K427" s="860"/>
      <c r="L427" s="860"/>
      <c r="M427" s="860"/>
      <c r="N427" s="860"/>
      <c r="O427" s="860"/>
      <c r="P427" s="860"/>
      <c r="Q427" s="860"/>
      <c r="R427" s="860"/>
      <c r="S427" s="860"/>
      <c r="T427" s="860"/>
      <c r="U427" s="860"/>
      <c r="V427" s="860"/>
      <c r="W427" s="860"/>
      <c r="X427" s="855"/>
      <c r="Y427" s="856"/>
      <c r="Z427" s="838"/>
      <c r="AA427" s="838"/>
      <c r="AB427" s="838"/>
    </row>
    <row r="428" spans="1:28" ht="12.75">
      <c r="A428" s="838"/>
      <c r="B428" s="853"/>
      <c r="C428" s="859"/>
      <c r="D428" s="860"/>
      <c r="E428" s="860"/>
      <c r="F428" s="860"/>
      <c r="G428" s="860"/>
      <c r="H428" s="860"/>
      <c r="I428" s="860"/>
      <c r="J428" s="860"/>
      <c r="K428" s="860"/>
      <c r="L428" s="860"/>
      <c r="M428" s="860"/>
      <c r="N428" s="860"/>
      <c r="O428" s="860"/>
      <c r="P428" s="860"/>
      <c r="Q428" s="860"/>
      <c r="R428" s="860"/>
      <c r="S428" s="860"/>
      <c r="T428" s="860"/>
      <c r="U428" s="860"/>
      <c r="V428" s="860"/>
      <c r="W428" s="860"/>
      <c r="X428" s="855"/>
      <c r="Y428" s="856"/>
      <c r="Z428" s="838"/>
      <c r="AA428" s="838"/>
      <c r="AB428" s="838"/>
    </row>
    <row r="429" spans="1:28" ht="12.75">
      <c r="A429" s="838"/>
      <c r="B429" s="853"/>
      <c r="C429" s="859"/>
      <c r="D429" s="860"/>
      <c r="E429" s="860"/>
      <c r="F429" s="860"/>
      <c r="G429" s="860"/>
      <c r="H429" s="860"/>
      <c r="I429" s="860"/>
      <c r="J429" s="860"/>
      <c r="K429" s="860"/>
      <c r="L429" s="860"/>
      <c r="M429" s="860"/>
      <c r="N429" s="860"/>
      <c r="O429" s="860"/>
      <c r="P429" s="860"/>
      <c r="Q429" s="860"/>
      <c r="R429" s="860"/>
      <c r="S429" s="860"/>
      <c r="T429" s="860"/>
      <c r="U429" s="860"/>
      <c r="V429" s="860"/>
      <c r="W429" s="860"/>
      <c r="X429" s="855"/>
      <c r="Y429" s="856"/>
      <c r="Z429" s="838"/>
      <c r="AA429" s="838"/>
      <c r="AB429" s="838"/>
    </row>
    <row r="430" spans="1:28" ht="12.75">
      <c r="A430" s="838"/>
      <c r="B430" s="853"/>
      <c r="C430" s="859"/>
      <c r="D430" s="860"/>
      <c r="E430" s="860"/>
      <c r="F430" s="860"/>
      <c r="G430" s="860"/>
      <c r="H430" s="860"/>
      <c r="I430" s="860"/>
      <c r="J430" s="860"/>
      <c r="K430" s="860"/>
      <c r="L430" s="860"/>
      <c r="M430" s="860"/>
      <c r="N430" s="860"/>
      <c r="O430" s="860"/>
      <c r="P430" s="860"/>
      <c r="Q430" s="860"/>
      <c r="R430" s="860"/>
      <c r="S430" s="860"/>
      <c r="T430" s="860"/>
      <c r="U430" s="860"/>
      <c r="V430" s="860"/>
      <c r="W430" s="860"/>
      <c r="X430" s="855"/>
      <c r="Y430" s="856"/>
      <c r="Z430" s="838"/>
      <c r="AA430" s="838"/>
      <c r="AB430" s="838"/>
    </row>
    <row r="431" spans="1:28" ht="12.75">
      <c r="A431" s="838"/>
      <c r="B431" s="853"/>
      <c r="C431" s="859"/>
      <c r="D431" s="860"/>
      <c r="E431" s="860"/>
      <c r="F431" s="860"/>
      <c r="G431" s="860"/>
      <c r="H431" s="860"/>
      <c r="I431" s="860"/>
      <c r="J431" s="860"/>
      <c r="K431" s="860"/>
      <c r="L431" s="860"/>
      <c r="M431" s="860"/>
      <c r="N431" s="860"/>
      <c r="O431" s="860"/>
      <c r="P431" s="860"/>
      <c r="Q431" s="860"/>
      <c r="R431" s="860"/>
      <c r="S431" s="860"/>
      <c r="T431" s="860"/>
      <c r="U431" s="860"/>
      <c r="V431" s="860"/>
      <c r="W431" s="860"/>
      <c r="X431" s="855"/>
      <c r="Y431" s="856"/>
      <c r="Z431" s="838"/>
      <c r="AA431" s="838"/>
      <c r="AB431" s="838"/>
    </row>
    <row r="432" spans="1:28" ht="12.75">
      <c r="A432" s="838"/>
      <c r="B432" s="853"/>
      <c r="C432" s="859"/>
      <c r="D432" s="860"/>
      <c r="E432" s="860"/>
      <c r="F432" s="860"/>
      <c r="G432" s="860"/>
      <c r="H432" s="860"/>
      <c r="I432" s="860"/>
      <c r="J432" s="860"/>
      <c r="K432" s="860"/>
      <c r="L432" s="860"/>
      <c r="M432" s="860"/>
      <c r="N432" s="860"/>
      <c r="O432" s="860"/>
      <c r="P432" s="860"/>
      <c r="Q432" s="860"/>
      <c r="R432" s="860"/>
      <c r="S432" s="860"/>
      <c r="T432" s="860"/>
      <c r="U432" s="860"/>
      <c r="V432" s="860"/>
      <c r="W432" s="860"/>
      <c r="X432" s="855"/>
      <c r="Y432" s="856"/>
      <c r="Z432" s="838"/>
      <c r="AA432" s="838"/>
      <c r="AB432" s="838"/>
    </row>
    <row r="433" spans="1:28" ht="12.75">
      <c r="A433" s="838"/>
      <c r="B433" s="853"/>
      <c r="C433" s="859"/>
      <c r="D433" s="860"/>
      <c r="E433" s="860"/>
      <c r="F433" s="860"/>
      <c r="G433" s="860"/>
      <c r="H433" s="860"/>
      <c r="I433" s="860"/>
      <c r="J433" s="860"/>
      <c r="K433" s="860"/>
      <c r="L433" s="860"/>
      <c r="M433" s="860"/>
      <c r="N433" s="860"/>
      <c r="O433" s="860"/>
      <c r="P433" s="860"/>
      <c r="Q433" s="860"/>
      <c r="R433" s="860"/>
      <c r="S433" s="860"/>
      <c r="T433" s="860"/>
      <c r="U433" s="860"/>
      <c r="V433" s="860"/>
      <c r="W433" s="860"/>
      <c r="X433" s="855"/>
      <c r="Y433" s="856"/>
      <c r="Z433" s="838"/>
      <c r="AA433" s="838"/>
      <c r="AB433" s="838"/>
    </row>
    <row r="434" spans="1:28" ht="12.75">
      <c r="A434" s="838"/>
      <c r="B434" s="853"/>
      <c r="C434" s="859"/>
      <c r="D434" s="860"/>
      <c r="E434" s="860"/>
      <c r="F434" s="860"/>
      <c r="G434" s="860"/>
      <c r="H434" s="860"/>
      <c r="I434" s="860"/>
      <c r="J434" s="860"/>
      <c r="K434" s="860"/>
      <c r="L434" s="860"/>
      <c r="M434" s="860"/>
      <c r="N434" s="860"/>
      <c r="O434" s="860"/>
      <c r="P434" s="860"/>
      <c r="Q434" s="860"/>
      <c r="R434" s="860"/>
      <c r="S434" s="860"/>
      <c r="T434" s="860"/>
      <c r="U434" s="860"/>
      <c r="V434" s="860"/>
      <c r="W434" s="860"/>
      <c r="X434" s="855"/>
      <c r="Y434" s="856"/>
      <c r="Z434" s="838"/>
      <c r="AA434" s="838"/>
      <c r="AB434" s="838"/>
    </row>
    <row r="435" spans="1:28" ht="12.75">
      <c r="A435" s="838"/>
      <c r="B435" s="853"/>
      <c r="C435" s="859"/>
      <c r="D435" s="860"/>
      <c r="E435" s="860"/>
      <c r="F435" s="860"/>
      <c r="G435" s="860"/>
      <c r="H435" s="860"/>
      <c r="I435" s="860"/>
      <c r="J435" s="860"/>
      <c r="K435" s="860"/>
      <c r="L435" s="860"/>
      <c r="M435" s="860"/>
      <c r="N435" s="860"/>
      <c r="O435" s="860"/>
      <c r="P435" s="860"/>
      <c r="Q435" s="860"/>
      <c r="R435" s="860"/>
      <c r="S435" s="860"/>
      <c r="T435" s="860"/>
      <c r="U435" s="860"/>
      <c r="V435" s="860"/>
      <c r="W435" s="860"/>
      <c r="X435" s="855"/>
      <c r="Y435" s="856"/>
      <c r="Z435" s="838"/>
      <c r="AA435" s="838"/>
      <c r="AB435" s="838"/>
    </row>
    <row r="436" spans="1:28" ht="12.75">
      <c r="A436" s="838"/>
      <c r="B436" s="853"/>
      <c r="C436" s="859"/>
      <c r="D436" s="860"/>
      <c r="E436" s="860"/>
      <c r="F436" s="860"/>
      <c r="G436" s="860"/>
      <c r="H436" s="860"/>
      <c r="I436" s="860"/>
      <c r="J436" s="860"/>
      <c r="K436" s="860"/>
      <c r="L436" s="860"/>
      <c r="M436" s="860"/>
      <c r="N436" s="860"/>
      <c r="O436" s="860"/>
      <c r="P436" s="860"/>
      <c r="Q436" s="860"/>
      <c r="R436" s="860"/>
      <c r="S436" s="860"/>
      <c r="T436" s="860"/>
      <c r="U436" s="860"/>
      <c r="V436" s="860"/>
      <c r="W436" s="860"/>
      <c r="X436" s="855"/>
      <c r="Y436" s="856"/>
      <c r="Z436" s="838"/>
      <c r="AA436" s="838"/>
      <c r="AB436" s="838"/>
    </row>
    <row r="437" spans="1:28" ht="12.75">
      <c r="A437" s="838"/>
      <c r="B437" s="853"/>
      <c r="C437" s="859"/>
      <c r="D437" s="860"/>
      <c r="E437" s="860"/>
      <c r="F437" s="860"/>
      <c r="G437" s="860"/>
      <c r="H437" s="860"/>
      <c r="I437" s="860"/>
      <c r="J437" s="860"/>
      <c r="K437" s="860"/>
      <c r="L437" s="860"/>
      <c r="M437" s="860"/>
      <c r="N437" s="860"/>
      <c r="O437" s="860"/>
      <c r="P437" s="860"/>
      <c r="Q437" s="860"/>
      <c r="R437" s="860"/>
      <c r="S437" s="860"/>
      <c r="T437" s="860"/>
      <c r="U437" s="860"/>
      <c r="V437" s="860"/>
      <c r="W437" s="860"/>
      <c r="X437" s="855"/>
      <c r="Y437" s="856"/>
      <c r="Z437" s="838"/>
      <c r="AA437" s="838"/>
      <c r="AB437" s="838"/>
    </row>
    <row r="438" spans="1:28" ht="12.75">
      <c r="A438" s="838"/>
      <c r="B438" s="853"/>
      <c r="C438" s="859"/>
      <c r="D438" s="860"/>
      <c r="E438" s="860"/>
      <c r="F438" s="860"/>
      <c r="G438" s="860"/>
      <c r="H438" s="860"/>
      <c r="I438" s="860"/>
      <c r="J438" s="860"/>
      <c r="K438" s="860"/>
      <c r="L438" s="860"/>
      <c r="M438" s="860"/>
      <c r="N438" s="860"/>
      <c r="O438" s="860"/>
      <c r="P438" s="860"/>
      <c r="Q438" s="860"/>
      <c r="R438" s="860"/>
      <c r="S438" s="860"/>
      <c r="T438" s="860"/>
      <c r="U438" s="860"/>
      <c r="V438" s="860"/>
      <c r="W438" s="860"/>
      <c r="X438" s="855"/>
      <c r="Y438" s="856"/>
      <c r="Z438" s="838"/>
      <c r="AA438" s="838"/>
      <c r="AB438" s="838"/>
    </row>
    <row r="439" spans="1:28" ht="12.75">
      <c r="A439" s="838"/>
      <c r="B439" s="853"/>
      <c r="C439" s="859"/>
      <c r="D439" s="860"/>
      <c r="E439" s="860"/>
      <c r="F439" s="860"/>
      <c r="G439" s="860"/>
      <c r="H439" s="860"/>
      <c r="I439" s="860"/>
      <c r="J439" s="860"/>
      <c r="K439" s="860"/>
      <c r="L439" s="860"/>
      <c r="M439" s="860"/>
      <c r="N439" s="860"/>
      <c r="O439" s="860"/>
      <c r="P439" s="860"/>
      <c r="Q439" s="860"/>
      <c r="R439" s="860"/>
      <c r="S439" s="860"/>
      <c r="T439" s="860"/>
      <c r="U439" s="860"/>
      <c r="V439" s="860"/>
      <c r="W439" s="860"/>
      <c r="X439" s="855"/>
      <c r="Y439" s="856"/>
      <c r="Z439" s="838"/>
      <c r="AA439" s="838"/>
      <c r="AB439" s="838"/>
    </row>
    <row r="440" spans="1:28" ht="12.75">
      <c r="A440" s="838"/>
      <c r="B440" s="853"/>
      <c r="C440" s="859"/>
      <c r="D440" s="860"/>
      <c r="E440" s="860"/>
      <c r="F440" s="860"/>
      <c r="G440" s="860"/>
      <c r="H440" s="860"/>
      <c r="I440" s="860"/>
      <c r="J440" s="860"/>
      <c r="K440" s="860"/>
      <c r="L440" s="860"/>
      <c r="M440" s="860"/>
      <c r="N440" s="860"/>
      <c r="O440" s="860"/>
      <c r="P440" s="860"/>
      <c r="Q440" s="860"/>
      <c r="R440" s="860"/>
      <c r="S440" s="860"/>
      <c r="T440" s="860"/>
      <c r="U440" s="860"/>
      <c r="V440" s="860"/>
      <c r="W440" s="860"/>
      <c r="X440" s="855"/>
      <c r="Y440" s="856"/>
      <c r="Z440" s="838"/>
      <c r="AA440" s="838"/>
      <c r="AB440" s="838"/>
    </row>
    <row r="441" spans="1:28" ht="12.75">
      <c r="A441" s="838"/>
      <c r="B441" s="853"/>
      <c r="C441" s="859"/>
      <c r="D441" s="860"/>
      <c r="E441" s="860"/>
      <c r="F441" s="860"/>
      <c r="G441" s="860"/>
      <c r="H441" s="860"/>
      <c r="I441" s="860"/>
      <c r="J441" s="860"/>
      <c r="K441" s="860"/>
      <c r="L441" s="860"/>
      <c r="M441" s="860"/>
      <c r="N441" s="860"/>
      <c r="O441" s="860"/>
      <c r="P441" s="860"/>
      <c r="Q441" s="860"/>
      <c r="R441" s="860"/>
      <c r="S441" s="860"/>
      <c r="T441" s="860"/>
      <c r="U441" s="860"/>
      <c r="V441" s="860"/>
      <c r="W441" s="860"/>
      <c r="X441" s="855"/>
      <c r="Y441" s="856"/>
      <c r="Z441" s="838"/>
      <c r="AA441" s="838"/>
      <c r="AB441" s="838"/>
    </row>
    <row r="442" spans="1:28" ht="12.75">
      <c r="A442" s="838"/>
      <c r="B442" s="853"/>
      <c r="C442" s="859"/>
      <c r="D442" s="860"/>
      <c r="E442" s="860"/>
      <c r="F442" s="860"/>
      <c r="G442" s="860"/>
      <c r="H442" s="860"/>
      <c r="I442" s="860"/>
      <c r="J442" s="860"/>
      <c r="K442" s="860"/>
      <c r="L442" s="860"/>
      <c r="M442" s="860"/>
      <c r="N442" s="860"/>
      <c r="O442" s="860"/>
      <c r="P442" s="860"/>
      <c r="Q442" s="860"/>
      <c r="R442" s="860"/>
      <c r="S442" s="860"/>
      <c r="T442" s="860"/>
      <c r="U442" s="860"/>
      <c r="V442" s="860"/>
      <c r="W442" s="860"/>
      <c r="X442" s="855"/>
      <c r="Y442" s="856"/>
      <c r="Z442" s="838"/>
      <c r="AA442" s="838"/>
      <c r="AB442" s="838"/>
    </row>
    <row r="443" spans="1:28" ht="12.75">
      <c r="A443" s="838"/>
      <c r="B443" s="853"/>
      <c r="C443" s="859"/>
      <c r="D443" s="860"/>
      <c r="E443" s="860"/>
      <c r="F443" s="860"/>
      <c r="G443" s="860"/>
      <c r="H443" s="860"/>
      <c r="I443" s="860"/>
      <c r="J443" s="860"/>
      <c r="K443" s="860"/>
      <c r="L443" s="860"/>
      <c r="M443" s="860"/>
      <c r="N443" s="860"/>
      <c r="O443" s="860"/>
      <c r="P443" s="860"/>
      <c r="Q443" s="860"/>
      <c r="R443" s="860"/>
      <c r="S443" s="860"/>
      <c r="T443" s="860"/>
      <c r="U443" s="860"/>
      <c r="V443" s="860"/>
      <c r="W443" s="860"/>
      <c r="X443" s="855"/>
      <c r="Y443" s="856"/>
      <c r="Z443" s="838"/>
      <c r="AA443" s="838"/>
      <c r="AB443" s="838"/>
    </row>
    <row r="444" spans="1:28" ht="12.75">
      <c r="A444" s="838"/>
      <c r="B444" s="853"/>
      <c r="C444" s="859"/>
      <c r="D444" s="860"/>
      <c r="E444" s="860"/>
      <c r="F444" s="860"/>
      <c r="G444" s="860"/>
      <c r="H444" s="860"/>
      <c r="I444" s="860"/>
      <c r="J444" s="860"/>
      <c r="K444" s="860"/>
      <c r="L444" s="860"/>
      <c r="M444" s="860"/>
      <c r="N444" s="860"/>
      <c r="O444" s="860"/>
      <c r="P444" s="860"/>
      <c r="Q444" s="860"/>
      <c r="R444" s="860"/>
      <c r="S444" s="860"/>
      <c r="T444" s="860"/>
      <c r="U444" s="860"/>
      <c r="V444" s="860"/>
      <c r="W444" s="860"/>
      <c r="X444" s="855"/>
      <c r="Y444" s="856"/>
      <c r="Z444" s="838"/>
      <c r="AA444" s="838"/>
      <c r="AB444" s="838"/>
    </row>
    <row r="445" spans="1:28" ht="12.75">
      <c r="A445" s="838"/>
      <c r="B445" s="853"/>
      <c r="C445" s="859"/>
      <c r="D445" s="860"/>
      <c r="E445" s="860"/>
      <c r="F445" s="860"/>
      <c r="G445" s="860"/>
      <c r="H445" s="860"/>
      <c r="I445" s="860"/>
      <c r="J445" s="860"/>
      <c r="K445" s="860"/>
      <c r="L445" s="860"/>
      <c r="M445" s="860"/>
      <c r="N445" s="860"/>
      <c r="O445" s="860"/>
      <c r="P445" s="860"/>
      <c r="Q445" s="860"/>
      <c r="R445" s="860"/>
      <c r="S445" s="860"/>
      <c r="T445" s="860"/>
      <c r="U445" s="860"/>
      <c r="V445" s="860"/>
      <c r="W445" s="860"/>
      <c r="X445" s="855"/>
      <c r="Y445" s="856"/>
      <c r="Z445" s="838"/>
      <c r="AA445" s="838"/>
      <c r="AB445" s="838"/>
    </row>
    <row r="446" spans="1:28" ht="12.75">
      <c r="A446" s="838"/>
      <c r="B446" s="853"/>
      <c r="C446" s="859"/>
      <c r="D446" s="860"/>
      <c r="E446" s="860"/>
      <c r="F446" s="860"/>
      <c r="G446" s="860"/>
      <c r="H446" s="860"/>
      <c r="I446" s="860"/>
      <c r="J446" s="860"/>
      <c r="K446" s="860"/>
      <c r="L446" s="860"/>
      <c r="M446" s="860"/>
      <c r="N446" s="860"/>
      <c r="O446" s="860"/>
      <c r="P446" s="860"/>
      <c r="Q446" s="860"/>
      <c r="R446" s="860"/>
      <c r="S446" s="860"/>
      <c r="T446" s="860"/>
      <c r="U446" s="860"/>
      <c r="V446" s="860"/>
      <c r="W446" s="860"/>
      <c r="X446" s="855"/>
      <c r="Y446" s="856"/>
      <c r="Z446" s="838"/>
      <c r="AA446" s="838"/>
      <c r="AB446" s="838"/>
    </row>
    <row r="447" spans="1:28" ht="12.75">
      <c r="A447" s="838"/>
      <c r="B447" s="853"/>
      <c r="C447" s="859"/>
      <c r="D447" s="860"/>
      <c r="E447" s="860"/>
      <c r="F447" s="860"/>
      <c r="G447" s="860"/>
      <c r="H447" s="860"/>
      <c r="I447" s="860"/>
      <c r="J447" s="860"/>
      <c r="K447" s="860"/>
      <c r="L447" s="860"/>
      <c r="M447" s="860"/>
      <c r="N447" s="860"/>
      <c r="O447" s="860"/>
      <c r="P447" s="860"/>
      <c r="Q447" s="860"/>
      <c r="R447" s="860"/>
      <c r="S447" s="860"/>
      <c r="T447" s="860"/>
      <c r="U447" s="860"/>
      <c r="V447" s="860"/>
      <c r="W447" s="860"/>
      <c r="X447" s="855"/>
      <c r="Y447" s="856"/>
      <c r="Z447" s="838"/>
      <c r="AA447" s="838"/>
      <c r="AB447" s="838"/>
    </row>
    <row r="448" spans="1:28" ht="12.75">
      <c r="A448" s="838"/>
      <c r="B448" s="853"/>
      <c r="C448" s="859"/>
      <c r="D448" s="860"/>
      <c r="E448" s="860"/>
      <c r="F448" s="860"/>
      <c r="G448" s="860"/>
      <c r="H448" s="860"/>
      <c r="I448" s="860"/>
      <c r="J448" s="860"/>
      <c r="K448" s="860"/>
      <c r="L448" s="860"/>
      <c r="M448" s="860"/>
      <c r="N448" s="860"/>
      <c r="O448" s="860"/>
      <c r="P448" s="860"/>
      <c r="Q448" s="860"/>
      <c r="R448" s="860"/>
      <c r="S448" s="860"/>
      <c r="T448" s="860"/>
      <c r="U448" s="860"/>
      <c r="V448" s="860"/>
      <c r="W448" s="860"/>
      <c r="X448" s="855"/>
      <c r="Y448" s="856"/>
      <c r="Z448" s="838"/>
      <c r="AA448" s="838"/>
      <c r="AB448" s="838"/>
    </row>
    <row r="449" spans="1:28" ht="12.75">
      <c r="A449" s="838"/>
      <c r="B449" s="853"/>
      <c r="C449" s="859"/>
      <c r="D449" s="860"/>
      <c r="E449" s="860"/>
      <c r="F449" s="860"/>
      <c r="G449" s="860"/>
      <c r="H449" s="860"/>
      <c r="I449" s="860"/>
      <c r="J449" s="860"/>
      <c r="K449" s="860"/>
      <c r="L449" s="860"/>
      <c r="M449" s="860"/>
      <c r="N449" s="860"/>
      <c r="O449" s="860"/>
      <c r="P449" s="860"/>
      <c r="Q449" s="860"/>
      <c r="R449" s="860"/>
      <c r="S449" s="860"/>
      <c r="T449" s="860"/>
      <c r="U449" s="860"/>
      <c r="V449" s="860"/>
      <c r="W449" s="860"/>
      <c r="X449" s="855"/>
      <c r="Y449" s="856"/>
      <c r="Z449" s="838"/>
      <c r="AA449" s="838"/>
      <c r="AB449" s="838"/>
    </row>
    <row r="450" spans="1:28" ht="12.75">
      <c r="A450" s="838"/>
      <c r="B450" s="853"/>
      <c r="C450" s="859"/>
      <c r="D450" s="860"/>
      <c r="E450" s="860"/>
      <c r="F450" s="860"/>
      <c r="G450" s="860"/>
      <c r="H450" s="860"/>
      <c r="I450" s="860"/>
      <c r="J450" s="860"/>
      <c r="K450" s="860"/>
      <c r="L450" s="860"/>
      <c r="M450" s="860"/>
      <c r="N450" s="860"/>
      <c r="O450" s="860"/>
      <c r="P450" s="860"/>
      <c r="Q450" s="860"/>
      <c r="R450" s="860"/>
      <c r="S450" s="860"/>
      <c r="T450" s="860"/>
      <c r="U450" s="860"/>
      <c r="V450" s="860"/>
      <c r="W450" s="860"/>
      <c r="X450" s="855"/>
      <c r="Y450" s="856"/>
      <c r="Z450" s="838"/>
      <c r="AA450" s="838"/>
      <c r="AB450" s="838"/>
    </row>
    <row r="451" spans="1:28" ht="12.75">
      <c r="A451" s="838"/>
      <c r="B451" s="853"/>
      <c r="C451" s="859"/>
      <c r="D451" s="860"/>
      <c r="E451" s="860"/>
      <c r="F451" s="860"/>
      <c r="G451" s="860"/>
      <c r="H451" s="860"/>
      <c r="I451" s="860"/>
      <c r="J451" s="860"/>
      <c r="K451" s="860"/>
      <c r="L451" s="860"/>
      <c r="M451" s="860"/>
      <c r="N451" s="860"/>
      <c r="O451" s="860"/>
      <c r="P451" s="860"/>
      <c r="Q451" s="860"/>
      <c r="R451" s="860"/>
      <c r="S451" s="860"/>
      <c r="T451" s="860"/>
      <c r="U451" s="860"/>
      <c r="V451" s="860"/>
      <c r="W451" s="860"/>
      <c r="X451" s="855"/>
      <c r="Y451" s="856"/>
      <c r="Z451" s="838"/>
      <c r="AA451" s="838"/>
      <c r="AB451" s="838"/>
    </row>
    <row r="452" spans="1:28" ht="12.75">
      <c r="A452" s="838"/>
      <c r="B452" s="853"/>
      <c r="C452" s="859"/>
      <c r="D452" s="860"/>
      <c r="E452" s="860"/>
      <c r="F452" s="860"/>
      <c r="G452" s="860"/>
      <c r="H452" s="860"/>
      <c r="I452" s="860"/>
      <c r="J452" s="860"/>
      <c r="K452" s="860"/>
      <c r="L452" s="860"/>
      <c r="M452" s="860"/>
      <c r="N452" s="860"/>
      <c r="O452" s="860"/>
      <c r="P452" s="860"/>
      <c r="Q452" s="860"/>
      <c r="R452" s="860"/>
      <c r="S452" s="860"/>
      <c r="T452" s="860"/>
      <c r="U452" s="860"/>
      <c r="V452" s="860"/>
      <c r="W452" s="860"/>
      <c r="X452" s="855"/>
      <c r="Y452" s="856"/>
      <c r="Z452" s="838"/>
      <c r="AA452" s="838"/>
      <c r="AB452" s="838"/>
    </row>
    <row r="453" spans="1:28" ht="12.75">
      <c r="A453" s="838"/>
      <c r="B453" s="853"/>
      <c r="C453" s="859"/>
      <c r="D453" s="860"/>
      <c r="E453" s="860"/>
      <c r="F453" s="860"/>
      <c r="G453" s="860"/>
      <c r="H453" s="860"/>
      <c r="I453" s="860"/>
      <c r="J453" s="860"/>
      <c r="K453" s="860"/>
      <c r="L453" s="860"/>
      <c r="M453" s="860"/>
      <c r="N453" s="860"/>
      <c r="O453" s="860"/>
      <c r="P453" s="860"/>
      <c r="Q453" s="860"/>
      <c r="R453" s="860"/>
      <c r="S453" s="860"/>
      <c r="T453" s="860"/>
      <c r="U453" s="860"/>
      <c r="V453" s="860"/>
      <c r="W453" s="860"/>
      <c r="X453" s="855"/>
      <c r="Y453" s="856"/>
      <c r="Z453" s="838"/>
      <c r="AA453" s="838"/>
      <c r="AB453" s="838"/>
    </row>
    <row r="454" spans="1:28" ht="12.75">
      <c r="A454" s="838"/>
      <c r="B454" s="853"/>
      <c r="C454" s="859"/>
      <c r="D454" s="860"/>
      <c r="E454" s="860"/>
      <c r="F454" s="860"/>
      <c r="G454" s="860"/>
      <c r="H454" s="860"/>
      <c r="I454" s="860"/>
      <c r="J454" s="860"/>
      <c r="K454" s="860"/>
      <c r="L454" s="860"/>
      <c r="M454" s="860"/>
      <c r="N454" s="860"/>
      <c r="O454" s="860"/>
      <c r="P454" s="860"/>
      <c r="Q454" s="860"/>
      <c r="R454" s="860"/>
      <c r="S454" s="860"/>
      <c r="T454" s="860"/>
      <c r="U454" s="860"/>
      <c r="V454" s="860"/>
      <c r="W454" s="860"/>
      <c r="X454" s="855"/>
      <c r="Y454" s="856"/>
      <c r="Z454" s="838"/>
      <c r="AA454" s="838"/>
      <c r="AB454" s="838"/>
    </row>
    <row r="455" spans="1:28" ht="12.75">
      <c r="A455" s="838"/>
      <c r="B455" s="853"/>
      <c r="C455" s="859"/>
      <c r="D455" s="860"/>
      <c r="E455" s="860"/>
      <c r="F455" s="860"/>
      <c r="G455" s="860"/>
      <c r="H455" s="860"/>
      <c r="I455" s="860"/>
      <c r="J455" s="860"/>
      <c r="K455" s="860"/>
      <c r="L455" s="860"/>
      <c r="M455" s="860"/>
      <c r="N455" s="860"/>
      <c r="O455" s="860"/>
      <c r="P455" s="860"/>
      <c r="Q455" s="860"/>
      <c r="R455" s="860"/>
      <c r="S455" s="860"/>
      <c r="T455" s="860"/>
      <c r="U455" s="860"/>
      <c r="V455" s="860"/>
      <c r="W455" s="860"/>
      <c r="X455" s="855"/>
      <c r="Y455" s="856"/>
      <c r="Z455" s="838"/>
      <c r="AA455" s="838"/>
      <c r="AB455" s="838"/>
    </row>
    <row r="456" spans="1:28" ht="12.75">
      <c r="A456" s="838"/>
      <c r="B456" s="853"/>
      <c r="C456" s="859"/>
      <c r="D456" s="860"/>
      <c r="E456" s="860"/>
      <c r="F456" s="860"/>
      <c r="G456" s="860"/>
      <c r="H456" s="860"/>
      <c r="I456" s="860"/>
      <c r="J456" s="860"/>
      <c r="K456" s="860"/>
      <c r="L456" s="860"/>
      <c r="M456" s="860"/>
      <c r="N456" s="860"/>
      <c r="O456" s="860"/>
      <c r="P456" s="860"/>
      <c r="Q456" s="860"/>
      <c r="R456" s="860"/>
      <c r="S456" s="860"/>
      <c r="T456" s="860"/>
      <c r="U456" s="860"/>
      <c r="V456" s="860"/>
      <c r="W456" s="860"/>
      <c r="X456" s="855"/>
      <c r="Y456" s="856"/>
      <c r="Z456" s="838"/>
      <c r="AA456" s="838"/>
      <c r="AB456" s="838"/>
    </row>
    <row r="457" spans="1:28" ht="12.75">
      <c r="A457" s="838"/>
      <c r="B457" s="853"/>
      <c r="C457" s="859"/>
      <c r="D457" s="860"/>
      <c r="E457" s="860"/>
      <c r="F457" s="860"/>
      <c r="G457" s="860"/>
      <c r="H457" s="860"/>
      <c r="I457" s="860"/>
      <c r="J457" s="860"/>
      <c r="K457" s="860"/>
      <c r="L457" s="860"/>
      <c r="M457" s="860"/>
      <c r="N457" s="860"/>
      <c r="O457" s="860"/>
      <c r="P457" s="860"/>
      <c r="Q457" s="860"/>
      <c r="R457" s="860"/>
      <c r="S457" s="860"/>
      <c r="T457" s="860"/>
      <c r="U457" s="860"/>
      <c r="V457" s="860"/>
      <c r="W457" s="860"/>
      <c r="X457" s="855"/>
      <c r="Y457" s="856"/>
      <c r="Z457" s="838"/>
      <c r="AA457" s="838"/>
      <c r="AB457" s="838"/>
    </row>
    <row r="458" spans="1:28" ht="12.75">
      <c r="A458" s="838"/>
      <c r="B458" s="853"/>
      <c r="C458" s="859"/>
      <c r="D458" s="860"/>
      <c r="E458" s="860"/>
      <c r="F458" s="860"/>
      <c r="G458" s="860"/>
      <c r="H458" s="860"/>
      <c r="I458" s="860"/>
      <c r="J458" s="860"/>
      <c r="K458" s="860"/>
      <c r="L458" s="860"/>
      <c r="M458" s="860"/>
      <c r="N458" s="860"/>
      <c r="O458" s="860"/>
      <c r="P458" s="860"/>
      <c r="Q458" s="860"/>
      <c r="R458" s="860"/>
      <c r="S458" s="860"/>
      <c r="T458" s="860"/>
      <c r="U458" s="860"/>
      <c r="V458" s="860"/>
      <c r="W458" s="860"/>
      <c r="X458" s="855"/>
      <c r="Y458" s="856"/>
      <c r="Z458" s="838"/>
      <c r="AA458" s="838"/>
      <c r="AB458" s="838"/>
    </row>
    <row r="459" spans="1:28" ht="12.75">
      <c r="A459" s="838"/>
      <c r="B459" s="853"/>
      <c r="C459" s="859"/>
      <c r="D459" s="860"/>
      <c r="E459" s="860"/>
      <c r="F459" s="860"/>
      <c r="G459" s="860"/>
      <c r="H459" s="860"/>
      <c r="I459" s="860"/>
      <c r="J459" s="860"/>
      <c r="K459" s="860"/>
      <c r="L459" s="860"/>
      <c r="M459" s="860"/>
      <c r="N459" s="860"/>
      <c r="O459" s="860"/>
      <c r="P459" s="860"/>
      <c r="Q459" s="860"/>
      <c r="R459" s="860"/>
      <c r="S459" s="860"/>
      <c r="T459" s="860"/>
      <c r="U459" s="860"/>
      <c r="V459" s="860"/>
      <c r="W459" s="860"/>
      <c r="X459" s="855"/>
      <c r="Y459" s="856"/>
      <c r="Z459" s="838"/>
      <c r="AA459" s="838"/>
      <c r="AB459" s="838"/>
    </row>
    <row r="460" spans="1:28" ht="12.75">
      <c r="A460" s="838"/>
      <c r="B460" s="853"/>
      <c r="C460" s="859"/>
      <c r="D460" s="860"/>
      <c r="E460" s="860"/>
      <c r="F460" s="860"/>
      <c r="G460" s="860"/>
      <c r="H460" s="860"/>
      <c r="I460" s="860"/>
      <c r="J460" s="860"/>
      <c r="K460" s="860"/>
      <c r="L460" s="860"/>
      <c r="M460" s="860"/>
      <c r="N460" s="860"/>
      <c r="O460" s="860"/>
      <c r="P460" s="860"/>
      <c r="Q460" s="860"/>
      <c r="R460" s="860"/>
      <c r="S460" s="860"/>
      <c r="T460" s="860"/>
      <c r="U460" s="860"/>
      <c r="V460" s="860"/>
      <c r="W460" s="860"/>
      <c r="X460" s="855"/>
      <c r="Y460" s="856"/>
      <c r="Z460" s="838"/>
      <c r="AA460" s="838"/>
      <c r="AB460" s="838"/>
    </row>
    <row r="461" spans="1:28" ht="12.75">
      <c r="A461" s="838"/>
      <c r="B461" s="853"/>
      <c r="C461" s="859"/>
      <c r="D461" s="860"/>
      <c r="E461" s="860"/>
      <c r="F461" s="860"/>
      <c r="G461" s="860"/>
      <c r="H461" s="860"/>
      <c r="I461" s="860"/>
      <c r="J461" s="860"/>
      <c r="K461" s="860"/>
      <c r="L461" s="860"/>
      <c r="M461" s="860"/>
      <c r="N461" s="860"/>
      <c r="O461" s="860"/>
      <c r="P461" s="860"/>
      <c r="Q461" s="860"/>
      <c r="R461" s="860"/>
      <c r="S461" s="860"/>
      <c r="T461" s="860"/>
      <c r="U461" s="860"/>
      <c r="V461" s="860"/>
      <c r="W461" s="860"/>
      <c r="X461" s="855"/>
      <c r="Y461" s="856"/>
      <c r="Z461" s="838"/>
      <c r="AA461" s="838"/>
      <c r="AB461" s="838"/>
    </row>
    <row r="462" spans="1:28" ht="12.75">
      <c r="A462" s="838"/>
      <c r="B462" s="853"/>
      <c r="C462" s="859"/>
      <c r="D462" s="860"/>
      <c r="E462" s="860"/>
      <c r="F462" s="860"/>
      <c r="G462" s="860"/>
      <c r="H462" s="860"/>
      <c r="I462" s="860"/>
      <c r="J462" s="860"/>
      <c r="K462" s="860"/>
      <c r="L462" s="860"/>
      <c r="M462" s="860"/>
      <c r="N462" s="860"/>
      <c r="O462" s="860"/>
      <c r="P462" s="860"/>
      <c r="Q462" s="860"/>
      <c r="R462" s="860"/>
      <c r="S462" s="860"/>
      <c r="T462" s="860"/>
      <c r="U462" s="860"/>
      <c r="V462" s="860"/>
      <c r="W462" s="860"/>
      <c r="X462" s="855"/>
      <c r="Y462" s="856"/>
      <c r="Z462" s="838"/>
      <c r="AA462" s="838"/>
      <c r="AB462" s="838"/>
    </row>
    <row r="463" spans="1:28" ht="12.75">
      <c r="A463" s="838"/>
      <c r="B463" s="853"/>
      <c r="C463" s="859"/>
      <c r="D463" s="860"/>
      <c r="E463" s="860"/>
      <c r="F463" s="860"/>
      <c r="G463" s="860"/>
      <c r="H463" s="860"/>
      <c r="I463" s="860"/>
      <c r="J463" s="860"/>
      <c r="K463" s="860"/>
      <c r="L463" s="860"/>
      <c r="M463" s="860"/>
      <c r="N463" s="860"/>
      <c r="O463" s="860"/>
      <c r="P463" s="860"/>
      <c r="Q463" s="860"/>
      <c r="R463" s="860"/>
      <c r="S463" s="860"/>
      <c r="T463" s="860"/>
      <c r="U463" s="860"/>
      <c r="V463" s="860"/>
      <c r="W463" s="860"/>
      <c r="X463" s="855"/>
      <c r="Y463" s="856"/>
      <c r="Z463" s="838"/>
      <c r="AA463" s="838"/>
      <c r="AB463" s="838"/>
    </row>
    <row r="464" spans="1:28" ht="12.75">
      <c r="A464" s="838"/>
      <c r="B464" s="853"/>
      <c r="C464" s="859"/>
      <c r="D464" s="860"/>
      <c r="E464" s="860"/>
      <c r="F464" s="860"/>
      <c r="G464" s="860"/>
      <c r="H464" s="860"/>
      <c r="I464" s="860"/>
      <c r="J464" s="860"/>
      <c r="K464" s="860"/>
      <c r="L464" s="860"/>
      <c r="M464" s="860"/>
      <c r="N464" s="860"/>
      <c r="O464" s="860"/>
      <c r="P464" s="860"/>
      <c r="Q464" s="860"/>
      <c r="R464" s="860"/>
      <c r="S464" s="860"/>
      <c r="T464" s="860"/>
      <c r="U464" s="860"/>
      <c r="V464" s="860"/>
      <c r="W464" s="860"/>
      <c r="X464" s="855"/>
      <c r="Y464" s="856"/>
      <c r="Z464" s="838"/>
      <c r="AA464" s="838"/>
      <c r="AB464" s="838"/>
    </row>
    <row r="465" spans="1:28" ht="12.75">
      <c r="A465" s="838"/>
      <c r="B465" s="853"/>
      <c r="C465" s="859"/>
      <c r="D465" s="860"/>
      <c r="E465" s="860"/>
      <c r="F465" s="860"/>
      <c r="G465" s="860"/>
      <c r="H465" s="860"/>
      <c r="I465" s="860"/>
      <c r="J465" s="860"/>
      <c r="K465" s="860"/>
      <c r="L465" s="860"/>
      <c r="M465" s="860"/>
      <c r="N465" s="860"/>
      <c r="O465" s="860"/>
      <c r="P465" s="860"/>
      <c r="Q465" s="860"/>
      <c r="R465" s="860"/>
      <c r="S465" s="860"/>
      <c r="T465" s="860"/>
      <c r="U465" s="860"/>
      <c r="V465" s="860"/>
      <c r="W465" s="860"/>
      <c r="X465" s="855"/>
      <c r="Y465" s="856"/>
      <c r="Z465" s="838"/>
      <c r="AA465" s="838"/>
      <c r="AB465" s="838"/>
    </row>
    <row r="466" spans="1:28" ht="12.75">
      <c r="A466" s="838"/>
      <c r="B466" s="853"/>
      <c r="C466" s="859"/>
      <c r="D466" s="860"/>
      <c r="E466" s="860"/>
      <c r="F466" s="860"/>
      <c r="G466" s="860"/>
      <c r="H466" s="860"/>
      <c r="I466" s="860"/>
      <c r="J466" s="860"/>
      <c r="K466" s="860"/>
      <c r="L466" s="860"/>
      <c r="M466" s="860"/>
      <c r="N466" s="860"/>
      <c r="O466" s="860"/>
      <c r="P466" s="860"/>
      <c r="Q466" s="860"/>
      <c r="R466" s="860"/>
      <c r="S466" s="860"/>
      <c r="T466" s="860"/>
      <c r="U466" s="860"/>
      <c r="V466" s="860"/>
      <c r="W466" s="860"/>
      <c r="X466" s="855"/>
      <c r="Y466" s="856"/>
      <c r="Z466" s="838"/>
      <c r="AA466" s="838"/>
      <c r="AB466" s="838"/>
    </row>
    <row r="467" spans="1:28" ht="12.75">
      <c r="A467" s="838"/>
      <c r="B467" s="853"/>
      <c r="C467" s="859"/>
      <c r="D467" s="860"/>
      <c r="E467" s="860"/>
      <c r="F467" s="860"/>
      <c r="G467" s="860"/>
      <c r="H467" s="860"/>
      <c r="I467" s="860"/>
      <c r="J467" s="860"/>
      <c r="K467" s="860"/>
      <c r="L467" s="860"/>
      <c r="M467" s="860"/>
      <c r="N467" s="860"/>
      <c r="O467" s="860"/>
      <c r="P467" s="860"/>
      <c r="Q467" s="860"/>
      <c r="R467" s="860"/>
      <c r="S467" s="860"/>
      <c r="T467" s="860"/>
      <c r="U467" s="860"/>
      <c r="V467" s="860"/>
      <c r="W467" s="860"/>
      <c r="X467" s="855"/>
      <c r="Y467" s="856"/>
      <c r="Z467" s="838"/>
      <c r="AA467" s="838"/>
      <c r="AB467" s="838"/>
    </row>
    <row r="468" spans="1:28" ht="12.75">
      <c r="A468" s="838"/>
      <c r="B468" s="853"/>
      <c r="C468" s="859"/>
      <c r="D468" s="860"/>
      <c r="E468" s="860"/>
      <c r="F468" s="860"/>
      <c r="G468" s="860"/>
      <c r="H468" s="860"/>
      <c r="I468" s="860"/>
      <c r="J468" s="860"/>
      <c r="K468" s="860"/>
      <c r="L468" s="860"/>
      <c r="M468" s="860"/>
      <c r="N468" s="860"/>
      <c r="O468" s="860"/>
      <c r="P468" s="860"/>
      <c r="Q468" s="860"/>
      <c r="R468" s="860"/>
      <c r="S468" s="860"/>
      <c r="T468" s="860"/>
      <c r="U468" s="860"/>
      <c r="V468" s="860"/>
      <c r="W468" s="860"/>
      <c r="X468" s="855"/>
      <c r="Y468" s="856"/>
      <c r="Z468" s="838"/>
      <c r="AA468" s="838"/>
      <c r="AB468" s="838"/>
    </row>
    <row r="469" spans="1:28" ht="12.75">
      <c r="A469" s="838"/>
      <c r="B469" s="853"/>
      <c r="C469" s="859"/>
      <c r="D469" s="860"/>
      <c r="E469" s="860"/>
      <c r="F469" s="860"/>
      <c r="G469" s="860"/>
      <c r="H469" s="860"/>
      <c r="I469" s="860"/>
      <c r="J469" s="860"/>
      <c r="K469" s="860"/>
      <c r="L469" s="860"/>
      <c r="M469" s="860"/>
      <c r="N469" s="860"/>
      <c r="O469" s="860"/>
      <c r="P469" s="860"/>
      <c r="Q469" s="860"/>
      <c r="R469" s="860"/>
      <c r="S469" s="860"/>
      <c r="T469" s="860"/>
      <c r="U469" s="860"/>
      <c r="V469" s="860"/>
      <c r="W469" s="860"/>
      <c r="X469" s="855"/>
      <c r="Y469" s="856"/>
      <c r="Z469" s="838"/>
      <c r="AA469" s="838"/>
      <c r="AB469" s="838"/>
    </row>
    <row r="470" spans="1:28" ht="12.75">
      <c r="A470" s="838"/>
      <c r="B470" s="853"/>
      <c r="C470" s="859"/>
      <c r="D470" s="860"/>
      <c r="E470" s="860"/>
      <c r="F470" s="860"/>
      <c r="G470" s="860"/>
      <c r="H470" s="860"/>
      <c r="I470" s="860"/>
      <c r="J470" s="860"/>
      <c r="K470" s="860"/>
      <c r="L470" s="860"/>
      <c r="M470" s="860"/>
      <c r="N470" s="860"/>
      <c r="O470" s="860"/>
      <c r="P470" s="860"/>
      <c r="Q470" s="860"/>
      <c r="R470" s="860"/>
      <c r="S470" s="860"/>
      <c r="T470" s="860"/>
      <c r="U470" s="860"/>
      <c r="V470" s="860"/>
      <c r="W470" s="860"/>
      <c r="X470" s="855"/>
      <c r="Y470" s="856"/>
      <c r="Z470" s="838"/>
      <c r="AA470" s="838"/>
      <c r="AB470" s="838"/>
    </row>
    <row r="471" spans="1:28" ht="12.75">
      <c r="A471" s="838"/>
      <c r="B471" s="853"/>
      <c r="C471" s="859"/>
      <c r="D471" s="860"/>
      <c r="E471" s="860"/>
      <c r="F471" s="860"/>
      <c r="G471" s="860"/>
      <c r="H471" s="860"/>
      <c r="I471" s="860"/>
      <c r="J471" s="860"/>
      <c r="K471" s="860"/>
      <c r="L471" s="860"/>
      <c r="M471" s="860"/>
      <c r="N471" s="860"/>
      <c r="O471" s="860"/>
      <c r="P471" s="860"/>
      <c r="Q471" s="860"/>
      <c r="R471" s="860"/>
      <c r="S471" s="860"/>
      <c r="T471" s="860"/>
      <c r="U471" s="860"/>
      <c r="V471" s="860"/>
      <c r="W471" s="860"/>
      <c r="X471" s="855"/>
      <c r="Y471" s="856"/>
      <c r="Z471" s="838"/>
      <c r="AA471" s="838"/>
      <c r="AB471" s="838"/>
    </row>
    <row r="472" spans="1:28" ht="12.75">
      <c r="A472" s="838"/>
      <c r="B472" s="853"/>
      <c r="C472" s="859"/>
      <c r="D472" s="860"/>
      <c r="E472" s="860"/>
      <c r="F472" s="860"/>
      <c r="G472" s="860"/>
      <c r="H472" s="860"/>
      <c r="I472" s="860"/>
      <c r="J472" s="860"/>
      <c r="K472" s="860"/>
      <c r="L472" s="860"/>
      <c r="M472" s="860"/>
      <c r="N472" s="860"/>
      <c r="O472" s="860"/>
      <c r="P472" s="860"/>
      <c r="Q472" s="860"/>
      <c r="R472" s="860"/>
      <c r="S472" s="860"/>
      <c r="T472" s="860"/>
      <c r="U472" s="860"/>
      <c r="V472" s="860"/>
      <c r="W472" s="860"/>
      <c r="X472" s="855"/>
      <c r="Y472" s="856"/>
      <c r="Z472" s="838"/>
      <c r="AA472" s="838"/>
      <c r="AB472" s="838"/>
    </row>
    <row r="473" spans="1:28" ht="12.75">
      <c r="A473" s="838"/>
      <c r="B473" s="853"/>
      <c r="C473" s="859"/>
      <c r="D473" s="860"/>
      <c r="E473" s="860"/>
      <c r="F473" s="860"/>
      <c r="G473" s="860"/>
      <c r="H473" s="860"/>
      <c r="I473" s="860"/>
      <c r="J473" s="860"/>
      <c r="K473" s="860"/>
      <c r="L473" s="860"/>
      <c r="M473" s="860"/>
      <c r="N473" s="860"/>
      <c r="O473" s="860"/>
      <c r="P473" s="860"/>
      <c r="Q473" s="860"/>
      <c r="R473" s="860"/>
      <c r="S473" s="860"/>
      <c r="T473" s="860"/>
      <c r="U473" s="860"/>
      <c r="V473" s="860"/>
      <c r="W473" s="860"/>
      <c r="X473" s="855"/>
      <c r="Y473" s="856"/>
      <c r="Z473" s="838"/>
      <c r="AA473" s="838"/>
      <c r="AB473" s="838"/>
    </row>
    <row r="474" spans="1:28" ht="12.75">
      <c r="A474" s="838"/>
      <c r="B474" s="853"/>
      <c r="C474" s="859"/>
      <c r="D474" s="860"/>
      <c r="E474" s="860"/>
      <c r="F474" s="860"/>
      <c r="G474" s="860"/>
      <c r="H474" s="860"/>
      <c r="I474" s="860"/>
      <c r="J474" s="860"/>
      <c r="K474" s="860"/>
      <c r="L474" s="860"/>
      <c r="M474" s="860"/>
      <c r="N474" s="860"/>
      <c r="O474" s="860"/>
      <c r="P474" s="860"/>
      <c r="Q474" s="860"/>
      <c r="R474" s="860"/>
      <c r="S474" s="860"/>
      <c r="T474" s="860"/>
      <c r="U474" s="860"/>
      <c r="V474" s="860"/>
      <c r="W474" s="860"/>
      <c r="X474" s="855"/>
      <c r="Y474" s="856"/>
      <c r="Z474" s="838"/>
      <c r="AA474" s="838"/>
      <c r="AB474" s="838"/>
    </row>
    <row r="475" spans="1:28" ht="12.75">
      <c r="A475" s="838"/>
      <c r="B475" s="853"/>
      <c r="C475" s="859"/>
      <c r="D475" s="860"/>
      <c r="E475" s="860"/>
      <c r="F475" s="860"/>
      <c r="G475" s="860"/>
      <c r="H475" s="860"/>
      <c r="I475" s="860"/>
      <c r="J475" s="860"/>
      <c r="K475" s="860"/>
      <c r="L475" s="860"/>
      <c r="M475" s="860"/>
      <c r="N475" s="860"/>
      <c r="O475" s="860"/>
      <c r="P475" s="860"/>
      <c r="Q475" s="860"/>
      <c r="R475" s="860"/>
      <c r="S475" s="860"/>
      <c r="T475" s="860"/>
      <c r="U475" s="860"/>
      <c r="V475" s="860"/>
      <c r="W475" s="860"/>
      <c r="X475" s="855"/>
      <c r="Y475" s="856"/>
      <c r="Z475" s="838"/>
      <c r="AA475" s="838"/>
      <c r="AB475" s="838"/>
    </row>
    <row r="476" spans="1:28" ht="12.75">
      <c r="A476" s="838"/>
      <c r="B476" s="853"/>
      <c r="C476" s="859"/>
      <c r="D476" s="860"/>
      <c r="E476" s="860"/>
      <c r="F476" s="860"/>
      <c r="G476" s="860"/>
      <c r="H476" s="860"/>
      <c r="I476" s="860"/>
      <c r="J476" s="860"/>
      <c r="K476" s="860"/>
      <c r="L476" s="860"/>
      <c r="M476" s="860"/>
      <c r="N476" s="860"/>
      <c r="O476" s="860"/>
      <c r="P476" s="860"/>
      <c r="Q476" s="860"/>
      <c r="R476" s="860"/>
      <c r="S476" s="860"/>
      <c r="T476" s="860"/>
      <c r="U476" s="860"/>
      <c r="V476" s="860"/>
      <c r="W476" s="860"/>
      <c r="X476" s="855"/>
      <c r="Y476" s="856"/>
      <c r="Z476" s="838"/>
      <c r="AA476" s="838"/>
      <c r="AB476" s="838"/>
    </row>
    <row r="477" spans="1:28" ht="12.75">
      <c r="A477" s="838"/>
      <c r="B477" s="853"/>
      <c r="C477" s="859"/>
      <c r="D477" s="860"/>
      <c r="E477" s="860"/>
      <c r="F477" s="860"/>
      <c r="G477" s="860"/>
      <c r="H477" s="860"/>
      <c r="I477" s="860"/>
      <c r="J477" s="860"/>
      <c r="K477" s="860"/>
      <c r="L477" s="860"/>
      <c r="M477" s="860"/>
      <c r="N477" s="860"/>
      <c r="O477" s="860"/>
      <c r="P477" s="860"/>
      <c r="Q477" s="860"/>
      <c r="R477" s="860"/>
      <c r="S477" s="860"/>
      <c r="T477" s="860"/>
      <c r="U477" s="860"/>
      <c r="V477" s="860"/>
      <c r="W477" s="860"/>
      <c r="X477" s="855"/>
      <c r="Y477" s="856"/>
      <c r="Z477" s="838"/>
      <c r="AA477" s="838"/>
      <c r="AB477" s="838"/>
    </row>
    <row r="478" spans="1:28" ht="12.75">
      <c r="A478" s="838"/>
      <c r="B478" s="853"/>
      <c r="C478" s="859"/>
      <c r="D478" s="860"/>
      <c r="E478" s="860"/>
      <c r="F478" s="860"/>
      <c r="G478" s="860"/>
      <c r="H478" s="860"/>
      <c r="I478" s="860"/>
      <c r="J478" s="860"/>
      <c r="K478" s="860"/>
      <c r="L478" s="860"/>
      <c r="M478" s="860"/>
      <c r="N478" s="860"/>
      <c r="O478" s="860"/>
      <c r="P478" s="860"/>
      <c r="Q478" s="860"/>
      <c r="R478" s="860"/>
      <c r="S478" s="860"/>
      <c r="T478" s="860"/>
      <c r="U478" s="860"/>
      <c r="V478" s="860"/>
      <c r="W478" s="860"/>
      <c r="X478" s="855"/>
      <c r="Y478" s="856"/>
      <c r="Z478" s="838"/>
      <c r="AA478" s="838"/>
      <c r="AB478" s="838"/>
    </row>
    <row r="479" spans="1:28" ht="12.75">
      <c r="A479" s="838"/>
      <c r="B479" s="853"/>
      <c r="C479" s="859"/>
      <c r="D479" s="860"/>
      <c r="E479" s="860"/>
      <c r="F479" s="860"/>
      <c r="G479" s="860"/>
      <c r="H479" s="860"/>
      <c r="I479" s="860"/>
      <c r="J479" s="860"/>
      <c r="K479" s="860"/>
      <c r="L479" s="860"/>
      <c r="M479" s="860"/>
      <c r="N479" s="860"/>
      <c r="O479" s="860"/>
      <c r="P479" s="860"/>
      <c r="Q479" s="860"/>
      <c r="R479" s="860"/>
      <c r="S479" s="860"/>
      <c r="T479" s="860"/>
      <c r="U479" s="860"/>
      <c r="V479" s="860"/>
      <c r="W479" s="860"/>
      <c r="X479" s="855"/>
      <c r="Y479" s="856"/>
      <c r="Z479" s="838"/>
      <c r="AA479" s="838"/>
      <c r="AB479" s="838"/>
    </row>
    <row r="480" spans="1:28" ht="12.75">
      <c r="A480" s="838"/>
      <c r="B480" s="853"/>
      <c r="C480" s="859"/>
      <c r="D480" s="860"/>
      <c r="E480" s="860"/>
      <c r="F480" s="860"/>
      <c r="G480" s="860"/>
      <c r="H480" s="860"/>
      <c r="I480" s="860"/>
      <c r="J480" s="860"/>
      <c r="K480" s="860"/>
      <c r="L480" s="860"/>
      <c r="M480" s="860"/>
      <c r="N480" s="860"/>
      <c r="O480" s="860"/>
      <c r="P480" s="860"/>
      <c r="Q480" s="860"/>
      <c r="R480" s="860"/>
      <c r="S480" s="860"/>
      <c r="T480" s="860"/>
      <c r="U480" s="860"/>
      <c r="V480" s="860"/>
      <c r="W480" s="860"/>
      <c r="X480" s="855"/>
      <c r="Y480" s="856"/>
      <c r="Z480" s="838"/>
      <c r="AA480" s="838"/>
      <c r="AB480" s="838"/>
    </row>
    <row r="481" spans="1:28" ht="12.75">
      <c r="A481" s="838"/>
      <c r="B481" s="853"/>
      <c r="C481" s="859"/>
      <c r="D481" s="860"/>
      <c r="E481" s="860"/>
      <c r="F481" s="860"/>
      <c r="G481" s="860"/>
      <c r="H481" s="860"/>
      <c r="I481" s="860"/>
      <c r="J481" s="860"/>
      <c r="K481" s="860"/>
      <c r="L481" s="860"/>
      <c r="M481" s="860"/>
      <c r="N481" s="860"/>
      <c r="O481" s="860"/>
      <c r="P481" s="860"/>
      <c r="Q481" s="860"/>
      <c r="R481" s="860"/>
      <c r="S481" s="860"/>
      <c r="T481" s="860"/>
      <c r="U481" s="860"/>
      <c r="V481" s="860"/>
      <c r="W481" s="860"/>
      <c r="X481" s="855"/>
      <c r="Y481" s="856"/>
      <c r="Z481" s="838"/>
      <c r="AA481" s="838"/>
      <c r="AB481" s="838"/>
    </row>
    <row r="482" spans="1:28" ht="12.75">
      <c r="A482" s="838"/>
      <c r="B482" s="853"/>
      <c r="C482" s="859"/>
      <c r="D482" s="860"/>
      <c r="E482" s="860"/>
      <c r="F482" s="860"/>
      <c r="G482" s="860"/>
      <c r="H482" s="860"/>
      <c r="I482" s="860"/>
      <c r="J482" s="860"/>
      <c r="K482" s="860"/>
      <c r="L482" s="860"/>
      <c r="M482" s="860"/>
      <c r="N482" s="860"/>
      <c r="O482" s="860"/>
      <c r="P482" s="860"/>
      <c r="Q482" s="860"/>
      <c r="R482" s="860"/>
      <c r="S482" s="860"/>
      <c r="T482" s="860"/>
      <c r="U482" s="860"/>
      <c r="V482" s="860"/>
      <c r="W482" s="860"/>
      <c r="X482" s="855"/>
      <c r="Y482" s="856"/>
      <c r="Z482" s="838"/>
      <c r="AA482" s="838"/>
      <c r="AB482" s="838"/>
    </row>
    <row r="483" spans="1:28" ht="12.75">
      <c r="A483" s="838"/>
      <c r="B483" s="853"/>
      <c r="C483" s="859"/>
      <c r="D483" s="860"/>
      <c r="E483" s="860"/>
      <c r="F483" s="860"/>
      <c r="G483" s="860"/>
      <c r="H483" s="860"/>
      <c r="I483" s="860"/>
      <c r="J483" s="860"/>
      <c r="K483" s="860"/>
      <c r="L483" s="860"/>
      <c r="M483" s="860"/>
      <c r="N483" s="860"/>
      <c r="O483" s="860"/>
      <c r="P483" s="860"/>
      <c r="Q483" s="860"/>
      <c r="R483" s="860"/>
      <c r="S483" s="860"/>
      <c r="T483" s="860"/>
      <c r="U483" s="860"/>
      <c r="V483" s="860"/>
      <c r="W483" s="860"/>
      <c r="X483" s="855"/>
      <c r="Y483" s="856"/>
      <c r="Z483" s="838"/>
      <c r="AA483" s="838"/>
      <c r="AB483" s="838"/>
    </row>
    <row r="484" spans="1:28" ht="12.75">
      <c r="A484" s="838"/>
      <c r="B484" s="853"/>
      <c r="C484" s="859"/>
      <c r="D484" s="860"/>
      <c r="E484" s="860"/>
      <c r="F484" s="860"/>
      <c r="G484" s="860"/>
      <c r="H484" s="860"/>
      <c r="I484" s="860"/>
      <c r="J484" s="860"/>
      <c r="K484" s="860"/>
      <c r="L484" s="860"/>
      <c r="M484" s="860"/>
      <c r="N484" s="860"/>
      <c r="O484" s="860"/>
      <c r="P484" s="860"/>
      <c r="Q484" s="860"/>
      <c r="R484" s="860"/>
      <c r="S484" s="860"/>
      <c r="T484" s="860"/>
      <c r="U484" s="860"/>
      <c r="V484" s="860"/>
      <c r="W484" s="860"/>
      <c r="X484" s="855"/>
      <c r="Y484" s="856"/>
      <c r="Z484" s="838"/>
      <c r="AA484" s="838"/>
      <c r="AB484" s="838"/>
    </row>
    <row r="485" spans="1:28" ht="12.75">
      <c r="A485" s="838"/>
      <c r="B485" s="853"/>
      <c r="C485" s="859"/>
      <c r="D485" s="860"/>
      <c r="E485" s="860"/>
      <c r="F485" s="860"/>
      <c r="G485" s="860"/>
      <c r="H485" s="860"/>
      <c r="I485" s="860"/>
      <c r="J485" s="860"/>
      <c r="K485" s="860"/>
      <c r="L485" s="860"/>
      <c r="M485" s="860"/>
      <c r="N485" s="860"/>
      <c r="O485" s="860"/>
      <c r="P485" s="860"/>
      <c r="Q485" s="860"/>
      <c r="R485" s="860"/>
      <c r="S485" s="860"/>
      <c r="T485" s="860"/>
      <c r="U485" s="860"/>
      <c r="V485" s="860"/>
      <c r="W485" s="860"/>
      <c r="X485" s="855"/>
      <c r="Y485" s="856"/>
      <c r="Z485" s="838"/>
      <c r="AA485" s="838"/>
      <c r="AB485" s="838"/>
    </row>
    <row r="486" spans="1:28" ht="12.75">
      <c r="A486" s="838"/>
      <c r="B486" s="853"/>
      <c r="C486" s="859"/>
      <c r="D486" s="860"/>
      <c r="E486" s="860"/>
      <c r="F486" s="860"/>
      <c r="G486" s="860"/>
      <c r="H486" s="860"/>
      <c r="I486" s="860"/>
      <c r="J486" s="860"/>
      <c r="K486" s="860"/>
      <c r="L486" s="860"/>
      <c r="M486" s="860"/>
      <c r="N486" s="860"/>
      <c r="O486" s="860"/>
      <c r="P486" s="860"/>
      <c r="Q486" s="860"/>
      <c r="R486" s="860"/>
      <c r="S486" s="860"/>
      <c r="T486" s="860"/>
      <c r="U486" s="860"/>
      <c r="V486" s="860"/>
      <c r="W486" s="860"/>
      <c r="X486" s="855"/>
      <c r="Y486" s="856"/>
      <c r="Z486" s="838"/>
      <c r="AA486" s="838"/>
      <c r="AB486" s="838"/>
    </row>
    <row r="487" spans="1:28" ht="12.75">
      <c r="A487" s="838"/>
      <c r="B487" s="853"/>
      <c r="C487" s="859"/>
      <c r="D487" s="860"/>
      <c r="E487" s="860"/>
      <c r="F487" s="860"/>
      <c r="G487" s="860"/>
      <c r="H487" s="860"/>
      <c r="I487" s="860"/>
      <c r="J487" s="860"/>
      <c r="K487" s="860"/>
      <c r="L487" s="860"/>
      <c r="M487" s="860"/>
      <c r="N487" s="860"/>
      <c r="O487" s="860"/>
      <c r="P487" s="860"/>
      <c r="Q487" s="860"/>
      <c r="R487" s="860"/>
      <c r="S487" s="860"/>
      <c r="T487" s="860"/>
      <c r="U487" s="860"/>
      <c r="V487" s="860"/>
      <c r="W487" s="860"/>
      <c r="X487" s="855"/>
      <c r="Y487" s="856"/>
      <c r="Z487" s="838"/>
      <c r="AA487" s="838"/>
      <c r="AB487" s="838"/>
    </row>
    <row r="488" spans="1:28" ht="12.75">
      <c r="A488" s="838"/>
      <c r="B488" s="853"/>
      <c r="C488" s="859"/>
      <c r="D488" s="860"/>
      <c r="E488" s="860"/>
      <c r="F488" s="860"/>
      <c r="G488" s="860"/>
      <c r="H488" s="860"/>
      <c r="I488" s="860"/>
      <c r="J488" s="860"/>
      <c r="K488" s="860"/>
      <c r="L488" s="860"/>
      <c r="M488" s="860"/>
      <c r="N488" s="860"/>
      <c r="O488" s="860"/>
      <c r="P488" s="860"/>
      <c r="Q488" s="860"/>
      <c r="R488" s="860"/>
      <c r="S488" s="860"/>
      <c r="T488" s="860"/>
      <c r="U488" s="860"/>
      <c r="V488" s="860"/>
      <c r="W488" s="860"/>
      <c r="X488" s="855"/>
      <c r="Y488" s="856"/>
      <c r="Z488" s="838"/>
      <c r="AA488" s="838"/>
      <c r="AB488" s="838"/>
    </row>
    <row r="489" spans="1:28" ht="12.75">
      <c r="A489" s="838"/>
      <c r="B489" s="853"/>
      <c r="C489" s="859"/>
      <c r="D489" s="860"/>
      <c r="E489" s="860"/>
      <c r="F489" s="860"/>
      <c r="G489" s="860"/>
      <c r="H489" s="860"/>
      <c r="I489" s="860"/>
      <c r="J489" s="860"/>
      <c r="K489" s="860"/>
      <c r="L489" s="860"/>
      <c r="M489" s="860"/>
      <c r="N489" s="860"/>
      <c r="O489" s="860"/>
      <c r="P489" s="860"/>
      <c r="Q489" s="860"/>
      <c r="R489" s="860"/>
      <c r="S489" s="860"/>
      <c r="T489" s="860"/>
      <c r="U489" s="860"/>
      <c r="V489" s="860"/>
      <c r="W489" s="860"/>
      <c r="X489" s="855"/>
      <c r="Y489" s="856"/>
      <c r="Z489" s="838"/>
      <c r="AA489" s="838"/>
      <c r="AB489" s="838"/>
    </row>
    <row r="490" spans="1:28" ht="12.75">
      <c r="A490" s="838"/>
      <c r="B490" s="853"/>
      <c r="C490" s="859"/>
      <c r="D490" s="860"/>
      <c r="E490" s="860"/>
      <c r="F490" s="860"/>
      <c r="G490" s="860"/>
      <c r="H490" s="860"/>
      <c r="I490" s="860"/>
      <c r="J490" s="860"/>
      <c r="K490" s="860"/>
      <c r="L490" s="860"/>
      <c r="M490" s="860"/>
      <c r="N490" s="860"/>
      <c r="O490" s="860"/>
      <c r="P490" s="860"/>
      <c r="Q490" s="860"/>
      <c r="R490" s="860"/>
      <c r="S490" s="860"/>
      <c r="T490" s="860"/>
      <c r="U490" s="860"/>
      <c r="V490" s="860"/>
      <c r="W490" s="860"/>
      <c r="X490" s="855"/>
      <c r="Y490" s="856"/>
      <c r="Z490" s="838"/>
      <c r="AA490" s="838"/>
      <c r="AB490" s="838"/>
    </row>
    <row r="491" spans="1:28" ht="12.75">
      <c r="A491" s="838"/>
      <c r="B491" s="853"/>
      <c r="C491" s="859"/>
      <c r="D491" s="860"/>
      <c r="E491" s="860"/>
      <c r="F491" s="860"/>
      <c r="G491" s="860"/>
      <c r="H491" s="860"/>
      <c r="I491" s="860"/>
      <c r="J491" s="860"/>
      <c r="K491" s="860"/>
      <c r="L491" s="860"/>
      <c r="M491" s="860"/>
      <c r="N491" s="860"/>
      <c r="O491" s="860"/>
      <c r="P491" s="860"/>
      <c r="Q491" s="860"/>
      <c r="R491" s="860"/>
      <c r="S491" s="860"/>
      <c r="T491" s="860"/>
      <c r="U491" s="860"/>
      <c r="V491" s="860"/>
      <c r="W491" s="860"/>
      <c r="X491" s="855"/>
      <c r="Y491" s="856"/>
      <c r="Z491" s="838"/>
      <c r="AA491" s="838"/>
      <c r="AB491" s="838"/>
    </row>
    <row r="492" spans="1:28" ht="12.75">
      <c r="A492" s="838"/>
      <c r="B492" s="853"/>
      <c r="C492" s="859"/>
      <c r="D492" s="860"/>
      <c r="E492" s="860"/>
      <c r="F492" s="860"/>
      <c r="G492" s="860"/>
      <c r="H492" s="860"/>
      <c r="I492" s="860"/>
      <c r="J492" s="860"/>
      <c r="K492" s="860"/>
      <c r="L492" s="860"/>
      <c r="M492" s="860"/>
      <c r="N492" s="860"/>
      <c r="O492" s="860"/>
      <c r="P492" s="860"/>
      <c r="Q492" s="860"/>
      <c r="R492" s="860"/>
      <c r="S492" s="860"/>
      <c r="T492" s="860"/>
      <c r="U492" s="860"/>
      <c r="V492" s="860"/>
      <c r="W492" s="860"/>
      <c r="X492" s="855"/>
      <c r="Y492" s="856"/>
      <c r="Z492" s="838"/>
      <c r="AA492" s="838"/>
      <c r="AB492" s="838"/>
    </row>
    <row r="493" spans="1:28" ht="12.75">
      <c r="A493" s="838"/>
      <c r="B493" s="853"/>
      <c r="C493" s="859"/>
      <c r="D493" s="860"/>
      <c r="E493" s="860"/>
      <c r="F493" s="860"/>
      <c r="G493" s="860"/>
      <c r="H493" s="860"/>
      <c r="I493" s="860"/>
      <c r="J493" s="860"/>
      <c r="K493" s="860"/>
      <c r="L493" s="860"/>
      <c r="M493" s="860"/>
      <c r="N493" s="860"/>
      <c r="O493" s="860"/>
      <c r="P493" s="860"/>
      <c r="Q493" s="860"/>
      <c r="R493" s="860"/>
      <c r="S493" s="860"/>
      <c r="T493" s="860"/>
      <c r="U493" s="860"/>
      <c r="V493" s="860"/>
      <c r="W493" s="860"/>
      <c r="X493" s="855"/>
      <c r="Y493" s="856"/>
      <c r="Z493" s="838"/>
      <c r="AA493" s="838"/>
      <c r="AB493" s="838"/>
    </row>
    <row r="494" spans="1:28" ht="12.75">
      <c r="A494" s="838"/>
      <c r="B494" s="853"/>
      <c r="C494" s="859"/>
      <c r="D494" s="860"/>
      <c r="E494" s="860"/>
      <c r="F494" s="860"/>
      <c r="G494" s="860"/>
      <c r="H494" s="860"/>
      <c r="I494" s="860"/>
      <c r="J494" s="860"/>
      <c r="K494" s="860"/>
      <c r="L494" s="860"/>
      <c r="M494" s="860"/>
      <c r="N494" s="860"/>
      <c r="O494" s="860"/>
      <c r="P494" s="860"/>
      <c r="Q494" s="860"/>
      <c r="R494" s="860"/>
      <c r="S494" s="860"/>
      <c r="T494" s="860"/>
      <c r="U494" s="860"/>
      <c r="V494" s="860"/>
      <c r="W494" s="860"/>
      <c r="X494" s="855"/>
      <c r="Y494" s="856"/>
      <c r="Z494" s="838"/>
      <c r="AA494" s="838"/>
      <c r="AB494" s="838"/>
    </row>
    <row r="495" spans="1:28" ht="12.75">
      <c r="A495" s="838"/>
      <c r="B495" s="853"/>
      <c r="C495" s="859"/>
      <c r="D495" s="860"/>
      <c r="E495" s="860"/>
      <c r="F495" s="860"/>
      <c r="G495" s="860"/>
      <c r="H495" s="860"/>
      <c r="I495" s="860"/>
      <c r="J495" s="860"/>
      <c r="K495" s="860"/>
      <c r="L495" s="860"/>
      <c r="M495" s="860"/>
      <c r="N495" s="860"/>
      <c r="O495" s="860"/>
      <c r="P495" s="860"/>
      <c r="Q495" s="860"/>
      <c r="R495" s="860"/>
      <c r="S495" s="860"/>
      <c r="T495" s="860"/>
      <c r="U495" s="860"/>
      <c r="V495" s="860"/>
      <c r="W495" s="860"/>
      <c r="X495" s="855"/>
      <c r="Y495" s="856"/>
      <c r="Z495" s="838"/>
      <c r="AA495" s="838"/>
      <c r="AB495" s="838"/>
    </row>
    <row r="496" spans="1:28" ht="12.75">
      <c r="A496" s="838"/>
      <c r="B496" s="853"/>
      <c r="C496" s="859"/>
      <c r="D496" s="860"/>
      <c r="E496" s="860"/>
      <c r="F496" s="860"/>
      <c r="G496" s="860"/>
      <c r="H496" s="860"/>
      <c r="I496" s="860"/>
      <c r="J496" s="860"/>
      <c r="K496" s="860"/>
      <c r="L496" s="860"/>
      <c r="M496" s="860"/>
      <c r="N496" s="860"/>
      <c r="O496" s="860"/>
      <c r="P496" s="860"/>
      <c r="Q496" s="860"/>
      <c r="R496" s="860"/>
      <c r="S496" s="860"/>
      <c r="T496" s="860"/>
      <c r="U496" s="860"/>
      <c r="V496" s="860"/>
      <c r="W496" s="860"/>
      <c r="X496" s="855"/>
      <c r="Y496" s="856"/>
      <c r="Z496" s="838"/>
      <c r="AA496" s="838"/>
      <c r="AB496" s="838"/>
    </row>
    <row r="497" spans="1:28" ht="12.75">
      <c r="A497" s="838"/>
      <c r="B497" s="853"/>
      <c r="C497" s="859"/>
      <c r="D497" s="860"/>
      <c r="E497" s="860"/>
      <c r="F497" s="860"/>
      <c r="G497" s="860"/>
      <c r="H497" s="860"/>
      <c r="I497" s="860"/>
      <c r="J497" s="860"/>
      <c r="K497" s="860"/>
      <c r="L497" s="860"/>
      <c r="M497" s="860"/>
      <c r="N497" s="860"/>
      <c r="O497" s="860"/>
      <c r="P497" s="860"/>
      <c r="Q497" s="860"/>
      <c r="R497" s="860"/>
      <c r="S497" s="860"/>
      <c r="T497" s="860"/>
      <c r="U497" s="860"/>
      <c r="V497" s="860"/>
      <c r="W497" s="860"/>
      <c r="X497" s="855"/>
      <c r="Y497" s="856"/>
      <c r="Z497" s="838"/>
      <c r="AA497" s="838"/>
      <c r="AB497" s="838"/>
    </row>
    <row r="498" spans="1:28" ht="12.75">
      <c r="A498" s="838"/>
      <c r="B498" s="853"/>
      <c r="C498" s="859"/>
      <c r="D498" s="860"/>
      <c r="E498" s="860"/>
      <c r="F498" s="860"/>
      <c r="G498" s="860"/>
      <c r="H498" s="860"/>
      <c r="I498" s="860"/>
      <c r="J498" s="860"/>
      <c r="K498" s="860"/>
      <c r="L498" s="860"/>
      <c r="M498" s="860"/>
      <c r="N498" s="860"/>
      <c r="O498" s="860"/>
      <c r="P498" s="860"/>
      <c r="Q498" s="860"/>
      <c r="R498" s="860"/>
      <c r="S498" s="860"/>
      <c r="T498" s="860"/>
      <c r="U498" s="860"/>
      <c r="V498" s="860"/>
      <c r="W498" s="860"/>
      <c r="X498" s="855"/>
      <c r="Y498" s="856"/>
      <c r="Z498" s="838"/>
      <c r="AA498" s="838"/>
      <c r="AB498" s="838"/>
    </row>
    <row r="499" spans="1:28" ht="12.75">
      <c r="A499" s="838"/>
      <c r="B499" s="853"/>
      <c r="C499" s="859"/>
      <c r="D499" s="860"/>
      <c r="E499" s="860"/>
      <c r="F499" s="860"/>
      <c r="G499" s="860"/>
      <c r="H499" s="860"/>
      <c r="I499" s="860"/>
      <c r="J499" s="860"/>
      <c r="K499" s="860"/>
      <c r="L499" s="860"/>
      <c r="M499" s="860"/>
      <c r="N499" s="860"/>
      <c r="O499" s="860"/>
      <c r="P499" s="860"/>
      <c r="Q499" s="860"/>
      <c r="R499" s="860"/>
      <c r="S499" s="860"/>
      <c r="T499" s="860"/>
      <c r="U499" s="860"/>
      <c r="V499" s="860"/>
      <c r="W499" s="860"/>
      <c r="X499" s="855"/>
      <c r="Y499" s="856"/>
      <c r="Z499" s="838"/>
      <c r="AA499" s="838"/>
      <c r="AB499" s="838"/>
    </row>
    <row r="500" spans="1:28" ht="12.75">
      <c r="A500" s="838"/>
      <c r="B500" s="853"/>
      <c r="C500" s="859"/>
      <c r="D500" s="860"/>
      <c r="E500" s="860"/>
      <c r="F500" s="860"/>
      <c r="G500" s="860"/>
      <c r="H500" s="860"/>
      <c r="I500" s="860"/>
      <c r="J500" s="860"/>
      <c r="K500" s="860"/>
      <c r="L500" s="860"/>
      <c r="M500" s="860"/>
      <c r="N500" s="860"/>
      <c r="O500" s="860"/>
      <c r="P500" s="860"/>
      <c r="Q500" s="860"/>
      <c r="R500" s="860"/>
      <c r="S500" s="860"/>
      <c r="T500" s="860"/>
      <c r="U500" s="860"/>
      <c r="V500" s="860"/>
      <c r="W500" s="860"/>
      <c r="X500" s="855"/>
      <c r="Y500" s="856"/>
      <c r="Z500" s="838"/>
      <c r="AA500" s="838"/>
      <c r="AB500" s="838"/>
    </row>
    <row r="501" spans="1:28" ht="12.75">
      <c r="A501" s="838"/>
      <c r="B501" s="853"/>
      <c r="C501" s="859"/>
      <c r="D501" s="860"/>
      <c r="E501" s="860"/>
      <c r="F501" s="860"/>
      <c r="G501" s="860"/>
      <c r="H501" s="860"/>
      <c r="I501" s="860"/>
      <c r="J501" s="860"/>
      <c r="K501" s="860"/>
      <c r="L501" s="860"/>
      <c r="M501" s="860"/>
      <c r="N501" s="860"/>
      <c r="O501" s="860"/>
      <c r="P501" s="860"/>
      <c r="Q501" s="860"/>
      <c r="R501" s="860"/>
      <c r="S501" s="860"/>
      <c r="T501" s="860"/>
      <c r="U501" s="860"/>
      <c r="V501" s="860"/>
      <c r="W501" s="860"/>
      <c r="X501" s="855"/>
      <c r="Y501" s="856"/>
      <c r="Z501" s="838"/>
      <c r="AA501" s="838"/>
      <c r="AB501" s="838"/>
    </row>
    <row r="502" spans="1:28" ht="12.75">
      <c r="A502" s="838"/>
      <c r="B502" s="853"/>
      <c r="C502" s="859"/>
      <c r="D502" s="860"/>
      <c r="E502" s="860"/>
      <c r="F502" s="860"/>
      <c r="G502" s="860"/>
      <c r="H502" s="860"/>
      <c r="I502" s="860"/>
      <c r="J502" s="860"/>
      <c r="K502" s="860"/>
      <c r="L502" s="860"/>
      <c r="M502" s="860"/>
      <c r="N502" s="860"/>
      <c r="O502" s="860"/>
      <c r="P502" s="860"/>
      <c r="Q502" s="860"/>
      <c r="R502" s="860"/>
      <c r="S502" s="860"/>
      <c r="T502" s="860"/>
      <c r="U502" s="860"/>
      <c r="V502" s="860"/>
      <c r="W502" s="860"/>
      <c r="X502" s="855"/>
      <c r="Y502" s="856"/>
      <c r="Z502" s="838"/>
      <c r="AA502" s="838"/>
      <c r="AB502" s="838"/>
    </row>
    <row r="503" spans="1:28" ht="12.75">
      <c r="A503" s="838"/>
      <c r="B503" s="853"/>
      <c r="C503" s="859"/>
      <c r="D503" s="860"/>
      <c r="E503" s="860"/>
      <c r="F503" s="860"/>
      <c r="G503" s="860"/>
      <c r="H503" s="860"/>
      <c r="I503" s="860"/>
      <c r="J503" s="860"/>
      <c r="K503" s="860"/>
      <c r="L503" s="860"/>
      <c r="M503" s="860"/>
      <c r="N503" s="860"/>
      <c r="O503" s="860"/>
      <c r="P503" s="860"/>
      <c r="Q503" s="860"/>
      <c r="R503" s="860"/>
      <c r="S503" s="860"/>
      <c r="T503" s="860"/>
      <c r="U503" s="860"/>
      <c r="V503" s="860"/>
      <c r="W503" s="860"/>
      <c r="X503" s="855"/>
      <c r="Y503" s="856"/>
      <c r="Z503" s="838"/>
      <c r="AA503" s="838"/>
      <c r="AB503" s="838"/>
    </row>
    <row r="504" spans="1:28" ht="12.75">
      <c r="A504" s="838"/>
      <c r="B504" s="853"/>
      <c r="C504" s="859"/>
      <c r="D504" s="860"/>
      <c r="E504" s="860"/>
      <c r="F504" s="860"/>
      <c r="G504" s="860"/>
      <c r="H504" s="860"/>
      <c r="I504" s="860"/>
      <c r="J504" s="860"/>
      <c r="K504" s="860"/>
      <c r="L504" s="860"/>
      <c r="M504" s="860"/>
      <c r="N504" s="860"/>
      <c r="O504" s="860"/>
      <c r="P504" s="860"/>
      <c r="Q504" s="860"/>
      <c r="R504" s="860"/>
      <c r="S504" s="860"/>
      <c r="T504" s="860"/>
      <c r="U504" s="860"/>
      <c r="V504" s="860"/>
      <c r="W504" s="860"/>
      <c r="X504" s="855"/>
      <c r="Y504" s="856"/>
      <c r="Z504" s="838"/>
      <c r="AA504" s="838"/>
      <c r="AB504" s="838"/>
    </row>
    <row r="505" spans="1:28" ht="12.75">
      <c r="A505" s="838"/>
      <c r="B505" s="853"/>
      <c r="C505" s="859"/>
      <c r="D505" s="860"/>
      <c r="E505" s="860"/>
      <c r="F505" s="860"/>
      <c r="G505" s="860"/>
      <c r="H505" s="860"/>
      <c r="I505" s="860"/>
      <c r="J505" s="860"/>
      <c r="K505" s="860"/>
      <c r="L505" s="860"/>
      <c r="M505" s="860"/>
      <c r="N505" s="860"/>
      <c r="O505" s="860"/>
      <c r="P505" s="860"/>
      <c r="Q505" s="860"/>
      <c r="R505" s="860"/>
      <c r="S505" s="860"/>
      <c r="T505" s="860"/>
      <c r="U505" s="860"/>
      <c r="V505" s="860"/>
      <c r="W505" s="860"/>
      <c r="X505" s="855"/>
      <c r="Y505" s="856"/>
      <c r="Z505" s="838"/>
      <c r="AA505" s="838"/>
      <c r="AB505" s="838"/>
    </row>
    <row r="506" spans="1:28" ht="12.75">
      <c r="A506" s="838"/>
      <c r="B506" s="853"/>
      <c r="C506" s="859"/>
      <c r="D506" s="860"/>
      <c r="E506" s="860"/>
      <c r="F506" s="860"/>
      <c r="G506" s="860"/>
      <c r="H506" s="860"/>
      <c r="I506" s="860"/>
      <c r="J506" s="860"/>
      <c r="K506" s="860"/>
      <c r="L506" s="860"/>
      <c r="M506" s="860"/>
      <c r="N506" s="860"/>
      <c r="O506" s="860"/>
      <c r="P506" s="860"/>
      <c r="Q506" s="860"/>
      <c r="R506" s="860"/>
      <c r="S506" s="860"/>
      <c r="T506" s="860"/>
      <c r="U506" s="860"/>
      <c r="V506" s="860"/>
      <c r="W506" s="860"/>
      <c r="X506" s="855"/>
      <c r="Y506" s="856"/>
      <c r="Z506" s="838"/>
      <c r="AA506" s="838"/>
      <c r="AB506" s="838"/>
    </row>
    <row r="507" spans="1:28" ht="12.75">
      <c r="A507" s="838"/>
      <c r="B507" s="853"/>
      <c r="C507" s="859"/>
      <c r="D507" s="860"/>
      <c r="E507" s="860"/>
      <c r="F507" s="860"/>
      <c r="G507" s="860"/>
      <c r="H507" s="860"/>
      <c r="I507" s="860"/>
      <c r="J507" s="860"/>
      <c r="K507" s="860"/>
      <c r="L507" s="860"/>
      <c r="M507" s="860"/>
      <c r="N507" s="860"/>
      <c r="O507" s="860"/>
      <c r="P507" s="860"/>
      <c r="Q507" s="860"/>
      <c r="R507" s="860"/>
      <c r="S507" s="860"/>
      <c r="T507" s="860"/>
      <c r="U507" s="860"/>
      <c r="V507" s="860"/>
      <c r="W507" s="860"/>
      <c r="X507" s="855"/>
      <c r="Y507" s="856"/>
      <c r="Z507" s="838"/>
      <c r="AA507" s="838"/>
      <c r="AB507" s="838"/>
    </row>
    <row r="508" spans="1:28" ht="12.75">
      <c r="A508" s="838"/>
      <c r="B508" s="853"/>
      <c r="C508" s="859"/>
      <c r="D508" s="860"/>
      <c r="E508" s="860"/>
      <c r="F508" s="860"/>
      <c r="G508" s="860"/>
      <c r="H508" s="860"/>
      <c r="I508" s="860"/>
      <c r="J508" s="860"/>
      <c r="K508" s="860"/>
      <c r="L508" s="860"/>
      <c r="M508" s="860"/>
      <c r="N508" s="860"/>
      <c r="O508" s="860"/>
      <c r="P508" s="860"/>
      <c r="Q508" s="860"/>
      <c r="R508" s="860"/>
      <c r="S508" s="860"/>
      <c r="T508" s="860"/>
      <c r="U508" s="860"/>
      <c r="V508" s="860"/>
      <c r="W508" s="860"/>
      <c r="X508" s="855"/>
      <c r="Y508" s="856"/>
      <c r="Z508" s="838"/>
      <c r="AA508" s="838"/>
      <c r="AB508" s="838"/>
    </row>
    <row r="509" spans="1:28" ht="12.75">
      <c r="A509" s="838"/>
      <c r="B509" s="853"/>
      <c r="C509" s="859"/>
      <c r="D509" s="860"/>
      <c r="E509" s="860"/>
      <c r="F509" s="860"/>
      <c r="G509" s="860"/>
      <c r="H509" s="860"/>
      <c r="I509" s="860"/>
      <c r="J509" s="860"/>
      <c r="K509" s="860"/>
      <c r="L509" s="860"/>
      <c r="M509" s="860"/>
      <c r="N509" s="860"/>
      <c r="O509" s="860"/>
      <c r="P509" s="860"/>
      <c r="Q509" s="860"/>
      <c r="R509" s="860"/>
      <c r="S509" s="860"/>
      <c r="T509" s="860"/>
      <c r="U509" s="860"/>
      <c r="V509" s="860"/>
      <c r="W509" s="860"/>
      <c r="X509" s="855"/>
      <c r="Y509" s="856"/>
      <c r="Z509" s="838"/>
      <c r="AA509" s="838"/>
      <c r="AB509" s="838"/>
    </row>
    <row r="510" spans="1:28" ht="12.75">
      <c r="A510" s="838"/>
      <c r="B510" s="853"/>
      <c r="C510" s="859"/>
      <c r="D510" s="860"/>
      <c r="E510" s="860"/>
      <c r="F510" s="860"/>
      <c r="G510" s="860"/>
      <c r="H510" s="860"/>
      <c r="I510" s="860"/>
      <c r="J510" s="860"/>
      <c r="K510" s="860"/>
      <c r="L510" s="860"/>
      <c r="M510" s="860"/>
      <c r="N510" s="860"/>
      <c r="O510" s="860"/>
      <c r="P510" s="860"/>
      <c r="Q510" s="860"/>
      <c r="R510" s="860"/>
      <c r="S510" s="860"/>
      <c r="T510" s="860"/>
      <c r="U510" s="860"/>
      <c r="V510" s="860"/>
      <c r="W510" s="860"/>
      <c r="X510" s="855"/>
      <c r="Y510" s="856"/>
      <c r="Z510" s="838"/>
      <c r="AA510" s="838"/>
      <c r="AB510" s="838"/>
    </row>
    <row r="511" spans="1:28" ht="12.75">
      <c r="A511" s="838"/>
      <c r="B511" s="853"/>
      <c r="C511" s="859"/>
      <c r="D511" s="860"/>
      <c r="E511" s="860"/>
      <c r="F511" s="860"/>
      <c r="G511" s="860"/>
      <c r="H511" s="860"/>
      <c r="I511" s="860"/>
      <c r="J511" s="860"/>
      <c r="K511" s="860"/>
      <c r="L511" s="860"/>
      <c r="M511" s="860"/>
      <c r="N511" s="860"/>
      <c r="O511" s="860"/>
      <c r="P511" s="860"/>
      <c r="Q511" s="860"/>
      <c r="R511" s="860"/>
      <c r="S511" s="860"/>
      <c r="T511" s="860"/>
      <c r="U511" s="860"/>
      <c r="V511" s="860"/>
      <c r="W511" s="860"/>
      <c r="X511" s="855"/>
      <c r="Y511" s="856"/>
      <c r="Z511" s="838"/>
      <c r="AA511" s="838"/>
      <c r="AB511" s="838"/>
    </row>
    <row r="512" spans="1:28" ht="12.75">
      <c r="A512" s="838"/>
      <c r="B512" s="853"/>
      <c r="C512" s="859"/>
      <c r="D512" s="860"/>
      <c r="E512" s="860"/>
      <c r="F512" s="860"/>
      <c r="G512" s="860"/>
      <c r="H512" s="860"/>
      <c r="I512" s="860"/>
      <c r="J512" s="860"/>
      <c r="K512" s="860"/>
      <c r="L512" s="860"/>
      <c r="M512" s="860"/>
      <c r="N512" s="860"/>
      <c r="O512" s="860"/>
      <c r="P512" s="860"/>
      <c r="Q512" s="860"/>
      <c r="R512" s="860"/>
      <c r="S512" s="860"/>
      <c r="T512" s="860"/>
      <c r="U512" s="860"/>
      <c r="V512" s="860"/>
      <c r="W512" s="860"/>
      <c r="X512" s="855"/>
      <c r="Y512" s="856"/>
      <c r="Z512" s="838"/>
      <c r="AA512" s="838"/>
      <c r="AB512" s="838"/>
    </row>
    <row r="513" spans="1:28" ht="12.75">
      <c r="A513" s="838"/>
      <c r="B513" s="853"/>
      <c r="C513" s="859"/>
      <c r="D513" s="860"/>
      <c r="E513" s="860"/>
      <c r="F513" s="860"/>
      <c r="G513" s="860"/>
      <c r="H513" s="860"/>
      <c r="I513" s="860"/>
      <c r="J513" s="860"/>
      <c r="K513" s="860"/>
      <c r="L513" s="860"/>
      <c r="M513" s="860"/>
      <c r="N513" s="860"/>
      <c r="O513" s="860"/>
      <c r="P513" s="860"/>
      <c r="Q513" s="860"/>
      <c r="R513" s="860"/>
      <c r="S513" s="860"/>
      <c r="T513" s="860"/>
      <c r="U513" s="860"/>
      <c r="V513" s="860"/>
      <c r="W513" s="860"/>
      <c r="X513" s="855"/>
      <c r="Y513" s="856"/>
      <c r="Z513" s="838"/>
      <c r="AA513" s="838"/>
      <c r="AB513" s="838"/>
    </row>
    <row r="514" spans="1:28" ht="12.75">
      <c r="A514" s="838"/>
      <c r="B514" s="853"/>
      <c r="C514" s="859"/>
      <c r="D514" s="860"/>
      <c r="E514" s="860"/>
      <c r="F514" s="860"/>
      <c r="G514" s="860"/>
      <c r="H514" s="860"/>
      <c r="I514" s="860"/>
      <c r="J514" s="860"/>
      <c r="K514" s="860"/>
      <c r="L514" s="860"/>
      <c r="M514" s="860"/>
      <c r="N514" s="860"/>
      <c r="O514" s="860"/>
      <c r="P514" s="860"/>
      <c r="Q514" s="860"/>
      <c r="R514" s="860"/>
      <c r="S514" s="860"/>
      <c r="T514" s="860"/>
      <c r="U514" s="860"/>
      <c r="V514" s="860"/>
      <c r="W514" s="860"/>
      <c r="X514" s="855"/>
      <c r="Y514" s="856"/>
      <c r="Z514" s="838"/>
      <c r="AA514" s="838"/>
      <c r="AB514" s="838"/>
    </row>
    <row r="515" spans="1:28" ht="12.75">
      <c r="A515" s="838"/>
      <c r="B515" s="853"/>
      <c r="C515" s="859"/>
      <c r="D515" s="860"/>
      <c r="E515" s="860"/>
      <c r="F515" s="860"/>
      <c r="G515" s="860"/>
      <c r="H515" s="860"/>
      <c r="I515" s="860"/>
      <c r="J515" s="860"/>
      <c r="K515" s="860"/>
      <c r="L515" s="860"/>
      <c r="M515" s="860"/>
      <c r="N515" s="860"/>
      <c r="O515" s="860"/>
      <c r="P515" s="860"/>
      <c r="Q515" s="860"/>
      <c r="R515" s="860"/>
      <c r="S515" s="860"/>
      <c r="T515" s="860"/>
      <c r="U515" s="860"/>
      <c r="V515" s="860"/>
      <c r="W515" s="860"/>
      <c r="X515" s="855"/>
      <c r="Y515" s="856"/>
      <c r="Z515" s="838"/>
      <c r="AA515" s="838"/>
      <c r="AB515" s="838"/>
    </row>
    <row r="516" spans="1:28" ht="12.75">
      <c r="A516" s="838"/>
      <c r="B516" s="853"/>
      <c r="C516" s="859"/>
      <c r="D516" s="860"/>
      <c r="E516" s="860"/>
      <c r="F516" s="860"/>
      <c r="G516" s="860"/>
      <c r="H516" s="860"/>
      <c r="I516" s="860"/>
      <c r="J516" s="860"/>
      <c r="K516" s="860"/>
      <c r="L516" s="860"/>
      <c r="M516" s="860"/>
      <c r="N516" s="860"/>
      <c r="O516" s="860"/>
      <c r="P516" s="860"/>
      <c r="Q516" s="860"/>
      <c r="R516" s="860"/>
      <c r="S516" s="860"/>
      <c r="T516" s="860"/>
      <c r="U516" s="860"/>
      <c r="V516" s="860"/>
      <c r="W516" s="860"/>
      <c r="X516" s="855"/>
      <c r="Y516" s="856"/>
      <c r="Z516" s="838"/>
      <c r="AA516" s="838"/>
      <c r="AB516" s="838"/>
    </row>
    <row r="517" spans="1:28" ht="12.75">
      <c r="A517" s="838"/>
      <c r="B517" s="853"/>
      <c r="C517" s="859"/>
      <c r="D517" s="860"/>
      <c r="E517" s="860"/>
      <c r="F517" s="860"/>
      <c r="G517" s="860"/>
      <c r="H517" s="860"/>
      <c r="I517" s="860"/>
      <c r="J517" s="860"/>
      <c r="K517" s="860"/>
      <c r="L517" s="860"/>
      <c r="M517" s="860"/>
      <c r="N517" s="860"/>
      <c r="O517" s="860"/>
      <c r="P517" s="860"/>
      <c r="Q517" s="860"/>
      <c r="R517" s="860"/>
      <c r="S517" s="860"/>
      <c r="T517" s="860"/>
      <c r="U517" s="860"/>
      <c r="V517" s="860"/>
      <c r="W517" s="860"/>
      <c r="X517" s="855"/>
      <c r="Y517" s="856"/>
      <c r="Z517" s="838"/>
      <c r="AA517" s="838"/>
      <c r="AB517" s="838"/>
    </row>
    <row r="518" spans="1:28" ht="12.75">
      <c r="A518" s="838"/>
      <c r="B518" s="853"/>
      <c r="C518" s="859"/>
      <c r="D518" s="860"/>
      <c r="E518" s="860"/>
      <c r="F518" s="860"/>
      <c r="G518" s="860"/>
      <c r="H518" s="860"/>
      <c r="I518" s="860"/>
      <c r="J518" s="860"/>
      <c r="K518" s="860"/>
      <c r="L518" s="860"/>
      <c r="M518" s="860"/>
      <c r="N518" s="860"/>
      <c r="O518" s="860"/>
      <c r="P518" s="860"/>
      <c r="Q518" s="860"/>
      <c r="R518" s="860"/>
      <c r="S518" s="860"/>
      <c r="T518" s="860"/>
      <c r="U518" s="860"/>
      <c r="V518" s="860"/>
      <c r="W518" s="860"/>
      <c r="X518" s="855"/>
      <c r="Y518" s="856"/>
      <c r="Z518" s="838"/>
      <c r="AA518" s="838"/>
      <c r="AB518" s="838"/>
    </row>
    <row r="519" spans="1:28" ht="12.75">
      <c r="A519" s="838"/>
      <c r="B519" s="853"/>
      <c r="C519" s="859"/>
      <c r="D519" s="860"/>
      <c r="E519" s="860"/>
      <c r="F519" s="860"/>
      <c r="G519" s="860"/>
      <c r="H519" s="860"/>
      <c r="I519" s="860"/>
      <c r="J519" s="860"/>
      <c r="K519" s="860"/>
      <c r="L519" s="860"/>
      <c r="M519" s="860"/>
      <c r="N519" s="860"/>
      <c r="O519" s="860"/>
      <c r="P519" s="860"/>
      <c r="Q519" s="860"/>
      <c r="R519" s="860"/>
      <c r="S519" s="860"/>
      <c r="T519" s="860"/>
      <c r="U519" s="860"/>
      <c r="V519" s="860"/>
      <c r="W519" s="860"/>
      <c r="X519" s="855"/>
      <c r="Y519" s="856"/>
      <c r="Z519" s="838"/>
      <c r="AA519" s="838"/>
      <c r="AB519" s="838"/>
    </row>
    <row r="520" spans="1:28" ht="12.75">
      <c r="A520" s="838"/>
      <c r="B520" s="853"/>
      <c r="C520" s="859"/>
      <c r="D520" s="860"/>
      <c r="E520" s="860"/>
      <c r="F520" s="860"/>
      <c r="G520" s="860"/>
      <c r="H520" s="860"/>
      <c r="I520" s="860"/>
      <c r="J520" s="860"/>
      <c r="K520" s="860"/>
      <c r="L520" s="860"/>
      <c r="M520" s="860"/>
      <c r="N520" s="860"/>
      <c r="O520" s="860"/>
      <c r="P520" s="860"/>
      <c r="Q520" s="860"/>
      <c r="R520" s="860"/>
      <c r="S520" s="860"/>
      <c r="T520" s="860"/>
      <c r="U520" s="860"/>
      <c r="V520" s="860"/>
      <c r="W520" s="860"/>
      <c r="X520" s="855"/>
      <c r="Y520" s="856"/>
      <c r="Z520" s="838"/>
      <c r="AA520" s="838"/>
      <c r="AB520" s="838"/>
    </row>
    <row r="521" spans="1:28" ht="12.75">
      <c r="A521" s="838"/>
      <c r="B521" s="853"/>
      <c r="C521" s="859"/>
      <c r="D521" s="860"/>
      <c r="E521" s="860"/>
      <c r="F521" s="860"/>
      <c r="G521" s="860"/>
      <c r="H521" s="860"/>
      <c r="I521" s="860"/>
      <c r="J521" s="860"/>
      <c r="K521" s="860"/>
      <c r="L521" s="860"/>
      <c r="M521" s="860"/>
      <c r="N521" s="860"/>
      <c r="O521" s="860"/>
      <c r="P521" s="860"/>
      <c r="Q521" s="860"/>
      <c r="R521" s="860"/>
      <c r="S521" s="860"/>
      <c r="T521" s="860"/>
      <c r="U521" s="860"/>
      <c r="V521" s="860"/>
      <c r="W521" s="860"/>
      <c r="X521" s="855"/>
      <c r="Y521" s="856"/>
      <c r="Z521" s="838"/>
      <c r="AA521" s="838"/>
      <c r="AB521" s="838"/>
    </row>
    <row r="522" spans="1:28" ht="12.75">
      <c r="A522" s="838"/>
      <c r="B522" s="853"/>
      <c r="C522" s="859"/>
      <c r="D522" s="860"/>
      <c r="E522" s="860"/>
      <c r="F522" s="860"/>
      <c r="G522" s="860"/>
      <c r="H522" s="860"/>
      <c r="I522" s="860"/>
      <c r="J522" s="860"/>
      <c r="K522" s="860"/>
      <c r="L522" s="860"/>
      <c r="M522" s="860"/>
      <c r="N522" s="860"/>
      <c r="O522" s="860"/>
      <c r="P522" s="860"/>
      <c r="Q522" s="860"/>
      <c r="R522" s="860"/>
      <c r="S522" s="860"/>
      <c r="T522" s="860"/>
      <c r="U522" s="860"/>
      <c r="V522" s="860"/>
      <c r="W522" s="860"/>
      <c r="X522" s="855"/>
      <c r="Y522" s="856"/>
      <c r="Z522" s="838"/>
      <c r="AA522" s="838"/>
      <c r="AB522" s="838"/>
    </row>
    <row r="523" spans="1:28" ht="12.75">
      <c r="A523" s="838"/>
      <c r="B523" s="853"/>
      <c r="C523" s="859"/>
      <c r="D523" s="860"/>
      <c r="E523" s="860"/>
      <c r="F523" s="860"/>
      <c r="G523" s="860"/>
      <c r="H523" s="860"/>
      <c r="I523" s="860"/>
      <c r="J523" s="860"/>
      <c r="K523" s="860"/>
      <c r="L523" s="860"/>
      <c r="M523" s="860"/>
      <c r="N523" s="860"/>
      <c r="O523" s="860"/>
      <c r="P523" s="860"/>
      <c r="Q523" s="860"/>
      <c r="R523" s="860"/>
      <c r="S523" s="860"/>
      <c r="T523" s="860"/>
      <c r="U523" s="860"/>
      <c r="V523" s="860"/>
      <c r="W523" s="860"/>
      <c r="X523" s="855"/>
      <c r="Y523" s="856"/>
      <c r="Z523" s="838"/>
      <c r="AA523" s="838"/>
      <c r="AB523" s="838"/>
    </row>
    <row r="524" spans="1:28" ht="12.75">
      <c r="A524" s="838"/>
      <c r="B524" s="853"/>
      <c r="C524" s="859"/>
      <c r="D524" s="860"/>
      <c r="E524" s="860"/>
      <c r="F524" s="860"/>
      <c r="G524" s="860"/>
      <c r="H524" s="860"/>
      <c r="I524" s="860"/>
      <c r="J524" s="860"/>
      <c r="K524" s="860"/>
      <c r="L524" s="860"/>
      <c r="M524" s="860"/>
      <c r="N524" s="860"/>
      <c r="O524" s="860"/>
      <c r="P524" s="860"/>
      <c r="Q524" s="860"/>
      <c r="R524" s="860"/>
      <c r="S524" s="860"/>
      <c r="T524" s="860"/>
      <c r="U524" s="860"/>
      <c r="V524" s="860"/>
      <c r="W524" s="860"/>
      <c r="X524" s="855"/>
      <c r="Y524" s="856"/>
      <c r="Z524" s="838"/>
      <c r="AA524" s="838"/>
      <c r="AB524" s="838"/>
    </row>
    <row r="525" spans="1:28" ht="12.75">
      <c r="A525" s="838"/>
      <c r="B525" s="853"/>
      <c r="C525" s="859"/>
      <c r="D525" s="860"/>
      <c r="E525" s="860"/>
      <c r="F525" s="860"/>
      <c r="G525" s="860"/>
      <c r="H525" s="860"/>
      <c r="I525" s="860"/>
      <c r="J525" s="860"/>
      <c r="K525" s="860"/>
      <c r="L525" s="860"/>
      <c r="M525" s="860"/>
      <c r="N525" s="860"/>
      <c r="O525" s="860"/>
      <c r="P525" s="860"/>
      <c r="Q525" s="860"/>
      <c r="R525" s="860"/>
      <c r="S525" s="860"/>
      <c r="T525" s="860"/>
      <c r="U525" s="860"/>
      <c r="V525" s="860"/>
      <c r="W525" s="860"/>
      <c r="X525" s="855"/>
      <c r="Y525" s="856"/>
      <c r="Z525" s="838"/>
      <c r="AA525" s="838"/>
      <c r="AB525" s="838"/>
    </row>
    <row r="526" spans="1:28" ht="12.75">
      <c r="A526" s="838"/>
      <c r="B526" s="853"/>
      <c r="C526" s="859"/>
      <c r="D526" s="860"/>
      <c r="E526" s="860"/>
      <c r="F526" s="860"/>
      <c r="G526" s="860"/>
      <c r="H526" s="860"/>
      <c r="I526" s="860"/>
      <c r="J526" s="860"/>
      <c r="K526" s="860"/>
      <c r="L526" s="860"/>
      <c r="M526" s="860"/>
      <c r="N526" s="860"/>
      <c r="O526" s="860"/>
      <c r="P526" s="860"/>
      <c r="Q526" s="860"/>
      <c r="R526" s="860"/>
      <c r="S526" s="860"/>
      <c r="T526" s="860"/>
      <c r="U526" s="860"/>
      <c r="V526" s="860"/>
      <c r="W526" s="860"/>
      <c r="X526" s="855"/>
      <c r="Y526" s="856"/>
      <c r="Z526" s="838"/>
      <c r="AA526" s="838"/>
      <c r="AB526" s="838"/>
    </row>
    <row r="527" spans="1:28" ht="12.75">
      <c r="A527" s="838"/>
      <c r="B527" s="853"/>
      <c r="C527" s="859"/>
      <c r="D527" s="860"/>
      <c r="E527" s="860"/>
      <c r="F527" s="860"/>
      <c r="G527" s="860"/>
      <c r="H527" s="860"/>
      <c r="I527" s="860"/>
      <c r="J527" s="860"/>
      <c r="K527" s="860"/>
      <c r="L527" s="860"/>
      <c r="M527" s="860"/>
      <c r="N527" s="860"/>
      <c r="O527" s="860"/>
      <c r="P527" s="860"/>
      <c r="Q527" s="860"/>
      <c r="R527" s="860"/>
      <c r="S527" s="860"/>
      <c r="T527" s="860"/>
      <c r="U527" s="860"/>
      <c r="V527" s="860"/>
      <c r="W527" s="860"/>
      <c r="X527" s="855"/>
      <c r="Y527" s="856"/>
      <c r="Z527" s="838"/>
      <c r="AA527" s="838"/>
      <c r="AB527" s="838"/>
    </row>
    <row r="528" spans="1:28" ht="12.75">
      <c r="A528" s="838"/>
      <c r="B528" s="853"/>
      <c r="C528" s="859"/>
      <c r="D528" s="860"/>
      <c r="E528" s="860"/>
      <c r="F528" s="860"/>
      <c r="G528" s="860"/>
      <c r="H528" s="860"/>
      <c r="I528" s="860"/>
      <c r="J528" s="860"/>
      <c r="K528" s="860"/>
      <c r="L528" s="860"/>
      <c r="M528" s="860"/>
      <c r="N528" s="860"/>
      <c r="O528" s="860"/>
      <c r="P528" s="860"/>
      <c r="Q528" s="860"/>
      <c r="R528" s="860"/>
      <c r="S528" s="860"/>
      <c r="T528" s="860"/>
      <c r="U528" s="860"/>
      <c r="V528" s="860"/>
      <c r="W528" s="860"/>
      <c r="X528" s="855"/>
      <c r="Y528" s="856"/>
      <c r="Z528" s="838"/>
      <c r="AA528" s="838"/>
      <c r="AB528" s="838"/>
    </row>
    <row r="529" spans="1:28" ht="12.75">
      <c r="A529" s="838"/>
      <c r="B529" s="853"/>
      <c r="C529" s="859"/>
      <c r="D529" s="860"/>
      <c r="E529" s="860"/>
      <c r="F529" s="860"/>
      <c r="G529" s="860"/>
      <c r="H529" s="860"/>
      <c r="I529" s="860"/>
      <c r="J529" s="860"/>
      <c r="K529" s="860"/>
      <c r="L529" s="860"/>
      <c r="M529" s="860"/>
      <c r="N529" s="860"/>
      <c r="O529" s="860"/>
      <c r="P529" s="860"/>
      <c r="Q529" s="860"/>
      <c r="R529" s="860"/>
      <c r="S529" s="860"/>
      <c r="T529" s="860"/>
      <c r="U529" s="860"/>
      <c r="V529" s="860"/>
      <c r="W529" s="860"/>
      <c r="X529" s="855"/>
      <c r="Y529" s="856"/>
      <c r="Z529" s="838"/>
      <c r="AA529" s="838"/>
      <c r="AB529" s="838"/>
    </row>
    <row r="530" spans="1:28" ht="12.75">
      <c r="A530" s="838"/>
      <c r="B530" s="853"/>
      <c r="C530" s="859"/>
      <c r="D530" s="860"/>
      <c r="E530" s="860"/>
      <c r="F530" s="860"/>
      <c r="G530" s="860"/>
      <c r="H530" s="860"/>
      <c r="I530" s="860"/>
      <c r="J530" s="860"/>
      <c r="K530" s="860"/>
      <c r="L530" s="860"/>
      <c r="M530" s="860"/>
      <c r="N530" s="860"/>
      <c r="O530" s="860"/>
      <c r="P530" s="860"/>
      <c r="Q530" s="860"/>
      <c r="R530" s="860"/>
      <c r="S530" s="860"/>
      <c r="T530" s="860"/>
      <c r="U530" s="860"/>
      <c r="V530" s="860"/>
      <c r="W530" s="860"/>
      <c r="X530" s="855"/>
      <c r="Y530" s="856"/>
      <c r="Z530" s="838"/>
      <c r="AA530" s="838"/>
      <c r="AB530" s="838"/>
    </row>
    <row r="531" spans="1:28" ht="12.75">
      <c r="A531" s="838"/>
      <c r="B531" s="853"/>
      <c r="C531" s="859"/>
      <c r="D531" s="860"/>
      <c r="E531" s="860"/>
      <c r="F531" s="860"/>
      <c r="G531" s="860"/>
      <c r="H531" s="860"/>
      <c r="I531" s="860"/>
      <c r="J531" s="860"/>
      <c r="K531" s="860"/>
      <c r="L531" s="860"/>
      <c r="M531" s="860"/>
      <c r="N531" s="860"/>
      <c r="O531" s="860"/>
      <c r="P531" s="860"/>
      <c r="Q531" s="860"/>
      <c r="R531" s="860"/>
      <c r="S531" s="860"/>
      <c r="T531" s="860"/>
      <c r="U531" s="860"/>
      <c r="V531" s="860"/>
      <c r="W531" s="860"/>
      <c r="X531" s="855"/>
      <c r="Y531" s="856"/>
      <c r="Z531" s="838"/>
      <c r="AA531" s="838"/>
      <c r="AB531" s="838"/>
    </row>
    <row r="532" spans="1:28" ht="12.75">
      <c r="A532" s="838"/>
      <c r="B532" s="853"/>
      <c r="C532" s="859"/>
      <c r="D532" s="860"/>
      <c r="E532" s="860"/>
      <c r="F532" s="860"/>
      <c r="G532" s="860"/>
      <c r="H532" s="860"/>
      <c r="I532" s="860"/>
      <c r="J532" s="860"/>
      <c r="K532" s="860"/>
      <c r="L532" s="860"/>
      <c r="M532" s="860"/>
      <c r="N532" s="860"/>
      <c r="O532" s="860"/>
      <c r="P532" s="860"/>
      <c r="Q532" s="860"/>
      <c r="R532" s="860"/>
      <c r="S532" s="860"/>
      <c r="T532" s="860"/>
      <c r="U532" s="860"/>
      <c r="V532" s="860"/>
      <c r="W532" s="860"/>
      <c r="X532" s="855"/>
      <c r="Y532" s="856"/>
      <c r="Z532" s="838"/>
      <c r="AA532" s="838"/>
      <c r="AB532" s="838"/>
    </row>
    <row r="533" spans="1:28" ht="12.75">
      <c r="A533" s="838"/>
      <c r="B533" s="853"/>
      <c r="C533" s="859"/>
      <c r="D533" s="860"/>
      <c r="E533" s="860"/>
      <c r="F533" s="860"/>
      <c r="G533" s="860"/>
      <c r="H533" s="860"/>
      <c r="I533" s="860"/>
      <c r="J533" s="860"/>
      <c r="K533" s="860"/>
      <c r="L533" s="860"/>
      <c r="M533" s="860"/>
      <c r="N533" s="860"/>
      <c r="O533" s="860"/>
      <c r="P533" s="860"/>
      <c r="Q533" s="860"/>
      <c r="R533" s="860"/>
      <c r="S533" s="860"/>
      <c r="T533" s="860"/>
      <c r="U533" s="860"/>
      <c r="V533" s="860"/>
      <c r="W533" s="860"/>
      <c r="X533" s="855"/>
      <c r="Y533" s="856"/>
      <c r="Z533" s="838"/>
      <c r="AA533" s="838"/>
      <c r="AB533" s="838"/>
    </row>
    <row r="534" spans="1:28" ht="12.75">
      <c r="A534" s="838"/>
      <c r="B534" s="853"/>
      <c r="C534" s="859"/>
      <c r="D534" s="860"/>
      <c r="E534" s="860"/>
      <c r="F534" s="860"/>
      <c r="G534" s="860"/>
      <c r="H534" s="860"/>
      <c r="I534" s="860"/>
      <c r="J534" s="860"/>
      <c r="K534" s="860"/>
      <c r="L534" s="860"/>
      <c r="M534" s="860"/>
      <c r="N534" s="860"/>
      <c r="O534" s="860"/>
      <c r="P534" s="860"/>
      <c r="Q534" s="860"/>
      <c r="R534" s="860"/>
      <c r="S534" s="860"/>
      <c r="T534" s="860"/>
      <c r="U534" s="860"/>
      <c r="V534" s="860"/>
      <c r="W534" s="860"/>
      <c r="X534" s="855"/>
      <c r="Y534" s="856"/>
      <c r="Z534" s="838"/>
      <c r="AA534" s="838"/>
      <c r="AB534" s="838"/>
    </row>
    <row r="535" spans="1:28" ht="12.75">
      <c r="A535" s="838"/>
      <c r="B535" s="853"/>
      <c r="C535" s="859"/>
      <c r="D535" s="860"/>
      <c r="E535" s="860"/>
      <c r="F535" s="860"/>
      <c r="G535" s="860"/>
      <c r="H535" s="860"/>
      <c r="I535" s="860"/>
      <c r="J535" s="860"/>
      <c r="K535" s="860"/>
      <c r="L535" s="860"/>
      <c r="M535" s="860"/>
      <c r="N535" s="860"/>
      <c r="O535" s="860"/>
      <c r="P535" s="860"/>
      <c r="Q535" s="860"/>
      <c r="R535" s="860"/>
      <c r="S535" s="860"/>
      <c r="T535" s="860"/>
      <c r="U535" s="860"/>
      <c r="V535" s="860"/>
      <c r="W535" s="860"/>
      <c r="X535" s="855"/>
      <c r="Y535" s="856"/>
      <c r="Z535" s="838"/>
      <c r="AA535" s="838"/>
      <c r="AB535" s="838"/>
    </row>
    <row r="536" spans="1:28" ht="12.75">
      <c r="A536" s="838"/>
      <c r="B536" s="853"/>
      <c r="C536" s="859"/>
      <c r="D536" s="860"/>
      <c r="E536" s="860"/>
      <c r="F536" s="860"/>
      <c r="G536" s="860"/>
      <c r="H536" s="860"/>
      <c r="I536" s="860"/>
      <c r="J536" s="860"/>
      <c r="K536" s="860"/>
      <c r="L536" s="860"/>
      <c r="M536" s="860"/>
      <c r="N536" s="860"/>
      <c r="O536" s="860"/>
      <c r="P536" s="860"/>
      <c r="Q536" s="860"/>
      <c r="R536" s="860"/>
      <c r="S536" s="860"/>
      <c r="T536" s="860"/>
      <c r="U536" s="860"/>
      <c r="V536" s="860"/>
      <c r="W536" s="860"/>
      <c r="X536" s="855"/>
      <c r="Y536" s="856"/>
      <c r="Z536" s="838"/>
      <c r="AA536" s="838"/>
      <c r="AB536" s="838"/>
    </row>
    <row r="537" spans="1:28" ht="12.75">
      <c r="A537" s="838"/>
      <c r="B537" s="853"/>
      <c r="C537" s="859"/>
      <c r="D537" s="860"/>
      <c r="E537" s="860"/>
      <c r="F537" s="860"/>
      <c r="G537" s="860"/>
      <c r="H537" s="860"/>
      <c r="I537" s="860"/>
      <c r="J537" s="860"/>
      <c r="K537" s="860"/>
      <c r="L537" s="860"/>
      <c r="M537" s="860"/>
      <c r="N537" s="860"/>
      <c r="O537" s="860"/>
      <c r="P537" s="860"/>
      <c r="Q537" s="860"/>
      <c r="R537" s="860"/>
      <c r="S537" s="860"/>
      <c r="T537" s="860"/>
      <c r="U537" s="860"/>
      <c r="V537" s="860"/>
      <c r="W537" s="860"/>
      <c r="X537" s="855"/>
      <c r="Y537" s="856"/>
      <c r="Z537" s="838"/>
      <c r="AA537" s="838"/>
      <c r="AB537" s="838"/>
    </row>
    <row r="538" spans="1:28" ht="12.75">
      <c r="A538" s="838"/>
      <c r="B538" s="853"/>
      <c r="C538" s="859"/>
      <c r="D538" s="860"/>
      <c r="E538" s="860"/>
      <c r="F538" s="860"/>
      <c r="G538" s="860"/>
      <c r="H538" s="860"/>
      <c r="I538" s="860"/>
      <c r="J538" s="860"/>
      <c r="K538" s="860"/>
      <c r="L538" s="860"/>
      <c r="M538" s="860"/>
      <c r="N538" s="860"/>
      <c r="O538" s="860"/>
      <c r="P538" s="860"/>
      <c r="Q538" s="860"/>
      <c r="R538" s="860"/>
      <c r="S538" s="860"/>
      <c r="T538" s="860"/>
      <c r="U538" s="860"/>
      <c r="V538" s="860"/>
      <c r="W538" s="860"/>
      <c r="X538" s="855"/>
      <c r="Y538" s="856"/>
      <c r="Z538" s="838"/>
      <c r="AA538" s="838"/>
      <c r="AB538" s="838"/>
    </row>
    <row r="539" spans="1:28" ht="12.75">
      <c r="A539" s="838"/>
      <c r="B539" s="853"/>
      <c r="C539" s="859"/>
      <c r="D539" s="860"/>
      <c r="E539" s="860"/>
      <c r="F539" s="860"/>
      <c r="G539" s="860"/>
      <c r="H539" s="860"/>
      <c r="I539" s="860"/>
      <c r="J539" s="860"/>
      <c r="K539" s="860"/>
      <c r="L539" s="860"/>
      <c r="M539" s="860"/>
      <c r="N539" s="860"/>
      <c r="O539" s="860"/>
      <c r="P539" s="860"/>
      <c r="Q539" s="860"/>
      <c r="R539" s="860"/>
      <c r="S539" s="860"/>
      <c r="T539" s="860"/>
      <c r="U539" s="860"/>
      <c r="V539" s="860"/>
      <c r="W539" s="860"/>
      <c r="X539" s="855"/>
      <c r="Y539" s="856"/>
      <c r="Z539" s="838"/>
      <c r="AA539" s="838"/>
      <c r="AB539" s="838"/>
    </row>
    <row r="540" spans="1:28" ht="12.75">
      <c r="A540" s="838"/>
      <c r="B540" s="853"/>
      <c r="C540" s="859"/>
      <c r="D540" s="860"/>
      <c r="E540" s="860"/>
      <c r="F540" s="860"/>
      <c r="G540" s="860"/>
      <c r="H540" s="860"/>
      <c r="I540" s="860"/>
      <c r="J540" s="860"/>
      <c r="K540" s="860"/>
      <c r="L540" s="860"/>
      <c r="M540" s="860"/>
      <c r="N540" s="860"/>
      <c r="O540" s="860"/>
      <c r="P540" s="860"/>
      <c r="Q540" s="860"/>
      <c r="R540" s="860"/>
      <c r="S540" s="860"/>
      <c r="T540" s="860"/>
      <c r="U540" s="860"/>
      <c r="V540" s="860"/>
      <c r="W540" s="860"/>
      <c r="X540" s="855"/>
      <c r="Y540" s="856"/>
      <c r="Z540" s="838"/>
      <c r="AA540" s="838"/>
      <c r="AB540" s="838"/>
    </row>
    <row r="541" spans="1:28" ht="12.75">
      <c r="A541" s="838"/>
      <c r="B541" s="853"/>
      <c r="C541" s="859"/>
      <c r="D541" s="860"/>
      <c r="E541" s="860"/>
      <c r="F541" s="860"/>
      <c r="G541" s="860"/>
      <c r="H541" s="860"/>
      <c r="I541" s="860"/>
      <c r="J541" s="860"/>
      <c r="K541" s="860"/>
      <c r="L541" s="860"/>
      <c r="M541" s="860"/>
      <c r="N541" s="860"/>
      <c r="O541" s="860"/>
      <c r="P541" s="860"/>
      <c r="Q541" s="860"/>
      <c r="R541" s="860"/>
      <c r="S541" s="860"/>
      <c r="T541" s="860"/>
      <c r="U541" s="860"/>
      <c r="V541" s="860"/>
      <c r="W541" s="860"/>
      <c r="X541" s="855"/>
      <c r="Y541" s="856"/>
      <c r="Z541" s="838"/>
      <c r="AA541" s="838"/>
      <c r="AB541" s="838"/>
    </row>
    <row r="542" spans="1:28" ht="12.75">
      <c r="A542" s="838"/>
      <c r="B542" s="853"/>
      <c r="C542" s="859"/>
      <c r="D542" s="860"/>
      <c r="E542" s="860"/>
      <c r="F542" s="860"/>
      <c r="G542" s="860"/>
      <c r="H542" s="860"/>
      <c r="I542" s="860"/>
      <c r="J542" s="860"/>
      <c r="K542" s="860"/>
      <c r="L542" s="860"/>
      <c r="M542" s="860"/>
      <c r="N542" s="860"/>
      <c r="O542" s="860"/>
      <c r="P542" s="860"/>
      <c r="Q542" s="860"/>
      <c r="R542" s="860"/>
      <c r="S542" s="860"/>
      <c r="T542" s="860"/>
      <c r="U542" s="860"/>
      <c r="V542" s="860"/>
      <c r="W542" s="860"/>
      <c r="X542" s="855"/>
      <c r="Y542" s="856"/>
      <c r="Z542" s="838"/>
      <c r="AA542" s="838"/>
      <c r="AB542" s="838"/>
    </row>
    <row r="543" spans="1:28" ht="12.75">
      <c r="A543" s="838"/>
      <c r="B543" s="853"/>
      <c r="C543" s="859"/>
      <c r="D543" s="860"/>
      <c r="E543" s="860"/>
      <c r="F543" s="860"/>
      <c r="G543" s="860"/>
      <c r="H543" s="860"/>
      <c r="I543" s="860"/>
      <c r="J543" s="860"/>
      <c r="K543" s="860"/>
      <c r="L543" s="860"/>
      <c r="M543" s="860"/>
      <c r="N543" s="860"/>
      <c r="O543" s="860"/>
      <c r="P543" s="860"/>
      <c r="Q543" s="860"/>
      <c r="R543" s="860"/>
      <c r="S543" s="860"/>
      <c r="T543" s="860"/>
      <c r="U543" s="860"/>
      <c r="V543" s="860"/>
      <c r="W543" s="860"/>
      <c r="X543" s="855"/>
      <c r="Y543" s="856"/>
      <c r="Z543" s="838"/>
      <c r="AA543" s="838"/>
      <c r="AB543" s="838"/>
    </row>
    <row r="544" spans="1:28" ht="12.75">
      <c r="A544" s="838"/>
      <c r="B544" s="853"/>
      <c r="C544" s="859"/>
      <c r="D544" s="860"/>
      <c r="E544" s="860"/>
      <c r="F544" s="860"/>
      <c r="G544" s="860"/>
      <c r="H544" s="860"/>
      <c r="I544" s="860"/>
      <c r="J544" s="860"/>
      <c r="K544" s="860"/>
      <c r="L544" s="860"/>
      <c r="M544" s="860"/>
      <c r="N544" s="860"/>
      <c r="O544" s="860"/>
      <c r="P544" s="860"/>
      <c r="Q544" s="860"/>
      <c r="R544" s="860"/>
      <c r="S544" s="860"/>
      <c r="T544" s="860"/>
      <c r="U544" s="860"/>
      <c r="V544" s="860"/>
      <c r="W544" s="860"/>
      <c r="X544" s="855"/>
      <c r="Y544" s="856"/>
      <c r="Z544" s="838"/>
      <c r="AA544" s="838"/>
      <c r="AB544" s="838"/>
    </row>
    <row r="545" spans="1:28" ht="12.75">
      <c r="A545" s="838"/>
      <c r="B545" s="853"/>
      <c r="C545" s="859"/>
      <c r="D545" s="860"/>
      <c r="E545" s="860"/>
      <c r="F545" s="860"/>
      <c r="G545" s="860"/>
      <c r="H545" s="860"/>
      <c r="I545" s="860"/>
      <c r="J545" s="860"/>
      <c r="K545" s="860"/>
      <c r="L545" s="860"/>
      <c r="M545" s="860"/>
      <c r="N545" s="860"/>
      <c r="O545" s="860"/>
      <c r="P545" s="860"/>
      <c r="Q545" s="860"/>
      <c r="R545" s="860"/>
      <c r="S545" s="860"/>
      <c r="T545" s="860"/>
      <c r="U545" s="860"/>
      <c r="V545" s="860"/>
      <c r="W545" s="860"/>
      <c r="X545" s="855"/>
      <c r="Y545" s="856"/>
      <c r="Z545" s="838"/>
      <c r="AA545" s="838"/>
      <c r="AB545" s="838"/>
    </row>
    <row r="546" spans="1:28" ht="12.75">
      <c r="A546" s="838"/>
      <c r="B546" s="853"/>
      <c r="C546" s="859"/>
      <c r="D546" s="860"/>
      <c r="E546" s="860"/>
      <c r="F546" s="860"/>
      <c r="G546" s="860"/>
      <c r="H546" s="860"/>
      <c r="I546" s="860"/>
      <c r="J546" s="860"/>
      <c r="K546" s="860"/>
      <c r="L546" s="860"/>
      <c r="M546" s="860"/>
      <c r="N546" s="860"/>
      <c r="O546" s="860"/>
      <c r="P546" s="860"/>
      <c r="Q546" s="860"/>
      <c r="R546" s="860"/>
      <c r="S546" s="860"/>
      <c r="T546" s="860"/>
      <c r="U546" s="860"/>
      <c r="V546" s="860"/>
      <c r="W546" s="860"/>
      <c r="X546" s="855"/>
      <c r="Y546" s="856"/>
      <c r="Z546" s="838"/>
      <c r="AA546" s="838"/>
      <c r="AB546" s="838"/>
    </row>
    <row r="547" spans="1:28" ht="12.75">
      <c r="A547" s="838"/>
      <c r="B547" s="853"/>
      <c r="C547" s="859"/>
      <c r="D547" s="860"/>
      <c r="E547" s="860"/>
      <c r="F547" s="860"/>
      <c r="G547" s="860"/>
      <c r="H547" s="860"/>
      <c r="I547" s="860"/>
      <c r="J547" s="860"/>
      <c r="K547" s="860"/>
      <c r="L547" s="860"/>
      <c r="M547" s="860"/>
      <c r="N547" s="860"/>
      <c r="O547" s="860"/>
      <c r="P547" s="860"/>
      <c r="Q547" s="860"/>
      <c r="R547" s="860"/>
      <c r="S547" s="860"/>
      <c r="T547" s="860"/>
      <c r="U547" s="860"/>
      <c r="V547" s="860"/>
      <c r="W547" s="860"/>
      <c r="X547" s="855"/>
      <c r="Y547" s="856"/>
      <c r="Z547" s="838"/>
      <c r="AA547" s="838"/>
      <c r="AB547" s="838"/>
    </row>
    <row r="548" spans="1:28" ht="12.75">
      <c r="A548" s="838"/>
      <c r="B548" s="853"/>
      <c r="C548" s="859"/>
      <c r="D548" s="860"/>
      <c r="E548" s="860"/>
      <c r="F548" s="860"/>
      <c r="G548" s="860"/>
      <c r="H548" s="860"/>
      <c r="I548" s="860"/>
      <c r="J548" s="860"/>
      <c r="K548" s="860"/>
      <c r="L548" s="860"/>
      <c r="M548" s="860"/>
      <c r="N548" s="860"/>
      <c r="O548" s="860"/>
      <c r="P548" s="860"/>
      <c r="Q548" s="860"/>
      <c r="R548" s="860"/>
      <c r="S548" s="860"/>
      <c r="T548" s="860"/>
      <c r="U548" s="860"/>
      <c r="V548" s="860"/>
      <c r="W548" s="860"/>
      <c r="X548" s="855"/>
      <c r="Y548" s="856"/>
      <c r="Z548" s="838"/>
      <c r="AA548" s="838"/>
      <c r="AB548" s="838"/>
    </row>
    <row r="549" spans="1:28" ht="12.75">
      <c r="A549" s="838"/>
      <c r="B549" s="853"/>
      <c r="C549" s="859"/>
      <c r="D549" s="860"/>
      <c r="E549" s="860"/>
      <c r="F549" s="860"/>
      <c r="G549" s="860"/>
      <c r="H549" s="860"/>
      <c r="I549" s="860"/>
      <c r="J549" s="860"/>
      <c r="K549" s="860"/>
      <c r="L549" s="860"/>
      <c r="M549" s="860"/>
      <c r="N549" s="860"/>
      <c r="O549" s="860"/>
      <c r="P549" s="860"/>
      <c r="Q549" s="860"/>
      <c r="R549" s="860"/>
      <c r="S549" s="860"/>
      <c r="T549" s="860"/>
      <c r="U549" s="860"/>
      <c r="V549" s="860"/>
      <c r="W549" s="860"/>
      <c r="X549" s="855"/>
      <c r="Y549" s="856"/>
      <c r="Z549" s="838"/>
      <c r="AA549" s="838"/>
      <c r="AB549" s="838"/>
    </row>
    <row r="550" spans="1:28" ht="12.75">
      <c r="A550" s="838"/>
      <c r="B550" s="853"/>
      <c r="C550" s="859"/>
      <c r="D550" s="860"/>
      <c r="E550" s="860"/>
      <c r="F550" s="860"/>
      <c r="G550" s="860"/>
      <c r="H550" s="860"/>
      <c r="I550" s="860"/>
      <c r="J550" s="860"/>
      <c r="K550" s="860"/>
      <c r="L550" s="860"/>
      <c r="M550" s="860"/>
      <c r="N550" s="860"/>
      <c r="O550" s="860"/>
      <c r="P550" s="860"/>
      <c r="Q550" s="860"/>
      <c r="R550" s="860"/>
      <c r="S550" s="860"/>
      <c r="T550" s="860"/>
      <c r="U550" s="860"/>
      <c r="V550" s="860"/>
      <c r="W550" s="860"/>
      <c r="X550" s="855"/>
      <c r="Y550" s="856"/>
      <c r="Z550" s="838"/>
      <c r="AA550" s="838"/>
      <c r="AB550" s="838"/>
    </row>
    <row r="551" spans="1:28" ht="12.75">
      <c r="A551" s="838"/>
      <c r="B551" s="853"/>
      <c r="C551" s="859"/>
      <c r="D551" s="860"/>
      <c r="E551" s="860"/>
      <c r="F551" s="860"/>
      <c r="G551" s="860"/>
      <c r="H551" s="860"/>
      <c r="I551" s="860"/>
      <c r="J551" s="860"/>
      <c r="K551" s="860"/>
      <c r="L551" s="860"/>
      <c r="M551" s="860"/>
      <c r="N551" s="860"/>
      <c r="O551" s="860"/>
      <c r="P551" s="860"/>
      <c r="Q551" s="860"/>
      <c r="R551" s="860"/>
      <c r="S551" s="860"/>
      <c r="T551" s="860"/>
      <c r="U551" s="860"/>
      <c r="V551" s="860"/>
      <c r="W551" s="860"/>
      <c r="X551" s="855"/>
      <c r="Y551" s="856"/>
      <c r="Z551" s="838"/>
      <c r="AA551" s="838"/>
      <c r="AB551" s="838"/>
    </row>
    <row r="552" spans="1:28" ht="12.75">
      <c r="A552" s="838"/>
      <c r="B552" s="853"/>
      <c r="C552" s="859"/>
      <c r="D552" s="860"/>
      <c r="E552" s="860"/>
      <c r="F552" s="860"/>
      <c r="G552" s="860"/>
      <c r="H552" s="860"/>
      <c r="I552" s="860"/>
      <c r="J552" s="860"/>
      <c r="K552" s="860"/>
      <c r="L552" s="860"/>
      <c r="M552" s="860"/>
      <c r="N552" s="860"/>
      <c r="O552" s="860"/>
      <c r="P552" s="860"/>
      <c r="Q552" s="860"/>
      <c r="R552" s="860"/>
      <c r="S552" s="860"/>
      <c r="T552" s="860"/>
      <c r="U552" s="860"/>
      <c r="V552" s="860"/>
      <c r="W552" s="860"/>
      <c r="X552" s="855"/>
      <c r="Y552" s="856"/>
      <c r="Z552" s="838"/>
      <c r="AA552" s="838"/>
      <c r="AB552" s="838"/>
    </row>
    <row r="553" spans="1:28" ht="12.75">
      <c r="A553" s="838"/>
      <c r="B553" s="853"/>
      <c r="C553" s="859"/>
      <c r="D553" s="860"/>
      <c r="E553" s="860"/>
      <c r="F553" s="860"/>
      <c r="G553" s="860"/>
      <c r="H553" s="860"/>
      <c r="I553" s="860"/>
      <c r="J553" s="860"/>
      <c r="K553" s="860"/>
      <c r="L553" s="860"/>
      <c r="M553" s="860"/>
      <c r="N553" s="860"/>
      <c r="O553" s="860"/>
      <c r="P553" s="860"/>
      <c r="Q553" s="860"/>
      <c r="R553" s="860"/>
      <c r="S553" s="860"/>
      <c r="T553" s="860"/>
      <c r="U553" s="860"/>
      <c r="V553" s="860"/>
      <c r="W553" s="860"/>
      <c r="X553" s="855"/>
      <c r="Y553" s="856"/>
      <c r="Z553" s="838"/>
      <c r="AA553" s="838"/>
      <c r="AB553" s="838"/>
    </row>
    <row r="554" spans="1:28" ht="12.75">
      <c r="A554" s="838"/>
      <c r="B554" s="853"/>
      <c r="C554" s="859"/>
      <c r="D554" s="860"/>
      <c r="E554" s="860"/>
      <c r="F554" s="860"/>
      <c r="G554" s="860"/>
      <c r="H554" s="860"/>
      <c r="I554" s="860"/>
      <c r="J554" s="860"/>
      <c r="K554" s="860"/>
      <c r="L554" s="860"/>
      <c r="M554" s="860"/>
      <c r="N554" s="860"/>
      <c r="O554" s="860"/>
      <c r="P554" s="860"/>
      <c r="Q554" s="860"/>
      <c r="R554" s="860"/>
      <c r="S554" s="860"/>
      <c r="T554" s="860"/>
      <c r="U554" s="860"/>
      <c r="V554" s="860"/>
      <c r="W554" s="860"/>
      <c r="X554" s="855"/>
      <c r="Y554" s="856"/>
      <c r="Z554" s="838"/>
      <c r="AA554" s="838"/>
      <c r="AB554" s="838"/>
    </row>
    <row r="555" spans="1:28" ht="12.75">
      <c r="A555" s="838"/>
      <c r="B555" s="853"/>
      <c r="C555" s="859"/>
      <c r="D555" s="860"/>
      <c r="E555" s="860"/>
      <c r="F555" s="860"/>
      <c r="G555" s="860"/>
      <c r="H555" s="860"/>
      <c r="I555" s="860"/>
      <c r="J555" s="860"/>
      <c r="K555" s="860"/>
      <c r="L555" s="860"/>
      <c r="M555" s="860"/>
      <c r="N555" s="860"/>
      <c r="O555" s="860"/>
      <c r="P555" s="860"/>
      <c r="Q555" s="860"/>
      <c r="R555" s="860"/>
      <c r="S555" s="860"/>
      <c r="T555" s="860"/>
      <c r="U555" s="860"/>
      <c r="V555" s="860"/>
      <c r="W555" s="860"/>
      <c r="X555" s="855"/>
      <c r="Y555" s="856"/>
      <c r="Z555" s="838"/>
      <c r="AA555" s="838"/>
      <c r="AB555" s="838"/>
    </row>
    <row r="556" spans="1:28" ht="12.75">
      <c r="A556" s="838"/>
      <c r="B556" s="853"/>
      <c r="C556" s="859"/>
      <c r="D556" s="860"/>
      <c r="E556" s="860"/>
      <c r="F556" s="860"/>
      <c r="G556" s="860"/>
      <c r="H556" s="860"/>
      <c r="I556" s="860"/>
      <c r="J556" s="860"/>
      <c r="K556" s="860"/>
      <c r="L556" s="860"/>
      <c r="M556" s="860"/>
      <c r="N556" s="860"/>
      <c r="O556" s="860"/>
      <c r="P556" s="860"/>
      <c r="Q556" s="860"/>
      <c r="R556" s="860"/>
      <c r="S556" s="860"/>
      <c r="T556" s="860"/>
      <c r="U556" s="860"/>
      <c r="V556" s="860"/>
      <c r="W556" s="860"/>
      <c r="X556" s="855"/>
      <c r="Y556" s="856"/>
      <c r="Z556" s="838"/>
      <c r="AA556" s="838"/>
      <c r="AB556" s="838"/>
    </row>
    <row r="557" spans="1:28" ht="12.75">
      <c r="A557" s="838"/>
      <c r="B557" s="853"/>
      <c r="C557" s="859"/>
      <c r="D557" s="860"/>
      <c r="E557" s="860"/>
      <c r="F557" s="860"/>
      <c r="G557" s="860"/>
      <c r="H557" s="860"/>
      <c r="I557" s="860"/>
      <c r="J557" s="860"/>
      <c r="K557" s="860"/>
      <c r="L557" s="860"/>
      <c r="M557" s="860"/>
      <c r="N557" s="860"/>
      <c r="O557" s="860"/>
      <c r="P557" s="860"/>
      <c r="Q557" s="860"/>
      <c r="R557" s="860"/>
      <c r="S557" s="860"/>
      <c r="T557" s="860"/>
      <c r="U557" s="860"/>
      <c r="V557" s="860"/>
      <c r="W557" s="860"/>
      <c r="X557" s="855"/>
      <c r="Y557" s="856"/>
      <c r="Z557" s="838"/>
      <c r="AA557" s="838"/>
      <c r="AB557" s="838"/>
    </row>
    <row r="558" spans="1:28" ht="12.75">
      <c r="A558" s="838"/>
      <c r="B558" s="853"/>
      <c r="C558" s="859"/>
      <c r="D558" s="860"/>
      <c r="E558" s="860"/>
      <c r="F558" s="860"/>
      <c r="G558" s="860"/>
      <c r="H558" s="860"/>
      <c r="I558" s="860"/>
      <c r="J558" s="860"/>
      <c r="K558" s="860"/>
      <c r="L558" s="860"/>
      <c r="M558" s="860"/>
      <c r="N558" s="860"/>
      <c r="O558" s="860"/>
      <c r="P558" s="860"/>
      <c r="Q558" s="860"/>
      <c r="R558" s="860"/>
      <c r="S558" s="860"/>
      <c r="T558" s="860"/>
      <c r="U558" s="860"/>
      <c r="V558" s="860"/>
      <c r="W558" s="860"/>
      <c r="X558" s="855"/>
      <c r="Y558" s="856"/>
      <c r="Z558" s="838"/>
      <c r="AA558" s="838"/>
      <c r="AB558" s="838"/>
    </row>
    <row r="559" spans="1:28" ht="12.75">
      <c r="A559" s="838"/>
      <c r="B559" s="853"/>
      <c r="C559" s="859"/>
      <c r="D559" s="860"/>
      <c r="E559" s="860"/>
      <c r="F559" s="860"/>
      <c r="G559" s="860"/>
      <c r="H559" s="860"/>
      <c r="I559" s="860"/>
      <c r="J559" s="860"/>
      <c r="K559" s="860"/>
      <c r="L559" s="860"/>
      <c r="M559" s="860"/>
      <c r="N559" s="860"/>
      <c r="O559" s="860"/>
      <c r="P559" s="860"/>
      <c r="Q559" s="860"/>
      <c r="R559" s="860"/>
      <c r="S559" s="860"/>
      <c r="T559" s="860"/>
      <c r="U559" s="860"/>
      <c r="V559" s="860"/>
      <c r="W559" s="860"/>
      <c r="X559" s="855"/>
      <c r="Y559" s="856"/>
      <c r="Z559" s="838"/>
      <c r="AA559" s="838"/>
      <c r="AB559" s="838"/>
    </row>
    <row r="560" spans="1:28" ht="12.75">
      <c r="A560" s="838"/>
      <c r="B560" s="853"/>
      <c r="C560" s="859"/>
      <c r="D560" s="860"/>
      <c r="E560" s="860"/>
      <c r="F560" s="860"/>
      <c r="G560" s="860"/>
      <c r="H560" s="860"/>
      <c r="I560" s="860"/>
      <c r="J560" s="860"/>
      <c r="K560" s="860"/>
      <c r="L560" s="860"/>
      <c r="M560" s="860"/>
      <c r="N560" s="860"/>
      <c r="O560" s="860"/>
      <c r="P560" s="860"/>
      <c r="Q560" s="860"/>
      <c r="R560" s="860"/>
      <c r="S560" s="860"/>
      <c r="T560" s="860"/>
      <c r="U560" s="860"/>
      <c r="V560" s="860"/>
      <c r="W560" s="860"/>
      <c r="X560" s="855"/>
      <c r="Y560" s="856"/>
      <c r="Z560" s="838"/>
      <c r="AA560" s="838"/>
      <c r="AB560" s="838"/>
    </row>
    <row r="561" spans="1:28" ht="12.75">
      <c r="A561" s="838"/>
      <c r="B561" s="853"/>
      <c r="C561" s="859"/>
      <c r="D561" s="860"/>
      <c r="E561" s="860"/>
      <c r="F561" s="860"/>
      <c r="G561" s="860"/>
      <c r="H561" s="860"/>
      <c r="I561" s="860"/>
      <c r="J561" s="860"/>
      <c r="K561" s="860"/>
      <c r="L561" s="860"/>
      <c r="M561" s="860"/>
      <c r="N561" s="860"/>
      <c r="O561" s="860"/>
      <c r="P561" s="860"/>
      <c r="Q561" s="860"/>
      <c r="R561" s="860"/>
      <c r="S561" s="860"/>
      <c r="T561" s="860"/>
      <c r="U561" s="860"/>
      <c r="V561" s="860"/>
      <c r="W561" s="860"/>
      <c r="X561" s="855"/>
      <c r="Y561" s="856"/>
      <c r="Z561" s="838"/>
      <c r="AA561" s="838"/>
      <c r="AB561" s="838"/>
    </row>
    <row r="562" spans="1:28" ht="12.75">
      <c r="A562" s="838"/>
      <c r="B562" s="853"/>
      <c r="C562" s="859"/>
      <c r="D562" s="860"/>
      <c r="E562" s="860"/>
      <c r="F562" s="860"/>
      <c r="G562" s="860"/>
      <c r="H562" s="860"/>
      <c r="I562" s="860"/>
      <c r="J562" s="860"/>
      <c r="K562" s="860"/>
      <c r="L562" s="860"/>
      <c r="M562" s="860"/>
      <c r="N562" s="860"/>
      <c r="O562" s="860"/>
      <c r="P562" s="860"/>
      <c r="Q562" s="860"/>
      <c r="R562" s="860"/>
      <c r="S562" s="860"/>
      <c r="T562" s="860"/>
      <c r="U562" s="860"/>
      <c r="V562" s="860"/>
      <c r="W562" s="860"/>
      <c r="X562" s="855"/>
      <c r="Y562" s="856"/>
      <c r="Z562" s="838"/>
      <c r="AA562" s="838"/>
      <c r="AB562" s="838"/>
    </row>
    <row r="563" spans="1:28" ht="12.75">
      <c r="A563" s="838"/>
      <c r="B563" s="853"/>
      <c r="C563" s="859"/>
      <c r="D563" s="860"/>
      <c r="E563" s="860"/>
      <c r="F563" s="860"/>
      <c r="G563" s="860"/>
      <c r="H563" s="860"/>
      <c r="I563" s="860"/>
      <c r="J563" s="860"/>
      <c r="K563" s="860"/>
      <c r="L563" s="860"/>
      <c r="M563" s="860"/>
      <c r="N563" s="860"/>
      <c r="O563" s="860"/>
      <c r="P563" s="860"/>
      <c r="Q563" s="860"/>
      <c r="R563" s="860"/>
      <c r="S563" s="860"/>
      <c r="T563" s="860"/>
      <c r="U563" s="860"/>
      <c r="V563" s="860"/>
      <c r="W563" s="860"/>
      <c r="X563" s="855"/>
      <c r="Y563" s="856"/>
      <c r="Z563" s="838"/>
      <c r="AA563" s="838"/>
      <c r="AB563" s="838"/>
    </row>
    <row r="564" spans="1:28" ht="12.75">
      <c r="A564" s="838"/>
      <c r="B564" s="853"/>
      <c r="C564" s="859"/>
      <c r="D564" s="860"/>
      <c r="E564" s="860"/>
      <c r="F564" s="860"/>
      <c r="G564" s="860"/>
      <c r="H564" s="860"/>
      <c r="I564" s="860"/>
      <c r="J564" s="860"/>
      <c r="K564" s="860"/>
      <c r="L564" s="860"/>
      <c r="M564" s="860"/>
      <c r="N564" s="860"/>
      <c r="O564" s="860"/>
      <c r="P564" s="860"/>
      <c r="Q564" s="860"/>
      <c r="R564" s="860"/>
      <c r="S564" s="860"/>
      <c r="T564" s="860"/>
      <c r="U564" s="860"/>
      <c r="V564" s="860"/>
      <c r="W564" s="860"/>
      <c r="X564" s="855"/>
      <c r="Y564" s="856"/>
      <c r="Z564" s="838"/>
      <c r="AA564" s="838"/>
      <c r="AB564" s="838"/>
    </row>
    <row r="565" spans="1:28" ht="12.75">
      <c r="A565" s="838"/>
      <c r="B565" s="853"/>
      <c r="C565" s="859"/>
      <c r="D565" s="860"/>
      <c r="E565" s="860"/>
      <c r="F565" s="860"/>
      <c r="G565" s="860"/>
      <c r="H565" s="860"/>
      <c r="I565" s="860"/>
      <c r="J565" s="860"/>
      <c r="K565" s="860"/>
      <c r="L565" s="860"/>
      <c r="M565" s="860"/>
      <c r="N565" s="860"/>
      <c r="O565" s="860"/>
      <c r="P565" s="860"/>
      <c r="Q565" s="860"/>
      <c r="R565" s="860"/>
      <c r="S565" s="860"/>
      <c r="T565" s="860"/>
      <c r="U565" s="860"/>
      <c r="V565" s="860"/>
      <c r="W565" s="860"/>
      <c r="X565" s="855"/>
      <c r="Y565" s="856"/>
      <c r="Z565" s="838"/>
      <c r="AA565" s="838"/>
      <c r="AB565" s="838"/>
    </row>
    <row r="566" spans="1:28" ht="12.75">
      <c r="A566" s="838"/>
      <c r="B566" s="853"/>
      <c r="C566" s="859"/>
      <c r="D566" s="860"/>
      <c r="E566" s="860"/>
      <c r="F566" s="860"/>
      <c r="G566" s="860"/>
      <c r="H566" s="860"/>
      <c r="I566" s="860"/>
      <c r="J566" s="860"/>
      <c r="K566" s="860"/>
      <c r="L566" s="860"/>
      <c r="M566" s="860"/>
      <c r="N566" s="860"/>
      <c r="O566" s="860"/>
      <c r="P566" s="860"/>
      <c r="Q566" s="860"/>
      <c r="R566" s="860"/>
      <c r="S566" s="860"/>
      <c r="T566" s="860"/>
      <c r="U566" s="860"/>
      <c r="V566" s="860"/>
      <c r="W566" s="860"/>
      <c r="X566" s="855"/>
      <c r="Y566" s="856"/>
      <c r="Z566" s="838"/>
      <c r="AA566" s="838"/>
      <c r="AB566" s="838"/>
    </row>
    <row r="567" spans="1:28" ht="12.75">
      <c r="A567" s="838"/>
      <c r="B567" s="853"/>
      <c r="C567" s="859"/>
      <c r="D567" s="860"/>
      <c r="E567" s="860"/>
      <c r="F567" s="860"/>
      <c r="G567" s="860"/>
      <c r="H567" s="860"/>
      <c r="I567" s="860"/>
      <c r="J567" s="860"/>
      <c r="K567" s="860"/>
      <c r="L567" s="860"/>
      <c r="M567" s="860"/>
      <c r="N567" s="860"/>
      <c r="O567" s="860"/>
      <c r="P567" s="860"/>
      <c r="Q567" s="860"/>
      <c r="R567" s="860"/>
      <c r="S567" s="860"/>
      <c r="T567" s="860"/>
      <c r="U567" s="860"/>
      <c r="V567" s="860"/>
      <c r="W567" s="860"/>
      <c r="X567" s="855"/>
      <c r="Y567" s="856"/>
      <c r="Z567" s="838"/>
      <c r="AA567" s="838"/>
      <c r="AB567" s="838"/>
    </row>
    <row r="568" spans="1:28" ht="12.75">
      <c r="A568" s="838"/>
      <c r="B568" s="853"/>
      <c r="C568" s="859"/>
      <c r="D568" s="860"/>
      <c r="E568" s="860"/>
      <c r="F568" s="860"/>
      <c r="G568" s="860"/>
      <c r="H568" s="860"/>
      <c r="I568" s="860"/>
      <c r="J568" s="860"/>
      <c r="K568" s="860"/>
      <c r="L568" s="860"/>
      <c r="M568" s="860"/>
      <c r="N568" s="860"/>
      <c r="O568" s="860"/>
      <c r="P568" s="860"/>
      <c r="Q568" s="860"/>
      <c r="R568" s="860"/>
      <c r="S568" s="860"/>
      <c r="T568" s="860"/>
      <c r="U568" s="860"/>
      <c r="V568" s="860"/>
      <c r="W568" s="860"/>
      <c r="X568" s="855"/>
      <c r="Y568" s="856"/>
      <c r="Z568" s="838"/>
      <c r="AA568" s="838"/>
      <c r="AB568" s="838"/>
    </row>
    <row r="569" spans="1:28" ht="12.75">
      <c r="A569" s="838"/>
      <c r="B569" s="853"/>
      <c r="C569" s="859"/>
      <c r="D569" s="860"/>
      <c r="E569" s="860"/>
      <c r="F569" s="860"/>
      <c r="G569" s="860"/>
      <c r="H569" s="860"/>
      <c r="I569" s="860"/>
      <c r="J569" s="860"/>
      <c r="K569" s="860"/>
      <c r="L569" s="860"/>
      <c r="M569" s="860"/>
      <c r="N569" s="860"/>
      <c r="O569" s="860"/>
      <c r="P569" s="860"/>
      <c r="Q569" s="860"/>
      <c r="R569" s="860"/>
      <c r="S569" s="860"/>
      <c r="T569" s="860"/>
      <c r="U569" s="860"/>
      <c r="V569" s="860"/>
      <c r="W569" s="860"/>
      <c r="X569" s="855"/>
      <c r="Y569" s="856"/>
      <c r="Z569" s="838"/>
      <c r="AA569" s="838"/>
      <c r="AB569" s="838"/>
    </row>
    <row r="570" spans="1:28" ht="12.75">
      <c r="A570" s="838"/>
      <c r="B570" s="853"/>
      <c r="C570" s="859"/>
      <c r="D570" s="860"/>
      <c r="E570" s="860"/>
      <c r="F570" s="860"/>
      <c r="G570" s="860"/>
      <c r="H570" s="860"/>
      <c r="I570" s="860"/>
      <c r="J570" s="860"/>
      <c r="K570" s="860"/>
      <c r="L570" s="860"/>
      <c r="M570" s="860"/>
      <c r="N570" s="860"/>
      <c r="O570" s="860"/>
      <c r="P570" s="860"/>
      <c r="Q570" s="860"/>
      <c r="R570" s="860"/>
      <c r="S570" s="860"/>
      <c r="T570" s="860"/>
      <c r="U570" s="860"/>
      <c r="V570" s="860"/>
      <c r="W570" s="860"/>
      <c r="X570" s="855"/>
      <c r="Y570" s="856"/>
      <c r="Z570" s="838"/>
      <c r="AA570" s="838"/>
      <c r="AB570" s="838"/>
    </row>
    <row r="571" spans="1:28" ht="12.75">
      <c r="A571" s="838"/>
      <c r="B571" s="853"/>
      <c r="C571" s="859"/>
      <c r="D571" s="860"/>
      <c r="E571" s="860"/>
      <c r="F571" s="860"/>
      <c r="G571" s="860"/>
      <c r="H571" s="860"/>
      <c r="I571" s="860"/>
      <c r="J571" s="860"/>
      <c r="K571" s="860"/>
      <c r="L571" s="860"/>
      <c r="M571" s="860"/>
      <c r="N571" s="860"/>
      <c r="O571" s="860"/>
      <c r="P571" s="860"/>
      <c r="Q571" s="860"/>
      <c r="R571" s="860"/>
      <c r="S571" s="860"/>
      <c r="T571" s="860"/>
      <c r="U571" s="860"/>
      <c r="V571" s="860"/>
      <c r="W571" s="860"/>
      <c r="X571" s="855"/>
      <c r="Y571" s="856"/>
      <c r="Z571" s="838"/>
      <c r="AA571" s="838"/>
      <c r="AB571" s="838"/>
    </row>
    <row r="572" spans="1:28" ht="12.75">
      <c r="A572" s="838"/>
      <c r="B572" s="853"/>
      <c r="C572" s="859"/>
      <c r="D572" s="860"/>
      <c r="E572" s="860"/>
      <c r="F572" s="860"/>
      <c r="G572" s="860"/>
      <c r="H572" s="860"/>
      <c r="I572" s="860"/>
      <c r="J572" s="860"/>
      <c r="K572" s="860"/>
      <c r="L572" s="860"/>
      <c r="M572" s="860"/>
      <c r="N572" s="860"/>
      <c r="O572" s="860"/>
      <c r="P572" s="860"/>
      <c r="Q572" s="860"/>
      <c r="R572" s="860"/>
      <c r="S572" s="860"/>
      <c r="T572" s="860"/>
      <c r="U572" s="860"/>
      <c r="V572" s="860"/>
      <c r="W572" s="860"/>
      <c r="X572" s="855"/>
      <c r="Y572" s="856"/>
      <c r="Z572" s="838"/>
      <c r="AA572" s="838"/>
      <c r="AB572" s="838"/>
    </row>
    <row r="573" spans="1:28" ht="12.75">
      <c r="A573" s="838"/>
      <c r="B573" s="853"/>
      <c r="C573" s="859"/>
      <c r="D573" s="860"/>
      <c r="E573" s="860"/>
      <c r="F573" s="860"/>
      <c r="G573" s="860"/>
      <c r="H573" s="860"/>
      <c r="I573" s="860"/>
      <c r="J573" s="860"/>
      <c r="K573" s="860"/>
      <c r="L573" s="860"/>
      <c r="M573" s="860"/>
      <c r="N573" s="860"/>
      <c r="O573" s="860"/>
      <c r="P573" s="860"/>
      <c r="Q573" s="860"/>
      <c r="R573" s="860"/>
      <c r="S573" s="860"/>
      <c r="T573" s="860"/>
      <c r="U573" s="860"/>
      <c r="V573" s="860"/>
      <c r="W573" s="860"/>
      <c r="X573" s="855"/>
      <c r="Y573" s="856"/>
      <c r="Z573" s="838"/>
      <c r="AA573" s="838"/>
      <c r="AB573" s="838"/>
    </row>
    <row r="574" spans="1:28" ht="12.75">
      <c r="A574" s="838"/>
      <c r="B574" s="853"/>
      <c r="C574" s="859"/>
      <c r="D574" s="860"/>
      <c r="E574" s="860"/>
      <c r="F574" s="860"/>
      <c r="G574" s="860"/>
      <c r="H574" s="860"/>
      <c r="I574" s="860"/>
      <c r="J574" s="860"/>
      <c r="K574" s="860"/>
      <c r="L574" s="860"/>
      <c r="M574" s="860"/>
      <c r="N574" s="860"/>
      <c r="O574" s="860"/>
      <c r="P574" s="860"/>
      <c r="Q574" s="860"/>
      <c r="R574" s="860"/>
      <c r="S574" s="860"/>
      <c r="T574" s="860"/>
      <c r="U574" s="860"/>
      <c r="V574" s="860"/>
      <c r="W574" s="860"/>
      <c r="X574" s="855"/>
      <c r="Y574" s="856"/>
      <c r="Z574" s="838"/>
      <c r="AA574" s="838"/>
      <c r="AB574" s="838"/>
    </row>
    <row r="575" spans="1:28" ht="12.75">
      <c r="A575" s="838"/>
      <c r="B575" s="853"/>
      <c r="C575" s="859"/>
      <c r="D575" s="860"/>
      <c r="E575" s="860"/>
      <c r="F575" s="860"/>
      <c r="G575" s="860"/>
      <c r="H575" s="860"/>
      <c r="I575" s="860"/>
      <c r="J575" s="860"/>
      <c r="K575" s="860"/>
      <c r="L575" s="860"/>
      <c r="M575" s="860"/>
      <c r="N575" s="860"/>
      <c r="O575" s="860"/>
      <c r="P575" s="860"/>
      <c r="Q575" s="860"/>
      <c r="R575" s="860"/>
      <c r="S575" s="860"/>
      <c r="T575" s="860"/>
      <c r="U575" s="860"/>
      <c r="V575" s="860"/>
      <c r="W575" s="860"/>
      <c r="X575" s="855"/>
      <c r="Y575" s="856"/>
      <c r="Z575" s="838"/>
      <c r="AA575" s="838"/>
      <c r="AB575" s="838"/>
    </row>
    <row r="576" spans="1:28" ht="12.75">
      <c r="A576" s="838"/>
      <c r="B576" s="853"/>
      <c r="C576" s="859"/>
      <c r="D576" s="860"/>
      <c r="E576" s="860"/>
      <c r="F576" s="860"/>
      <c r="G576" s="860"/>
      <c r="H576" s="860"/>
      <c r="I576" s="860"/>
      <c r="J576" s="860"/>
      <c r="K576" s="860"/>
      <c r="L576" s="860"/>
      <c r="M576" s="860"/>
      <c r="N576" s="860"/>
      <c r="O576" s="860"/>
      <c r="P576" s="860"/>
      <c r="Q576" s="860"/>
      <c r="R576" s="860"/>
      <c r="S576" s="860"/>
      <c r="T576" s="860"/>
      <c r="U576" s="860"/>
      <c r="V576" s="860"/>
      <c r="W576" s="860"/>
      <c r="X576" s="855"/>
      <c r="Y576" s="856"/>
      <c r="Z576" s="838"/>
      <c r="AA576" s="838"/>
      <c r="AB576" s="838"/>
    </row>
    <row r="577" spans="1:28" ht="12.75">
      <c r="A577" s="838"/>
      <c r="B577" s="853"/>
      <c r="C577" s="859"/>
      <c r="D577" s="860"/>
      <c r="E577" s="860"/>
      <c r="F577" s="860"/>
      <c r="G577" s="860"/>
      <c r="H577" s="860"/>
      <c r="I577" s="860"/>
      <c r="J577" s="860"/>
      <c r="K577" s="860"/>
      <c r="L577" s="860"/>
      <c r="M577" s="860"/>
      <c r="N577" s="860"/>
      <c r="O577" s="860"/>
      <c r="P577" s="860"/>
      <c r="Q577" s="860"/>
      <c r="R577" s="860"/>
      <c r="S577" s="860"/>
      <c r="T577" s="860"/>
      <c r="U577" s="860"/>
      <c r="V577" s="860"/>
      <c r="W577" s="860"/>
      <c r="X577" s="855"/>
      <c r="Y577" s="856"/>
      <c r="Z577" s="838"/>
      <c r="AA577" s="838"/>
      <c r="AB577" s="838"/>
    </row>
    <row r="578" spans="1:28" ht="12.75">
      <c r="A578" s="838"/>
      <c r="B578" s="853"/>
      <c r="C578" s="859"/>
      <c r="D578" s="860"/>
      <c r="E578" s="860"/>
      <c r="F578" s="860"/>
      <c r="G578" s="860"/>
      <c r="H578" s="860"/>
      <c r="I578" s="860"/>
      <c r="J578" s="860"/>
      <c r="K578" s="860"/>
      <c r="L578" s="860"/>
      <c r="M578" s="860"/>
      <c r="N578" s="860"/>
      <c r="O578" s="860"/>
      <c r="P578" s="860"/>
      <c r="Q578" s="860"/>
      <c r="R578" s="860"/>
      <c r="S578" s="860"/>
      <c r="T578" s="860"/>
      <c r="U578" s="860"/>
      <c r="V578" s="860"/>
      <c r="W578" s="860"/>
      <c r="X578" s="855"/>
      <c r="Y578" s="856"/>
      <c r="Z578" s="838"/>
      <c r="AA578" s="838"/>
      <c r="AB578" s="838"/>
    </row>
    <row r="579" spans="1:28" ht="12.75">
      <c r="A579" s="838"/>
      <c r="B579" s="853"/>
      <c r="C579" s="859"/>
      <c r="D579" s="860"/>
      <c r="E579" s="860"/>
      <c r="F579" s="860"/>
      <c r="G579" s="860"/>
      <c r="H579" s="860"/>
      <c r="I579" s="860"/>
      <c r="J579" s="860"/>
      <c r="K579" s="860"/>
      <c r="L579" s="860"/>
      <c r="M579" s="860"/>
      <c r="N579" s="860"/>
      <c r="O579" s="860"/>
      <c r="P579" s="860"/>
      <c r="Q579" s="860"/>
      <c r="R579" s="860"/>
      <c r="S579" s="860"/>
      <c r="T579" s="860"/>
      <c r="U579" s="860"/>
      <c r="V579" s="860"/>
      <c r="W579" s="860"/>
      <c r="X579" s="855"/>
      <c r="Y579" s="856"/>
      <c r="Z579" s="838"/>
      <c r="AA579" s="838"/>
      <c r="AB579" s="838"/>
    </row>
    <row r="580" spans="1:28" ht="12.75">
      <c r="A580" s="838"/>
      <c r="B580" s="853"/>
      <c r="C580" s="859"/>
      <c r="D580" s="860"/>
      <c r="E580" s="860"/>
      <c r="F580" s="860"/>
      <c r="G580" s="860"/>
      <c r="H580" s="860"/>
      <c r="I580" s="860"/>
      <c r="J580" s="860"/>
      <c r="K580" s="860"/>
      <c r="L580" s="860"/>
      <c r="M580" s="860"/>
      <c r="N580" s="860"/>
      <c r="O580" s="860"/>
      <c r="P580" s="860"/>
      <c r="Q580" s="860"/>
      <c r="R580" s="860"/>
      <c r="S580" s="860"/>
      <c r="T580" s="860"/>
      <c r="U580" s="860"/>
      <c r="V580" s="860"/>
      <c r="W580" s="860"/>
      <c r="X580" s="855"/>
      <c r="Y580" s="856"/>
      <c r="Z580" s="838"/>
      <c r="AA580" s="838"/>
      <c r="AB580" s="838"/>
    </row>
    <row r="581" spans="1:28" ht="12.75">
      <c r="A581" s="838"/>
      <c r="B581" s="853"/>
      <c r="C581" s="859"/>
      <c r="D581" s="860"/>
      <c r="E581" s="860"/>
      <c r="F581" s="860"/>
      <c r="G581" s="860"/>
      <c r="H581" s="860"/>
      <c r="I581" s="860"/>
      <c r="J581" s="860"/>
      <c r="K581" s="860"/>
      <c r="L581" s="860"/>
      <c r="M581" s="860"/>
      <c r="N581" s="860"/>
      <c r="O581" s="860"/>
      <c r="P581" s="860"/>
      <c r="Q581" s="860"/>
      <c r="R581" s="860"/>
      <c r="S581" s="860"/>
      <c r="T581" s="860"/>
      <c r="U581" s="860"/>
      <c r="V581" s="860"/>
      <c r="W581" s="860"/>
      <c r="X581" s="855"/>
      <c r="Y581" s="856"/>
      <c r="Z581" s="838"/>
      <c r="AA581" s="838"/>
      <c r="AB581" s="838"/>
    </row>
    <row r="582" spans="1:28" ht="12.75">
      <c r="A582" s="838"/>
      <c r="B582" s="853"/>
      <c r="C582" s="859"/>
      <c r="D582" s="860"/>
      <c r="E582" s="860"/>
      <c r="F582" s="860"/>
      <c r="G582" s="860"/>
      <c r="H582" s="860"/>
      <c r="I582" s="860"/>
      <c r="J582" s="860"/>
      <c r="K582" s="860"/>
      <c r="L582" s="860"/>
      <c r="M582" s="860"/>
      <c r="N582" s="860"/>
      <c r="O582" s="860"/>
      <c r="P582" s="860"/>
      <c r="Q582" s="860"/>
      <c r="R582" s="860"/>
      <c r="S582" s="860"/>
      <c r="T582" s="860"/>
      <c r="U582" s="860"/>
      <c r="V582" s="860"/>
      <c r="W582" s="860"/>
      <c r="X582" s="855"/>
      <c r="Y582" s="856"/>
      <c r="Z582" s="838"/>
      <c r="AA582" s="838"/>
      <c r="AB582" s="838"/>
    </row>
    <row r="583" spans="1:28" ht="12.75">
      <c r="A583" s="838"/>
      <c r="B583" s="853"/>
      <c r="C583" s="859"/>
      <c r="D583" s="860"/>
      <c r="E583" s="860"/>
      <c r="F583" s="860"/>
      <c r="G583" s="860"/>
      <c r="H583" s="860"/>
      <c r="I583" s="860"/>
      <c r="J583" s="860"/>
      <c r="K583" s="860"/>
      <c r="L583" s="860"/>
      <c r="M583" s="860"/>
      <c r="N583" s="860"/>
      <c r="O583" s="860"/>
      <c r="P583" s="860"/>
      <c r="Q583" s="860"/>
      <c r="R583" s="860"/>
      <c r="S583" s="860"/>
      <c r="T583" s="860"/>
      <c r="U583" s="860"/>
      <c r="V583" s="860"/>
      <c r="W583" s="860"/>
      <c r="X583" s="855"/>
      <c r="Y583" s="856"/>
      <c r="Z583" s="838"/>
      <c r="AA583" s="838"/>
      <c r="AB583" s="838"/>
    </row>
    <row r="584" spans="1:28" ht="12.75">
      <c r="A584" s="838"/>
      <c r="B584" s="853"/>
      <c r="C584" s="859"/>
      <c r="D584" s="860"/>
      <c r="E584" s="860"/>
      <c r="F584" s="860"/>
      <c r="G584" s="860"/>
      <c r="H584" s="860"/>
      <c r="I584" s="860"/>
      <c r="J584" s="860"/>
      <c r="K584" s="860"/>
      <c r="L584" s="860"/>
      <c r="M584" s="860"/>
      <c r="N584" s="860"/>
      <c r="O584" s="860"/>
      <c r="P584" s="860"/>
      <c r="Q584" s="860"/>
      <c r="R584" s="860"/>
      <c r="S584" s="860"/>
      <c r="T584" s="860"/>
      <c r="U584" s="860"/>
      <c r="V584" s="860"/>
      <c r="W584" s="860"/>
      <c r="X584" s="855"/>
      <c r="Y584" s="856"/>
      <c r="Z584" s="838"/>
      <c r="AA584" s="838"/>
      <c r="AB584" s="838"/>
    </row>
    <row r="585" spans="1:28" ht="12.75">
      <c r="A585" s="838"/>
      <c r="B585" s="853"/>
      <c r="C585" s="859"/>
      <c r="D585" s="860"/>
      <c r="E585" s="860"/>
      <c r="F585" s="860"/>
      <c r="G585" s="860"/>
      <c r="H585" s="860"/>
      <c r="I585" s="860"/>
      <c r="J585" s="860"/>
      <c r="K585" s="860"/>
      <c r="L585" s="860"/>
      <c r="M585" s="860"/>
      <c r="N585" s="860"/>
      <c r="O585" s="860"/>
      <c r="P585" s="860"/>
      <c r="Q585" s="860"/>
      <c r="R585" s="860"/>
      <c r="S585" s="860"/>
      <c r="T585" s="860"/>
      <c r="U585" s="860"/>
      <c r="V585" s="860"/>
      <c r="W585" s="860"/>
      <c r="X585" s="855"/>
      <c r="Y585" s="856"/>
      <c r="Z585" s="838"/>
      <c r="AA585" s="838"/>
      <c r="AB585" s="838"/>
    </row>
    <row r="586" spans="1:28" ht="12.75">
      <c r="A586" s="838"/>
      <c r="B586" s="853"/>
      <c r="C586" s="859"/>
      <c r="D586" s="860"/>
      <c r="E586" s="860"/>
      <c r="F586" s="860"/>
      <c r="G586" s="860"/>
      <c r="H586" s="860"/>
      <c r="I586" s="860"/>
      <c r="J586" s="860"/>
      <c r="K586" s="860"/>
      <c r="L586" s="860"/>
      <c r="M586" s="860"/>
      <c r="N586" s="860"/>
      <c r="O586" s="860"/>
      <c r="P586" s="860"/>
      <c r="Q586" s="860"/>
      <c r="R586" s="860"/>
      <c r="S586" s="860"/>
      <c r="T586" s="860"/>
      <c r="U586" s="860"/>
      <c r="V586" s="860"/>
      <c r="W586" s="860"/>
      <c r="X586" s="855"/>
      <c r="Y586" s="856"/>
      <c r="Z586" s="838"/>
      <c r="AA586" s="838"/>
      <c r="AB586" s="838"/>
    </row>
    <row r="587" spans="1:28" ht="12.75">
      <c r="A587" s="838"/>
      <c r="B587" s="853"/>
      <c r="C587" s="859"/>
      <c r="D587" s="860"/>
      <c r="E587" s="860"/>
      <c r="F587" s="860"/>
      <c r="G587" s="860"/>
      <c r="H587" s="860"/>
      <c r="I587" s="860"/>
      <c r="J587" s="860"/>
      <c r="K587" s="860"/>
      <c r="L587" s="860"/>
      <c r="M587" s="860"/>
      <c r="N587" s="860"/>
      <c r="O587" s="860"/>
      <c r="P587" s="860"/>
      <c r="Q587" s="860"/>
      <c r="R587" s="860"/>
      <c r="S587" s="860"/>
      <c r="T587" s="860"/>
      <c r="U587" s="860"/>
      <c r="V587" s="860"/>
      <c r="W587" s="860"/>
      <c r="X587" s="855"/>
      <c r="Y587" s="856"/>
      <c r="Z587" s="838"/>
      <c r="AA587" s="838"/>
      <c r="AB587" s="838"/>
    </row>
    <row r="588" spans="1:28" ht="12.75">
      <c r="A588" s="838"/>
      <c r="B588" s="853"/>
      <c r="C588" s="859"/>
      <c r="D588" s="860"/>
      <c r="E588" s="860"/>
      <c r="F588" s="860"/>
      <c r="G588" s="860"/>
      <c r="H588" s="860"/>
      <c r="I588" s="860"/>
      <c r="J588" s="860"/>
      <c r="K588" s="860"/>
      <c r="L588" s="860"/>
      <c r="M588" s="860"/>
      <c r="N588" s="860"/>
      <c r="O588" s="860"/>
      <c r="P588" s="860"/>
      <c r="Q588" s="860"/>
      <c r="R588" s="860"/>
      <c r="S588" s="860"/>
      <c r="T588" s="860"/>
      <c r="U588" s="860"/>
      <c r="V588" s="860"/>
      <c r="W588" s="860"/>
      <c r="X588" s="855"/>
      <c r="Y588" s="856"/>
      <c r="Z588" s="838"/>
      <c r="AA588" s="838"/>
      <c r="AB588" s="838"/>
    </row>
    <row r="589" spans="1:28" ht="12.75">
      <c r="A589" s="838"/>
      <c r="B589" s="853"/>
      <c r="C589" s="859"/>
      <c r="D589" s="860"/>
      <c r="E589" s="860"/>
      <c r="F589" s="860"/>
      <c r="G589" s="860"/>
      <c r="H589" s="860"/>
      <c r="I589" s="860"/>
      <c r="J589" s="860"/>
      <c r="K589" s="860"/>
      <c r="L589" s="860"/>
      <c r="M589" s="860"/>
      <c r="N589" s="860"/>
      <c r="O589" s="860"/>
      <c r="P589" s="860"/>
      <c r="Q589" s="860"/>
      <c r="R589" s="860"/>
      <c r="S589" s="860"/>
      <c r="T589" s="860"/>
      <c r="U589" s="860"/>
      <c r="V589" s="860"/>
      <c r="W589" s="860"/>
      <c r="X589" s="855"/>
      <c r="Y589" s="856"/>
      <c r="Z589" s="838"/>
      <c r="AA589" s="838"/>
      <c r="AB589" s="838"/>
    </row>
    <row r="590" spans="1:28" ht="12.75">
      <c r="A590" s="838"/>
      <c r="B590" s="853"/>
      <c r="C590" s="859"/>
      <c r="D590" s="860"/>
      <c r="E590" s="860"/>
      <c r="F590" s="860"/>
      <c r="G590" s="860"/>
      <c r="H590" s="860"/>
      <c r="I590" s="860"/>
      <c r="J590" s="860"/>
      <c r="K590" s="860"/>
      <c r="L590" s="860"/>
      <c r="M590" s="860"/>
      <c r="N590" s="860"/>
      <c r="O590" s="860"/>
      <c r="P590" s="860"/>
      <c r="Q590" s="860"/>
      <c r="R590" s="860"/>
      <c r="S590" s="860"/>
      <c r="T590" s="860"/>
      <c r="U590" s="860"/>
      <c r="V590" s="860"/>
      <c r="W590" s="860"/>
      <c r="X590" s="855"/>
      <c r="Y590" s="856"/>
      <c r="Z590" s="838"/>
      <c r="AA590" s="838"/>
      <c r="AB590" s="838"/>
    </row>
    <row r="591" spans="1:28" ht="12.75">
      <c r="A591" s="838"/>
      <c r="B591" s="853"/>
      <c r="C591" s="859"/>
      <c r="D591" s="860"/>
      <c r="E591" s="860"/>
      <c r="F591" s="860"/>
      <c r="G591" s="860"/>
      <c r="H591" s="860"/>
      <c r="I591" s="860"/>
      <c r="J591" s="860"/>
      <c r="K591" s="860"/>
      <c r="L591" s="860"/>
      <c r="M591" s="860"/>
      <c r="N591" s="860"/>
      <c r="O591" s="860"/>
      <c r="P591" s="860"/>
      <c r="Q591" s="860"/>
      <c r="R591" s="860"/>
      <c r="S591" s="860"/>
      <c r="T591" s="860"/>
      <c r="U591" s="860"/>
      <c r="V591" s="860"/>
      <c r="W591" s="860"/>
      <c r="X591" s="855"/>
      <c r="Y591" s="856"/>
      <c r="Z591" s="838"/>
      <c r="AA591" s="838"/>
      <c r="AB591" s="838"/>
    </row>
    <row r="592" spans="1:28" ht="12.75">
      <c r="A592" s="838"/>
      <c r="B592" s="853"/>
      <c r="C592" s="859"/>
      <c r="D592" s="860"/>
      <c r="E592" s="860"/>
      <c r="F592" s="860"/>
      <c r="G592" s="860"/>
      <c r="H592" s="860"/>
      <c r="I592" s="860"/>
      <c r="J592" s="860"/>
      <c r="K592" s="860"/>
      <c r="L592" s="860"/>
      <c r="M592" s="860"/>
      <c r="N592" s="860"/>
      <c r="O592" s="860"/>
      <c r="P592" s="860"/>
      <c r="Q592" s="860"/>
      <c r="R592" s="860"/>
      <c r="S592" s="860"/>
      <c r="T592" s="860"/>
      <c r="U592" s="860"/>
      <c r="V592" s="860"/>
      <c r="W592" s="860"/>
      <c r="X592" s="855"/>
      <c r="Y592" s="856"/>
      <c r="Z592" s="838"/>
      <c r="AA592" s="838"/>
      <c r="AB592" s="838"/>
    </row>
    <row r="593" spans="1:28" ht="12.75">
      <c r="A593" s="838"/>
      <c r="B593" s="853"/>
      <c r="C593" s="859"/>
      <c r="D593" s="860"/>
      <c r="E593" s="860"/>
      <c r="F593" s="860"/>
      <c r="G593" s="860"/>
      <c r="H593" s="860"/>
      <c r="I593" s="860"/>
      <c r="J593" s="860"/>
      <c r="K593" s="860"/>
      <c r="L593" s="860"/>
      <c r="M593" s="860"/>
      <c r="N593" s="860"/>
      <c r="O593" s="860"/>
      <c r="P593" s="860"/>
      <c r="Q593" s="860"/>
      <c r="R593" s="860"/>
      <c r="S593" s="860"/>
      <c r="T593" s="860"/>
      <c r="U593" s="860"/>
      <c r="V593" s="860"/>
      <c r="W593" s="860"/>
      <c r="X593" s="855"/>
      <c r="Y593" s="856"/>
      <c r="Z593" s="838"/>
      <c r="AA593" s="838"/>
      <c r="AB593" s="838"/>
    </row>
    <row r="594" spans="1:28" ht="12.75">
      <c r="A594" s="838"/>
      <c r="B594" s="853"/>
      <c r="C594" s="859"/>
      <c r="D594" s="860"/>
      <c r="E594" s="860"/>
      <c r="F594" s="860"/>
      <c r="G594" s="860"/>
      <c r="H594" s="860"/>
      <c r="I594" s="860"/>
      <c r="J594" s="860"/>
      <c r="K594" s="860"/>
      <c r="L594" s="860"/>
      <c r="M594" s="860"/>
      <c r="N594" s="860"/>
      <c r="O594" s="860"/>
      <c r="P594" s="860"/>
      <c r="Q594" s="860"/>
      <c r="R594" s="860"/>
      <c r="S594" s="860"/>
      <c r="T594" s="860"/>
      <c r="U594" s="860"/>
      <c r="V594" s="860"/>
      <c r="W594" s="860"/>
      <c r="X594" s="855"/>
      <c r="Y594" s="856"/>
      <c r="Z594" s="838"/>
      <c r="AA594" s="838"/>
      <c r="AB594" s="838"/>
    </row>
    <row r="595" spans="1:28" ht="12.75">
      <c r="A595" s="838"/>
      <c r="B595" s="853"/>
      <c r="C595" s="859"/>
      <c r="D595" s="860"/>
      <c r="E595" s="860"/>
      <c r="F595" s="860"/>
      <c r="G595" s="860"/>
      <c r="H595" s="860"/>
      <c r="I595" s="860"/>
      <c r="J595" s="860"/>
      <c r="K595" s="860"/>
      <c r="L595" s="860"/>
      <c r="M595" s="860"/>
      <c r="N595" s="860"/>
      <c r="O595" s="860"/>
      <c r="P595" s="860"/>
      <c r="Q595" s="860"/>
      <c r="R595" s="860"/>
      <c r="S595" s="860"/>
      <c r="T595" s="860"/>
      <c r="U595" s="860"/>
      <c r="V595" s="860"/>
      <c r="W595" s="860"/>
      <c r="X595" s="855"/>
      <c r="Y595" s="856"/>
      <c r="Z595" s="838"/>
      <c r="AA595" s="838"/>
      <c r="AB595" s="838"/>
    </row>
    <row r="596" spans="1:28" ht="12.75">
      <c r="A596" s="838"/>
      <c r="B596" s="853"/>
      <c r="C596" s="859"/>
      <c r="D596" s="860"/>
      <c r="E596" s="860"/>
      <c r="F596" s="860"/>
      <c r="G596" s="860"/>
      <c r="H596" s="860"/>
      <c r="I596" s="860"/>
      <c r="J596" s="860"/>
      <c r="K596" s="860"/>
      <c r="L596" s="860"/>
      <c r="M596" s="860"/>
      <c r="N596" s="860"/>
      <c r="O596" s="860"/>
      <c r="P596" s="860"/>
      <c r="Q596" s="860"/>
      <c r="R596" s="860"/>
      <c r="S596" s="860"/>
      <c r="T596" s="860"/>
      <c r="U596" s="860"/>
      <c r="V596" s="860"/>
      <c r="W596" s="860"/>
      <c r="X596" s="855"/>
      <c r="Y596" s="856"/>
      <c r="Z596" s="838"/>
      <c r="AA596" s="838"/>
      <c r="AB596" s="838"/>
    </row>
    <row r="597" spans="1:28" ht="12.75">
      <c r="A597" s="838"/>
      <c r="B597" s="853"/>
      <c r="C597" s="859"/>
      <c r="D597" s="860"/>
      <c r="E597" s="860"/>
      <c r="F597" s="860"/>
      <c r="G597" s="860"/>
      <c r="H597" s="860"/>
      <c r="I597" s="860"/>
      <c r="J597" s="860"/>
      <c r="K597" s="860"/>
      <c r="L597" s="860"/>
      <c r="M597" s="860"/>
      <c r="N597" s="860"/>
      <c r="O597" s="860"/>
      <c r="P597" s="860"/>
      <c r="Q597" s="860"/>
      <c r="R597" s="860"/>
      <c r="S597" s="860"/>
      <c r="T597" s="860"/>
      <c r="U597" s="860"/>
      <c r="V597" s="860"/>
      <c r="W597" s="860"/>
      <c r="X597" s="855"/>
      <c r="Y597" s="856"/>
      <c r="Z597" s="838"/>
      <c r="AA597" s="838"/>
      <c r="AB597" s="838"/>
    </row>
    <row r="598" spans="1:28" ht="12.75">
      <c r="A598" s="838"/>
      <c r="B598" s="853"/>
      <c r="C598" s="859"/>
      <c r="D598" s="860"/>
      <c r="E598" s="860"/>
      <c r="F598" s="860"/>
      <c r="G598" s="860"/>
      <c r="H598" s="860"/>
      <c r="I598" s="860"/>
      <c r="J598" s="860"/>
      <c r="K598" s="860"/>
      <c r="L598" s="860"/>
      <c r="M598" s="860"/>
      <c r="N598" s="860"/>
      <c r="O598" s="860"/>
      <c r="P598" s="860"/>
      <c r="Q598" s="860"/>
      <c r="R598" s="860"/>
      <c r="S598" s="860"/>
      <c r="T598" s="860"/>
      <c r="U598" s="860"/>
      <c r="V598" s="860"/>
      <c r="W598" s="860"/>
      <c r="X598" s="855"/>
      <c r="Y598" s="856"/>
      <c r="Z598" s="838"/>
      <c r="AA598" s="838"/>
      <c r="AB598" s="838"/>
    </row>
    <row r="599" spans="1:28" ht="12.75">
      <c r="A599" s="838"/>
      <c r="B599" s="853"/>
      <c r="C599" s="859"/>
      <c r="D599" s="860"/>
      <c r="E599" s="860"/>
      <c r="F599" s="860"/>
      <c r="G599" s="860"/>
      <c r="H599" s="860"/>
      <c r="I599" s="860"/>
      <c r="J599" s="860"/>
      <c r="K599" s="860"/>
      <c r="L599" s="860"/>
      <c r="M599" s="860"/>
      <c r="N599" s="860"/>
      <c r="O599" s="860"/>
      <c r="P599" s="860"/>
      <c r="Q599" s="860"/>
      <c r="R599" s="860"/>
      <c r="S599" s="860"/>
      <c r="T599" s="860"/>
      <c r="U599" s="860"/>
      <c r="V599" s="860"/>
      <c r="W599" s="860"/>
      <c r="X599" s="855"/>
      <c r="Y599" s="856"/>
      <c r="Z599" s="838"/>
      <c r="AA599" s="838"/>
      <c r="AB599" s="838"/>
    </row>
    <row r="600" spans="1:28" ht="12.75">
      <c r="A600" s="838"/>
      <c r="B600" s="853"/>
      <c r="C600" s="859"/>
      <c r="D600" s="860"/>
      <c r="E600" s="860"/>
      <c r="F600" s="860"/>
      <c r="G600" s="860"/>
      <c r="H600" s="860"/>
      <c r="I600" s="860"/>
      <c r="J600" s="860"/>
      <c r="K600" s="860"/>
      <c r="L600" s="860"/>
      <c r="M600" s="860"/>
      <c r="N600" s="860"/>
      <c r="O600" s="860"/>
      <c r="P600" s="860"/>
      <c r="Q600" s="860"/>
      <c r="R600" s="860"/>
      <c r="S600" s="860"/>
      <c r="T600" s="860"/>
      <c r="U600" s="860"/>
      <c r="V600" s="860"/>
      <c r="W600" s="860"/>
      <c r="X600" s="855"/>
      <c r="Y600" s="856"/>
      <c r="Z600" s="838"/>
      <c r="AA600" s="838"/>
      <c r="AB600" s="838"/>
    </row>
    <row r="601" spans="1:28" ht="12.75">
      <c r="A601" s="838"/>
      <c r="B601" s="853"/>
      <c r="C601" s="859"/>
      <c r="D601" s="860"/>
      <c r="E601" s="860"/>
      <c r="F601" s="860"/>
      <c r="G601" s="860"/>
      <c r="H601" s="860"/>
      <c r="I601" s="860"/>
      <c r="J601" s="860"/>
      <c r="K601" s="860"/>
      <c r="L601" s="860"/>
      <c r="M601" s="860"/>
      <c r="N601" s="860"/>
      <c r="O601" s="860"/>
      <c r="P601" s="860"/>
      <c r="Q601" s="860"/>
      <c r="R601" s="860"/>
      <c r="S601" s="860"/>
      <c r="T601" s="860"/>
      <c r="U601" s="860"/>
      <c r="V601" s="860"/>
      <c r="W601" s="860"/>
      <c r="X601" s="855"/>
      <c r="Y601" s="856"/>
      <c r="Z601" s="838"/>
      <c r="AA601" s="838"/>
      <c r="AB601" s="838"/>
    </row>
    <row r="602" spans="1:28" ht="12.75">
      <c r="A602" s="838"/>
      <c r="B602" s="853"/>
      <c r="C602" s="859"/>
      <c r="D602" s="860"/>
      <c r="E602" s="860"/>
      <c r="F602" s="860"/>
      <c r="G602" s="860"/>
      <c r="H602" s="860"/>
      <c r="I602" s="860"/>
      <c r="J602" s="860"/>
      <c r="K602" s="860"/>
      <c r="L602" s="860"/>
      <c r="M602" s="860"/>
      <c r="N602" s="860"/>
      <c r="O602" s="860"/>
      <c r="P602" s="860"/>
      <c r="Q602" s="860"/>
      <c r="R602" s="860"/>
      <c r="S602" s="860"/>
      <c r="T602" s="860"/>
      <c r="U602" s="860"/>
      <c r="V602" s="860"/>
      <c r="W602" s="860"/>
      <c r="X602" s="855"/>
      <c r="Y602" s="856"/>
      <c r="Z602" s="838"/>
      <c r="AA602" s="838"/>
      <c r="AB602" s="838"/>
    </row>
    <row r="603" spans="1:28" ht="12.75">
      <c r="A603" s="838"/>
      <c r="B603" s="853"/>
      <c r="C603" s="859"/>
      <c r="D603" s="860"/>
      <c r="E603" s="860"/>
      <c r="F603" s="860"/>
      <c r="G603" s="860"/>
      <c r="H603" s="860"/>
      <c r="I603" s="860"/>
      <c r="J603" s="860"/>
      <c r="K603" s="860"/>
      <c r="L603" s="860"/>
      <c r="M603" s="860"/>
      <c r="N603" s="860"/>
      <c r="O603" s="860"/>
      <c r="P603" s="860"/>
      <c r="Q603" s="860"/>
      <c r="R603" s="860"/>
      <c r="S603" s="860"/>
      <c r="T603" s="860"/>
      <c r="U603" s="860"/>
      <c r="V603" s="860"/>
      <c r="W603" s="860"/>
      <c r="X603" s="855"/>
      <c r="Y603" s="856"/>
      <c r="Z603" s="838"/>
      <c r="AA603" s="838"/>
      <c r="AB603" s="838"/>
    </row>
    <row r="604" spans="1:28" ht="12.75">
      <c r="A604" s="838"/>
      <c r="B604" s="853"/>
      <c r="C604" s="859"/>
      <c r="D604" s="860"/>
      <c r="E604" s="860"/>
      <c r="F604" s="860"/>
      <c r="G604" s="860"/>
      <c r="H604" s="860"/>
      <c r="I604" s="860"/>
      <c r="J604" s="860"/>
      <c r="K604" s="860"/>
      <c r="L604" s="860"/>
      <c r="M604" s="860"/>
      <c r="N604" s="860"/>
      <c r="O604" s="860"/>
      <c r="P604" s="860"/>
      <c r="Q604" s="860"/>
      <c r="R604" s="860"/>
      <c r="S604" s="860"/>
      <c r="T604" s="860"/>
      <c r="U604" s="860"/>
      <c r="V604" s="860"/>
      <c r="W604" s="860"/>
      <c r="X604" s="855"/>
      <c r="Y604" s="856"/>
      <c r="Z604" s="838"/>
      <c r="AA604" s="838"/>
      <c r="AB604" s="838"/>
    </row>
    <row r="605" spans="1:28" ht="12.75">
      <c r="A605" s="838"/>
      <c r="B605" s="853"/>
      <c r="C605" s="859"/>
      <c r="D605" s="860"/>
      <c r="E605" s="860"/>
      <c r="F605" s="860"/>
      <c r="G605" s="860"/>
      <c r="H605" s="860"/>
      <c r="I605" s="860"/>
      <c r="J605" s="860"/>
      <c r="K605" s="860"/>
      <c r="L605" s="860"/>
      <c r="M605" s="860"/>
      <c r="N605" s="860"/>
      <c r="O605" s="860"/>
      <c r="P605" s="860"/>
      <c r="Q605" s="860"/>
      <c r="R605" s="860"/>
      <c r="S605" s="860"/>
      <c r="T605" s="860"/>
      <c r="U605" s="860"/>
      <c r="V605" s="860"/>
      <c r="W605" s="860"/>
      <c r="X605" s="855"/>
      <c r="Y605" s="856"/>
      <c r="Z605" s="838"/>
      <c r="AA605" s="838"/>
      <c r="AB605" s="838"/>
    </row>
    <row r="606" spans="1:28" ht="12.75">
      <c r="A606" s="838"/>
      <c r="B606" s="853"/>
      <c r="C606" s="859"/>
      <c r="D606" s="860"/>
      <c r="E606" s="860"/>
      <c r="F606" s="860"/>
      <c r="G606" s="860"/>
      <c r="H606" s="860"/>
      <c r="I606" s="860"/>
      <c r="J606" s="860"/>
      <c r="K606" s="860"/>
      <c r="L606" s="860"/>
      <c r="M606" s="860"/>
      <c r="N606" s="860"/>
      <c r="O606" s="860"/>
      <c r="P606" s="860"/>
      <c r="Q606" s="860"/>
      <c r="R606" s="860"/>
      <c r="S606" s="860"/>
      <c r="T606" s="860"/>
      <c r="U606" s="860"/>
      <c r="V606" s="860"/>
      <c r="W606" s="860"/>
      <c r="X606" s="855"/>
      <c r="Y606" s="856"/>
      <c r="Z606" s="838"/>
      <c r="AA606" s="838"/>
      <c r="AB606" s="838"/>
    </row>
    <row r="607" spans="1:28" ht="12.75">
      <c r="A607" s="838"/>
      <c r="B607" s="853"/>
      <c r="C607" s="859"/>
      <c r="D607" s="860"/>
      <c r="E607" s="860"/>
      <c r="F607" s="860"/>
      <c r="G607" s="860"/>
      <c r="H607" s="860"/>
      <c r="I607" s="860"/>
      <c r="J607" s="860"/>
      <c r="K607" s="860"/>
      <c r="L607" s="860"/>
      <c r="M607" s="860"/>
      <c r="N607" s="860"/>
      <c r="O607" s="860"/>
      <c r="P607" s="860"/>
      <c r="Q607" s="860"/>
      <c r="R607" s="860"/>
      <c r="S607" s="860"/>
      <c r="T607" s="860"/>
      <c r="U607" s="860"/>
      <c r="V607" s="860"/>
      <c r="W607" s="860"/>
      <c r="X607" s="855"/>
      <c r="Y607" s="856"/>
      <c r="Z607" s="838"/>
      <c r="AA607" s="838"/>
      <c r="AB607" s="838"/>
    </row>
    <row r="608" spans="1:28" ht="12.75">
      <c r="A608" s="838"/>
      <c r="B608" s="853"/>
      <c r="C608" s="859"/>
      <c r="D608" s="860"/>
      <c r="E608" s="860"/>
      <c r="F608" s="860"/>
      <c r="G608" s="860"/>
      <c r="H608" s="860"/>
      <c r="I608" s="860"/>
      <c r="J608" s="860"/>
      <c r="K608" s="860"/>
      <c r="L608" s="860"/>
      <c r="M608" s="860"/>
      <c r="N608" s="860"/>
      <c r="O608" s="860"/>
      <c r="P608" s="860"/>
      <c r="Q608" s="860"/>
      <c r="R608" s="860"/>
      <c r="S608" s="860"/>
      <c r="T608" s="860"/>
      <c r="U608" s="860"/>
      <c r="V608" s="860"/>
      <c r="W608" s="860"/>
      <c r="X608" s="855"/>
      <c r="Y608" s="856"/>
      <c r="Z608" s="838"/>
      <c r="AA608" s="838"/>
      <c r="AB608" s="838"/>
    </row>
    <row r="609" spans="1:28" ht="12.75">
      <c r="A609" s="838"/>
      <c r="B609" s="853"/>
      <c r="C609" s="859"/>
      <c r="D609" s="860"/>
      <c r="E609" s="860"/>
      <c r="F609" s="860"/>
      <c r="G609" s="860"/>
      <c r="H609" s="860"/>
      <c r="I609" s="860"/>
      <c r="J609" s="860"/>
      <c r="K609" s="860"/>
      <c r="L609" s="860"/>
      <c r="M609" s="860"/>
      <c r="N609" s="860"/>
      <c r="O609" s="860"/>
      <c r="P609" s="860"/>
      <c r="Q609" s="860"/>
      <c r="R609" s="860"/>
      <c r="S609" s="860"/>
      <c r="T609" s="860"/>
      <c r="U609" s="860"/>
      <c r="V609" s="860"/>
      <c r="W609" s="860"/>
      <c r="X609" s="855"/>
      <c r="Y609" s="856"/>
      <c r="Z609" s="838"/>
      <c r="AA609" s="838"/>
      <c r="AB609" s="838"/>
    </row>
    <row r="610" spans="1:28" ht="12.75">
      <c r="A610" s="838"/>
      <c r="B610" s="853"/>
      <c r="C610" s="859"/>
      <c r="D610" s="860"/>
      <c r="E610" s="860"/>
      <c r="F610" s="860"/>
      <c r="G610" s="860"/>
      <c r="H610" s="860"/>
      <c r="I610" s="860"/>
      <c r="J610" s="860"/>
      <c r="K610" s="860"/>
      <c r="L610" s="860"/>
      <c r="M610" s="860"/>
      <c r="N610" s="860"/>
      <c r="O610" s="860"/>
      <c r="P610" s="860"/>
      <c r="Q610" s="860"/>
      <c r="R610" s="860"/>
      <c r="S610" s="860"/>
      <c r="T610" s="860"/>
      <c r="U610" s="860"/>
      <c r="V610" s="860"/>
      <c r="W610" s="860"/>
      <c r="X610" s="855"/>
      <c r="Y610" s="856"/>
      <c r="Z610" s="838"/>
      <c r="AA610" s="838"/>
      <c r="AB610" s="838"/>
    </row>
    <row r="611" spans="1:28" ht="12.75">
      <c r="A611" s="838"/>
      <c r="B611" s="853"/>
      <c r="C611" s="859"/>
      <c r="D611" s="860"/>
      <c r="E611" s="860"/>
      <c r="F611" s="860"/>
      <c r="G611" s="860"/>
      <c r="H611" s="860"/>
      <c r="I611" s="860"/>
      <c r="J611" s="860"/>
      <c r="K611" s="860"/>
      <c r="L611" s="860"/>
      <c r="M611" s="860"/>
      <c r="N611" s="860"/>
      <c r="O611" s="860"/>
      <c r="P611" s="860"/>
      <c r="Q611" s="860"/>
      <c r="R611" s="860"/>
      <c r="S611" s="860"/>
      <c r="T611" s="860"/>
      <c r="U611" s="860"/>
      <c r="V611" s="860"/>
      <c r="W611" s="860"/>
      <c r="X611" s="855"/>
      <c r="Y611" s="856"/>
      <c r="Z611" s="838"/>
      <c r="AA611" s="838"/>
      <c r="AB611" s="838"/>
    </row>
    <row r="612" spans="1:28" ht="12.75">
      <c r="A612" s="838"/>
      <c r="B612" s="853"/>
      <c r="C612" s="859"/>
      <c r="D612" s="860"/>
      <c r="E612" s="860"/>
      <c r="F612" s="860"/>
      <c r="G612" s="860"/>
      <c r="H612" s="860"/>
      <c r="I612" s="860"/>
      <c r="J612" s="860"/>
      <c r="K612" s="860"/>
      <c r="L612" s="860"/>
      <c r="M612" s="860"/>
      <c r="N612" s="860"/>
      <c r="O612" s="860"/>
      <c r="P612" s="860"/>
      <c r="Q612" s="860"/>
      <c r="R612" s="860"/>
      <c r="S612" s="860"/>
      <c r="T612" s="860"/>
      <c r="U612" s="860"/>
      <c r="V612" s="860"/>
      <c r="W612" s="860"/>
      <c r="X612" s="855"/>
      <c r="Y612" s="856"/>
      <c r="Z612" s="838"/>
      <c r="AA612" s="838"/>
      <c r="AB612" s="838"/>
    </row>
    <row r="613" spans="1:28" ht="12.75">
      <c r="A613" s="838"/>
      <c r="B613" s="853"/>
      <c r="C613" s="859"/>
      <c r="D613" s="860"/>
      <c r="E613" s="860"/>
      <c r="F613" s="860"/>
      <c r="G613" s="860"/>
      <c r="H613" s="860"/>
      <c r="I613" s="860"/>
      <c r="J613" s="860"/>
      <c r="K613" s="860"/>
      <c r="L613" s="860"/>
      <c r="M613" s="860"/>
      <c r="N613" s="860"/>
      <c r="O613" s="860"/>
      <c r="P613" s="860"/>
      <c r="Q613" s="860"/>
      <c r="R613" s="860"/>
      <c r="S613" s="860"/>
      <c r="T613" s="860"/>
      <c r="U613" s="860"/>
      <c r="V613" s="860"/>
      <c r="W613" s="860"/>
      <c r="X613" s="855"/>
      <c r="Y613" s="856"/>
      <c r="Z613" s="838"/>
      <c r="AA613" s="838"/>
      <c r="AB613" s="838"/>
    </row>
    <row r="614" spans="1:28" ht="12.75">
      <c r="A614" s="838"/>
      <c r="B614" s="853"/>
      <c r="C614" s="859"/>
      <c r="D614" s="860"/>
      <c r="E614" s="860"/>
      <c r="F614" s="860"/>
      <c r="G614" s="860"/>
      <c r="H614" s="860"/>
      <c r="I614" s="860"/>
      <c r="J614" s="860"/>
      <c r="K614" s="860"/>
      <c r="L614" s="860"/>
      <c r="M614" s="860"/>
      <c r="N614" s="860"/>
      <c r="O614" s="860"/>
      <c r="P614" s="860"/>
      <c r="Q614" s="860"/>
      <c r="R614" s="860"/>
      <c r="S614" s="860"/>
      <c r="T614" s="860"/>
      <c r="U614" s="860"/>
      <c r="V614" s="860"/>
      <c r="W614" s="860"/>
      <c r="X614" s="855"/>
      <c r="Y614" s="856"/>
      <c r="Z614" s="838"/>
      <c r="AA614" s="838"/>
      <c r="AB614" s="838"/>
    </row>
    <row r="615" spans="1:28" ht="12.75">
      <c r="A615" s="838"/>
      <c r="B615" s="853"/>
      <c r="C615" s="859"/>
      <c r="D615" s="860"/>
      <c r="E615" s="860"/>
      <c r="F615" s="860"/>
      <c r="G615" s="860"/>
      <c r="H615" s="860"/>
      <c r="I615" s="860"/>
      <c r="J615" s="860"/>
      <c r="K615" s="860"/>
      <c r="L615" s="860"/>
      <c r="M615" s="860"/>
      <c r="N615" s="860"/>
      <c r="O615" s="860"/>
      <c r="P615" s="860"/>
      <c r="Q615" s="860"/>
      <c r="R615" s="860"/>
      <c r="S615" s="860"/>
      <c r="T615" s="860"/>
      <c r="U615" s="860"/>
      <c r="V615" s="860"/>
      <c r="W615" s="860"/>
      <c r="X615" s="855"/>
      <c r="Y615" s="856"/>
      <c r="Z615" s="838"/>
      <c r="AA615" s="838"/>
      <c r="AB615" s="838"/>
    </row>
    <row r="616" spans="1:28" ht="12.75">
      <c r="A616" s="838"/>
      <c r="B616" s="853"/>
      <c r="C616" s="859"/>
      <c r="D616" s="860"/>
      <c r="E616" s="860"/>
      <c r="F616" s="860"/>
      <c r="G616" s="860"/>
      <c r="H616" s="860"/>
      <c r="I616" s="860"/>
      <c r="J616" s="860"/>
      <c r="K616" s="860"/>
      <c r="L616" s="860"/>
      <c r="M616" s="860"/>
      <c r="N616" s="860"/>
      <c r="O616" s="860"/>
      <c r="P616" s="860"/>
      <c r="Q616" s="860"/>
      <c r="R616" s="860"/>
      <c r="S616" s="860"/>
      <c r="T616" s="860"/>
      <c r="U616" s="860"/>
      <c r="V616" s="860"/>
      <c r="W616" s="860"/>
      <c r="X616" s="855"/>
      <c r="Y616" s="856"/>
      <c r="Z616" s="838"/>
      <c r="AA616" s="838"/>
      <c r="AB616" s="838"/>
    </row>
    <row r="617" spans="1:28" ht="12.75">
      <c r="A617" s="838"/>
      <c r="B617" s="853"/>
      <c r="C617" s="859"/>
      <c r="D617" s="860"/>
      <c r="E617" s="860"/>
      <c r="F617" s="860"/>
      <c r="G617" s="860"/>
      <c r="H617" s="860"/>
      <c r="I617" s="860"/>
      <c r="J617" s="860"/>
      <c r="K617" s="860"/>
      <c r="L617" s="860"/>
      <c r="M617" s="860"/>
      <c r="N617" s="860"/>
      <c r="O617" s="860"/>
      <c r="P617" s="860"/>
      <c r="Q617" s="860"/>
      <c r="R617" s="860"/>
      <c r="S617" s="860"/>
      <c r="T617" s="860"/>
      <c r="U617" s="860"/>
      <c r="V617" s="860"/>
      <c r="W617" s="860"/>
      <c r="X617" s="855"/>
      <c r="Y617" s="856"/>
      <c r="Z617" s="838"/>
      <c r="AA617" s="838"/>
      <c r="AB617" s="838"/>
    </row>
    <row r="618" spans="1:28" ht="12.75">
      <c r="A618" s="838"/>
      <c r="B618" s="853"/>
      <c r="C618" s="859"/>
      <c r="D618" s="860"/>
      <c r="E618" s="860"/>
      <c r="F618" s="860"/>
      <c r="G618" s="860"/>
      <c r="H618" s="860"/>
      <c r="I618" s="860"/>
      <c r="J618" s="860"/>
      <c r="K618" s="860"/>
      <c r="L618" s="860"/>
      <c r="M618" s="860"/>
      <c r="N618" s="860"/>
      <c r="O618" s="860"/>
      <c r="P618" s="860"/>
      <c r="Q618" s="860"/>
      <c r="R618" s="860"/>
      <c r="S618" s="860"/>
      <c r="T618" s="860"/>
      <c r="U618" s="860"/>
      <c r="V618" s="860"/>
      <c r="W618" s="860"/>
      <c r="X618" s="855"/>
      <c r="Y618" s="856"/>
      <c r="Z618" s="838"/>
      <c r="AA618" s="838"/>
      <c r="AB618" s="838"/>
    </row>
    <row r="619" spans="1:28" ht="12.75">
      <c r="A619" s="838"/>
      <c r="B619" s="853"/>
      <c r="C619" s="859"/>
      <c r="D619" s="860"/>
      <c r="E619" s="860"/>
      <c r="F619" s="860"/>
      <c r="G619" s="860"/>
      <c r="H619" s="860"/>
      <c r="I619" s="860"/>
      <c r="J619" s="860"/>
      <c r="K619" s="860"/>
      <c r="L619" s="860"/>
      <c r="M619" s="860"/>
      <c r="N619" s="860"/>
      <c r="O619" s="860"/>
      <c r="P619" s="860"/>
      <c r="Q619" s="860"/>
      <c r="R619" s="860"/>
      <c r="S619" s="860"/>
      <c r="T619" s="860"/>
      <c r="U619" s="860"/>
      <c r="V619" s="860"/>
      <c r="W619" s="860"/>
      <c r="X619" s="855"/>
      <c r="Y619" s="856"/>
      <c r="Z619" s="838"/>
      <c r="AA619" s="838"/>
      <c r="AB619" s="838"/>
    </row>
    <row r="620" spans="1:28" ht="12.75">
      <c r="A620" s="838"/>
      <c r="B620" s="853"/>
      <c r="C620" s="859"/>
      <c r="D620" s="860"/>
      <c r="E620" s="860"/>
      <c r="F620" s="860"/>
      <c r="G620" s="860"/>
      <c r="H620" s="860"/>
      <c r="I620" s="860"/>
      <c r="J620" s="860"/>
      <c r="K620" s="860"/>
      <c r="L620" s="860"/>
      <c r="M620" s="860"/>
      <c r="N620" s="860"/>
      <c r="O620" s="860"/>
      <c r="P620" s="860"/>
      <c r="Q620" s="860"/>
      <c r="R620" s="860"/>
      <c r="S620" s="860"/>
      <c r="T620" s="860"/>
      <c r="U620" s="860"/>
      <c r="V620" s="860"/>
      <c r="W620" s="860"/>
      <c r="X620" s="855"/>
      <c r="Y620" s="856"/>
      <c r="Z620" s="838"/>
      <c r="AA620" s="838"/>
      <c r="AB620" s="838"/>
    </row>
    <row r="621" spans="1:28" ht="12.75">
      <c r="A621" s="838"/>
      <c r="B621" s="853"/>
      <c r="C621" s="859"/>
      <c r="D621" s="860"/>
      <c r="E621" s="860"/>
      <c r="F621" s="860"/>
      <c r="G621" s="860"/>
      <c r="H621" s="860"/>
      <c r="I621" s="860"/>
      <c r="J621" s="860"/>
      <c r="K621" s="860"/>
      <c r="L621" s="860"/>
      <c r="M621" s="860"/>
      <c r="N621" s="860"/>
      <c r="O621" s="860"/>
      <c r="P621" s="860"/>
      <c r="Q621" s="860"/>
      <c r="R621" s="860"/>
      <c r="S621" s="860"/>
      <c r="T621" s="860"/>
      <c r="U621" s="860"/>
      <c r="V621" s="860"/>
      <c r="W621" s="860"/>
      <c r="X621" s="855"/>
      <c r="Y621" s="856"/>
      <c r="Z621" s="838"/>
      <c r="AA621" s="838"/>
      <c r="AB621" s="838"/>
    </row>
    <row r="622" spans="1:28" ht="12.75">
      <c r="A622" s="838"/>
      <c r="B622" s="853"/>
      <c r="C622" s="859"/>
      <c r="D622" s="860"/>
      <c r="E622" s="860"/>
      <c r="F622" s="860"/>
      <c r="G622" s="860"/>
      <c r="H622" s="860"/>
      <c r="I622" s="860"/>
      <c r="J622" s="860"/>
      <c r="K622" s="860"/>
      <c r="L622" s="860"/>
      <c r="M622" s="860"/>
      <c r="N622" s="860"/>
      <c r="O622" s="860"/>
      <c r="P622" s="860"/>
      <c r="Q622" s="860"/>
      <c r="R622" s="860"/>
      <c r="S622" s="860"/>
      <c r="T622" s="860"/>
      <c r="U622" s="860"/>
      <c r="V622" s="860"/>
      <c r="W622" s="860"/>
      <c r="X622" s="855"/>
      <c r="Y622" s="856"/>
      <c r="Z622" s="838"/>
      <c r="AA622" s="838"/>
      <c r="AB622" s="838"/>
    </row>
    <row r="623" spans="1:28" ht="12.75">
      <c r="A623" s="838"/>
      <c r="B623" s="853"/>
      <c r="C623" s="859"/>
      <c r="D623" s="860"/>
      <c r="E623" s="860"/>
      <c r="F623" s="860"/>
      <c r="G623" s="860"/>
      <c r="H623" s="860"/>
      <c r="I623" s="860"/>
      <c r="J623" s="860"/>
      <c r="K623" s="860"/>
      <c r="L623" s="860"/>
      <c r="M623" s="860"/>
      <c r="N623" s="860"/>
      <c r="O623" s="860"/>
      <c r="P623" s="860"/>
      <c r="Q623" s="860"/>
      <c r="R623" s="860"/>
      <c r="S623" s="860"/>
      <c r="T623" s="860"/>
      <c r="U623" s="860"/>
      <c r="V623" s="860"/>
      <c r="W623" s="860"/>
      <c r="X623" s="855"/>
      <c r="Y623" s="856"/>
      <c r="Z623" s="838"/>
      <c r="AA623" s="838"/>
      <c r="AB623" s="838"/>
    </row>
    <row r="624" spans="1:28" ht="12.75">
      <c r="A624" s="838"/>
      <c r="B624" s="853"/>
      <c r="C624" s="859"/>
      <c r="D624" s="860"/>
      <c r="E624" s="860"/>
      <c r="F624" s="860"/>
      <c r="G624" s="860"/>
      <c r="H624" s="860"/>
      <c r="I624" s="860"/>
      <c r="J624" s="860"/>
      <c r="K624" s="860"/>
      <c r="L624" s="860"/>
      <c r="M624" s="860"/>
      <c r="N624" s="860"/>
      <c r="O624" s="860"/>
      <c r="P624" s="860"/>
      <c r="Q624" s="860"/>
      <c r="R624" s="860"/>
      <c r="S624" s="860"/>
      <c r="T624" s="860"/>
      <c r="U624" s="860"/>
      <c r="V624" s="860"/>
      <c r="W624" s="860"/>
      <c r="X624" s="855"/>
      <c r="Y624" s="856"/>
      <c r="Z624" s="838"/>
      <c r="AA624" s="838"/>
      <c r="AB624" s="838"/>
    </row>
    <row r="625" spans="1:28" ht="12.75">
      <c r="A625" s="838"/>
      <c r="B625" s="853"/>
      <c r="C625" s="859"/>
      <c r="D625" s="860"/>
      <c r="E625" s="860"/>
      <c r="F625" s="860"/>
      <c r="G625" s="860"/>
      <c r="H625" s="860"/>
      <c r="I625" s="860"/>
      <c r="J625" s="860"/>
      <c r="K625" s="860"/>
      <c r="L625" s="860"/>
      <c r="M625" s="860"/>
      <c r="N625" s="860"/>
      <c r="O625" s="860"/>
      <c r="P625" s="860"/>
      <c r="Q625" s="860"/>
      <c r="R625" s="860"/>
      <c r="S625" s="860"/>
      <c r="T625" s="860"/>
      <c r="U625" s="860"/>
      <c r="V625" s="860"/>
      <c r="W625" s="860"/>
      <c r="X625" s="855"/>
      <c r="Y625" s="856"/>
      <c r="Z625" s="838"/>
      <c r="AA625" s="838"/>
      <c r="AB625" s="838"/>
    </row>
    <row r="626" spans="1:28" ht="12.75">
      <c r="A626" s="838"/>
      <c r="B626" s="853"/>
      <c r="C626" s="859"/>
      <c r="D626" s="860"/>
      <c r="E626" s="860"/>
      <c r="F626" s="860"/>
      <c r="G626" s="860"/>
      <c r="H626" s="860"/>
      <c r="I626" s="860"/>
      <c r="J626" s="860"/>
      <c r="K626" s="860"/>
      <c r="L626" s="860"/>
      <c r="M626" s="860"/>
      <c r="N626" s="860"/>
      <c r="O626" s="860"/>
      <c r="P626" s="860"/>
      <c r="Q626" s="860"/>
      <c r="R626" s="860"/>
      <c r="S626" s="860"/>
      <c r="T626" s="860"/>
      <c r="U626" s="860"/>
      <c r="V626" s="860"/>
      <c r="W626" s="860"/>
      <c r="X626" s="855"/>
      <c r="Y626" s="856"/>
      <c r="Z626" s="838"/>
      <c r="AA626" s="838"/>
      <c r="AB626" s="838"/>
    </row>
    <row r="627" spans="1:28" ht="12.75">
      <c r="A627" s="838"/>
      <c r="B627" s="853"/>
      <c r="C627" s="859"/>
      <c r="D627" s="860"/>
      <c r="E627" s="860"/>
      <c r="F627" s="860"/>
      <c r="G627" s="860"/>
      <c r="H627" s="860"/>
      <c r="I627" s="860"/>
      <c r="J627" s="860"/>
      <c r="K627" s="860"/>
      <c r="L627" s="860"/>
      <c r="M627" s="860"/>
      <c r="N627" s="860"/>
      <c r="O627" s="860"/>
      <c r="P627" s="860"/>
      <c r="Q627" s="860"/>
      <c r="R627" s="860"/>
      <c r="S627" s="860"/>
      <c r="T627" s="860"/>
      <c r="U627" s="860"/>
      <c r="V627" s="860"/>
      <c r="W627" s="860"/>
      <c r="X627" s="855"/>
      <c r="Y627" s="856"/>
      <c r="Z627" s="838"/>
      <c r="AA627" s="838"/>
      <c r="AB627" s="838"/>
    </row>
    <row r="628" spans="1:28" ht="12.75">
      <c r="A628" s="838"/>
      <c r="B628" s="853"/>
      <c r="C628" s="859"/>
      <c r="D628" s="860"/>
      <c r="E628" s="860"/>
      <c r="F628" s="860"/>
      <c r="G628" s="860"/>
      <c r="H628" s="860"/>
      <c r="I628" s="860"/>
      <c r="J628" s="860"/>
      <c r="K628" s="860"/>
      <c r="L628" s="860"/>
      <c r="M628" s="860"/>
      <c r="N628" s="860"/>
      <c r="O628" s="860"/>
      <c r="P628" s="860"/>
      <c r="Q628" s="860"/>
      <c r="R628" s="860"/>
      <c r="S628" s="860"/>
      <c r="T628" s="860"/>
      <c r="U628" s="860"/>
      <c r="V628" s="860"/>
      <c r="W628" s="860"/>
      <c r="X628" s="855"/>
      <c r="Y628" s="856"/>
      <c r="Z628" s="838"/>
      <c r="AA628" s="838"/>
      <c r="AB628" s="838"/>
    </row>
    <row r="629" spans="1:28" ht="12.75">
      <c r="A629" s="838"/>
      <c r="B629" s="853"/>
      <c r="C629" s="859"/>
      <c r="D629" s="860"/>
      <c r="E629" s="860"/>
      <c r="F629" s="860"/>
      <c r="G629" s="860"/>
      <c r="H629" s="860"/>
      <c r="I629" s="860"/>
      <c r="J629" s="860"/>
      <c r="K629" s="860"/>
      <c r="L629" s="860"/>
      <c r="M629" s="860"/>
      <c r="N629" s="860"/>
      <c r="O629" s="860"/>
      <c r="P629" s="860"/>
      <c r="Q629" s="860"/>
      <c r="R629" s="860"/>
      <c r="S629" s="860"/>
      <c r="T629" s="860"/>
      <c r="U629" s="860"/>
      <c r="V629" s="860"/>
      <c r="W629" s="860"/>
      <c r="X629" s="855"/>
      <c r="Y629" s="856"/>
      <c r="Z629" s="838"/>
      <c r="AA629" s="838"/>
      <c r="AB629" s="838"/>
    </row>
    <row r="630" spans="1:28" ht="12.75">
      <c r="A630" s="838"/>
      <c r="B630" s="853"/>
      <c r="C630" s="859"/>
      <c r="D630" s="860"/>
      <c r="E630" s="860"/>
      <c r="F630" s="860"/>
      <c r="G630" s="860"/>
      <c r="H630" s="860"/>
      <c r="I630" s="860"/>
      <c r="J630" s="860"/>
      <c r="K630" s="860"/>
      <c r="L630" s="860"/>
      <c r="M630" s="860"/>
      <c r="N630" s="860"/>
      <c r="O630" s="860"/>
      <c r="P630" s="860"/>
      <c r="Q630" s="860"/>
      <c r="R630" s="860"/>
      <c r="S630" s="860"/>
      <c r="T630" s="860"/>
      <c r="U630" s="860"/>
      <c r="V630" s="860"/>
      <c r="W630" s="860"/>
      <c r="X630" s="855"/>
      <c r="Y630" s="856"/>
      <c r="Z630" s="838"/>
      <c r="AA630" s="838"/>
      <c r="AB630" s="838"/>
    </row>
    <row r="631" spans="1:28" ht="12.75">
      <c r="A631" s="838"/>
      <c r="B631" s="853"/>
      <c r="C631" s="859"/>
      <c r="D631" s="860"/>
      <c r="E631" s="860"/>
      <c r="F631" s="860"/>
      <c r="G631" s="860"/>
      <c r="H631" s="860"/>
      <c r="I631" s="860"/>
      <c r="J631" s="860"/>
      <c r="K631" s="860"/>
      <c r="L631" s="860"/>
      <c r="M631" s="860"/>
      <c r="N631" s="860"/>
      <c r="O631" s="860"/>
      <c r="P631" s="860"/>
      <c r="Q631" s="860"/>
      <c r="R631" s="860"/>
      <c r="S631" s="860"/>
      <c r="T631" s="860"/>
      <c r="U631" s="860"/>
      <c r="V631" s="860"/>
      <c r="W631" s="860"/>
      <c r="X631" s="855"/>
      <c r="Y631" s="856"/>
      <c r="Z631" s="838"/>
      <c r="AA631" s="838"/>
      <c r="AB631" s="838"/>
    </row>
    <row r="632" spans="1:28" ht="12.75">
      <c r="A632" s="838"/>
      <c r="B632" s="853"/>
      <c r="C632" s="859"/>
      <c r="D632" s="860"/>
      <c r="E632" s="860"/>
      <c r="F632" s="860"/>
      <c r="G632" s="860"/>
      <c r="H632" s="860"/>
      <c r="I632" s="860"/>
      <c r="J632" s="860"/>
      <c r="K632" s="860"/>
      <c r="L632" s="860"/>
      <c r="M632" s="860"/>
      <c r="N632" s="860"/>
      <c r="O632" s="860"/>
      <c r="P632" s="860"/>
      <c r="Q632" s="860"/>
      <c r="R632" s="860"/>
      <c r="S632" s="860"/>
      <c r="T632" s="860"/>
      <c r="U632" s="860"/>
      <c r="V632" s="860"/>
      <c r="W632" s="860"/>
      <c r="X632" s="855"/>
      <c r="Y632" s="856"/>
      <c r="Z632" s="838"/>
      <c r="AA632" s="838"/>
      <c r="AB632" s="838"/>
    </row>
    <row r="633" spans="1:28" ht="12.75">
      <c r="A633" s="838"/>
      <c r="B633" s="853"/>
      <c r="C633" s="859"/>
      <c r="D633" s="860"/>
      <c r="E633" s="860"/>
      <c r="F633" s="860"/>
      <c r="G633" s="860"/>
      <c r="H633" s="860"/>
      <c r="I633" s="860"/>
      <c r="J633" s="860"/>
      <c r="K633" s="860"/>
      <c r="L633" s="860"/>
      <c r="M633" s="860"/>
      <c r="N633" s="860"/>
      <c r="O633" s="860"/>
      <c r="P633" s="860"/>
      <c r="Q633" s="860"/>
      <c r="R633" s="860"/>
      <c r="S633" s="860"/>
      <c r="T633" s="860"/>
      <c r="U633" s="860"/>
      <c r="V633" s="860"/>
      <c r="W633" s="860"/>
      <c r="X633" s="855"/>
      <c r="Y633" s="856"/>
      <c r="Z633" s="838"/>
      <c r="AA633" s="838"/>
      <c r="AB633" s="838"/>
    </row>
    <row r="634" spans="1:28" ht="12.75">
      <c r="A634" s="838"/>
      <c r="B634" s="853"/>
      <c r="C634" s="859"/>
      <c r="D634" s="860"/>
      <c r="E634" s="860"/>
      <c r="F634" s="860"/>
      <c r="G634" s="860"/>
      <c r="H634" s="860"/>
      <c r="I634" s="860"/>
      <c r="J634" s="860"/>
      <c r="K634" s="860"/>
      <c r="L634" s="860"/>
      <c r="M634" s="860"/>
      <c r="N634" s="860"/>
      <c r="O634" s="860"/>
      <c r="P634" s="860"/>
      <c r="Q634" s="860"/>
      <c r="R634" s="860"/>
      <c r="S634" s="860"/>
      <c r="T634" s="860"/>
      <c r="U634" s="860"/>
      <c r="V634" s="860"/>
      <c r="W634" s="860"/>
      <c r="X634" s="855"/>
      <c r="Y634" s="856"/>
      <c r="Z634" s="838"/>
      <c r="AA634" s="838"/>
      <c r="AB634" s="838"/>
    </row>
    <row r="635" spans="1:28" ht="12.75">
      <c r="A635" s="838"/>
      <c r="B635" s="853"/>
      <c r="C635" s="859"/>
      <c r="D635" s="860"/>
      <c r="E635" s="860"/>
      <c r="F635" s="860"/>
      <c r="G635" s="860"/>
      <c r="H635" s="860"/>
      <c r="I635" s="860"/>
      <c r="J635" s="860"/>
      <c r="K635" s="860"/>
      <c r="L635" s="860"/>
      <c r="M635" s="860"/>
      <c r="N635" s="860"/>
      <c r="O635" s="860"/>
      <c r="P635" s="860"/>
      <c r="Q635" s="860"/>
      <c r="R635" s="860"/>
      <c r="S635" s="860"/>
      <c r="T635" s="860"/>
      <c r="U635" s="860"/>
      <c r="V635" s="860"/>
      <c r="W635" s="860"/>
      <c r="X635" s="855"/>
      <c r="Y635" s="856"/>
      <c r="Z635" s="838"/>
      <c r="AA635" s="838"/>
      <c r="AB635" s="838"/>
    </row>
    <row r="636" spans="1:28" ht="12.75">
      <c r="A636" s="838"/>
      <c r="B636" s="853"/>
      <c r="C636" s="859"/>
      <c r="D636" s="860"/>
      <c r="E636" s="860"/>
      <c r="F636" s="860"/>
      <c r="G636" s="860"/>
      <c r="H636" s="860"/>
      <c r="I636" s="860"/>
      <c r="J636" s="860"/>
      <c r="K636" s="860"/>
      <c r="L636" s="860"/>
      <c r="M636" s="860"/>
      <c r="N636" s="860"/>
      <c r="O636" s="860"/>
      <c r="P636" s="860"/>
      <c r="Q636" s="860"/>
      <c r="R636" s="860"/>
      <c r="S636" s="860"/>
      <c r="T636" s="860"/>
      <c r="U636" s="860"/>
      <c r="V636" s="860"/>
      <c r="W636" s="860"/>
      <c r="X636" s="855"/>
      <c r="Y636" s="856"/>
      <c r="Z636" s="838"/>
      <c r="AA636" s="838"/>
      <c r="AB636" s="838"/>
    </row>
    <row r="637" spans="1:28" ht="12.75">
      <c r="A637" s="838"/>
      <c r="B637" s="853"/>
      <c r="C637" s="859"/>
      <c r="D637" s="860"/>
      <c r="E637" s="860"/>
      <c r="F637" s="860"/>
      <c r="G637" s="860"/>
      <c r="H637" s="860"/>
      <c r="I637" s="860"/>
      <c r="J637" s="860"/>
      <c r="K637" s="860"/>
      <c r="L637" s="860"/>
      <c r="M637" s="860"/>
      <c r="N637" s="860"/>
      <c r="O637" s="860"/>
      <c r="P637" s="860"/>
      <c r="Q637" s="860"/>
      <c r="R637" s="860"/>
      <c r="S637" s="860"/>
      <c r="T637" s="860"/>
      <c r="U637" s="860"/>
      <c r="V637" s="860"/>
      <c r="W637" s="860"/>
      <c r="X637" s="855"/>
      <c r="Y637" s="856"/>
      <c r="Z637" s="838"/>
      <c r="AA637" s="838"/>
      <c r="AB637" s="838"/>
    </row>
    <row r="638" spans="1:28" ht="12.75">
      <c r="A638" s="838"/>
      <c r="B638" s="853"/>
      <c r="C638" s="859"/>
      <c r="D638" s="860"/>
      <c r="E638" s="860"/>
      <c r="F638" s="860"/>
      <c r="G638" s="860"/>
      <c r="H638" s="860"/>
      <c r="I638" s="860"/>
      <c r="J638" s="860"/>
      <c r="K638" s="860"/>
      <c r="L638" s="860"/>
      <c r="M638" s="860"/>
      <c r="N638" s="860"/>
      <c r="O638" s="860"/>
      <c r="P638" s="860"/>
      <c r="Q638" s="860"/>
      <c r="R638" s="860"/>
      <c r="S638" s="860"/>
      <c r="T638" s="860"/>
      <c r="U638" s="860"/>
      <c r="V638" s="860"/>
      <c r="W638" s="860"/>
      <c r="X638" s="855"/>
      <c r="Y638" s="856"/>
      <c r="Z638" s="838"/>
      <c r="AA638" s="838"/>
      <c r="AB638" s="838"/>
    </row>
    <row r="639" spans="1:28" ht="12.75">
      <c r="A639" s="838"/>
      <c r="B639" s="853"/>
      <c r="C639" s="859"/>
      <c r="D639" s="860"/>
      <c r="E639" s="860"/>
      <c r="F639" s="860"/>
      <c r="G639" s="860"/>
      <c r="H639" s="860"/>
      <c r="I639" s="860"/>
      <c r="J639" s="860"/>
      <c r="K639" s="860"/>
      <c r="L639" s="860"/>
      <c r="M639" s="860"/>
      <c r="N639" s="860"/>
      <c r="O639" s="860"/>
      <c r="P639" s="860"/>
      <c r="Q639" s="860"/>
      <c r="R639" s="860"/>
      <c r="S639" s="860"/>
      <c r="T639" s="860"/>
      <c r="U639" s="860"/>
      <c r="V639" s="860"/>
      <c r="W639" s="860"/>
      <c r="X639" s="855"/>
      <c r="Y639" s="856"/>
      <c r="Z639" s="838"/>
      <c r="AA639" s="838"/>
      <c r="AB639" s="838"/>
    </row>
    <row r="640" spans="1:28" ht="12.75">
      <c r="A640" s="838"/>
      <c r="B640" s="853"/>
      <c r="C640" s="859"/>
      <c r="D640" s="860"/>
      <c r="E640" s="860"/>
      <c r="F640" s="860"/>
      <c r="G640" s="860"/>
      <c r="H640" s="860"/>
      <c r="I640" s="860"/>
      <c r="J640" s="860"/>
      <c r="K640" s="860"/>
      <c r="L640" s="860"/>
      <c r="M640" s="860"/>
      <c r="N640" s="860"/>
      <c r="O640" s="860"/>
      <c r="P640" s="860"/>
      <c r="Q640" s="860"/>
      <c r="R640" s="860"/>
      <c r="S640" s="860"/>
      <c r="T640" s="860"/>
      <c r="U640" s="860"/>
      <c r="V640" s="860"/>
      <c r="W640" s="860"/>
      <c r="X640" s="855"/>
      <c r="Y640" s="856"/>
      <c r="Z640" s="838"/>
      <c r="AA640" s="838"/>
      <c r="AB640" s="838"/>
    </row>
    <row r="641" spans="1:28" ht="12.75">
      <c r="A641" s="838"/>
      <c r="B641" s="853"/>
      <c r="C641" s="859"/>
      <c r="D641" s="860"/>
      <c r="E641" s="860"/>
      <c r="F641" s="860"/>
      <c r="G641" s="860"/>
      <c r="H641" s="860"/>
      <c r="I641" s="860"/>
      <c r="J641" s="860"/>
      <c r="K641" s="860"/>
      <c r="L641" s="860"/>
      <c r="M641" s="860"/>
      <c r="N641" s="860"/>
      <c r="O641" s="860"/>
      <c r="P641" s="860"/>
      <c r="Q641" s="860"/>
      <c r="R641" s="860"/>
      <c r="S641" s="860"/>
      <c r="T641" s="860"/>
      <c r="U641" s="860"/>
      <c r="V641" s="860"/>
      <c r="W641" s="860"/>
      <c r="X641" s="855"/>
      <c r="Y641" s="856"/>
      <c r="Z641" s="838"/>
      <c r="AA641" s="838"/>
      <c r="AB641" s="838"/>
    </row>
    <row r="642" spans="1:28" ht="12.75">
      <c r="A642" s="838"/>
      <c r="B642" s="853"/>
      <c r="C642" s="859"/>
      <c r="D642" s="860"/>
      <c r="E642" s="860"/>
      <c r="F642" s="860"/>
      <c r="G642" s="860"/>
      <c r="H642" s="860"/>
      <c r="I642" s="860"/>
      <c r="J642" s="860"/>
      <c r="K642" s="860"/>
      <c r="L642" s="860"/>
      <c r="M642" s="860"/>
      <c r="N642" s="860"/>
      <c r="O642" s="860"/>
      <c r="P642" s="860"/>
      <c r="Q642" s="860"/>
      <c r="R642" s="860"/>
      <c r="S642" s="860"/>
      <c r="T642" s="860"/>
      <c r="U642" s="860"/>
      <c r="V642" s="860"/>
      <c r="W642" s="860"/>
      <c r="X642" s="855"/>
      <c r="Y642" s="856"/>
      <c r="Z642" s="838"/>
      <c r="AA642" s="838"/>
      <c r="AB642" s="838"/>
    </row>
    <row r="643" spans="1:28" ht="12.75">
      <c r="A643" s="838"/>
      <c r="B643" s="853"/>
      <c r="C643" s="859"/>
      <c r="D643" s="860"/>
      <c r="E643" s="860"/>
      <c r="F643" s="860"/>
      <c r="G643" s="860"/>
      <c r="H643" s="860"/>
      <c r="I643" s="860"/>
      <c r="J643" s="860"/>
      <c r="K643" s="860"/>
      <c r="L643" s="860"/>
      <c r="M643" s="860"/>
      <c r="N643" s="860"/>
      <c r="O643" s="860"/>
      <c r="P643" s="860"/>
      <c r="Q643" s="860"/>
      <c r="R643" s="860"/>
      <c r="S643" s="860"/>
      <c r="T643" s="860"/>
      <c r="U643" s="860"/>
      <c r="V643" s="860"/>
      <c r="W643" s="860"/>
      <c r="X643" s="855"/>
      <c r="Y643" s="856"/>
      <c r="Z643" s="838"/>
      <c r="AA643" s="838"/>
      <c r="AB643" s="838"/>
    </row>
    <row r="644" spans="1:28" ht="12.75">
      <c r="A644" s="838"/>
      <c r="B644" s="853"/>
      <c r="C644" s="859"/>
      <c r="D644" s="860"/>
      <c r="E644" s="860"/>
      <c r="F644" s="860"/>
      <c r="G644" s="860"/>
      <c r="H644" s="860"/>
      <c r="I644" s="860"/>
      <c r="J644" s="860"/>
      <c r="K644" s="860"/>
      <c r="L644" s="860"/>
      <c r="M644" s="860"/>
      <c r="N644" s="860"/>
      <c r="O644" s="860"/>
      <c r="P644" s="860"/>
      <c r="Q644" s="860"/>
      <c r="R644" s="860"/>
      <c r="S644" s="860"/>
      <c r="T644" s="860"/>
      <c r="U644" s="860"/>
      <c r="V644" s="860"/>
      <c r="W644" s="860"/>
      <c r="X644" s="855"/>
      <c r="Y644" s="856"/>
      <c r="Z644" s="838"/>
      <c r="AA644" s="838"/>
      <c r="AB644" s="838"/>
    </row>
    <row r="645" spans="1:28" ht="12.75">
      <c r="A645" s="838"/>
      <c r="B645" s="853"/>
      <c r="C645" s="859"/>
      <c r="D645" s="860"/>
      <c r="E645" s="860"/>
      <c r="F645" s="860"/>
      <c r="G645" s="860"/>
      <c r="H645" s="860"/>
      <c r="I645" s="860"/>
      <c r="J645" s="860"/>
      <c r="K645" s="860"/>
      <c r="L645" s="860"/>
      <c r="M645" s="860"/>
      <c r="N645" s="860"/>
      <c r="O645" s="860"/>
      <c r="P645" s="860"/>
      <c r="Q645" s="860"/>
      <c r="R645" s="860"/>
      <c r="S645" s="860"/>
      <c r="T645" s="860"/>
      <c r="U645" s="860"/>
      <c r="V645" s="860"/>
      <c r="W645" s="860"/>
      <c r="X645" s="855"/>
      <c r="Y645" s="856"/>
      <c r="Z645" s="838"/>
      <c r="AA645" s="838"/>
      <c r="AB645" s="838"/>
    </row>
    <row r="646" spans="1:28" ht="12.75">
      <c r="A646" s="838"/>
      <c r="B646" s="853"/>
      <c r="C646" s="859"/>
      <c r="D646" s="860"/>
      <c r="E646" s="860"/>
      <c r="F646" s="860"/>
      <c r="G646" s="860"/>
      <c r="H646" s="860"/>
      <c r="I646" s="860"/>
      <c r="J646" s="860"/>
      <c r="K646" s="860"/>
      <c r="L646" s="860"/>
      <c r="M646" s="860"/>
      <c r="N646" s="860"/>
      <c r="O646" s="860"/>
      <c r="P646" s="860"/>
      <c r="Q646" s="860"/>
      <c r="R646" s="860"/>
      <c r="S646" s="860"/>
      <c r="T646" s="860"/>
      <c r="U646" s="860"/>
      <c r="V646" s="860"/>
      <c r="W646" s="860"/>
      <c r="X646" s="855"/>
      <c r="Y646" s="856"/>
      <c r="Z646" s="838"/>
      <c r="AA646" s="838"/>
      <c r="AB646" s="838"/>
    </row>
    <row r="647" spans="1:28" ht="12.75">
      <c r="A647" s="838"/>
      <c r="B647" s="853"/>
      <c r="C647" s="859"/>
      <c r="D647" s="860"/>
      <c r="E647" s="860"/>
      <c r="F647" s="860"/>
      <c r="G647" s="860"/>
      <c r="H647" s="860"/>
      <c r="I647" s="860"/>
      <c r="J647" s="860"/>
      <c r="K647" s="860"/>
      <c r="L647" s="860"/>
      <c r="M647" s="860"/>
      <c r="N647" s="860"/>
      <c r="O647" s="860"/>
      <c r="P647" s="860"/>
      <c r="Q647" s="860"/>
      <c r="R647" s="860"/>
      <c r="S647" s="860"/>
      <c r="T647" s="860"/>
      <c r="U647" s="860"/>
      <c r="V647" s="860"/>
      <c r="W647" s="860"/>
      <c r="X647" s="855"/>
      <c r="Y647" s="856"/>
      <c r="Z647" s="838"/>
      <c r="AA647" s="838"/>
      <c r="AB647" s="838"/>
    </row>
    <row r="648" spans="1:28" ht="12.75">
      <c r="A648" s="838"/>
      <c r="B648" s="853"/>
      <c r="C648" s="859"/>
      <c r="D648" s="860"/>
      <c r="E648" s="860"/>
      <c r="F648" s="860"/>
      <c r="G648" s="860"/>
      <c r="H648" s="860"/>
      <c r="I648" s="860"/>
      <c r="J648" s="860"/>
      <c r="K648" s="860"/>
      <c r="L648" s="860"/>
      <c r="M648" s="860"/>
      <c r="N648" s="860"/>
      <c r="O648" s="860"/>
      <c r="P648" s="860"/>
      <c r="Q648" s="860"/>
      <c r="R648" s="860"/>
      <c r="S648" s="860"/>
      <c r="T648" s="860"/>
      <c r="U648" s="860"/>
      <c r="V648" s="860"/>
      <c r="W648" s="860"/>
      <c r="X648" s="855"/>
      <c r="Y648" s="856"/>
      <c r="Z648" s="838"/>
      <c r="AA648" s="838"/>
      <c r="AB648" s="838"/>
    </row>
    <row r="649" spans="1:28" ht="12.75">
      <c r="A649" s="838"/>
      <c r="B649" s="853"/>
      <c r="C649" s="859"/>
      <c r="D649" s="860"/>
      <c r="E649" s="860"/>
      <c r="F649" s="860"/>
      <c r="G649" s="860"/>
      <c r="H649" s="860"/>
      <c r="I649" s="860"/>
      <c r="J649" s="860"/>
      <c r="K649" s="860"/>
      <c r="L649" s="860"/>
      <c r="M649" s="860"/>
      <c r="N649" s="860"/>
      <c r="O649" s="860"/>
      <c r="P649" s="860"/>
      <c r="Q649" s="860"/>
      <c r="R649" s="860"/>
      <c r="S649" s="860"/>
      <c r="T649" s="860"/>
      <c r="U649" s="860"/>
      <c r="V649" s="860"/>
      <c r="W649" s="860"/>
      <c r="X649" s="855"/>
      <c r="Y649" s="856"/>
      <c r="Z649" s="838"/>
      <c r="AA649" s="838"/>
      <c r="AB649" s="838"/>
    </row>
    <row r="650" spans="1:28" ht="12.75">
      <c r="A650" s="838"/>
      <c r="B650" s="853"/>
      <c r="C650" s="859"/>
      <c r="D650" s="860"/>
      <c r="E650" s="860"/>
      <c r="F650" s="860"/>
      <c r="G650" s="860"/>
      <c r="H650" s="860"/>
      <c r="I650" s="860"/>
      <c r="J650" s="860"/>
      <c r="K650" s="860"/>
      <c r="L650" s="860"/>
      <c r="M650" s="860"/>
      <c r="N650" s="860"/>
      <c r="O650" s="860"/>
      <c r="P650" s="860"/>
      <c r="Q650" s="860"/>
      <c r="R650" s="860"/>
      <c r="S650" s="860"/>
      <c r="T650" s="860"/>
      <c r="U650" s="860"/>
      <c r="V650" s="860"/>
      <c r="W650" s="860"/>
      <c r="X650" s="855"/>
      <c r="Y650" s="856"/>
      <c r="Z650" s="838"/>
      <c r="AA650" s="838"/>
      <c r="AB650" s="838"/>
    </row>
    <row r="651" spans="1:28" ht="12.75">
      <c r="A651" s="838"/>
      <c r="B651" s="853"/>
      <c r="C651" s="859"/>
      <c r="D651" s="860"/>
      <c r="E651" s="860"/>
      <c r="F651" s="860"/>
      <c r="G651" s="860"/>
      <c r="H651" s="860"/>
      <c r="I651" s="860"/>
      <c r="J651" s="860"/>
      <c r="K651" s="860"/>
      <c r="L651" s="860"/>
      <c r="M651" s="860"/>
      <c r="N651" s="860"/>
      <c r="O651" s="860"/>
      <c r="P651" s="860"/>
      <c r="Q651" s="860"/>
      <c r="R651" s="860"/>
      <c r="S651" s="860"/>
      <c r="T651" s="860"/>
      <c r="U651" s="860"/>
      <c r="V651" s="860"/>
      <c r="W651" s="860"/>
      <c r="X651" s="855"/>
      <c r="Y651" s="856"/>
      <c r="Z651" s="838"/>
      <c r="AA651" s="838"/>
      <c r="AB651" s="838"/>
    </row>
    <row r="652" spans="1:28" ht="12.75">
      <c r="A652" s="838"/>
      <c r="B652" s="853"/>
      <c r="C652" s="859"/>
      <c r="D652" s="860"/>
      <c r="E652" s="860"/>
      <c r="F652" s="860"/>
      <c r="G652" s="860"/>
      <c r="H652" s="860"/>
      <c r="I652" s="860"/>
      <c r="J652" s="860"/>
      <c r="K652" s="860"/>
      <c r="L652" s="860"/>
      <c r="M652" s="860"/>
      <c r="N652" s="860"/>
      <c r="O652" s="860"/>
      <c r="P652" s="860"/>
      <c r="Q652" s="860"/>
      <c r="R652" s="860"/>
      <c r="S652" s="860"/>
      <c r="T652" s="860"/>
      <c r="U652" s="860"/>
      <c r="V652" s="860"/>
      <c r="W652" s="860"/>
      <c r="X652" s="855"/>
      <c r="Y652" s="856"/>
      <c r="Z652" s="838"/>
      <c r="AA652" s="838"/>
      <c r="AB652" s="838"/>
    </row>
    <row r="653" spans="1:28" ht="12.75">
      <c r="A653" s="838"/>
      <c r="B653" s="853"/>
      <c r="C653" s="859"/>
      <c r="D653" s="860"/>
      <c r="E653" s="860"/>
      <c r="F653" s="860"/>
      <c r="G653" s="860"/>
      <c r="H653" s="860"/>
      <c r="I653" s="860"/>
      <c r="J653" s="860"/>
      <c r="K653" s="860"/>
      <c r="L653" s="860"/>
      <c r="M653" s="860"/>
      <c r="N653" s="860"/>
      <c r="O653" s="860"/>
      <c r="P653" s="860"/>
      <c r="Q653" s="860"/>
      <c r="R653" s="860"/>
      <c r="S653" s="860"/>
      <c r="T653" s="860"/>
      <c r="U653" s="860"/>
      <c r="V653" s="860"/>
      <c r="W653" s="860"/>
      <c r="X653" s="855"/>
      <c r="Y653" s="856"/>
      <c r="Z653" s="838"/>
      <c r="AA653" s="838"/>
      <c r="AB653" s="838"/>
    </row>
    <row r="654" spans="1:28" ht="12.75">
      <c r="A654" s="838"/>
      <c r="B654" s="853"/>
      <c r="C654" s="859"/>
      <c r="D654" s="860"/>
      <c r="E654" s="860"/>
      <c r="F654" s="860"/>
      <c r="G654" s="860"/>
      <c r="H654" s="860"/>
      <c r="I654" s="860"/>
      <c r="J654" s="860"/>
      <c r="K654" s="860"/>
      <c r="L654" s="860"/>
      <c r="M654" s="860"/>
      <c r="N654" s="860"/>
      <c r="O654" s="860"/>
      <c r="P654" s="860"/>
      <c r="Q654" s="860"/>
      <c r="R654" s="860"/>
      <c r="S654" s="860"/>
      <c r="T654" s="860"/>
      <c r="U654" s="860"/>
      <c r="V654" s="860"/>
      <c r="W654" s="860"/>
      <c r="X654" s="855"/>
      <c r="Y654" s="856"/>
      <c r="Z654" s="838"/>
      <c r="AA654" s="838"/>
      <c r="AB654" s="838"/>
    </row>
    <row r="655" spans="1:28" ht="12.75">
      <c r="A655" s="838"/>
      <c r="B655" s="853"/>
      <c r="C655" s="859"/>
      <c r="D655" s="860"/>
      <c r="E655" s="860"/>
      <c r="F655" s="860"/>
      <c r="G655" s="860"/>
      <c r="H655" s="860"/>
      <c r="I655" s="860"/>
      <c r="J655" s="860"/>
      <c r="K655" s="860"/>
      <c r="L655" s="860"/>
      <c r="M655" s="860"/>
      <c r="N655" s="860"/>
      <c r="O655" s="860"/>
      <c r="P655" s="860"/>
      <c r="Q655" s="860"/>
      <c r="R655" s="860"/>
      <c r="S655" s="860"/>
      <c r="T655" s="860"/>
      <c r="U655" s="860"/>
      <c r="V655" s="860"/>
      <c r="W655" s="860"/>
      <c r="X655" s="855"/>
      <c r="Y655" s="856"/>
      <c r="Z655" s="838"/>
      <c r="AA655" s="838"/>
      <c r="AB655" s="838"/>
    </row>
    <row r="656" spans="1:28" ht="12.75">
      <c r="A656" s="838"/>
      <c r="B656" s="853"/>
      <c r="C656" s="859"/>
      <c r="D656" s="860"/>
      <c r="E656" s="860"/>
      <c r="F656" s="860"/>
      <c r="G656" s="860"/>
      <c r="H656" s="860"/>
      <c r="I656" s="860"/>
      <c r="J656" s="860"/>
      <c r="K656" s="860"/>
      <c r="L656" s="860"/>
      <c r="M656" s="860"/>
      <c r="N656" s="860"/>
      <c r="O656" s="860"/>
      <c r="P656" s="860"/>
      <c r="Q656" s="860"/>
      <c r="R656" s="860"/>
      <c r="S656" s="860"/>
      <c r="T656" s="860"/>
      <c r="U656" s="860"/>
      <c r="V656" s="860"/>
      <c r="W656" s="860"/>
      <c r="X656" s="855"/>
      <c r="Y656" s="856"/>
      <c r="Z656" s="838"/>
      <c r="AA656" s="838"/>
      <c r="AB656" s="838"/>
    </row>
    <row r="657" spans="1:28" ht="12.75">
      <c r="A657" s="838"/>
      <c r="B657" s="853"/>
      <c r="C657" s="859"/>
      <c r="D657" s="860"/>
      <c r="E657" s="860"/>
      <c r="F657" s="860"/>
      <c r="G657" s="860"/>
      <c r="H657" s="860"/>
      <c r="I657" s="860"/>
      <c r="J657" s="860"/>
      <c r="K657" s="860"/>
      <c r="L657" s="860"/>
      <c r="M657" s="860"/>
      <c r="N657" s="860"/>
      <c r="O657" s="860"/>
      <c r="P657" s="860"/>
      <c r="Q657" s="860"/>
      <c r="R657" s="860"/>
      <c r="S657" s="860"/>
      <c r="T657" s="860"/>
      <c r="U657" s="860"/>
      <c r="V657" s="860"/>
      <c r="W657" s="860"/>
      <c r="X657" s="855"/>
      <c r="Y657" s="856"/>
      <c r="Z657" s="838"/>
      <c r="AA657" s="838"/>
      <c r="AB657" s="838"/>
    </row>
    <row r="658" spans="1:28" ht="12.75">
      <c r="A658" s="838"/>
      <c r="B658" s="853"/>
      <c r="C658" s="859"/>
      <c r="D658" s="860"/>
      <c r="E658" s="860"/>
      <c r="F658" s="860"/>
      <c r="G658" s="860"/>
      <c r="H658" s="860"/>
      <c r="I658" s="860"/>
      <c r="J658" s="860"/>
      <c r="K658" s="860"/>
      <c r="L658" s="860"/>
      <c r="M658" s="860"/>
      <c r="N658" s="860"/>
      <c r="O658" s="860"/>
      <c r="P658" s="860"/>
      <c r="Q658" s="860"/>
      <c r="R658" s="860"/>
      <c r="S658" s="860"/>
      <c r="T658" s="860"/>
      <c r="U658" s="860"/>
      <c r="V658" s="860"/>
      <c r="W658" s="860"/>
      <c r="X658" s="855"/>
      <c r="Y658" s="856"/>
      <c r="Z658" s="838"/>
      <c r="AA658" s="838"/>
      <c r="AB658" s="838"/>
    </row>
    <row r="659" spans="1:28" ht="12.75">
      <c r="A659" s="838"/>
      <c r="B659" s="853"/>
      <c r="C659" s="859"/>
      <c r="D659" s="860"/>
      <c r="E659" s="860"/>
      <c r="F659" s="860"/>
      <c r="G659" s="860"/>
      <c r="H659" s="860"/>
      <c r="I659" s="860"/>
      <c r="J659" s="860"/>
      <c r="K659" s="860"/>
      <c r="L659" s="860"/>
      <c r="M659" s="860"/>
      <c r="N659" s="860"/>
      <c r="O659" s="860"/>
      <c r="P659" s="860"/>
      <c r="Q659" s="860"/>
      <c r="R659" s="860"/>
      <c r="S659" s="860"/>
      <c r="T659" s="860"/>
      <c r="U659" s="860"/>
      <c r="V659" s="860"/>
      <c r="W659" s="860"/>
      <c r="X659" s="855"/>
      <c r="Y659" s="856"/>
      <c r="Z659" s="838"/>
      <c r="AA659" s="838"/>
      <c r="AB659" s="838"/>
    </row>
    <row r="660" spans="1:28" ht="12.75">
      <c r="A660" s="838"/>
      <c r="B660" s="853"/>
      <c r="C660" s="859"/>
      <c r="D660" s="860"/>
      <c r="E660" s="860"/>
      <c r="F660" s="860"/>
      <c r="G660" s="860"/>
      <c r="H660" s="860"/>
      <c r="I660" s="860"/>
      <c r="J660" s="860"/>
      <c r="K660" s="860"/>
      <c r="L660" s="860"/>
      <c r="M660" s="860"/>
      <c r="N660" s="860"/>
      <c r="O660" s="860"/>
      <c r="P660" s="860"/>
      <c r="Q660" s="860"/>
      <c r="R660" s="860"/>
      <c r="S660" s="860"/>
      <c r="T660" s="860"/>
      <c r="U660" s="860"/>
      <c r="V660" s="860"/>
      <c r="W660" s="860"/>
      <c r="X660" s="855"/>
      <c r="Y660" s="856"/>
      <c r="Z660" s="838"/>
      <c r="AA660" s="838"/>
      <c r="AB660" s="838"/>
    </row>
    <row r="661" spans="1:28" ht="12.75">
      <c r="A661" s="838"/>
      <c r="B661" s="853"/>
      <c r="C661" s="859"/>
      <c r="D661" s="860"/>
      <c r="E661" s="860"/>
      <c r="F661" s="860"/>
      <c r="G661" s="860"/>
      <c r="H661" s="860"/>
      <c r="I661" s="860"/>
      <c r="J661" s="860"/>
      <c r="K661" s="860"/>
      <c r="L661" s="860"/>
      <c r="M661" s="860"/>
      <c r="N661" s="860"/>
      <c r="O661" s="860"/>
      <c r="P661" s="860"/>
      <c r="Q661" s="860"/>
      <c r="R661" s="860"/>
      <c r="S661" s="860"/>
      <c r="T661" s="860"/>
      <c r="U661" s="860"/>
      <c r="V661" s="860"/>
      <c r="W661" s="860"/>
      <c r="X661" s="855"/>
      <c r="Y661" s="856"/>
      <c r="Z661" s="838"/>
      <c r="AA661" s="838"/>
      <c r="AB661" s="838"/>
    </row>
    <row r="662" spans="1:28" ht="12.75">
      <c r="A662" s="838"/>
      <c r="B662" s="853"/>
      <c r="C662" s="859"/>
      <c r="D662" s="860"/>
      <c r="E662" s="860"/>
      <c r="F662" s="860"/>
      <c r="G662" s="860"/>
      <c r="H662" s="860"/>
      <c r="I662" s="860"/>
      <c r="J662" s="860"/>
      <c r="K662" s="860"/>
      <c r="L662" s="860"/>
      <c r="M662" s="860"/>
      <c r="N662" s="860"/>
      <c r="O662" s="860"/>
      <c r="P662" s="860"/>
      <c r="Q662" s="860"/>
      <c r="R662" s="860"/>
      <c r="S662" s="860"/>
      <c r="T662" s="860"/>
      <c r="U662" s="860"/>
      <c r="V662" s="860"/>
      <c r="W662" s="860"/>
      <c r="X662" s="855"/>
      <c r="Y662" s="856"/>
      <c r="Z662" s="838"/>
      <c r="AA662" s="838"/>
      <c r="AB662" s="838"/>
    </row>
    <row r="663" spans="1:28" ht="12.75">
      <c r="A663" s="838"/>
      <c r="B663" s="853"/>
      <c r="C663" s="859"/>
      <c r="D663" s="860"/>
      <c r="E663" s="860"/>
      <c r="F663" s="860"/>
      <c r="G663" s="860"/>
      <c r="H663" s="860"/>
      <c r="I663" s="860"/>
      <c r="J663" s="860"/>
      <c r="K663" s="860"/>
      <c r="L663" s="860"/>
      <c r="M663" s="860"/>
      <c r="N663" s="860"/>
      <c r="O663" s="860"/>
      <c r="P663" s="860"/>
      <c r="Q663" s="860"/>
      <c r="R663" s="860"/>
      <c r="S663" s="860"/>
      <c r="T663" s="860"/>
      <c r="U663" s="860"/>
      <c r="V663" s="860"/>
      <c r="W663" s="860"/>
      <c r="X663" s="855"/>
      <c r="Y663" s="856"/>
      <c r="Z663" s="838"/>
      <c r="AA663" s="838"/>
      <c r="AB663" s="838"/>
    </row>
    <row r="664" spans="1:28" ht="12.75">
      <c r="A664" s="838"/>
      <c r="B664" s="853"/>
      <c r="C664" s="859"/>
      <c r="D664" s="860"/>
      <c r="E664" s="860"/>
      <c r="F664" s="860"/>
      <c r="G664" s="860"/>
      <c r="H664" s="860"/>
      <c r="I664" s="860"/>
      <c r="J664" s="860"/>
      <c r="K664" s="860"/>
      <c r="L664" s="860"/>
      <c r="M664" s="860"/>
      <c r="N664" s="860"/>
      <c r="O664" s="860"/>
      <c r="P664" s="860"/>
      <c r="Q664" s="860"/>
      <c r="R664" s="860"/>
      <c r="S664" s="860"/>
      <c r="T664" s="860"/>
      <c r="U664" s="860"/>
      <c r="V664" s="860"/>
      <c r="W664" s="860"/>
      <c r="X664" s="855"/>
      <c r="Y664" s="856"/>
      <c r="Z664" s="838"/>
      <c r="AA664" s="838"/>
      <c r="AB664" s="838"/>
    </row>
    <row r="665" spans="1:28" ht="12.75">
      <c r="A665" s="838"/>
      <c r="B665" s="853"/>
      <c r="C665" s="859"/>
      <c r="D665" s="860"/>
      <c r="E665" s="860"/>
      <c r="F665" s="860"/>
      <c r="G665" s="860"/>
      <c r="H665" s="860"/>
      <c r="I665" s="860"/>
      <c r="J665" s="860"/>
      <c r="K665" s="860"/>
      <c r="L665" s="860"/>
      <c r="M665" s="860"/>
      <c r="N665" s="860"/>
      <c r="O665" s="860"/>
      <c r="P665" s="860"/>
      <c r="Q665" s="860"/>
      <c r="R665" s="860"/>
      <c r="S665" s="860"/>
      <c r="T665" s="860"/>
      <c r="U665" s="860"/>
      <c r="V665" s="860"/>
      <c r="W665" s="860"/>
      <c r="X665" s="855"/>
      <c r="Y665" s="856"/>
      <c r="Z665" s="838"/>
      <c r="AA665" s="838"/>
      <c r="AB665" s="838"/>
    </row>
    <row r="666" spans="1:28" ht="12.75">
      <c r="A666" s="838"/>
      <c r="B666" s="853"/>
      <c r="C666" s="859"/>
      <c r="D666" s="860"/>
      <c r="E666" s="860"/>
      <c r="F666" s="860"/>
      <c r="G666" s="860"/>
      <c r="H666" s="860"/>
      <c r="I666" s="860"/>
      <c r="J666" s="860"/>
      <c r="K666" s="860"/>
      <c r="L666" s="860"/>
      <c r="M666" s="860"/>
      <c r="N666" s="860"/>
      <c r="O666" s="860"/>
      <c r="P666" s="860"/>
      <c r="Q666" s="860"/>
      <c r="R666" s="860"/>
      <c r="S666" s="860"/>
      <c r="T666" s="860"/>
      <c r="U666" s="860"/>
      <c r="V666" s="860"/>
      <c r="W666" s="860"/>
      <c r="X666" s="855"/>
      <c r="Y666" s="856"/>
      <c r="Z666" s="838"/>
      <c r="AA666" s="838"/>
      <c r="AB666" s="838"/>
    </row>
    <row r="667" spans="1:28" ht="12.75">
      <c r="A667" s="838"/>
      <c r="B667" s="853"/>
      <c r="C667" s="859"/>
      <c r="D667" s="860"/>
      <c r="E667" s="860"/>
      <c r="F667" s="860"/>
      <c r="G667" s="860"/>
      <c r="H667" s="860"/>
      <c r="I667" s="860"/>
      <c r="J667" s="860"/>
      <c r="K667" s="860"/>
      <c r="L667" s="860"/>
      <c r="M667" s="860"/>
      <c r="N667" s="860"/>
      <c r="O667" s="860"/>
      <c r="P667" s="860"/>
      <c r="Q667" s="860"/>
      <c r="R667" s="860"/>
      <c r="S667" s="860"/>
      <c r="T667" s="860"/>
      <c r="U667" s="860"/>
      <c r="V667" s="860"/>
      <c r="W667" s="860"/>
      <c r="X667" s="855"/>
      <c r="Y667" s="856"/>
      <c r="Z667" s="838"/>
      <c r="AA667" s="838"/>
      <c r="AB667" s="838"/>
    </row>
    <row r="668" spans="1:28" ht="12.75">
      <c r="A668" s="838"/>
      <c r="B668" s="853"/>
      <c r="C668" s="859"/>
      <c r="D668" s="860"/>
      <c r="E668" s="860"/>
      <c r="F668" s="860"/>
      <c r="G668" s="860"/>
      <c r="H668" s="860"/>
      <c r="I668" s="860"/>
      <c r="J668" s="860"/>
      <c r="K668" s="860"/>
      <c r="L668" s="860"/>
      <c r="M668" s="860"/>
      <c r="N668" s="860"/>
      <c r="O668" s="860"/>
      <c r="P668" s="860"/>
      <c r="Q668" s="860"/>
      <c r="R668" s="860"/>
      <c r="S668" s="860"/>
      <c r="T668" s="860"/>
      <c r="U668" s="860"/>
      <c r="V668" s="860"/>
      <c r="W668" s="860"/>
      <c r="X668" s="855"/>
      <c r="Y668" s="856"/>
      <c r="Z668" s="838"/>
      <c r="AA668" s="838"/>
      <c r="AB668" s="838"/>
    </row>
    <row r="669" spans="1:28" ht="12.75">
      <c r="A669" s="838"/>
      <c r="B669" s="853"/>
      <c r="C669" s="859"/>
      <c r="D669" s="860"/>
      <c r="E669" s="860"/>
      <c r="F669" s="860"/>
      <c r="G669" s="860"/>
      <c r="H669" s="860"/>
      <c r="I669" s="860"/>
      <c r="J669" s="860"/>
      <c r="K669" s="860"/>
      <c r="L669" s="860"/>
      <c r="M669" s="860"/>
      <c r="N669" s="860"/>
      <c r="O669" s="860"/>
      <c r="P669" s="860"/>
      <c r="Q669" s="860"/>
      <c r="R669" s="860"/>
      <c r="S669" s="860"/>
      <c r="T669" s="860"/>
      <c r="U669" s="860"/>
      <c r="V669" s="860"/>
      <c r="W669" s="860"/>
      <c r="X669" s="855"/>
      <c r="Y669" s="856"/>
      <c r="Z669" s="838"/>
      <c r="AA669" s="838"/>
      <c r="AB669" s="838"/>
    </row>
    <row r="670" spans="1:28" ht="12.75">
      <c r="A670" s="838"/>
      <c r="B670" s="853"/>
      <c r="C670" s="859"/>
      <c r="D670" s="860"/>
      <c r="E670" s="860"/>
      <c r="F670" s="860"/>
      <c r="G670" s="860"/>
      <c r="H670" s="860"/>
      <c r="I670" s="860"/>
      <c r="J670" s="860"/>
      <c r="K670" s="860"/>
      <c r="L670" s="860"/>
      <c r="M670" s="860"/>
      <c r="N670" s="860"/>
      <c r="O670" s="860"/>
      <c r="P670" s="860"/>
      <c r="Q670" s="860"/>
      <c r="R670" s="860"/>
      <c r="S670" s="860"/>
      <c r="T670" s="860"/>
      <c r="U670" s="860"/>
      <c r="V670" s="860"/>
      <c r="W670" s="860"/>
      <c r="X670" s="855"/>
      <c r="Y670" s="856"/>
      <c r="Z670" s="838"/>
      <c r="AA670" s="838"/>
      <c r="AB670" s="838"/>
    </row>
    <row r="671" spans="1:28" ht="12.75">
      <c r="A671" s="838"/>
      <c r="B671" s="853"/>
      <c r="C671" s="859"/>
      <c r="D671" s="860"/>
      <c r="E671" s="860"/>
      <c r="F671" s="860"/>
      <c r="G671" s="860"/>
      <c r="H671" s="860"/>
      <c r="I671" s="860"/>
      <c r="J671" s="860"/>
      <c r="K671" s="860"/>
      <c r="L671" s="860"/>
      <c r="M671" s="860"/>
      <c r="N671" s="860"/>
      <c r="O671" s="860"/>
      <c r="P671" s="860"/>
      <c r="Q671" s="860"/>
      <c r="R671" s="860"/>
      <c r="S671" s="860"/>
      <c r="T671" s="860"/>
      <c r="U671" s="860"/>
      <c r="V671" s="860"/>
      <c r="W671" s="860"/>
      <c r="X671" s="855"/>
      <c r="Y671" s="856"/>
      <c r="Z671" s="838"/>
      <c r="AA671" s="838"/>
      <c r="AB671" s="838"/>
    </row>
    <row r="672" spans="1:28" ht="12.75">
      <c r="A672" s="838"/>
      <c r="B672" s="853"/>
      <c r="C672" s="859"/>
      <c r="D672" s="860"/>
      <c r="E672" s="860"/>
      <c r="F672" s="860"/>
      <c r="G672" s="860"/>
      <c r="H672" s="860"/>
      <c r="I672" s="860"/>
      <c r="J672" s="860"/>
      <c r="K672" s="860"/>
      <c r="L672" s="860"/>
      <c r="M672" s="860"/>
      <c r="N672" s="860"/>
      <c r="O672" s="860"/>
      <c r="P672" s="860"/>
      <c r="Q672" s="860"/>
      <c r="R672" s="860"/>
      <c r="S672" s="860"/>
      <c r="T672" s="860"/>
      <c r="U672" s="860"/>
      <c r="V672" s="860"/>
      <c r="W672" s="860"/>
      <c r="X672" s="855"/>
      <c r="Y672" s="856"/>
      <c r="Z672" s="838"/>
      <c r="AA672" s="838"/>
      <c r="AB672" s="838"/>
    </row>
    <row r="673" spans="1:28" ht="12.75">
      <c r="A673" s="838"/>
      <c r="B673" s="853"/>
      <c r="C673" s="859"/>
      <c r="D673" s="860"/>
      <c r="E673" s="860"/>
      <c r="F673" s="860"/>
      <c r="G673" s="860"/>
      <c r="H673" s="860"/>
      <c r="I673" s="860"/>
      <c r="J673" s="860"/>
      <c r="K673" s="860"/>
      <c r="L673" s="860"/>
      <c r="M673" s="860"/>
      <c r="N673" s="860"/>
      <c r="O673" s="860"/>
      <c r="P673" s="860"/>
      <c r="Q673" s="860"/>
      <c r="R673" s="860"/>
      <c r="S673" s="860"/>
      <c r="T673" s="860"/>
      <c r="U673" s="860"/>
      <c r="V673" s="860"/>
      <c r="W673" s="860"/>
      <c r="X673" s="855"/>
      <c r="Y673" s="856"/>
      <c r="Z673" s="838"/>
      <c r="AA673" s="838"/>
      <c r="AB673" s="838"/>
    </row>
    <row r="674" spans="1:28" ht="12.75">
      <c r="A674" s="838"/>
      <c r="B674" s="853"/>
      <c r="C674" s="859"/>
      <c r="D674" s="860"/>
      <c r="E674" s="860"/>
      <c r="F674" s="860"/>
      <c r="G674" s="860"/>
      <c r="H674" s="860"/>
      <c r="I674" s="860"/>
      <c r="J674" s="860"/>
      <c r="K674" s="860"/>
      <c r="L674" s="860"/>
      <c r="M674" s="860"/>
      <c r="N674" s="860"/>
      <c r="O674" s="860"/>
      <c r="P674" s="860"/>
      <c r="Q674" s="860"/>
      <c r="R674" s="860"/>
      <c r="S674" s="860"/>
      <c r="T674" s="860"/>
      <c r="U674" s="860"/>
      <c r="V674" s="860"/>
      <c r="W674" s="860"/>
      <c r="X674" s="855"/>
      <c r="Y674" s="856"/>
      <c r="Z674" s="838"/>
      <c r="AA674" s="838"/>
      <c r="AB674" s="838"/>
    </row>
    <row r="675" spans="1:28" ht="12.75">
      <c r="A675" s="838"/>
      <c r="B675" s="853"/>
      <c r="C675" s="859"/>
      <c r="D675" s="860"/>
      <c r="E675" s="860"/>
      <c r="F675" s="860"/>
      <c r="G675" s="860"/>
      <c r="H675" s="860"/>
      <c r="I675" s="860"/>
      <c r="J675" s="860"/>
      <c r="K675" s="860"/>
      <c r="L675" s="860"/>
      <c r="M675" s="860"/>
      <c r="N675" s="860"/>
      <c r="O675" s="860"/>
      <c r="P675" s="860"/>
      <c r="Q675" s="860"/>
      <c r="R675" s="860"/>
      <c r="S675" s="860"/>
      <c r="T675" s="860"/>
      <c r="U675" s="860"/>
      <c r="V675" s="860"/>
      <c r="W675" s="860"/>
      <c r="X675" s="855"/>
      <c r="Y675" s="856"/>
      <c r="Z675" s="838"/>
      <c r="AA675" s="838"/>
      <c r="AB675" s="838"/>
    </row>
    <row r="676" spans="1:28" ht="12.75">
      <c r="A676" s="838"/>
      <c r="B676" s="853"/>
      <c r="C676" s="859"/>
      <c r="D676" s="860"/>
      <c r="E676" s="860"/>
      <c r="F676" s="860"/>
      <c r="G676" s="860"/>
      <c r="H676" s="860"/>
      <c r="I676" s="860"/>
      <c r="J676" s="860"/>
      <c r="K676" s="860"/>
      <c r="L676" s="860"/>
      <c r="M676" s="860"/>
      <c r="N676" s="860"/>
      <c r="O676" s="860"/>
      <c r="P676" s="860"/>
      <c r="Q676" s="860"/>
      <c r="R676" s="860"/>
      <c r="S676" s="860"/>
      <c r="T676" s="860"/>
      <c r="U676" s="860"/>
      <c r="V676" s="860"/>
      <c r="W676" s="860"/>
      <c r="X676" s="855"/>
      <c r="Y676" s="856"/>
      <c r="Z676" s="838"/>
      <c r="AA676" s="838"/>
      <c r="AB676" s="838"/>
    </row>
    <row r="677" spans="1:28" ht="12.75">
      <c r="A677" s="838"/>
      <c r="B677" s="853"/>
      <c r="C677" s="859"/>
      <c r="D677" s="860"/>
      <c r="E677" s="860"/>
      <c r="F677" s="860"/>
      <c r="G677" s="860"/>
      <c r="H677" s="860"/>
      <c r="I677" s="860"/>
      <c r="J677" s="860"/>
      <c r="K677" s="860"/>
      <c r="L677" s="860"/>
      <c r="M677" s="860"/>
      <c r="N677" s="860"/>
      <c r="O677" s="860"/>
      <c r="P677" s="860"/>
      <c r="Q677" s="860"/>
      <c r="R677" s="860"/>
      <c r="S677" s="860"/>
      <c r="T677" s="860"/>
      <c r="U677" s="860"/>
      <c r="V677" s="860"/>
      <c r="W677" s="860"/>
      <c r="X677" s="855"/>
      <c r="Y677" s="856"/>
      <c r="Z677" s="838"/>
      <c r="AA677" s="838"/>
      <c r="AB677" s="838"/>
    </row>
    <row r="678" spans="1:28" ht="12.75">
      <c r="A678" s="838"/>
      <c r="B678" s="853"/>
      <c r="C678" s="859"/>
      <c r="D678" s="860"/>
      <c r="E678" s="860"/>
      <c r="F678" s="860"/>
      <c r="G678" s="860"/>
      <c r="H678" s="860"/>
      <c r="I678" s="860"/>
      <c r="J678" s="860"/>
      <c r="K678" s="860"/>
      <c r="L678" s="860"/>
      <c r="M678" s="860"/>
      <c r="N678" s="860"/>
      <c r="O678" s="860"/>
      <c r="P678" s="860"/>
      <c r="Q678" s="860"/>
      <c r="R678" s="860"/>
      <c r="S678" s="860"/>
      <c r="T678" s="860"/>
      <c r="U678" s="860"/>
      <c r="V678" s="860"/>
      <c r="W678" s="860"/>
      <c r="X678" s="855"/>
      <c r="Y678" s="856"/>
      <c r="Z678" s="838"/>
      <c r="AA678" s="838"/>
      <c r="AB678" s="838"/>
    </row>
    <row r="679" spans="1:28" ht="12.75">
      <c r="A679" s="838"/>
      <c r="B679" s="853"/>
      <c r="C679" s="859"/>
      <c r="D679" s="860"/>
      <c r="E679" s="860"/>
      <c r="F679" s="860"/>
      <c r="G679" s="860"/>
      <c r="H679" s="860"/>
      <c r="I679" s="860"/>
      <c r="J679" s="860"/>
      <c r="K679" s="860"/>
      <c r="L679" s="860"/>
      <c r="M679" s="860"/>
      <c r="N679" s="860"/>
      <c r="O679" s="860"/>
      <c r="P679" s="860"/>
      <c r="Q679" s="860"/>
      <c r="R679" s="860"/>
      <c r="S679" s="860"/>
      <c r="T679" s="860"/>
      <c r="U679" s="860"/>
      <c r="V679" s="860"/>
      <c r="W679" s="860"/>
      <c r="X679" s="855"/>
      <c r="Y679" s="856"/>
      <c r="Z679" s="838"/>
      <c r="AA679" s="838"/>
      <c r="AB679" s="838"/>
    </row>
    <row r="680" spans="1:28" ht="12.75">
      <c r="A680" s="838"/>
      <c r="B680" s="853"/>
      <c r="C680" s="859"/>
      <c r="D680" s="860"/>
      <c r="E680" s="860"/>
      <c r="F680" s="860"/>
      <c r="G680" s="860"/>
      <c r="H680" s="860"/>
      <c r="I680" s="860"/>
      <c r="J680" s="860"/>
      <c r="K680" s="860"/>
      <c r="L680" s="860"/>
      <c r="M680" s="860"/>
      <c r="N680" s="860"/>
      <c r="O680" s="860"/>
      <c r="P680" s="860"/>
      <c r="Q680" s="860"/>
      <c r="R680" s="860"/>
      <c r="S680" s="860"/>
      <c r="T680" s="860"/>
      <c r="U680" s="860"/>
      <c r="V680" s="860"/>
      <c r="W680" s="860"/>
      <c r="X680" s="855"/>
      <c r="Y680" s="856"/>
      <c r="Z680" s="838"/>
      <c r="AA680" s="838"/>
      <c r="AB680" s="838"/>
    </row>
    <row r="681" spans="1:28" ht="12.75">
      <c r="A681" s="838"/>
      <c r="B681" s="853"/>
      <c r="C681" s="859"/>
      <c r="D681" s="860"/>
      <c r="E681" s="860"/>
      <c r="F681" s="860"/>
      <c r="G681" s="860"/>
      <c r="H681" s="860"/>
      <c r="I681" s="860"/>
      <c r="J681" s="860"/>
      <c r="K681" s="860"/>
      <c r="L681" s="860"/>
      <c r="M681" s="860"/>
      <c r="N681" s="860"/>
      <c r="O681" s="860"/>
      <c r="P681" s="860"/>
      <c r="Q681" s="860"/>
      <c r="R681" s="860"/>
      <c r="S681" s="860"/>
      <c r="T681" s="860"/>
      <c r="U681" s="860"/>
      <c r="V681" s="860"/>
      <c r="W681" s="860"/>
      <c r="X681" s="855"/>
      <c r="Y681" s="856"/>
      <c r="Z681" s="838"/>
      <c r="AA681" s="838"/>
      <c r="AB681" s="838"/>
    </row>
    <row r="682" spans="1:28" ht="12.75">
      <c r="A682" s="838"/>
      <c r="B682" s="853"/>
      <c r="C682" s="859"/>
      <c r="D682" s="860"/>
      <c r="E682" s="860"/>
      <c r="F682" s="860"/>
      <c r="G682" s="860"/>
      <c r="H682" s="860"/>
      <c r="I682" s="860"/>
      <c r="J682" s="860"/>
      <c r="K682" s="860"/>
      <c r="L682" s="860"/>
      <c r="M682" s="860"/>
      <c r="N682" s="860"/>
      <c r="O682" s="860"/>
      <c r="P682" s="860"/>
      <c r="Q682" s="860"/>
      <c r="R682" s="860"/>
      <c r="S682" s="860"/>
      <c r="T682" s="860"/>
      <c r="U682" s="860"/>
      <c r="V682" s="860"/>
      <c r="W682" s="860"/>
      <c r="X682" s="855"/>
      <c r="Y682" s="856"/>
      <c r="Z682" s="838"/>
      <c r="AA682" s="838"/>
      <c r="AB682" s="838"/>
    </row>
    <row r="683" spans="1:28" ht="12.75">
      <c r="A683" s="838"/>
      <c r="B683" s="853"/>
      <c r="C683" s="859"/>
      <c r="D683" s="860"/>
      <c r="E683" s="860"/>
      <c r="F683" s="860"/>
      <c r="G683" s="860"/>
      <c r="H683" s="860"/>
      <c r="I683" s="860"/>
      <c r="J683" s="860"/>
      <c r="K683" s="860"/>
      <c r="L683" s="860"/>
      <c r="M683" s="860"/>
      <c r="N683" s="860"/>
      <c r="O683" s="860"/>
      <c r="P683" s="860"/>
      <c r="Q683" s="860"/>
      <c r="R683" s="860"/>
      <c r="S683" s="860"/>
      <c r="T683" s="860"/>
      <c r="U683" s="860"/>
      <c r="V683" s="860"/>
      <c r="W683" s="860"/>
      <c r="X683" s="855"/>
      <c r="Y683" s="856"/>
      <c r="Z683" s="838"/>
      <c r="AA683" s="838"/>
      <c r="AB683" s="838"/>
    </row>
    <row r="684" spans="1:28" ht="12.75">
      <c r="A684" s="838"/>
      <c r="B684" s="853"/>
      <c r="C684" s="859"/>
      <c r="D684" s="860"/>
      <c r="E684" s="860"/>
      <c r="F684" s="860"/>
      <c r="G684" s="860"/>
      <c r="H684" s="860"/>
      <c r="I684" s="860"/>
      <c r="J684" s="860"/>
      <c r="K684" s="860"/>
      <c r="L684" s="860"/>
      <c r="M684" s="860"/>
      <c r="N684" s="860"/>
      <c r="O684" s="860"/>
      <c r="P684" s="860"/>
      <c r="Q684" s="860"/>
      <c r="R684" s="860"/>
      <c r="S684" s="860"/>
      <c r="T684" s="860"/>
      <c r="U684" s="860"/>
      <c r="V684" s="860"/>
      <c r="W684" s="860"/>
      <c r="X684" s="855"/>
      <c r="Y684" s="856"/>
      <c r="Z684" s="838"/>
      <c r="AA684" s="838"/>
      <c r="AB684" s="838"/>
    </row>
    <row r="685" spans="1:28" ht="12.75">
      <c r="A685" s="838"/>
      <c r="B685" s="853"/>
      <c r="C685" s="859"/>
      <c r="D685" s="860"/>
      <c r="E685" s="860"/>
      <c r="F685" s="860"/>
      <c r="G685" s="860"/>
      <c r="H685" s="860"/>
      <c r="I685" s="860"/>
      <c r="J685" s="860"/>
      <c r="K685" s="860"/>
      <c r="L685" s="860"/>
      <c r="M685" s="860"/>
      <c r="N685" s="860"/>
      <c r="O685" s="860"/>
      <c r="P685" s="860"/>
      <c r="Q685" s="860"/>
      <c r="R685" s="860"/>
      <c r="S685" s="860"/>
      <c r="T685" s="860"/>
      <c r="U685" s="860"/>
      <c r="V685" s="860"/>
      <c r="W685" s="860"/>
      <c r="X685" s="855"/>
      <c r="Y685" s="856"/>
      <c r="Z685" s="838"/>
      <c r="AA685" s="838"/>
      <c r="AB685" s="838"/>
    </row>
    <row r="686" spans="1:28" ht="12.75">
      <c r="A686" s="838"/>
      <c r="B686" s="853"/>
      <c r="C686" s="859"/>
      <c r="D686" s="860"/>
      <c r="E686" s="860"/>
      <c r="F686" s="860"/>
      <c r="G686" s="860"/>
      <c r="H686" s="860"/>
      <c r="I686" s="860"/>
      <c r="J686" s="860"/>
      <c r="K686" s="860"/>
      <c r="L686" s="860"/>
      <c r="M686" s="860"/>
      <c r="N686" s="860"/>
      <c r="O686" s="860"/>
      <c r="P686" s="860"/>
      <c r="Q686" s="860"/>
      <c r="R686" s="860"/>
      <c r="S686" s="860"/>
      <c r="T686" s="860"/>
      <c r="U686" s="860"/>
      <c r="V686" s="860"/>
      <c r="W686" s="860"/>
      <c r="X686" s="855"/>
      <c r="Y686" s="856"/>
      <c r="Z686" s="838"/>
      <c r="AA686" s="838"/>
      <c r="AB686" s="838"/>
    </row>
    <row r="687" spans="1:28" ht="12.75">
      <c r="A687" s="838"/>
      <c r="B687" s="853"/>
      <c r="C687" s="859"/>
      <c r="D687" s="860"/>
      <c r="E687" s="860"/>
      <c r="F687" s="860"/>
      <c r="G687" s="860"/>
      <c r="H687" s="860"/>
      <c r="I687" s="860"/>
      <c r="J687" s="860"/>
      <c r="K687" s="860"/>
      <c r="L687" s="860"/>
      <c r="M687" s="860"/>
      <c r="N687" s="860"/>
      <c r="O687" s="860"/>
      <c r="P687" s="860"/>
      <c r="Q687" s="860"/>
      <c r="R687" s="860"/>
      <c r="S687" s="860"/>
      <c r="T687" s="860"/>
      <c r="U687" s="860"/>
      <c r="V687" s="860"/>
      <c r="W687" s="860"/>
      <c r="X687" s="855"/>
      <c r="Y687" s="856"/>
      <c r="Z687" s="838"/>
      <c r="AA687" s="838"/>
      <c r="AB687" s="838"/>
    </row>
    <row r="688" spans="1:28" ht="12.75">
      <c r="A688" s="838"/>
      <c r="B688" s="853"/>
      <c r="C688" s="859"/>
      <c r="D688" s="860"/>
      <c r="E688" s="860"/>
      <c r="F688" s="860"/>
      <c r="G688" s="860"/>
      <c r="H688" s="860"/>
      <c r="I688" s="860"/>
      <c r="J688" s="860"/>
      <c r="K688" s="860"/>
      <c r="L688" s="860"/>
      <c r="M688" s="860"/>
      <c r="N688" s="860"/>
      <c r="O688" s="860"/>
      <c r="P688" s="860"/>
      <c r="Q688" s="860"/>
      <c r="R688" s="860"/>
      <c r="S688" s="860"/>
      <c r="T688" s="860"/>
      <c r="U688" s="860"/>
      <c r="V688" s="860"/>
      <c r="W688" s="860"/>
      <c r="X688" s="855"/>
      <c r="Y688" s="856"/>
      <c r="Z688" s="838"/>
      <c r="AA688" s="838"/>
      <c r="AB688" s="838"/>
    </row>
    <row r="689" spans="1:28" ht="12.75">
      <c r="A689" s="838"/>
      <c r="B689" s="853"/>
      <c r="C689" s="859"/>
      <c r="D689" s="860"/>
      <c r="E689" s="860"/>
      <c r="F689" s="860"/>
      <c r="G689" s="860"/>
      <c r="H689" s="860"/>
      <c r="I689" s="860"/>
      <c r="J689" s="860"/>
      <c r="K689" s="860"/>
      <c r="L689" s="860"/>
      <c r="M689" s="860"/>
      <c r="N689" s="860"/>
      <c r="O689" s="860"/>
      <c r="P689" s="860"/>
      <c r="Q689" s="860"/>
      <c r="R689" s="860"/>
      <c r="S689" s="860"/>
      <c r="T689" s="860"/>
      <c r="U689" s="860"/>
      <c r="V689" s="860"/>
      <c r="W689" s="860"/>
      <c r="X689" s="855"/>
      <c r="Y689" s="856"/>
      <c r="Z689" s="838"/>
      <c r="AA689" s="838"/>
      <c r="AB689" s="838"/>
    </row>
    <row r="690" spans="1:28" ht="12.75">
      <c r="A690" s="838"/>
      <c r="B690" s="853"/>
      <c r="C690" s="859"/>
      <c r="D690" s="860"/>
      <c r="E690" s="860"/>
      <c r="F690" s="860"/>
      <c r="G690" s="860"/>
      <c r="H690" s="860"/>
      <c r="I690" s="860"/>
      <c r="J690" s="860"/>
      <c r="K690" s="860"/>
      <c r="L690" s="860"/>
      <c r="M690" s="860"/>
      <c r="N690" s="860"/>
      <c r="O690" s="860"/>
      <c r="P690" s="860"/>
      <c r="Q690" s="860"/>
      <c r="R690" s="860"/>
      <c r="S690" s="860"/>
      <c r="T690" s="860"/>
      <c r="U690" s="860"/>
      <c r="V690" s="860"/>
      <c r="W690" s="860"/>
      <c r="X690" s="855"/>
      <c r="Y690" s="856"/>
      <c r="Z690" s="838"/>
      <c r="AA690" s="838"/>
      <c r="AB690" s="838"/>
    </row>
    <row r="691" spans="1:28" ht="12.75">
      <c r="A691" s="838"/>
      <c r="B691" s="853"/>
      <c r="C691" s="859"/>
      <c r="D691" s="860"/>
      <c r="E691" s="860"/>
      <c r="F691" s="860"/>
      <c r="G691" s="860"/>
      <c r="H691" s="860"/>
      <c r="I691" s="860"/>
      <c r="J691" s="860"/>
      <c r="K691" s="860"/>
      <c r="L691" s="860"/>
      <c r="M691" s="860"/>
      <c r="N691" s="860"/>
      <c r="O691" s="860"/>
      <c r="P691" s="860"/>
      <c r="Q691" s="860"/>
      <c r="R691" s="860"/>
      <c r="S691" s="860"/>
      <c r="T691" s="860"/>
      <c r="U691" s="860"/>
      <c r="V691" s="860"/>
      <c r="W691" s="860"/>
      <c r="X691" s="855"/>
      <c r="Y691" s="856"/>
      <c r="Z691" s="838"/>
      <c r="AA691" s="838"/>
      <c r="AB691" s="838"/>
    </row>
    <row r="692" spans="1:28" ht="12.75">
      <c r="A692" s="838"/>
      <c r="B692" s="853"/>
      <c r="C692" s="859"/>
      <c r="D692" s="860"/>
      <c r="E692" s="860"/>
      <c r="F692" s="860"/>
      <c r="G692" s="860"/>
      <c r="H692" s="860"/>
      <c r="I692" s="860"/>
      <c r="J692" s="860"/>
      <c r="K692" s="860"/>
      <c r="L692" s="860"/>
      <c r="M692" s="860"/>
      <c r="N692" s="860"/>
      <c r="O692" s="860"/>
      <c r="P692" s="860"/>
      <c r="Q692" s="860"/>
      <c r="R692" s="860"/>
      <c r="S692" s="860"/>
      <c r="T692" s="860"/>
      <c r="U692" s="860"/>
      <c r="V692" s="860"/>
      <c r="W692" s="860"/>
      <c r="X692" s="855"/>
      <c r="Y692" s="856"/>
      <c r="Z692" s="838"/>
      <c r="AA692" s="838"/>
      <c r="AB692" s="838"/>
    </row>
    <row r="693" spans="1:28" ht="12.75">
      <c r="A693" s="838"/>
      <c r="B693" s="853"/>
      <c r="C693" s="859"/>
      <c r="D693" s="860"/>
      <c r="E693" s="860"/>
      <c r="F693" s="860"/>
      <c r="G693" s="860"/>
      <c r="H693" s="860"/>
      <c r="I693" s="860"/>
      <c r="J693" s="860"/>
      <c r="K693" s="860"/>
      <c r="L693" s="860"/>
      <c r="M693" s="860"/>
      <c r="N693" s="860"/>
      <c r="O693" s="860"/>
      <c r="P693" s="860"/>
      <c r="Q693" s="860"/>
      <c r="R693" s="860"/>
      <c r="S693" s="860"/>
      <c r="T693" s="860"/>
      <c r="U693" s="860"/>
      <c r="V693" s="860"/>
      <c r="W693" s="860"/>
      <c r="X693" s="855"/>
      <c r="Y693" s="856"/>
      <c r="Z693" s="838"/>
      <c r="AA693" s="838"/>
      <c r="AB693" s="838"/>
    </row>
    <row r="694" spans="1:28" ht="12.75">
      <c r="A694" s="838"/>
      <c r="B694" s="853"/>
      <c r="C694" s="859"/>
      <c r="D694" s="860"/>
      <c r="E694" s="860"/>
      <c r="F694" s="860"/>
      <c r="G694" s="860"/>
      <c r="H694" s="860"/>
      <c r="I694" s="860"/>
      <c r="J694" s="860"/>
      <c r="K694" s="860"/>
      <c r="L694" s="860"/>
      <c r="M694" s="860"/>
      <c r="N694" s="860"/>
      <c r="O694" s="860"/>
      <c r="P694" s="860"/>
      <c r="Q694" s="860"/>
      <c r="R694" s="860"/>
      <c r="S694" s="860"/>
      <c r="T694" s="860"/>
      <c r="U694" s="860"/>
      <c r="V694" s="860"/>
      <c r="W694" s="860"/>
      <c r="X694" s="855"/>
      <c r="Y694" s="856"/>
      <c r="Z694" s="838"/>
      <c r="AA694" s="838"/>
      <c r="AB694" s="838"/>
    </row>
    <row r="695" spans="1:28" ht="12.75">
      <c r="A695" s="838"/>
      <c r="B695" s="853"/>
      <c r="C695" s="859"/>
      <c r="D695" s="860"/>
      <c r="E695" s="860"/>
      <c r="F695" s="860"/>
      <c r="G695" s="860"/>
      <c r="H695" s="860"/>
      <c r="I695" s="860"/>
      <c r="J695" s="860"/>
      <c r="K695" s="860"/>
      <c r="L695" s="860"/>
      <c r="M695" s="860"/>
      <c r="N695" s="860"/>
      <c r="O695" s="860"/>
      <c r="P695" s="860"/>
      <c r="Q695" s="860"/>
      <c r="R695" s="860"/>
      <c r="S695" s="860"/>
      <c r="T695" s="860"/>
      <c r="U695" s="860"/>
      <c r="V695" s="860"/>
      <c r="W695" s="860"/>
      <c r="X695" s="855"/>
      <c r="Y695" s="856"/>
      <c r="Z695" s="838"/>
      <c r="AA695" s="838"/>
      <c r="AB695" s="838"/>
    </row>
    <row r="696" spans="1:28" ht="12.75">
      <c r="A696" s="838"/>
      <c r="B696" s="853"/>
      <c r="C696" s="859"/>
      <c r="D696" s="860"/>
      <c r="E696" s="860"/>
      <c r="F696" s="860"/>
      <c r="G696" s="860"/>
      <c r="H696" s="860"/>
      <c r="I696" s="860"/>
      <c r="J696" s="860"/>
      <c r="K696" s="860"/>
      <c r="L696" s="860"/>
      <c r="M696" s="860"/>
      <c r="N696" s="860"/>
      <c r="O696" s="860"/>
      <c r="P696" s="860"/>
      <c r="Q696" s="860"/>
      <c r="R696" s="860"/>
      <c r="S696" s="860"/>
      <c r="T696" s="860"/>
      <c r="U696" s="860"/>
      <c r="V696" s="860"/>
      <c r="W696" s="860"/>
      <c r="X696" s="855"/>
      <c r="Y696" s="856"/>
      <c r="Z696" s="838"/>
      <c r="AA696" s="838"/>
      <c r="AB696" s="838"/>
    </row>
    <row r="697" spans="1:28" ht="12.75">
      <c r="A697" s="838"/>
      <c r="B697" s="853"/>
      <c r="C697" s="859"/>
      <c r="D697" s="860"/>
      <c r="E697" s="860"/>
      <c r="F697" s="860"/>
      <c r="G697" s="860"/>
      <c r="H697" s="860"/>
      <c r="I697" s="860"/>
      <c r="J697" s="860"/>
      <c r="K697" s="860"/>
      <c r="L697" s="860"/>
      <c r="M697" s="860"/>
      <c r="N697" s="860"/>
      <c r="O697" s="860"/>
      <c r="P697" s="860"/>
      <c r="Q697" s="860"/>
      <c r="R697" s="860"/>
      <c r="S697" s="860"/>
      <c r="T697" s="860"/>
      <c r="U697" s="860"/>
      <c r="V697" s="860"/>
      <c r="W697" s="860"/>
      <c r="X697" s="855"/>
      <c r="Y697" s="856"/>
      <c r="Z697" s="838"/>
      <c r="AA697" s="838"/>
      <c r="AB697" s="838"/>
    </row>
    <row r="698" spans="1:28" ht="12.75">
      <c r="A698" s="838"/>
      <c r="B698" s="853"/>
      <c r="C698" s="859"/>
      <c r="D698" s="860"/>
      <c r="E698" s="860"/>
      <c r="F698" s="860"/>
      <c r="G698" s="860"/>
      <c r="H698" s="860"/>
      <c r="I698" s="860"/>
      <c r="J698" s="860"/>
      <c r="K698" s="860"/>
      <c r="L698" s="860"/>
      <c r="M698" s="860"/>
      <c r="N698" s="860"/>
      <c r="O698" s="860"/>
      <c r="P698" s="860"/>
      <c r="Q698" s="860"/>
      <c r="R698" s="860"/>
      <c r="S698" s="860"/>
      <c r="T698" s="860"/>
      <c r="U698" s="860"/>
      <c r="V698" s="860"/>
      <c r="W698" s="860"/>
      <c r="X698" s="855"/>
      <c r="Y698" s="856"/>
      <c r="Z698" s="838"/>
      <c r="AA698" s="838"/>
      <c r="AB698" s="838"/>
    </row>
    <row r="699" spans="1:28" ht="12.75">
      <c r="A699" s="838"/>
      <c r="B699" s="853"/>
      <c r="C699" s="859"/>
      <c r="D699" s="860"/>
      <c r="E699" s="860"/>
      <c r="F699" s="860"/>
      <c r="G699" s="860"/>
      <c r="H699" s="860"/>
      <c r="I699" s="860"/>
      <c r="J699" s="860"/>
      <c r="K699" s="860"/>
      <c r="L699" s="860"/>
      <c r="M699" s="860"/>
      <c r="N699" s="860"/>
      <c r="O699" s="860"/>
      <c r="P699" s="860"/>
      <c r="Q699" s="860"/>
      <c r="R699" s="860"/>
      <c r="S699" s="860"/>
      <c r="T699" s="860"/>
      <c r="U699" s="860"/>
      <c r="V699" s="860"/>
      <c r="W699" s="860"/>
      <c r="X699" s="855"/>
      <c r="Y699" s="856"/>
      <c r="Z699" s="838"/>
      <c r="AA699" s="838"/>
      <c r="AB699" s="838"/>
    </row>
    <row r="700" spans="1:28" ht="12.75">
      <c r="A700" s="838"/>
      <c r="B700" s="853"/>
      <c r="C700" s="859"/>
      <c r="D700" s="860"/>
      <c r="E700" s="860"/>
      <c r="F700" s="860"/>
      <c r="G700" s="860"/>
      <c r="H700" s="860"/>
      <c r="I700" s="860"/>
      <c r="J700" s="860"/>
      <c r="K700" s="860"/>
      <c r="L700" s="860"/>
      <c r="M700" s="860"/>
      <c r="N700" s="860"/>
      <c r="O700" s="860"/>
      <c r="P700" s="860"/>
      <c r="Q700" s="860"/>
      <c r="R700" s="860"/>
      <c r="S700" s="860"/>
      <c r="T700" s="860"/>
      <c r="U700" s="860"/>
      <c r="V700" s="860"/>
      <c r="W700" s="860"/>
      <c r="X700" s="855"/>
      <c r="Y700" s="856"/>
      <c r="Z700" s="838"/>
      <c r="AA700" s="838"/>
      <c r="AB700" s="838"/>
    </row>
    <row r="701" spans="1:28" ht="12.75">
      <c r="A701" s="838"/>
      <c r="B701" s="853"/>
      <c r="C701" s="859"/>
      <c r="D701" s="860"/>
      <c r="E701" s="860"/>
      <c r="F701" s="860"/>
      <c r="G701" s="860"/>
      <c r="H701" s="860"/>
      <c r="I701" s="860"/>
      <c r="J701" s="860"/>
      <c r="K701" s="860"/>
      <c r="L701" s="860"/>
      <c r="M701" s="860"/>
      <c r="N701" s="860"/>
      <c r="O701" s="860"/>
      <c r="P701" s="860"/>
      <c r="Q701" s="860"/>
      <c r="R701" s="860"/>
      <c r="S701" s="860"/>
      <c r="T701" s="860"/>
      <c r="U701" s="860"/>
      <c r="V701" s="860"/>
      <c r="W701" s="860"/>
      <c r="X701" s="855"/>
      <c r="Y701" s="856"/>
      <c r="Z701" s="838"/>
      <c r="AA701" s="838"/>
      <c r="AB701" s="838"/>
    </row>
    <row r="702" spans="1:28" ht="12.75">
      <c r="A702" s="838"/>
      <c r="B702" s="853"/>
      <c r="C702" s="859"/>
      <c r="D702" s="860"/>
      <c r="E702" s="860"/>
      <c r="F702" s="860"/>
      <c r="G702" s="860"/>
      <c r="H702" s="860"/>
      <c r="I702" s="860"/>
      <c r="J702" s="860"/>
      <c r="K702" s="860"/>
      <c r="L702" s="860"/>
      <c r="M702" s="860"/>
      <c r="N702" s="860"/>
      <c r="O702" s="860"/>
      <c r="P702" s="860"/>
      <c r="Q702" s="860"/>
      <c r="R702" s="860"/>
      <c r="S702" s="860"/>
      <c r="T702" s="860"/>
      <c r="U702" s="860"/>
      <c r="V702" s="860"/>
      <c r="W702" s="860"/>
      <c r="X702" s="855"/>
      <c r="Y702" s="856"/>
      <c r="Z702" s="838"/>
      <c r="AA702" s="838"/>
      <c r="AB702" s="838"/>
    </row>
    <row r="703" spans="1:28" ht="12.75">
      <c r="A703" s="838"/>
      <c r="B703" s="853"/>
      <c r="C703" s="859"/>
      <c r="D703" s="860"/>
      <c r="E703" s="860"/>
      <c r="F703" s="860"/>
      <c r="G703" s="860"/>
      <c r="H703" s="860"/>
      <c r="I703" s="860"/>
      <c r="J703" s="860"/>
      <c r="K703" s="860"/>
      <c r="L703" s="860"/>
      <c r="M703" s="860"/>
      <c r="N703" s="860"/>
      <c r="O703" s="860"/>
      <c r="P703" s="860"/>
      <c r="Q703" s="860"/>
      <c r="R703" s="860"/>
      <c r="S703" s="860"/>
      <c r="T703" s="860"/>
      <c r="U703" s="860"/>
      <c r="V703" s="860"/>
      <c r="W703" s="860"/>
      <c r="X703" s="855"/>
      <c r="Y703" s="856"/>
      <c r="Z703" s="838"/>
      <c r="AA703" s="838"/>
      <c r="AB703" s="838"/>
    </row>
    <row r="704" spans="1:28" ht="12.75">
      <c r="A704" s="838"/>
      <c r="B704" s="853"/>
      <c r="C704" s="859"/>
      <c r="D704" s="860"/>
      <c r="E704" s="860"/>
      <c r="F704" s="860"/>
      <c r="G704" s="860"/>
      <c r="H704" s="860"/>
      <c r="I704" s="860"/>
      <c r="J704" s="860"/>
      <c r="K704" s="860"/>
      <c r="L704" s="860"/>
      <c r="M704" s="860"/>
      <c r="N704" s="860"/>
      <c r="O704" s="860"/>
      <c r="P704" s="860"/>
      <c r="Q704" s="860"/>
      <c r="R704" s="860"/>
      <c r="S704" s="860"/>
      <c r="T704" s="860"/>
      <c r="U704" s="860"/>
      <c r="V704" s="860"/>
      <c r="W704" s="860"/>
      <c r="X704" s="855"/>
      <c r="Y704" s="856"/>
      <c r="Z704" s="838"/>
      <c r="AA704" s="838"/>
      <c r="AB704" s="838"/>
    </row>
    <row r="705" spans="1:28" ht="12.75">
      <c r="A705" s="838"/>
      <c r="B705" s="853"/>
      <c r="C705" s="859"/>
      <c r="D705" s="860"/>
      <c r="E705" s="860"/>
      <c r="F705" s="860"/>
      <c r="G705" s="860"/>
      <c r="H705" s="860"/>
      <c r="I705" s="860"/>
      <c r="J705" s="860"/>
      <c r="K705" s="860"/>
      <c r="L705" s="860"/>
      <c r="M705" s="860"/>
      <c r="N705" s="860"/>
      <c r="O705" s="860"/>
      <c r="P705" s="860"/>
      <c r="Q705" s="860"/>
      <c r="R705" s="860"/>
      <c r="S705" s="860"/>
      <c r="T705" s="860"/>
      <c r="U705" s="860"/>
      <c r="V705" s="860"/>
      <c r="W705" s="860"/>
      <c r="X705" s="855"/>
      <c r="Y705" s="856"/>
      <c r="Z705" s="838"/>
      <c r="AA705" s="838"/>
      <c r="AB705" s="838"/>
    </row>
    <row r="706" spans="1:28" ht="12.75">
      <c r="A706" s="838"/>
      <c r="B706" s="853"/>
      <c r="C706" s="859"/>
      <c r="D706" s="860"/>
      <c r="E706" s="860"/>
      <c r="F706" s="860"/>
      <c r="G706" s="860"/>
      <c r="H706" s="860"/>
      <c r="I706" s="860"/>
      <c r="J706" s="860"/>
      <c r="K706" s="860"/>
      <c r="L706" s="860"/>
      <c r="M706" s="860"/>
      <c r="N706" s="860"/>
      <c r="O706" s="860"/>
      <c r="P706" s="860"/>
      <c r="Q706" s="860"/>
      <c r="R706" s="860"/>
      <c r="S706" s="860"/>
      <c r="T706" s="860"/>
      <c r="U706" s="860"/>
      <c r="V706" s="860"/>
      <c r="W706" s="860"/>
      <c r="X706" s="855"/>
      <c r="Y706" s="856"/>
      <c r="Z706" s="838"/>
      <c r="AA706" s="838"/>
      <c r="AB706" s="838"/>
    </row>
    <row r="707" spans="1:28" ht="12.75">
      <c r="A707" s="838"/>
      <c r="B707" s="853"/>
      <c r="C707" s="859"/>
      <c r="D707" s="860"/>
      <c r="E707" s="860"/>
      <c r="F707" s="860"/>
      <c r="G707" s="860"/>
      <c r="H707" s="860"/>
      <c r="I707" s="860"/>
      <c r="J707" s="860"/>
      <c r="K707" s="860"/>
      <c r="L707" s="860"/>
      <c r="M707" s="860"/>
      <c r="N707" s="860"/>
      <c r="O707" s="860"/>
      <c r="P707" s="860"/>
      <c r="Q707" s="860"/>
      <c r="R707" s="860"/>
      <c r="S707" s="860"/>
      <c r="T707" s="860"/>
      <c r="U707" s="860"/>
      <c r="V707" s="860"/>
      <c r="W707" s="860"/>
      <c r="X707" s="855"/>
      <c r="Y707" s="856"/>
      <c r="Z707" s="838"/>
      <c r="AA707" s="838"/>
      <c r="AB707" s="838"/>
    </row>
    <row r="708" spans="1:28" ht="12.75">
      <c r="A708" s="838"/>
      <c r="B708" s="853"/>
      <c r="C708" s="859"/>
      <c r="D708" s="860"/>
      <c r="E708" s="860"/>
      <c r="F708" s="860"/>
      <c r="G708" s="860"/>
      <c r="H708" s="860"/>
      <c r="I708" s="860"/>
      <c r="J708" s="860"/>
      <c r="K708" s="860"/>
      <c r="L708" s="860"/>
      <c r="M708" s="860"/>
      <c r="N708" s="860"/>
      <c r="O708" s="860"/>
      <c r="P708" s="860"/>
      <c r="Q708" s="860"/>
      <c r="R708" s="860"/>
      <c r="S708" s="860"/>
      <c r="T708" s="860"/>
      <c r="U708" s="860"/>
      <c r="V708" s="860"/>
      <c r="W708" s="860"/>
      <c r="X708" s="855"/>
      <c r="Y708" s="856"/>
      <c r="Z708" s="838"/>
      <c r="AA708" s="838"/>
      <c r="AB708" s="838"/>
    </row>
    <row r="709" spans="1:28" ht="12.75">
      <c r="A709" s="838"/>
      <c r="B709" s="853"/>
      <c r="C709" s="859"/>
      <c r="D709" s="860"/>
      <c r="E709" s="860"/>
      <c r="F709" s="860"/>
      <c r="G709" s="860"/>
      <c r="H709" s="860"/>
      <c r="I709" s="860"/>
      <c r="J709" s="860"/>
      <c r="K709" s="860"/>
      <c r="L709" s="860"/>
      <c r="M709" s="860"/>
      <c r="N709" s="860"/>
      <c r="O709" s="860"/>
      <c r="P709" s="860"/>
      <c r="Q709" s="860"/>
      <c r="R709" s="860"/>
      <c r="S709" s="860"/>
      <c r="T709" s="860"/>
      <c r="U709" s="860"/>
      <c r="V709" s="860"/>
      <c r="W709" s="860"/>
      <c r="X709" s="855"/>
      <c r="Y709" s="856"/>
      <c r="Z709" s="838"/>
      <c r="AA709" s="838"/>
      <c r="AB709" s="838"/>
    </row>
    <row r="710" spans="1:28" ht="12.75">
      <c r="A710" s="838"/>
      <c r="B710" s="853"/>
      <c r="C710" s="859"/>
      <c r="D710" s="860"/>
      <c r="E710" s="860"/>
      <c r="F710" s="860"/>
      <c r="G710" s="860"/>
      <c r="H710" s="860"/>
      <c r="I710" s="860"/>
      <c r="J710" s="860"/>
      <c r="K710" s="860"/>
      <c r="L710" s="860"/>
      <c r="M710" s="860"/>
      <c r="N710" s="860"/>
      <c r="O710" s="860"/>
      <c r="P710" s="860"/>
      <c r="Q710" s="860"/>
      <c r="R710" s="860"/>
      <c r="S710" s="860"/>
      <c r="T710" s="860"/>
      <c r="U710" s="860"/>
      <c r="V710" s="860"/>
      <c r="W710" s="860"/>
      <c r="X710" s="855"/>
      <c r="Y710" s="856"/>
      <c r="Z710" s="838"/>
      <c r="AA710" s="838"/>
      <c r="AB710" s="838"/>
    </row>
    <row r="711" spans="1:28" ht="12.75">
      <c r="A711" s="838"/>
      <c r="B711" s="853"/>
      <c r="C711" s="859"/>
      <c r="D711" s="860"/>
      <c r="E711" s="860"/>
      <c r="F711" s="860"/>
      <c r="G711" s="860"/>
      <c r="H711" s="860"/>
      <c r="I711" s="860"/>
      <c r="J711" s="860"/>
      <c r="K711" s="860"/>
      <c r="L711" s="860"/>
      <c r="M711" s="860"/>
      <c r="N711" s="860"/>
      <c r="O711" s="860"/>
      <c r="P711" s="860"/>
      <c r="Q711" s="860"/>
      <c r="R711" s="860"/>
      <c r="S711" s="860"/>
      <c r="T711" s="860"/>
      <c r="U711" s="860"/>
      <c r="V711" s="860"/>
      <c r="W711" s="860"/>
      <c r="X711" s="855"/>
      <c r="Y711" s="856"/>
      <c r="Z711" s="838"/>
      <c r="AA711" s="838"/>
      <c r="AB711" s="838"/>
    </row>
    <row r="712" spans="1:28" ht="12.75">
      <c r="A712" s="838"/>
      <c r="B712" s="853"/>
      <c r="C712" s="859"/>
      <c r="D712" s="860"/>
      <c r="E712" s="860"/>
      <c r="F712" s="860"/>
      <c r="G712" s="860"/>
      <c r="H712" s="860"/>
      <c r="I712" s="860"/>
      <c r="J712" s="860"/>
      <c r="K712" s="860"/>
      <c r="L712" s="860"/>
      <c r="M712" s="860"/>
      <c r="N712" s="860"/>
      <c r="O712" s="860"/>
      <c r="P712" s="860"/>
      <c r="Q712" s="860"/>
      <c r="R712" s="860"/>
      <c r="S712" s="860"/>
      <c r="T712" s="860"/>
      <c r="U712" s="860"/>
      <c r="V712" s="860"/>
      <c r="W712" s="860"/>
      <c r="X712" s="855"/>
      <c r="Y712" s="856"/>
      <c r="Z712" s="838"/>
      <c r="AA712" s="838"/>
      <c r="AB712" s="838"/>
    </row>
    <row r="713" spans="1:28" ht="12.75">
      <c r="A713" s="838"/>
      <c r="B713" s="853"/>
      <c r="C713" s="859"/>
      <c r="D713" s="860"/>
      <c r="E713" s="860"/>
      <c r="F713" s="860"/>
      <c r="G713" s="860"/>
      <c r="H713" s="860"/>
      <c r="I713" s="860"/>
      <c r="J713" s="860"/>
      <c r="K713" s="860"/>
      <c r="L713" s="860"/>
      <c r="M713" s="860"/>
      <c r="N713" s="860"/>
      <c r="O713" s="860"/>
      <c r="P713" s="860"/>
      <c r="Q713" s="860"/>
      <c r="R713" s="860"/>
      <c r="S713" s="860"/>
      <c r="T713" s="860"/>
      <c r="U713" s="860"/>
      <c r="V713" s="860"/>
      <c r="W713" s="860"/>
      <c r="X713" s="855"/>
      <c r="Y713" s="856"/>
      <c r="Z713" s="838"/>
      <c r="AA713" s="838"/>
      <c r="AB713" s="838"/>
    </row>
    <row r="714" spans="1:28" ht="12.75">
      <c r="A714" s="838"/>
      <c r="B714" s="853"/>
      <c r="C714" s="859"/>
      <c r="D714" s="860"/>
      <c r="E714" s="860"/>
      <c r="F714" s="860"/>
      <c r="G714" s="860"/>
      <c r="H714" s="860"/>
      <c r="I714" s="860"/>
      <c r="J714" s="860"/>
      <c r="K714" s="860"/>
      <c r="L714" s="860"/>
      <c r="M714" s="860"/>
      <c r="N714" s="860"/>
      <c r="O714" s="860"/>
      <c r="P714" s="860"/>
      <c r="Q714" s="860"/>
      <c r="R714" s="860"/>
      <c r="S714" s="860"/>
      <c r="T714" s="860"/>
      <c r="U714" s="860"/>
      <c r="V714" s="860"/>
      <c r="W714" s="860"/>
      <c r="X714" s="855"/>
      <c r="Y714" s="856"/>
      <c r="Z714" s="838"/>
      <c r="AA714" s="838"/>
      <c r="AB714" s="838"/>
    </row>
    <row r="715" spans="1:28" ht="12.75">
      <c r="A715" s="838"/>
      <c r="B715" s="853"/>
      <c r="C715" s="859"/>
      <c r="D715" s="860"/>
      <c r="E715" s="860"/>
      <c r="F715" s="860"/>
      <c r="G715" s="860"/>
      <c r="H715" s="860"/>
      <c r="I715" s="860"/>
      <c r="J715" s="860"/>
      <c r="K715" s="860"/>
      <c r="L715" s="860"/>
      <c r="M715" s="860"/>
      <c r="N715" s="860"/>
      <c r="O715" s="860"/>
      <c r="P715" s="860"/>
      <c r="Q715" s="860"/>
      <c r="R715" s="860"/>
      <c r="S715" s="860"/>
      <c r="T715" s="860"/>
      <c r="U715" s="860"/>
      <c r="V715" s="860"/>
      <c r="W715" s="860"/>
      <c r="X715" s="855"/>
      <c r="Y715" s="856"/>
      <c r="Z715" s="838"/>
      <c r="AA715" s="838"/>
      <c r="AB715" s="838"/>
    </row>
    <row r="716" spans="1:28" ht="12.75">
      <c r="A716" s="838"/>
      <c r="B716" s="853"/>
      <c r="C716" s="859"/>
      <c r="D716" s="860"/>
      <c r="E716" s="860"/>
      <c r="F716" s="860"/>
      <c r="G716" s="860"/>
      <c r="H716" s="860"/>
      <c r="I716" s="860"/>
      <c r="J716" s="860"/>
      <c r="K716" s="860"/>
      <c r="L716" s="860"/>
      <c r="M716" s="860"/>
      <c r="N716" s="860"/>
      <c r="O716" s="860"/>
      <c r="P716" s="860"/>
      <c r="Q716" s="860"/>
      <c r="R716" s="860"/>
      <c r="S716" s="860"/>
      <c r="T716" s="860"/>
      <c r="U716" s="860"/>
      <c r="V716" s="860"/>
      <c r="W716" s="860"/>
      <c r="X716" s="855"/>
      <c r="Y716" s="856"/>
      <c r="Z716" s="838"/>
      <c r="AA716" s="838"/>
      <c r="AB716" s="838"/>
    </row>
    <row r="717" spans="1:28" ht="12.75">
      <c r="A717" s="838"/>
      <c r="B717" s="853"/>
      <c r="C717" s="859"/>
      <c r="D717" s="860"/>
      <c r="E717" s="860"/>
      <c r="F717" s="860"/>
      <c r="G717" s="860"/>
      <c r="H717" s="860"/>
      <c r="I717" s="860"/>
      <c r="J717" s="860"/>
      <c r="K717" s="860"/>
      <c r="L717" s="860"/>
      <c r="M717" s="860"/>
      <c r="N717" s="860"/>
      <c r="O717" s="860"/>
      <c r="P717" s="860"/>
      <c r="Q717" s="860"/>
      <c r="R717" s="860"/>
      <c r="S717" s="860"/>
      <c r="T717" s="860"/>
      <c r="U717" s="860"/>
      <c r="V717" s="860"/>
      <c r="W717" s="860"/>
      <c r="X717" s="855"/>
      <c r="Y717" s="856"/>
      <c r="Z717" s="838"/>
      <c r="AA717" s="838"/>
      <c r="AB717" s="838"/>
    </row>
    <row r="718" spans="1:28" ht="12.75">
      <c r="A718" s="838"/>
      <c r="B718" s="853"/>
      <c r="C718" s="859"/>
      <c r="D718" s="860"/>
      <c r="E718" s="860"/>
      <c r="F718" s="860"/>
      <c r="G718" s="860"/>
      <c r="H718" s="860"/>
      <c r="I718" s="860"/>
      <c r="J718" s="860"/>
      <c r="K718" s="860"/>
      <c r="L718" s="860"/>
      <c r="M718" s="860"/>
      <c r="N718" s="860"/>
      <c r="O718" s="860"/>
      <c r="P718" s="860"/>
      <c r="Q718" s="860"/>
      <c r="R718" s="860"/>
      <c r="S718" s="860"/>
      <c r="T718" s="860"/>
      <c r="U718" s="860"/>
      <c r="V718" s="860"/>
      <c r="W718" s="860"/>
      <c r="X718" s="855"/>
      <c r="Y718" s="856"/>
      <c r="Z718" s="838"/>
      <c r="AA718" s="838"/>
      <c r="AB718" s="838"/>
    </row>
    <row r="719" spans="1:28" ht="12.75">
      <c r="A719" s="838"/>
      <c r="B719" s="853"/>
      <c r="C719" s="859"/>
      <c r="D719" s="860"/>
      <c r="E719" s="860"/>
      <c r="F719" s="860"/>
      <c r="G719" s="860"/>
      <c r="H719" s="860"/>
      <c r="I719" s="860"/>
      <c r="J719" s="860"/>
      <c r="K719" s="860"/>
      <c r="L719" s="860"/>
      <c r="M719" s="860"/>
      <c r="N719" s="860"/>
      <c r="O719" s="860"/>
      <c r="P719" s="860"/>
      <c r="Q719" s="860"/>
      <c r="R719" s="860"/>
      <c r="S719" s="860"/>
      <c r="T719" s="860"/>
      <c r="U719" s="860"/>
      <c r="V719" s="860"/>
      <c r="W719" s="860"/>
      <c r="X719" s="855"/>
      <c r="Y719" s="856"/>
      <c r="Z719" s="838"/>
      <c r="AA719" s="838"/>
      <c r="AB719" s="838"/>
    </row>
    <row r="720" spans="1:28" ht="12.75">
      <c r="A720" s="838"/>
      <c r="B720" s="853"/>
      <c r="C720" s="859"/>
      <c r="D720" s="860"/>
      <c r="E720" s="860"/>
      <c r="F720" s="860"/>
      <c r="G720" s="860"/>
      <c r="H720" s="860"/>
      <c r="I720" s="860"/>
      <c r="J720" s="860"/>
      <c r="K720" s="860"/>
      <c r="L720" s="860"/>
      <c r="M720" s="860"/>
      <c r="N720" s="860"/>
      <c r="O720" s="860"/>
      <c r="P720" s="860"/>
      <c r="Q720" s="860"/>
      <c r="R720" s="860"/>
      <c r="S720" s="860"/>
      <c r="T720" s="860"/>
      <c r="U720" s="860"/>
      <c r="V720" s="860"/>
      <c r="W720" s="860"/>
      <c r="X720" s="855"/>
      <c r="Y720" s="856"/>
      <c r="Z720" s="838"/>
      <c r="AA720" s="838"/>
      <c r="AB720" s="838"/>
    </row>
    <row r="721" spans="1:28" ht="12.75">
      <c r="A721" s="838"/>
      <c r="B721" s="853"/>
      <c r="C721" s="859"/>
      <c r="D721" s="860"/>
      <c r="E721" s="860"/>
      <c r="F721" s="860"/>
      <c r="G721" s="860"/>
      <c r="H721" s="860"/>
      <c r="I721" s="860"/>
      <c r="J721" s="860"/>
      <c r="K721" s="860"/>
      <c r="L721" s="860"/>
      <c r="M721" s="860"/>
      <c r="N721" s="860"/>
      <c r="O721" s="860"/>
      <c r="P721" s="860"/>
      <c r="Q721" s="860"/>
      <c r="R721" s="860"/>
      <c r="S721" s="860"/>
      <c r="T721" s="860"/>
      <c r="U721" s="860"/>
      <c r="V721" s="860"/>
      <c r="W721" s="860"/>
      <c r="X721" s="855"/>
      <c r="Y721" s="856"/>
      <c r="Z721" s="838"/>
      <c r="AA721" s="838"/>
      <c r="AB721" s="838"/>
    </row>
    <row r="722" spans="1:28" ht="12.75">
      <c r="A722" s="838"/>
      <c r="B722" s="853"/>
      <c r="C722" s="859"/>
      <c r="D722" s="860"/>
      <c r="E722" s="860"/>
      <c r="F722" s="860"/>
      <c r="G722" s="860"/>
      <c r="H722" s="860"/>
      <c r="I722" s="860"/>
      <c r="J722" s="860"/>
      <c r="K722" s="860"/>
      <c r="L722" s="860"/>
      <c r="M722" s="860"/>
      <c r="N722" s="860"/>
      <c r="O722" s="860"/>
      <c r="P722" s="860"/>
      <c r="Q722" s="860"/>
      <c r="R722" s="860"/>
      <c r="S722" s="860"/>
      <c r="T722" s="860"/>
      <c r="U722" s="860"/>
      <c r="V722" s="860"/>
      <c r="W722" s="860"/>
      <c r="X722" s="855"/>
      <c r="Y722" s="856"/>
      <c r="Z722" s="838"/>
      <c r="AA722" s="838"/>
      <c r="AB722" s="838"/>
    </row>
    <row r="723" spans="1:28" ht="12.75">
      <c r="A723" s="838"/>
      <c r="B723" s="853"/>
      <c r="C723" s="859"/>
      <c r="D723" s="860"/>
      <c r="E723" s="860"/>
      <c r="F723" s="860"/>
      <c r="G723" s="860"/>
      <c r="H723" s="860"/>
      <c r="I723" s="860"/>
      <c r="J723" s="860"/>
      <c r="K723" s="860"/>
      <c r="L723" s="860"/>
      <c r="M723" s="860"/>
      <c r="N723" s="860"/>
      <c r="O723" s="860"/>
      <c r="P723" s="860"/>
      <c r="Q723" s="860"/>
      <c r="R723" s="860"/>
      <c r="S723" s="860"/>
      <c r="T723" s="860"/>
      <c r="U723" s="860"/>
      <c r="V723" s="860"/>
      <c r="W723" s="860"/>
      <c r="X723" s="855"/>
      <c r="Y723" s="856"/>
      <c r="Z723" s="838"/>
      <c r="AA723" s="838"/>
      <c r="AB723" s="838"/>
    </row>
    <row r="724" spans="1:28" ht="12.75">
      <c r="A724" s="838"/>
      <c r="B724" s="853"/>
      <c r="C724" s="859"/>
      <c r="D724" s="860"/>
      <c r="E724" s="860"/>
      <c r="F724" s="860"/>
      <c r="G724" s="860"/>
      <c r="H724" s="860"/>
      <c r="I724" s="860"/>
      <c r="J724" s="860"/>
      <c r="K724" s="860"/>
      <c r="L724" s="860"/>
      <c r="M724" s="860"/>
      <c r="N724" s="860"/>
      <c r="O724" s="860"/>
      <c r="P724" s="860"/>
      <c r="Q724" s="860"/>
      <c r="R724" s="860"/>
      <c r="S724" s="860"/>
      <c r="T724" s="860"/>
      <c r="U724" s="860"/>
      <c r="V724" s="860"/>
      <c r="W724" s="860"/>
      <c r="X724" s="855"/>
      <c r="Y724" s="856"/>
      <c r="Z724" s="838"/>
      <c r="AA724" s="838"/>
      <c r="AB724" s="838"/>
    </row>
    <row r="725" spans="1:28" ht="12.75">
      <c r="A725" s="838"/>
      <c r="B725" s="853"/>
      <c r="C725" s="859"/>
      <c r="D725" s="860"/>
      <c r="E725" s="860"/>
      <c r="F725" s="860"/>
      <c r="G725" s="860"/>
      <c r="H725" s="860"/>
      <c r="I725" s="860"/>
      <c r="J725" s="860"/>
      <c r="K725" s="860"/>
      <c r="L725" s="860"/>
      <c r="M725" s="860"/>
      <c r="N725" s="860"/>
      <c r="O725" s="860"/>
      <c r="P725" s="860"/>
      <c r="Q725" s="860"/>
      <c r="R725" s="860"/>
      <c r="S725" s="860"/>
      <c r="T725" s="860"/>
      <c r="U725" s="860"/>
      <c r="V725" s="860"/>
      <c r="W725" s="860"/>
      <c r="X725" s="855"/>
      <c r="Y725" s="856"/>
      <c r="Z725" s="838"/>
      <c r="AA725" s="838"/>
      <c r="AB725" s="838"/>
    </row>
    <row r="726" spans="1:28" ht="12.75">
      <c r="A726" s="838"/>
      <c r="B726" s="853"/>
      <c r="C726" s="859"/>
      <c r="D726" s="860"/>
      <c r="E726" s="860"/>
      <c r="F726" s="860"/>
      <c r="G726" s="860"/>
      <c r="H726" s="860"/>
      <c r="I726" s="860"/>
      <c r="J726" s="860"/>
      <c r="K726" s="860"/>
      <c r="L726" s="860"/>
      <c r="M726" s="860"/>
      <c r="N726" s="860"/>
      <c r="O726" s="860"/>
      <c r="P726" s="860"/>
      <c r="Q726" s="860"/>
      <c r="R726" s="860"/>
      <c r="S726" s="860"/>
      <c r="T726" s="860"/>
      <c r="U726" s="860"/>
      <c r="V726" s="860"/>
      <c r="W726" s="860"/>
      <c r="X726" s="855"/>
      <c r="Y726" s="856"/>
      <c r="Z726" s="838"/>
      <c r="AA726" s="838"/>
      <c r="AB726" s="838"/>
    </row>
    <row r="727" spans="1:28" ht="12.75">
      <c r="A727" s="838"/>
      <c r="B727" s="853"/>
      <c r="C727" s="859"/>
      <c r="D727" s="860"/>
      <c r="E727" s="860"/>
      <c r="F727" s="860"/>
      <c r="G727" s="860"/>
      <c r="H727" s="860"/>
      <c r="I727" s="860"/>
      <c r="J727" s="860"/>
      <c r="K727" s="860"/>
      <c r="L727" s="860"/>
      <c r="M727" s="860"/>
      <c r="N727" s="860"/>
      <c r="O727" s="860"/>
      <c r="P727" s="860"/>
      <c r="Q727" s="860"/>
      <c r="R727" s="860"/>
      <c r="S727" s="860"/>
      <c r="T727" s="860"/>
      <c r="U727" s="860"/>
      <c r="V727" s="860"/>
      <c r="W727" s="860"/>
      <c r="X727" s="855"/>
      <c r="Y727" s="856"/>
      <c r="Z727" s="838"/>
      <c r="AA727" s="838"/>
      <c r="AB727" s="838"/>
    </row>
    <row r="728" spans="1:28" ht="12.75">
      <c r="A728" s="838"/>
      <c r="B728" s="853"/>
      <c r="C728" s="859"/>
      <c r="D728" s="860"/>
      <c r="E728" s="860"/>
      <c r="F728" s="860"/>
      <c r="G728" s="860"/>
      <c r="H728" s="860"/>
      <c r="I728" s="860"/>
      <c r="J728" s="860"/>
      <c r="K728" s="860"/>
      <c r="L728" s="860"/>
      <c r="M728" s="860"/>
      <c r="N728" s="860"/>
      <c r="O728" s="860"/>
      <c r="P728" s="860"/>
      <c r="Q728" s="860"/>
      <c r="R728" s="860"/>
      <c r="S728" s="860"/>
      <c r="T728" s="860"/>
      <c r="U728" s="860"/>
      <c r="V728" s="860"/>
      <c r="W728" s="860"/>
      <c r="X728" s="855"/>
      <c r="Y728" s="856"/>
      <c r="Z728" s="838"/>
      <c r="AA728" s="838"/>
      <c r="AB728" s="838"/>
    </row>
    <row r="729" spans="1:28" ht="12.75">
      <c r="A729" s="838"/>
      <c r="B729" s="853"/>
      <c r="C729" s="859"/>
      <c r="D729" s="860"/>
      <c r="E729" s="860"/>
      <c r="F729" s="860"/>
      <c r="G729" s="860"/>
      <c r="H729" s="860"/>
      <c r="I729" s="860"/>
      <c r="J729" s="860"/>
      <c r="K729" s="860"/>
      <c r="L729" s="860"/>
      <c r="M729" s="860"/>
      <c r="N729" s="860"/>
      <c r="O729" s="860"/>
      <c r="P729" s="860"/>
      <c r="Q729" s="860"/>
      <c r="R729" s="860"/>
      <c r="S729" s="860"/>
      <c r="T729" s="860"/>
      <c r="U729" s="860"/>
      <c r="V729" s="860"/>
      <c r="W729" s="860"/>
      <c r="X729" s="855"/>
      <c r="Y729" s="856"/>
      <c r="Z729" s="838"/>
      <c r="AA729" s="838"/>
      <c r="AB729" s="838"/>
    </row>
    <row r="730" spans="1:28" ht="12.75">
      <c r="A730" s="838"/>
      <c r="B730" s="853"/>
      <c r="C730" s="859"/>
      <c r="D730" s="860"/>
      <c r="E730" s="860"/>
      <c r="F730" s="860"/>
      <c r="G730" s="860"/>
      <c r="H730" s="860"/>
      <c r="I730" s="860"/>
      <c r="J730" s="860"/>
      <c r="K730" s="860"/>
      <c r="L730" s="860"/>
      <c r="M730" s="860"/>
      <c r="N730" s="860"/>
      <c r="O730" s="860"/>
      <c r="P730" s="860"/>
      <c r="Q730" s="860"/>
      <c r="R730" s="860"/>
      <c r="S730" s="860"/>
      <c r="T730" s="860"/>
      <c r="U730" s="860"/>
      <c r="V730" s="860"/>
      <c r="W730" s="860"/>
      <c r="X730" s="855"/>
      <c r="Y730" s="856"/>
      <c r="Z730" s="838"/>
      <c r="AA730" s="838"/>
      <c r="AB730" s="838"/>
    </row>
    <row r="731" spans="1:28" ht="12.75">
      <c r="A731" s="838"/>
      <c r="B731" s="853"/>
      <c r="C731" s="859"/>
      <c r="D731" s="860"/>
      <c r="E731" s="860"/>
      <c r="F731" s="860"/>
      <c r="G731" s="860"/>
      <c r="H731" s="860"/>
      <c r="I731" s="860"/>
      <c r="J731" s="860"/>
      <c r="K731" s="860"/>
      <c r="L731" s="860"/>
      <c r="M731" s="860"/>
      <c r="N731" s="860"/>
      <c r="O731" s="860"/>
      <c r="P731" s="860"/>
      <c r="Q731" s="860"/>
      <c r="R731" s="860"/>
      <c r="S731" s="860"/>
      <c r="T731" s="860"/>
      <c r="U731" s="860"/>
      <c r="V731" s="860"/>
      <c r="W731" s="860"/>
      <c r="X731" s="855"/>
      <c r="Y731" s="856"/>
      <c r="Z731" s="838"/>
      <c r="AA731" s="838"/>
      <c r="AB731" s="838"/>
    </row>
    <row r="732" spans="1:28" ht="12.75">
      <c r="A732" s="838"/>
      <c r="B732" s="853"/>
      <c r="C732" s="859"/>
      <c r="D732" s="860"/>
      <c r="E732" s="860"/>
      <c r="F732" s="860"/>
      <c r="G732" s="860"/>
      <c r="H732" s="860"/>
      <c r="I732" s="860"/>
      <c r="J732" s="860"/>
      <c r="K732" s="860"/>
      <c r="L732" s="860"/>
      <c r="M732" s="860"/>
      <c r="N732" s="860"/>
      <c r="O732" s="860"/>
      <c r="P732" s="860"/>
      <c r="Q732" s="860"/>
      <c r="R732" s="860"/>
      <c r="S732" s="860"/>
      <c r="T732" s="860"/>
      <c r="U732" s="860"/>
      <c r="V732" s="860"/>
      <c r="W732" s="860"/>
      <c r="X732" s="855"/>
      <c r="Y732" s="856"/>
      <c r="Z732" s="838"/>
      <c r="AA732" s="838"/>
      <c r="AB732" s="838"/>
    </row>
    <row r="733" spans="1:28" ht="12.75">
      <c r="A733" s="838"/>
      <c r="B733" s="853"/>
      <c r="C733" s="859"/>
      <c r="D733" s="860"/>
      <c r="E733" s="860"/>
      <c r="F733" s="860"/>
      <c r="G733" s="860"/>
      <c r="H733" s="860"/>
      <c r="I733" s="860"/>
      <c r="J733" s="860"/>
      <c r="K733" s="860"/>
      <c r="L733" s="860"/>
      <c r="M733" s="860"/>
      <c r="N733" s="860"/>
      <c r="O733" s="860"/>
      <c r="P733" s="860"/>
      <c r="Q733" s="860"/>
      <c r="R733" s="860"/>
      <c r="S733" s="860"/>
      <c r="T733" s="860"/>
      <c r="U733" s="860"/>
      <c r="V733" s="860"/>
      <c r="W733" s="860"/>
      <c r="X733" s="855"/>
      <c r="Y733" s="856"/>
      <c r="Z733" s="838"/>
      <c r="AA733" s="838"/>
      <c r="AB733" s="838"/>
    </row>
    <row r="734" spans="1:28" ht="12.75">
      <c r="A734" s="838"/>
      <c r="B734" s="853"/>
      <c r="C734" s="859"/>
      <c r="D734" s="860"/>
      <c r="E734" s="860"/>
      <c r="F734" s="860"/>
      <c r="G734" s="860"/>
      <c r="H734" s="860"/>
      <c r="I734" s="860"/>
      <c r="J734" s="860"/>
      <c r="K734" s="860"/>
      <c r="L734" s="860"/>
      <c r="M734" s="860"/>
      <c r="N734" s="860"/>
      <c r="O734" s="860"/>
      <c r="P734" s="860"/>
      <c r="Q734" s="860"/>
      <c r="R734" s="860"/>
      <c r="S734" s="860"/>
      <c r="T734" s="860"/>
      <c r="U734" s="860"/>
      <c r="V734" s="860"/>
      <c r="W734" s="860"/>
      <c r="X734" s="855"/>
      <c r="Y734" s="856"/>
      <c r="Z734" s="838"/>
      <c r="AA734" s="838"/>
      <c r="AB734" s="838"/>
    </row>
    <row r="735" spans="1:28" ht="12.75">
      <c r="A735" s="838"/>
      <c r="B735" s="853"/>
      <c r="C735" s="859"/>
      <c r="D735" s="860"/>
      <c r="E735" s="860"/>
      <c r="F735" s="860"/>
      <c r="G735" s="860"/>
      <c r="H735" s="860"/>
      <c r="I735" s="860"/>
      <c r="J735" s="860"/>
      <c r="K735" s="860"/>
      <c r="L735" s="860"/>
      <c r="M735" s="860"/>
      <c r="N735" s="860"/>
      <c r="O735" s="860"/>
      <c r="P735" s="860"/>
      <c r="Q735" s="860"/>
      <c r="R735" s="860"/>
      <c r="S735" s="860"/>
      <c r="T735" s="860"/>
      <c r="U735" s="860"/>
      <c r="V735" s="860"/>
      <c r="W735" s="860"/>
      <c r="X735" s="855"/>
      <c r="Y735" s="856"/>
      <c r="Z735" s="838"/>
      <c r="AA735" s="838"/>
      <c r="AB735" s="838"/>
    </row>
    <row r="736" spans="1:28" ht="12.75">
      <c r="A736" s="838"/>
      <c r="B736" s="853"/>
      <c r="C736" s="859"/>
      <c r="D736" s="860"/>
      <c r="E736" s="860"/>
      <c r="F736" s="860"/>
      <c r="G736" s="860"/>
      <c r="H736" s="860"/>
      <c r="I736" s="860"/>
      <c r="J736" s="860"/>
      <c r="K736" s="860"/>
      <c r="L736" s="860"/>
      <c r="M736" s="860"/>
      <c r="N736" s="860"/>
      <c r="O736" s="860"/>
      <c r="P736" s="860"/>
      <c r="Q736" s="860"/>
      <c r="R736" s="860"/>
      <c r="S736" s="860"/>
      <c r="T736" s="860"/>
      <c r="U736" s="860"/>
      <c r="V736" s="860"/>
      <c r="W736" s="860"/>
      <c r="X736" s="855"/>
      <c r="Y736" s="856"/>
      <c r="Z736" s="838"/>
      <c r="AA736" s="838"/>
      <c r="AB736" s="838"/>
    </row>
    <row r="737" spans="1:28" ht="12.75">
      <c r="A737" s="838"/>
      <c r="B737" s="853"/>
      <c r="C737" s="859"/>
      <c r="D737" s="860"/>
      <c r="E737" s="860"/>
      <c r="F737" s="860"/>
      <c r="G737" s="860"/>
      <c r="H737" s="860"/>
      <c r="I737" s="860"/>
      <c r="J737" s="860"/>
      <c r="K737" s="860"/>
      <c r="L737" s="860"/>
      <c r="M737" s="860"/>
      <c r="N737" s="860"/>
      <c r="O737" s="860"/>
      <c r="P737" s="860"/>
      <c r="Q737" s="860"/>
      <c r="R737" s="860"/>
      <c r="S737" s="860"/>
      <c r="T737" s="860"/>
      <c r="U737" s="860"/>
      <c r="V737" s="860"/>
      <c r="W737" s="860"/>
      <c r="X737" s="855"/>
      <c r="Y737" s="856"/>
      <c r="Z737" s="838"/>
      <c r="AA737" s="838"/>
      <c r="AB737" s="838"/>
    </row>
    <row r="738" spans="1:28" ht="12.75">
      <c r="A738" s="838"/>
      <c r="B738" s="853"/>
      <c r="C738" s="859"/>
      <c r="D738" s="860"/>
      <c r="E738" s="860"/>
      <c r="F738" s="860"/>
      <c r="G738" s="860"/>
      <c r="H738" s="860"/>
      <c r="I738" s="860"/>
      <c r="J738" s="860"/>
      <c r="K738" s="860"/>
      <c r="L738" s="860"/>
      <c r="M738" s="860"/>
      <c r="N738" s="860"/>
      <c r="O738" s="860"/>
      <c r="P738" s="860"/>
      <c r="Q738" s="860"/>
      <c r="R738" s="860"/>
      <c r="S738" s="860"/>
      <c r="T738" s="860"/>
      <c r="U738" s="860"/>
      <c r="V738" s="860"/>
      <c r="W738" s="860"/>
      <c r="X738" s="855"/>
      <c r="Y738" s="856"/>
      <c r="Z738" s="838"/>
      <c r="AA738" s="838"/>
      <c r="AB738" s="838"/>
    </row>
    <row r="739" spans="1:28" ht="12.75">
      <c r="A739" s="838"/>
      <c r="B739" s="853"/>
      <c r="C739" s="859"/>
      <c r="D739" s="860"/>
      <c r="E739" s="860"/>
      <c r="F739" s="860"/>
      <c r="G739" s="860"/>
      <c r="H739" s="860"/>
      <c r="I739" s="860"/>
      <c r="J739" s="860"/>
      <c r="K739" s="860"/>
      <c r="L739" s="860"/>
      <c r="M739" s="860"/>
      <c r="N739" s="860"/>
      <c r="O739" s="860"/>
      <c r="P739" s="860"/>
      <c r="Q739" s="860"/>
      <c r="R739" s="860"/>
      <c r="S739" s="860"/>
      <c r="T739" s="860"/>
      <c r="U739" s="860"/>
      <c r="V739" s="860"/>
      <c r="W739" s="860"/>
      <c r="X739" s="855"/>
      <c r="Y739" s="856"/>
      <c r="Z739" s="838"/>
      <c r="AA739" s="838"/>
      <c r="AB739" s="838"/>
    </row>
    <row r="740" spans="1:28" ht="12.75">
      <c r="A740" s="838"/>
      <c r="B740" s="853"/>
      <c r="C740" s="859"/>
      <c r="D740" s="860"/>
      <c r="E740" s="860"/>
      <c r="F740" s="860"/>
      <c r="G740" s="860"/>
      <c r="H740" s="860"/>
      <c r="I740" s="860"/>
      <c r="J740" s="860"/>
      <c r="K740" s="860"/>
      <c r="L740" s="860"/>
      <c r="M740" s="860"/>
      <c r="N740" s="860"/>
      <c r="O740" s="860"/>
      <c r="P740" s="860"/>
      <c r="Q740" s="860"/>
      <c r="R740" s="860"/>
      <c r="S740" s="860"/>
      <c r="T740" s="860"/>
      <c r="U740" s="860"/>
      <c r="V740" s="860"/>
      <c r="W740" s="860"/>
      <c r="X740" s="855"/>
      <c r="Y740" s="856"/>
      <c r="Z740" s="838"/>
      <c r="AA740" s="838"/>
      <c r="AB740" s="838"/>
    </row>
    <row r="741" spans="1:28" ht="12.75">
      <c r="A741" s="838"/>
      <c r="B741" s="853"/>
      <c r="C741" s="859"/>
      <c r="D741" s="860"/>
      <c r="E741" s="860"/>
      <c r="F741" s="860"/>
      <c r="G741" s="860"/>
      <c r="H741" s="860"/>
      <c r="I741" s="860"/>
      <c r="J741" s="860"/>
      <c r="K741" s="860"/>
      <c r="L741" s="860"/>
      <c r="M741" s="860"/>
      <c r="N741" s="860"/>
      <c r="O741" s="860"/>
      <c r="P741" s="860"/>
      <c r="Q741" s="860"/>
      <c r="R741" s="860"/>
      <c r="S741" s="860"/>
      <c r="T741" s="860"/>
      <c r="U741" s="860"/>
      <c r="V741" s="860"/>
      <c r="W741" s="860"/>
      <c r="X741" s="855"/>
      <c r="Y741" s="856"/>
      <c r="Z741" s="838"/>
      <c r="AA741" s="838"/>
      <c r="AB741" s="838"/>
    </row>
    <row r="742" spans="1:28" ht="12.75">
      <c r="A742" s="838"/>
      <c r="B742" s="853"/>
      <c r="C742" s="859"/>
      <c r="D742" s="860"/>
      <c r="E742" s="860"/>
      <c r="F742" s="860"/>
      <c r="G742" s="860"/>
      <c r="H742" s="860"/>
      <c r="I742" s="860"/>
      <c r="J742" s="860"/>
      <c r="K742" s="860"/>
      <c r="L742" s="860"/>
      <c r="M742" s="860"/>
      <c r="N742" s="860"/>
      <c r="O742" s="860"/>
      <c r="P742" s="860"/>
      <c r="Q742" s="860"/>
      <c r="R742" s="860"/>
      <c r="S742" s="860"/>
      <c r="T742" s="860"/>
      <c r="U742" s="860"/>
      <c r="V742" s="860"/>
      <c r="W742" s="860"/>
      <c r="X742" s="855"/>
      <c r="Y742" s="856"/>
      <c r="Z742" s="838"/>
      <c r="AA742" s="838"/>
      <c r="AB742" s="838"/>
    </row>
    <row r="743" spans="1:28" ht="12.75">
      <c r="A743" s="838"/>
      <c r="B743" s="853"/>
      <c r="C743" s="859"/>
      <c r="D743" s="860"/>
      <c r="E743" s="860"/>
      <c r="F743" s="860"/>
      <c r="G743" s="860"/>
      <c r="H743" s="860"/>
      <c r="I743" s="860"/>
      <c r="J743" s="860"/>
      <c r="K743" s="860"/>
      <c r="L743" s="860"/>
      <c r="M743" s="860"/>
      <c r="N743" s="860"/>
      <c r="O743" s="860"/>
      <c r="P743" s="860"/>
      <c r="Q743" s="860"/>
      <c r="R743" s="860"/>
      <c r="S743" s="860"/>
      <c r="T743" s="860"/>
      <c r="U743" s="860"/>
      <c r="V743" s="860"/>
      <c r="W743" s="860"/>
      <c r="X743" s="855"/>
      <c r="Y743" s="856"/>
      <c r="Z743" s="838"/>
      <c r="AA743" s="838"/>
      <c r="AB743" s="838"/>
    </row>
    <row r="744" spans="1:28" ht="12.75">
      <c r="A744" s="838"/>
      <c r="B744" s="853"/>
      <c r="C744" s="859"/>
      <c r="D744" s="860"/>
      <c r="E744" s="860"/>
      <c r="F744" s="860"/>
      <c r="G744" s="860"/>
      <c r="H744" s="860"/>
      <c r="I744" s="860"/>
      <c r="J744" s="860"/>
      <c r="K744" s="860"/>
      <c r="L744" s="860"/>
      <c r="M744" s="860"/>
      <c r="N744" s="860"/>
      <c r="O744" s="860"/>
      <c r="P744" s="860"/>
      <c r="Q744" s="860"/>
      <c r="R744" s="860"/>
      <c r="S744" s="860"/>
      <c r="T744" s="860"/>
      <c r="U744" s="860"/>
      <c r="V744" s="860"/>
      <c r="W744" s="860"/>
      <c r="X744" s="855"/>
      <c r="Y744" s="856"/>
      <c r="Z744" s="838"/>
      <c r="AA744" s="838"/>
      <c r="AB744" s="838"/>
    </row>
    <row r="745" spans="1:28" ht="12.75">
      <c r="A745" s="838"/>
      <c r="B745" s="853"/>
      <c r="C745" s="859"/>
      <c r="D745" s="860"/>
      <c r="E745" s="860"/>
      <c r="F745" s="860"/>
      <c r="G745" s="860"/>
      <c r="H745" s="860"/>
      <c r="I745" s="860"/>
      <c r="J745" s="860"/>
      <c r="K745" s="860"/>
      <c r="L745" s="860"/>
      <c r="M745" s="860"/>
      <c r="N745" s="860"/>
      <c r="O745" s="860"/>
      <c r="P745" s="860"/>
      <c r="Q745" s="860"/>
      <c r="R745" s="860"/>
      <c r="S745" s="860"/>
      <c r="T745" s="860"/>
      <c r="U745" s="860"/>
      <c r="V745" s="860"/>
      <c r="W745" s="860"/>
      <c r="X745" s="855"/>
      <c r="Y745" s="856"/>
      <c r="Z745" s="838"/>
      <c r="AA745" s="838"/>
      <c r="AB745" s="838"/>
    </row>
    <row r="746" spans="1:28" ht="12.75">
      <c r="A746" s="838"/>
      <c r="B746" s="853"/>
      <c r="C746" s="859"/>
      <c r="D746" s="860"/>
      <c r="E746" s="860"/>
      <c r="F746" s="860"/>
      <c r="G746" s="860"/>
      <c r="H746" s="860"/>
      <c r="I746" s="860"/>
      <c r="J746" s="860"/>
      <c r="K746" s="860"/>
      <c r="L746" s="860"/>
      <c r="M746" s="860"/>
      <c r="N746" s="860"/>
      <c r="O746" s="860"/>
      <c r="P746" s="860"/>
      <c r="Q746" s="860"/>
      <c r="R746" s="860"/>
      <c r="S746" s="860"/>
      <c r="T746" s="860"/>
      <c r="U746" s="860"/>
      <c r="V746" s="860"/>
      <c r="W746" s="860"/>
      <c r="X746" s="855"/>
      <c r="Y746" s="856"/>
      <c r="Z746" s="838"/>
      <c r="AA746" s="838"/>
      <c r="AB746" s="838"/>
    </row>
    <row r="747" spans="1:28" ht="12.75">
      <c r="A747" s="838"/>
      <c r="B747" s="853"/>
      <c r="C747" s="859"/>
      <c r="D747" s="860"/>
      <c r="E747" s="860"/>
      <c r="F747" s="860"/>
      <c r="G747" s="860"/>
      <c r="H747" s="860"/>
      <c r="I747" s="860"/>
      <c r="J747" s="860"/>
      <c r="K747" s="860"/>
      <c r="L747" s="860"/>
      <c r="M747" s="860"/>
      <c r="N747" s="860"/>
      <c r="O747" s="860"/>
      <c r="P747" s="860"/>
      <c r="Q747" s="860"/>
      <c r="R747" s="860"/>
      <c r="S747" s="860"/>
      <c r="T747" s="860"/>
      <c r="U747" s="860"/>
      <c r="V747" s="860"/>
      <c r="W747" s="860"/>
      <c r="X747" s="855"/>
      <c r="Y747" s="856"/>
      <c r="Z747" s="838"/>
      <c r="AA747" s="838"/>
      <c r="AB747" s="838"/>
    </row>
    <row r="748" spans="1:28" ht="12.75">
      <c r="A748" s="838"/>
      <c r="B748" s="853"/>
      <c r="C748" s="859"/>
      <c r="D748" s="860"/>
      <c r="E748" s="860"/>
      <c r="F748" s="860"/>
      <c r="G748" s="860"/>
      <c r="H748" s="860"/>
      <c r="I748" s="860"/>
      <c r="J748" s="860"/>
      <c r="K748" s="860"/>
      <c r="L748" s="860"/>
      <c r="M748" s="860"/>
      <c r="N748" s="860"/>
      <c r="O748" s="860"/>
      <c r="P748" s="860"/>
      <c r="Q748" s="860"/>
      <c r="R748" s="860"/>
      <c r="S748" s="860"/>
      <c r="T748" s="860"/>
      <c r="U748" s="860"/>
      <c r="V748" s="860"/>
      <c r="W748" s="860"/>
      <c r="X748" s="855"/>
      <c r="Y748" s="856"/>
      <c r="Z748" s="838"/>
      <c r="AA748" s="838"/>
      <c r="AB748" s="838"/>
    </row>
    <row r="749" spans="1:28" ht="12.75">
      <c r="A749" s="838"/>
      <c r="B749" s="853"/>
      <c r="C749" s="859"/>
      <c r="D749" s="860"/>
      <c r="E749" s="860"/>
      <c r="F749" s="860"/>
      <c r="G749" s="860"/>
      <c r="H749" s="860"/>
      <c r="I749" s="860"/>
      <c r="J749" s="860"/>
      <c r="K749" s="860"/>
      <c r="L749" s="860"/>
      <c r="M749" s="860"/>
      <c r="N749" s="860"/>
      <c r="O749" s="860"/>
      <c r="P749" s="860"/>
      <c r="Q749" s="860"/>
      <c r="R749" s="860"/>
      <c r="S749" s="860"/>
      <c r="T749" s="860"/>
      <c r="U749" s="860"/>
      <c r="V749" s="860"/>
      <c r="W749" s="860"/>
      <c r="X749" s="855"/>
      <c r="Y749" s="856"/>
      <c r="Z749" s="838"/>
      <c r="AA749" s="838"/>
      <c r="AB749" s="838"/>
    </row>
    <row r="750" spans="1:28" ht="12.75">
      <c r="A750" s="838"/>
      <c r="B750" s="853"/>
      <c r="C750" s="859"/>
      <c r="D750" s="860"/>
      <c r="E750" s="860"/>
      <c r="F750" s="860"/>
      <c r="G750" s="860"/>
      <c r="H750" s="860"/>
      <c r="I750" s="860"/>
      <c r="J750" s="860"/>
      <c r="K750" s="860"/>
      <c r="L750" s="860"/>
      <c r="M750" s="860"/>
      <c r="N750" s="860"/>
      <c r="O750" s="860"/>
      <c r="P750" s="860"/>
      <c r="Q750" s="860"/>
      <c r="R750" s="860"/>
      <c r="S750" s="860"/>
      <c r="T750" s="860"/>
      <c r="U750" s="860"/>
      <c r="V750" s="860"/>
      <c r="W750" s="860"/>
      <c r="X750" s="855"/>
      <c r="Y750" s="856"/>
      <c r="Z750" s="838"/>
      <c r="AA750" s="838"/>
      <c r="AB750" s="838"/>
    </row>
    <row r="751" spans="1:28" ht="12.75">
      <c r="A751" s="838"/>
      <c r="B751" s="853"/>
      <c r="C751" s="859"/>
      <c r="D751" s="860"/>
      <c r="E751" s="860"/>
      <c r="F751" s="860"/>
      <c r="G751" s="860"/>
      <c r="H751" s="860"/>
      <c r="I751" s="860"/>
      <c r="J751" s="860"/>
      <c r="K751" s="860"/>
      <c r="L751" s="860"/>
      <c r="M751" s="860"/>
      <c r="N751" s="860"/>
      <c r="O751" s="860"/>
      <c r="P751" s="860"/>
      <c r="Q751" s="860"/>
      <c r="R751" s="860"/>
      <c r="S751" s="860"/>
      <c r="T751" s="860"/>
      <c r="U751" s="860"/>
      <c r="V751" s="860"/>
      <c r="W751" s="860"/>
      <c r="X751" s="855"/>
      <c r="Y751" s="856"/>
      <c r="Z751" s="838"/>
      <c r="AA751" s="838"/>
      <c r="AB751" s="838"/>
    </row>
    <row r="752" spans="1:28" ht="12.75">
      <c r="A752" s="838"/>
      <c r="B752" s="853"/>
      <c r="C752" s="859"/>
      <c r="D752" s="860"/>
      <c r="E752" s="860"/>
      <c r="F752" s="860"/>
      <c r="G752" s="860"/>
      <c r="H752" s="860"/>
      <c r="I752" s="860"/>
      <c r="J752" s="860"/>
      <c r="K752" s="860"/>
      <c r="L752" s="860"/>
      <c r="M752" s="860"/>
      <c r="N752" s="860"/>
      <c r="O752" s="860"/>
      <c r="P752" s="860"/>
      <c r="Q752" s="860"/>
      <c r="R752" s="860"/>
      <c r="S752" s="860"/>
      <c r="T752" s="860"/>
      <c r="U752" s="860"/>
      <c r="V752" s="860"/>
      <c r="W752" s="860"/>
      <c r="X752" s="855"/>
      <c r="Y752" s="856"/>
      <c r="Z752" s="838"/>
      <c r="AA752" s="838"/>
      <c r="AB752" s="838"/>
    </row>
    <row r="753" spans="1:28" ht="12.75">
      <c r="A753" s="838"/>
      <c r="B753" s="853"/>
      <c r="C753" s="859"/>
      <c r="D753" s="860"/>
      <c r="E753" s="860"/>
      <c r="F753" s="860"/>
      <c r="G753" s="860"/>
      <c r="H753" s="860"/>
      <c r="I753" s="860"/>
      <c r="J753" s="860"/>
      <c r="K753" s="860"/>
      <c r="L753" s="860"/>
      <c r="M753" s="860"/>
      <c r="N753" s="860"/>
      <c r="O753" s="860"/>
      <c r="P753" s="860"/>
      <c r="Q753" s="860"/>
      <c r="R753" s="860"/>
      <c r="S753" s="860"/>
      <c r="T753" s="860"/>
      <c r="U753" s="860"/>
      <c r="V753" s="860"/>
      <c r="W753" s="860"/>
      <c r="X753" s="855"/>
      <c r="Y753" s="856"/>
      <c r="Z753" s="838"/>
      <c r="AA753" s="838"/>
      <c r="AB753" s="838"/>
    </row>
    <row r="754" spans="1:28" ht="12.75">
      <c r="A754" s="838"/>
      <c r="B754" s="853"/>
      <c r="C754" s="859"/>
      <c r="D754" s="860"/>
      <c r="E754" s="860"/>
      <c r="F754" s="860"/>
      <c r="G754" s="860"/>
      <c r="H754" s="860"/>
      <c r="I754" s="860"/>
      <c r="J754" s="860"/>
      <c r="K754" s="860"/>
      <c r="L754" s="860"/>
      <c r="M754" s="860"/>
      <c r="N754" s="860"/>
      <c r="O754" s="860"/>
      <c r="P754" s="860"/>
      <c r="Q754" s="860"/>
      <c r="R754" s="860"/>
      <c r="S754" s="860"/>
      <c r="T754" s="860"/>
      <c r="U754" s="860"/>
      <c r="V754" s="860"/>
      <c r="W754" s="860"/>
      <c r="X754" s="855"/>
      <c r="Y754" s="856"/>
      <c r="Z754" s="838"/>
      <c r="AA754" s="838"/>
      <c r="AB754" s="838"/>
    </row>
    <row r="755" spans="1:28" ht="12.75">
      <c r="A755" s="838"/>
      <c r="B755" s="853"/>
      <c r="C755" s="859"/>
      <c r="D755" s="860"/>
      <c r="E755" s="860"/>
      <c r="F755" s="860"/>
      <c r="G755" s="860"/>
      <c r="H755" s="860"/>
      <c r="I755" s="860"/>
      <c r="J755" s="860"/>
      <c r="K755" s="860"/>
      <c r="L755" s="860"/>
      <c r="M755" s="860"/>
      <c r="N755" s="860"/>
      <c r="O755" s="860"/>
      <c r="P755" s="860"/>
      <c r="Q755" s="860"/>
      <c r="R755" s="860"/>
      <c r="S755" s="860"/>
      <c r="T755" s="860"/>
      <c r="U755" s="860"/>
      <c r="V755" s="860"/>
      <c r="W755" s="860"/>
      <c r="X755" s="855"/>
      <c r="Y755" s="856"/>
      <c r="Z755" s="838"/>
      <c r="AA755" s="838"/>
      <c r="AB755" s="838"/>
    </row>
    <row r="756" spans="1:28" ht="12.75">
      <c r="A756" s="838"/>
      <c r="B756" s="853"/>
      <c r="C756" s="859"/>
      <c r="D756" s="860"/>
      <c r="E756" s="860"/>
      <c r="F756" s="860"/>
      <c r="G756" s="860"/>
      <c r="H756" s="860"/>
      <c r="I756" s="860"/>
      <c r="J756" s="860"/>
      <c r="K756" s="860"/>
      <c r="L756" s="860"/>
      <c r="M756" s="860"/>
      <c r="N756" s="860"/>
      <c r="O756" s="860"/>
      <c r="P756" s="860"/>
      <c r="Q756" s="860"/>
      <c r="R756" s="860"/>
      <c r="S756" s="860"/>
      <c r="T756" s="860"/>
      <c r="U756" s="860"/>
      <c r="V756" s="860"/>
      <c r="W756" s="860"/>
      <c r="X756" s="855"/>
      <c r="Y756" s="856"/>
      <c r="Z756" s="838"/>
      <c r="AA756" s="838"/>
      <c r="AB756" s="838"/>
    </row>
    <row r="757" spans="1:28" ht="12.75">
      <c r="A757" s="838"/>
      <c r="B757" s="853"/>
      <c r="C757" s="859"/>
      <c r="D757" s="860"/>
      <c r="E757" s="860"/>
      <c r="F757" s="860"/>
      <c r="G757" s="860"/>
      <c r="H757" s="860"/>
      <c r="I757" s="860"/>
      <c r="J757" s="860"/>
      <c r="K757" s="860"/>
      <c r="L757" s="860"/>
      <c r="M757" s="860"/>
      <c r="N757" s="860"/>
      <c r="O757" s="860"/>
      <c r="P757" s="860"/>
      <c r="Q757" s="860"/>
      <c r="R757" s="860"/>
      <c r="S757" s="860"/>
      <c r="T757" s="860"/>
      <c r="U757" s="860"/>
      <c r="V757" s="860"/>
      <c r="W757" s="860"/>
      <c r="X757" s="855"/>
      <c r="Y757" s="856"/>
      <c r="Z757" s="838"/>
      <c r="AA757" s="838"/>
      <c r="AB757" s="838"/>
    </row>
    <row r="758" spans="1:28" ht="12.75">
      <c r="A758" s="838"/>
      <c r="B758" s="853"/>
      <c r="C758" s="859"/>
      <c r="D758" s="860"/>
      <c r="E758" s="860"/>
      <c r="F758" s="860"/>
      <c r="G758" s="860"/>
      <c r="H758" s="860"/>
      <c r="I758" s="860"/>
      <c r="J758" s="860"/>
      <c r="K758" s="860"/>
      <c r="L758" s="860"/>
      <c r="M758" s="860"/>
      <c r="N758" s="860"/>
      <c r="O758" s="860"/>
      <c r="P758" s="860"/>
      <c r="Q758" s="860"/>
      <c r="R758" s="860"/>
      <c r="S758" s="860"/>
      <c r="T758" s="860"/>
      <c r="U758" s="860"/>
      <c r="V758" s="860"/>
      <c r="W758" s="860"/>
      <c r="X758" s="855"/>
      <c r="Y758" s="856"/>
      <c r="Z758" s="838"/>
      <c r="AA758" s="838"/>
      <c r="AB758" s="838"/>
    </row>
    <row r="759" spans="1:28" ht="12.75">
      <c r="A759" s="838"/>
      <c r="B759" s="853"/>
      <c r="C759" s="859"/>
      <c r="D759" s="860"/>
      <c r="E759" s="860"/>
      <c r="F759" s="860"/>
      <c r="G759" s="860"/>
      <c r="H759" s="860"/>
      <c r="I759" s="860"/>
      <c r="J759" s="860"/>
      <c r="K759" s="860"/>
      <c r="L759" s="860"/>
      <c r="M759" s="860"/>
      <c r="N759" s="860"/>
      <c r="O759" s="860"/>
      <c r="P759" s="860"/>
      <c r="Q759" s="860"/>
      <c r="R759" s="860"/>
      <c r="S759" s="860"/>
      <c r="T759" s="860"/>
      <c r="U759" s="860"/>
      <c r="V759" s="860"/>
      <c r="W759" s="860"/>
      <c r="X759" s="855"/>
      <c r="Y759" s="856"/>
      <c r="Z759" s="838"/>
      <c r="AA759" s="838"/>
      <c r="AB759" s="838"/>
    </row>
    <row r="760" spans="1:28" ht="12.75">
      <c r="A760" s="838"/>
      <c r="B760" s="853"/>
      <c r="C760" s="859"/>
      <c r="D760" s="860"/>
      <c r="E760" s="860"/>
      <c r="F760" s="860"/>
      <c r="G760" s="860"/>
      <c r="H760" s="860"/>
      <c r="I760" s="860"/>
      <c r="J760" s="860"/>
      <c r="K760" s="860"/>
      <c r="L760" s="860"/>
      <c r="M760" s="860"/>
      <c r="N760" s="860"/>
      <c r="O760" s="860"/>
      <c r="P760" s="860"/>
      <c r="Q760" s="860"/>
      <c r="R760" s="860"/>
      <c r="S760" s="860"/>
      <c r="T760" s="860"/>
      <c r="U760" s="860"/>
      <c r="V760" s="860"/>
      <c r="W760" s="860"/>
      <c r="X760" s="855"/>
      <c r="Y760" s="856"/>
      <c r="Z760" s="838"/>
      <c r="AA760" s="838"/>
      <c r="AB760" s="838"/>
    </row>
    <row r="761" spans="1:28" ht="12.75">
      <c r="A761" s="838"/>
      <c r="B761" s="853"/>
      <c r="C761" s="859"/>
      <c r="D761" s="860"/>
      <c r="E761" s="860"/>
      <c r="F761" s="860"/>
      <c r="G761" s="860"/>
      <c r="H761" s="860"/>
      <c r="I761" s="860"/>
      <c r="J761" s="860"/>
      <c r="K761" s="860"/>
      <c r="L761" s="860"/>
      <c r="M761" s="860"/>
      <c r="N761" s="860"/>
      <c r="O761" s="860"/>
      <c r="P761" s="860"/>
      <c r="Q761" s="860"/>
      <c r="R761" s="860"/>
      <c r="S761" s="860"/>
      <c r="T761" s="860"/>
      <c r="U761" s="860"/>
      <c r="V761" s="860"/>
      <c r="W761" s="860"/>
      <c r="X761" s="855"/>
      <c r="Y761" s="856"/>
      <c r="Z761" s="838"/>
      <c r="AA761" s="838"/>
      <c r="AB761" s="838"/>
    </row>
    <row r="762" spans="1:28" ht="12.75">
      <c r="A762" s="838"/>
      <c r="B762" s="853"/>
      <c r="C762" s="859"/>
      <c r="D762" s="860"/>
      <c r="E762" s="860"/>
      <c r="F762" s="860"/>
      <c r="G762" s="860"/>
      <c r="H762" s="860"/>
      <c r="I762" s="860"/>
      <c r="J762" s="860"/>
      <c r="K762" s="860"/>
      <c r="L762" s="860"/>
      <c r="M762" s="860"/>
      <c r="N762" s="860"/>
      <c r="O762" s="860"/>
      <c r="P762" s="860"/>
      <c r="Q762" s="860"/>
      <c r="R762" s="860"/>
      <c r="S762" s="860"/>
      <c r="T762" s="860"/>
      <c r="U762" s="860"/>
      <c r="V762" s="860"/>
      <c r="W762" s="860"/>
      <c r="X762" s="855"/>
      <c r="Y762" s="856"/>
      <c r="Z762" s="838"/>
      <c r="AA762" s="838"/>
      <c r="AB762" s="838"/>
    </row>
    <row r="763" spans="1:28" ht="12.75">
      <c r="A763" s="838"/>
      <c r="B763" s="853"/>
      <c r="C763" s="859"/>
      <c r="D763" s="860"/>
      <c r="E763" s="860"/>
      <c r="F763" s="860"/>
      <c r="G763" s="860"/>
      <c r="H763" s="860"/>
      <c r="I763" s="860"/>
      <c r="J763" s="860"/>
      <c r="K763" s="860"/>
      <c r="L763" s="860"/>
      <c r="M763" s="860"/>
      <c r="N763" s="860"/>
      <c r="O763" s="860"/>
      <c r="P763" s="860"/>
      <c r="Q763" s="860"/>
      <c r="R763" s="860"/>
      <c r="S763" s="860"/>
      <c r="T763" s="860"/>
      <c r="U763" s="860"/>
      <c r="V763" s="860"/>
      <c r="W763" s="860"/>
      <c r="X763" s="855"/>
      <c r="Y763" s="856"/>
      <c r="Z763" s="838"/>
      <c r="AA763" s="838"/>
      <c r="AB763" s="838"/>
    </row>
    <row r="764" spans="1:28" ht="12.75">
      <c r="A764" s="838"/>
      <c r="B764" s="853"/>
      <c r="C764" s="859"/>
      <c r="D764" s="860"/>
      <c r="E764" s="860"/>
      <c r="F764" s="860"/>
      <c r="G764" s="860"/>
      <c r="H764" s="860"/>
      <c r="I764" s="860"/>
      <c r="J764" s="860"/>
      <c r="K764" s="860"/>
      <c r="L764" s="860"/>
      <c r="M764" s="860"/>
      <c r="N764" s="860"/>
      <c r="O764" s="860"/>
      <c r="P764" s="860"/>
      <c r="Q764" s="860"/>
      <c r="R764" s="860"/>
      <c r="S764" s="860"/>
      <c r="T764" s="860"/>
      <c r="U764" s="860"/>
      <c r="V764" s="860"/>
      <c r="W764" s="860"/>
      <c r="X764" s="855"/>
      <c r="Y764" s="856"/>
      <c r="Z764" s="838"/>
      <c r="AA764" s="838"/>
      <c r="AB764" s="838"/>
    </row>
    <row r="765" spans="1:28" ht="12.75">
      <c r="A765" s="838"/>
      <c r="B765" s="853"/>
      <c r="C765" s="859"/>
      <c r="D765" s="860"/>
      <c r="E765" s="860"/>
      <c r="F765" s="860"/>
      <c r="G765" s="860"/>
      <c r="H765" s="860"/>
      <c r="I765" s="860"/>
      <c r="J765" s="860"/>
      <c r="K765" s="860"/>
      <c r="L765" s="860"/>
      <c r="M765" s="860"/>
      <c r="N765" s="860"/>
      <c r="O765" s="860"/>
      <c r="P765" s="860"/>
      <c r="Q765" s="860"/>
      <c r="R765" s="860"/>
      <c r="S765" s="860"/>
      <c r="T765" s="860"/>
      <c r="U765" s="860"/>
      <c r="V765" s="860"/>
      <c r="W765" s="860"/>
      <c r="X765" s="855"/>
      <c r="Y765" s="856"/>
      <c r="Z765" s="838"/>
      <c r="AA765" s="838"/>
      <c r="AB765" s="838"/>
    </row>
    <row r="766" spans="1:28" ht="12.75">
      <c r="A766" s="838"/>
      <c r="B766" s="853"/>
      <c r="C766" s="859"/>
      <c r="D766" s="860"/>
      <c r="E766" s="860"/>
      <c r="F766" s="860"/>
      <c r="G766" s="860"/>
      <c r="H766" s="860"/>
      <c r="I766" s="860"/>
      <c r="J766" s="860"/>
      <c r="K766" s="860"/>
      <c r="L766" s="860"/>
      <c r="M766" s="860"/>
      <c r="N766" s="860"/>
      <c r="O766" s="860"/>
      <c r="P766" s="860"/>
      <c r="Q766" s="860"/>
      <c r="R766" s="860"/>
      <c r="S766" s="860"/>
      <c r="T766" s="860"/>
      <c r="U766" s="860"/>
      <c r="V766" s="860"/>
      <c r="W766" s="860"/>
      <c r="X766" s="855"/>
      <c r="Y766" s="856"/>
      <c r="Z766" s="838"/>
      <c r="AA766" s="838"/>
      <c r="AB766" s="838"/>
    </row>
    <row r="767" spans="1:28" ht="12.75">
      <c r="A767" s="838"/>
      <c r="B767" s="853"/>
      <c r="C767" s="859"/>
      <c r="D767" s="860"/>
      <c r="E767" s="860"/>
      <c r="F767" s="860"/>
      <c r="G767" s="860"/>
      <c r="H767" s="860"/>
      <c r="I767" s="860"/>
      <c r="J767" s="860"/>
      <c r="K767" s="860"/>
      <c r="L767" s="860"/>
      <c r="M767" s="860"/>
      <c r="N767" s="860"/>
      <c r="O767" s="860"/>
      <c r="P767" s="860"/>
      <c r="Q767" s="860"/>
      <c r="R767" s="860"/>
      <c r="S767" s="860"/>
      <c r="T767" s="860"/>
      <c r="U767" s="860"/>
      <c r="V767" s="860"/>
      <c r="W767" s="860"/>
      <c r="X767" s="855"/>
      <c r="Y767" s="856"/>
      <c r="Z767" s="838"/>
      <c r="AA767" s="838"/>
      <c r="AB767" s="838"/>
    </row>
    <row r="768" spans="1:28" ht="12.75">
      <c r="A768" s="838"/>
      <c r="B768" s="853"/>
      <c r="C768" s="859"/>
      <c r="D768" s="860"/>
      <c r="E768" s="860"/>
      <c r="F768" s="860"/>
      <c r="G768" s="860"/>
      <c r="H768" s="860"/>
      <c r="I768" s="860"/>
      <c r="J768" s="860"/>
      <c r="K768" s="860"/>
      <c r="L768" s="860"/>
      <c r="M768" s="860"/>
      <c r="N768" s="860"/>
      <c r="O768" s="860"/>
      <c r="P768" s="860"/>
      <c r="Q768" s="860"/>
      <c r="R768" s="860"/>
      <c r="S768" s="860"/>
      <c r="T768" s="860"/>
      <c r="U768" s="860"/>
      <c r="V768" s="860"/>
      <c r="W768" s="860"/>
      <c r="X768" s="855"/>
      <c r="Y768" s="856"/>
      <c r="Z768" s="838"/>
      <c r="AA768" s="838"/>
      <c r="AB768" s="838"/>
    </row>
    <row r="769" spans="1:28" ht="12.75">
      <c r="A769" s="838"/>
      <c r="B769" s="853"/>
      <c r="C769" s="859"/>
      <c r="D769" s="860"/>
      <c r="E769" s="860"/>
      <c r="F769" s="860"/>
      <c r="G769" s="860"/>
      <c r="H769" s="860"/>
      <c r="I769" s="860"/>
      <c r="J769" s="860"/>
      <c r="K769" s="860"/>
      <c r="L769" s="860"/>
      <c r="M769" s="860"/>
      <c r="N769" s="860"/>
      <c r="O769" s="860"/>
      <c r="P769" s="860"/>
      <c r="Q769" s="860"/>
      <c r="R769" s="860"/>
      <c r="S769" s="860"/>
      <c r="T769" s="860"/>
      <c r="U769" s="860"/>
      <c r="V769" s="860"/>
      <c r="W769" s="860"/>
      <c r="X769" s="855"/>
      <c r="Y769" s="856"/>
      <c r="Z769" s="838"/>
      <c r="AA769" s="838"/>
      <c r="AB769" s="838"/>
    </row>
    <row r="770" spans="1:28" ht="12.75">
      <c r="A770" s="838"/>
      <c r="B770" s="853"/>
      <c r="C770" s="859"/>
      <c r="D770" s="860"/>
      <c r="E770" s="860"/>
      <c r="F770" s="860"/>
      <c r="G770" s="860"/>
      <c r="H770" s="860"/>
      <c r="I770" s="860"/>
      <c r="J770" s="860"/>
      <c r="K770" s="860"/>
      <c r="L770" s="860"/>
      <c r="M770" s="860"/>
      <c r="N770" s="860"/>
      <c r="O770" s="860"/>
      <c r="P770" s="860"/>
      <c r="Q770" s="860"/>
      <c r="R770" s="860"/>
      <c r="S770" s="860"/>
      <c r="T770" s="860"/>
      <c r="U770" s="860"/>
      <c r="V770" s="860"/>
      <c r="W770" s="860"/>
      <c r="X770" s="855"/>
      <c r="Y770" s="856"/>
      <c r="Z770" s="838"/>
      <c r="AA770" s="838"/>
      <c r="AB770" s="838"/>
    </row>
    <row r="771" spans="1:28" ht="12.75">
      <c r="A771" s="838"/>
      <c r="B771" s="853"/>
      <c r="C771" s="859"/>
      <c r="D771" s="860"/>
      <c r="E771" s="860"/>
      <c r="F771" s="860"/>
      <c r="G771" s="860"/>
      <c r="H771" s="860"/>
      <c r="I771" s="860"/>
      <c r="J771" s="860"/>
      <c r="K771" s="860"/>
      <c r="L771" s="860"/>
      <c r="M771" s="860"/>
      <c r="N771" s="860"/>
      <c r="O771" s="860"/>
      <c r="P771" s="860"/>
      <c r="Q771" s="860"/>
      <c r="R771" s="860"/>
      <c r="S771" s="860"/>
      <c r="T771" s="860"/>
      <c r="U771" s="860"/>
      <c r="V771" s="860"/>
      <c r="W771" s="860"/>
      <c r="X771" s="855"/>
      <c r="Y771" s="856"/>
      <c r="Z771" s="838"/>
      <c r="AA771" s="838"/>
      <c r="AB771" s="838"/>
    </row>
    <row r="772" spans="1:28" ht="12.75">
      <c r="A772" s="838"/>
      <c r="B772" s="853"/>
      <c r="C772" s="859"/>
      <c r="D772" s="860"/>
      <c r="E772" s="860"/>
      <c r="F772" s="860"/>
      <c r="G772" s="860"/>
      <c r="H772" s="860"/>
      <c r="I772" s="860"/>
      <c r="J772" s="860"/>
      <c r="K772" s="860"/>
      <c r="L772" s="860"/>
      <c r="M772" s="860"/>
      <c r="N772" s="860"/>
      <c r="O772" s="860"/>
      <c r="P772" s="860"/>
      <c r="Q772" s="860"/>
      <c r="R772" s="860"/>
      <c r="S772" s="860"/>
      <c r="T772" s="860"/>
      <c r="U772" s="860"/>
      <c r="V772" s="860"/>
      <c r="W772" s="860"/>
      <c r="X772" s="855"/>
      <c r="Y772" s="856"/>
      <c r="Z772" s="838"/>
      <c r="AA772" s="838"/>
      <c r="AB772" s="838"/>
    </row>
    <row r="773" spans="1:28" ht="12.75">
      <c r="A773" s="838"/>
      <c r="B773" s="853"/>
      <c r="C773" s="859"/>
      <c r="D773" s="860"/>
      <c r="E773" s="860"/>
      <c r="F773" s="860"/>
      <c r="G773" s="860"/>
      <c r="H773" s="860"/>
      <c r="I773" s="860"/>
      <c r="J773" s="860"/>
      <c r="K773" s="860"/>
      <c r="L773" s="860"/>
      <c r="M773" s="860"/>
      <c r="N773" s="860"/>
      <c r="O773" s="860"/>
      <c r="P773" s="860"/>
      <c r="Q773" s="860"/>
      <c r="R773" s="860"/>
      <c r="S773" s="860"/>
      <c r="T773" s="860"/>
      <c r="U773" s="860"/>
      <c r="V773" s="860"/>
      <c r="W773" s="860"/>
      <c r="X773" s="855"/>
      <c r="Y773" s="856"/>
      <c r="Z773" s="838"/>
      <c r="AA773" s="838"/>
      <c r="AB773" s="838"/>
    </row>
    <row r="774" spans="1:28" ht="12.75">
      <c r="A774" s="838"/>
      <c r="B774" s="853"/>
      <c r="C774" s="859"/>
      <c r="D774" s="860"/>
      <c r="E774" s="860"/>
      <c r="F774" s="860"/>
      <c r="G774" s="860"/>
      <c r="H774" s="860"/>
      <c r="I774" s="860"/>
      <c r="J774" s="860"/>
      <c r="K774" s="860"/>
      <c r="L774" s="860"/>
      <c r="M774" s="860"/>
      <c r="N774" s="860"/>
      <c r="O774" s="860"/>
      <c r="P774" s="860"/>
      <c r="Q774" s="860"/>
      <c r="R774" s="860"/>
      <c r="S774" s="860"/>
      <c r="T774" s="860"/>
      <c r="U774" s="860"/>
      <c r="V774" s="860"/>
      <c r="W774" s="860"/>
      <c r="X774" s="855"/>
      <c r="Y774" s="856"/>
      <c r="Z774" s="838"/>
      <c r="AA774" s="838"/>
      <c r="AB774" s="838"/>
    </row>
    <row r="775" spans="1:28" ht="12.75">
      <c r="A775" s="838"/>
      <c r="B775" s="853"/>
      <c r="C775" s="859"/>
      <c r="D775" s="860"/>
      <c r="E775" s="860"/>
      <c r="F775" s="860"/>
      <c r="G775" s="860"/>
      <c r="H775" s="860"/>
      <c r="I775" s="860"/>
      <c r="J775" s="860"/>
      <c r="K775" s="860"/>
      <c r="L775" s="860"/>
      <c r="M775" s="860"/>
      <c r="N775" s="860"/>
      <c r="O775" s="860"/>
      <c r="P775" s="860"/>
      <c r="Q775" s="860"/>
      <c r="R775" s="860"/>
      <c r="S775" s="860"/>
      <c r="T775" s="860"/>
      <c r="U775" s="860"/>
      <c r="V775" s="860"/>
      <c r="W775" s="860"/>
      <c r="X775" s="855"/>
      <c r="Y775" s="856"/>
      <c r="Z775" s="838"/>
      <c r="AA775" s="838"/>
      <c r="AB775" s="838"/>
    </row>
    <row r="776" spans="1:28" ht="12.75">
      <c r="A776" s="838"/>
      <c r="B776" s="853"/>
      <c r="C776" s="859"/>
      <c r="D776" s="860"/>
      <c r="E776" s="860"/>
      <c r="F776" s="860"/>
      <c r="G776" s="860"/>
      <c r="H776" s="860"/>
      <c r="I776" s="860"/>
      <c r="J776" s="860"/>
      <c r="K776" s="860"/>
      <c r="L776" s="860"/>
      <c r="M776" s="860"/>
      <c r="N776" s="860"/>
      <c r="O776" s="860"/>
      <c r="P776" s="860"/>
      <c r="Q776" s="860"/>
      <c r="R776" s="860"/>
      <c r="S776" s="860"/>
      <c r="T776" s="860"/>
      <c r="U776" s="860"/>
      <c r="V776" s="860"/>
      <c r="W776" s="860"/>
      <c r="X776" s="855"/>
      <c r="Y776" s="856"/>
      <c r="Z776" s="838"/>
      <c r="AA776" s="838"/>
      <c r="AB776" s="838"/>
    </row>
    <row r="777" spans="1:28" ht="12.75">
      <c r="A777" s="838"/>
      <c r="B777" s="853"/>
      <c r="C777" s="859"/>
      <c r="D777" s="860"/>
      <c r="E777" s="860"/>
      <c r="F777" s="860"/>
      <c r="G777" s="860"/>
      <c r="H777" s="860"/>
      <c r="I777" s="860"/>
      <c r="J777" s="860"/>
      <c r="K777" s="860"/>
      <c r="L777" s="860"/>
      <c r="M777" s="860"/>
      <c r="N777" s="860"/>
      <c r="O777" s="860"/>
      <c r="P777" s="860"/>
      <c r="Q777" s="860"/>
      <c r="R777" s="860"/>
      <c r="S777" s="860"/>
      <c r="T777" s="860"/>
      <c r="U777" s="860"/>
      <c r="V777" s="860"/>
      <c r="W777" s="860"/>
      <c r="X777" s="855"/>
      <c r="Y777" s="856"/>
      <c r="Z777" s="838"/>
      <c r="AA777" s="838"/>
      <c r="AB777" s="838"/>
    </row>
    <row r="778" spans="1:28" ht="12.75">
      <c r="A778" s="838"/>
      <c r="B778" s="853"/>
      <c r="C778" s="859"/>
      <c r="D778" s="860"/>
      <c r="E778" s="860"/>
      <c r="F778" s="860"/>
      <c r="G778" s="860"/>
      <c r="H778" s="860"/>
      <c r="I778" s="860"/>
      <c r="J778" s="860"/>
      <c r="K778" s="860"/>
      <c r="L778" s="860"/>
      <c r="M778" s="860"/>
      <c r="N778" s="860"/>
      <c r="O778" s="860"/>
      <c r="P778" s="860"/>
      <c r="Q778" s="860"/>
      <c r="R778" s="860"/>
      <c r="S778" s="860"/>
      <c r="T778" s="860"/>
      <c r="U778" s="860"/>
      <c r="V778" s="860"/>
      <c r="W778" s="860"/>
      <c r="X778" s="855"/>
      <c r="Y778" s="856"/>
      <c r="Z778" s="838"/>
      <c r="AA778" s="838"/>
      <c r="AB778" s="838"/>
    </row>
    <row r="779" spans="1:28" ht="12.75">
      <c r="A779" s="838"/>
      <c r="B779" s="853"/>
      <c r="C779" s="859"/>
      <c r="D779" s="860"/>
      <c r="E779" s="860"/>
      <c r="F779" s="860"/>
      <c r="G779" s="860"/>
      <c r="H779" s="860"/>
      <c r="I779" s="860"/>
      <c r="J779" s="860"/>
      <c r="K779" s="860"/>
      <c r="L779" s="860"/>
      <c r="M779" s="860"/>
      <c r="N779" s="860"/>
      <c r="O779" s="860"/>
      <c r="P779" s="860"/>
      <c r="Q779" s="860"/>
      <c r="R779" s="860"/>
      <c r="S779" s="860"/>
      <c r="T779" s="860"/>
      <c r="U779" s="860"/>
      <c r="V779" s="860"/>
      <c r="W779" s="860"/>
      <c r="X779" s="855"/>
      <c r="Y779" s="856"/>
      <c r="Z779" s="838"/>
      <c r="AA779" s="838"/>
      <c r="AB779" s="838"/>
    </row>
    <row r="780" spans="1:28" ht="12.75">
      <c r="A780" s="838"/>
      <c r="B780" s="853"/>
      <c r="C780" s="859"/>
      <c r="D780" s="860"/>
      <c r="E780" s="860"/>
      <c r="F780" s="860"/>
      <c r="G780" s="860"/>
      <c r="H780" s="860"/>
      <c r="I780" s="860"/>
      <c r="J780" s="860"/>
      <c r="K780" s="860"/>
      <c r="L780" s="860"/>
      <c r="M780" s="860"/>
      <c r="N780" s="860"/>
      <c r="O780" s="860"/>
      <c r="P780" s="860"/>
      <c r="Q780" s="860"/>
      <c r="R780" s="860"/>
      <c r="S780" s="860"/>
      <c r="T780" s="860"/>
      <c r="U780" s="860"/>
      <c r="V780" s="860"/>
      <c r="W780" s="860"/>
      <c r="X780" s="855"/>
      <c r="Y780" s="856"/>
      <c r="Z780" s="838"/>
      <c r="AA780" s="838"/>
      <c r="AB780" s="838"/>
    </row>
    <row r="781" spans="1:28" ht="12.75">
      <c r="A781" s="838"/>
      <c r="B781" s="853"/>
      <c r="C781" s="859"/>
      <c r="D781" s="860"/>
      <c r="E781" s="860"/>
      <c r="F781" s="860"/>
      <c r="G781" s="860"/>
      <c r="H781" s="860"/>
      <c r="I781" s="860"/>
      <c r="J781" s="860"/>
      <c r="K781" s="860"/>
      <c r="L781" s="860"/>
      <c r="M781" s="860"/>
      <c r="N781" s="860"/>
      <c r="O781" s="860"/>
      <c r="P781" s="860"/>
      <c r="Q781" s="860"/>
      <c r="R781" s="860"/>
      <c r="S781" s="860"/>
      <c r="T781" s="860"/>
      <c r="U781" s="860"/>
      <c r="V781" s="860"/>
      <c r="W781" s="860"/>
      <c r="X781" s="855"/>
      <c r="Y781" s="856"/>
      <c r="Z781" s="838"/>
      <c r="AA781" s="838"/>
      <c r="AB781" s="838"/>
    </row>
    <row r="782" spans="1:28" ht="12.75">
      <c r="A782" s="838"/>
      <c r="B782" s="853"/>
      <c r="C782" s="859"/>
      <c r="D782" s="860"/>
      <c r="E782" s="860"/>
      <c r="F782" s="860"/>
      <c r="G782" s="860"/>
      <c r="H782" s="860"/>
      <c r="I782" s="860"/>
      <c r="J782" s="860"/>
      <c r="K782" s="860"/>
      <c r="L782" s="860"/>
      <c r="M782" s="860"/>
      <c r="N782" s="860"/>
      <c r="O782" s="860"/>
      <c r="P782" s="860"/>
      <c r="Q782" s="860"/>
      <c r="R782" s="860"/>
      <c r="S782" s="860"/>
      <c r="T782" s="860"/>
      <c r="U782" s="860"/>
      <c r="V782" s="860"/>
      <c r="W782" s="860"/>
      <c r="X782" s="855"/>
      <c r="Y782" s="856"/>
      <c r="Z782" s="838"/>
      <c r="AA782" s="838"/>
      <c r="AB782" s="838"/>
    </row>
    <row r="783" spans="1:28" ht="12.75">
      <c r="A783" s="838"/>
      <c r="B783" s="853"/>
      <c r="C783" s="859"/>
      <c r="D783" s="860"/>
      <c r="E783" s="860"/>
      <c r="F783" s="860"/>
      <c r="G783" s="860"/>
      <c r="H783" s="860"/>
      <c r="I783" s="860"/>
      <c r="J783" s="860"/>
      <c r="K783" s="860"/>
      <c r="L783" s="860"/>
      <c r="M783" s="860"/>
      <c r="N783" s="860"/>
      <c r="O783" s="860"/>
      <c r="P783" s="860"/>
      <c r="Q783" s="860"/>
      <c r="R783" s="860"/>
      <c r="S783" s="860"/>
      <c r="T783" s="860"/>
      <c r="U783" s="860"/>
      <c r="V783" s="860"/>
      <c r="W783" s="860"/>
      <c r="X783" s="855"/>
      <c r="Y783" s="856"/>
      <c r="Z783" s="838"/>
      <c r="AA783" s="838"/>
      <c r="AB783" s="838"/>
    </row>
    <row r="784" spans="1:28" ht="12.75">
      <c r="A784" s="838"/>
      <c r="B784" s="853"/>
      <c r="C784" s="859"/>
      <c r="D784" s="860"/>
      <c r="E784" s="860"/>
      <c r="F784" s="860"/>
      <c r="G784" s="860"/>
      <c r="H784" s="860"/>
      <c r="I784" s="860"/>
      <c r="J784" s="860"/>
      <c r="K784" s="860"/>
      <c r="L784" s="860"/>
      <c r="M784" s="860"/>
      <c r="N784" s="860"/>
      <c r="O784" s="860"/>
      <c r="P784" s="860"/>
      <c r="Q784" s="860"/>
      <c r="R784" s="860"/>
      <c r="S784" s="860"/>
      <c r="T784" s="860"/>
      <c r="U784" s="860"/>
      <c r="V784" s="860"/>
      <c r="W784" s="860"/>
      <c r="X784" s="855"/>
      <c r="Y784" s="856"/>
      <c r="Z784" s="838"/>
      <c r="AA784" s="838"/>
      <c r="AB784" s="838"/>
    </row>
    <row r="785" spans="1:28" ht="12.75">
      <c r="A785" s="838"/>
      <c r="B785" s="853"/>
      <c r="C785" s="859"/>
      <c r="D785" s="860"/>
      <c r="E785" s="860"/>
      <c r="F785" s="860"/>
      <c r="G785" s="860"/>
      <c r="H785" s="860"/>
      <c r="I785" s="860"/>
      <c r="J785" s="860"/>
      <c r="K785" s="860"/>
      <c r="L785" s="860"/>
      <c r="M785" s="860"/>
      <c r="N785" s="860"/>
      <c r="O785" s="860"/>
      <c r="P785" s="860"/>
      <c r="Q785" s="860"/>
      <c r="R785" s="860"/>
      <c r="S785" s="860"/>
      <c r="T785" s="860"/>
      <c r="U785" s="860"/>
      <c r="V785" s="860"/>
      <c r="W785" s="860"/>
      <c r="X785" s="855"/>
      <c r="Y785" s="856"/>
      <c r="Z785" s="838"/>
      <c r="AA785" s="838"/>
      <c r="AB785" s="838"/>
    </row>
    <row r="786" spans="1:28" ht="12.75">
      <c r="A786" s="838"/>
      <c r="B786" s="853"/>
      <c r="C786" s="859"/>
      <c r="D786" s="860"/>
      <c r="E786" s="860"/>
      <c r="F786" s="860"/>
      <c r="G786" s="860"/>
      <c r="H786" s="860"/>
      <c r="I786" s="860"/>
      <c r="J786" s="860"/>
      <c r="K786" s="860"/>
      <c r="L786" s="860"/>
      <c r="M786" s="860"/>
      <c r="N786" s="860"/>
      <c r="O786" s="860"/>
      <c r="P786" s="860"/>
      <c r="Q786" s="860"/>
      <c r="R786" s="860"/>
      <c r="S786" s="860"/>
      <c r="T786" s="860"/>
      <c r="U786" s="860"/>
      <c r="V786" s="860"/>
      <c r="W786" s="860"/>
      <c r="X786" s="855"/>
      <c r="Y786" s="856"/>
      <c r="Z786" s="838"/>
      <c r="AA786" s="838"/>
      <c r="AB786" s="838"/>
    </row>
    <row r="787" spans="1:28" ht="12.75">
      <c r="A787" s="838"/>
      <c r="B787" s="853"/>
      <c r="C787" s="859"/>
      <c r="D787" s="860"/>
      <c r="E787" s="860"/>
      <c r="F787" s="860"/>
      <c r="G787" s="860"/>
      <c r="H787" s="860"/>
      <c r="I787" s="860"/>
      <c r="J787" s="860"/>
      <c r="K787" s="860"/>
      <c r="L787" s="860"/>
      <c r="M787" s="860"/>
      <c r="N787" s="860"/>
      <c r="O787" s="860"/>
      <c r="P787" s="860"/>
      <c r="Q787" s="860"/>
      <c r="R787" s="860"/>
      <c r="S787" s="860"/>
      <c r="T787" s="860"/>
      <c r="U787" s="860"/>
      <c r="V787" s="860"/>
      <c r="W787" s="860"/>
      <c r="X787" s="855"/>
      <c r="Y787" s="856"/>
      <c r="Z787" s="838"/>
      <c r="AA787" s="838"/>
      <c r="AB787" s="838"/>
    </row>
    <row r="788" spans="1:28" ht="12.75">
      <c r="A788" s="838"/>
      <c r="B788" s="853"/>
      <c r="C788" s="859"/>
      <c r="D788" s="860"/>
      <c r="E788" s="860"/>
      <c r="F788" s="860"/>
      <c r="G788" s="860"/>
      <c r="H788" s="860"/>
      <c r="I788" s="860"/>
      <c r="J788" s="860"/>
      <c r="K788" s="860"/>
      <c r="L788" s="860"/>
      <c r="M788" s="860"/>
      <c r="N788" s="860"/>
      <c r="O788" s="860"/>
      <c r="P788" s="860"/>
      <c r="Q788" s="860"/>
      <c r="R788" s="860"/>
      <c r="S788" s="860"/>
      <c r="T788" s="860"/>
      <c r="U788" s="860"/>
      <c r="V788" s="860"/>
      <c r="W788" s="860"/>
      <c r="X788" s="855"/>
      <c r="Y788" s="856"/>
      <c r="Z788" s="838"/>
      <c r="AA788" s="838"/>
      <c r="AB788" s="838"/>
    </row>
    <row r="789" spans="1:28" ht="12.75">
      <c r="A789" s="838"/>
      <c r="B789" s="853"/>
      <c r="C789" s="859"/>
      <c r="D789" s="860"/>
      <c r="E789" s="860"/>
      <c r="F789" s="860"/>
      <c r="G789" s="860"/>
      <c r="H789" s="860"/>
      <c r="I789" s="860"/>
      <c r="J789" s="860"/>
      <c r="K789" s="860"/>
      <c r="L789" s="860"/>
      <c r="M789" s="860"/>
      <c r="N789" s="860"/>
      <c r="O789" s="860"/>
      <c r="P789" s="860"/>
      <c r="Q789" s="860"/>
      <c r="R789" s="860"/>
      <c r="S789" s="860"/>
      <c r="T789" s="860"/>
      <c r="U789" s="860"/>
      <c r="V789" s="860"/>
      <c r="W789" s="860"/>
      <c r="X789" s="855"/>
      <c r="Y789" s="856"/>
      <c r="Z789" s="838"/>
      <c r="AA789" s="838"/>
      <c r="AB789" s="838"/>
    </row>
    <row r="790" spans="1:28" ht="12.75">
      <c r="A790" s="838"/>
      <c r="B790" s="853"/>
      <c r="C790" s="859"/>
      <c r="D790" s="860"/>
      <c r="E790" s="860"/>
      <c r="F790" s="860"/>
      <c r="G790" s="860"/>
      <c r="H790" s="860"/>
      <c r="I790" s="860"/>
      <c r="J790" s="860"/>
      <c r="K790" s="860"/>
      <c r="L790" s="860"/>
      <c r="M790" s="860"/>
      <c r="N790" s="860"/>
      <c r="O790" s="860"/>
      <c r="P790" s="860"/>
      <c r="Q790" s="860"/>
      <c r="R790" s="860"/>
      <c r="S790" s="860"/>
      <c r="T790" s="860"/>
      <c r="U790" s="860"/>
      <c r="V790" s="860"/>
      <c r="W790" s="860"/>
      <c r="X790" s="855"/>
      <c r="Y790" s="856"/>
      <c r="Z790" s="838"/>
      <c r="AA790" s="838"/>
      <c r="AB790" s="838"/>
    </row>
    <row r="791" spans="1:28" ht="12.75">
      <c r="A791" s="838"/>
      <c r="B791" s="853"/>
      <c r="C791" s="859"/>
      <c r="D791" s="860"/>
      <c r="E791" s="860"/>
      <c r="F791" s="860"/>
      <c r="G791" s="860"/>
      <c r="H791" s="860"/>
      <c r="I791" s="860"/>
      <c r="J791" s="860"/>
      <c r="K791" s="860"/>
      <c r="L791" s="860"/>
      <c r="M791" s="860"/>
      <c r="N791" s="860"/>
      <c r="O791" s="860"/>
      <c r="P791" s="860"/>
      <c r="Q791" s="860"/>
      <c r="R791" s="860"/>
      <c r="S791" s="860"/>
      <c r="T791" s="860"/>
      <c r="U791" s="860"/>
      <c r="V791" s="860"/>
      <c r="W791" s="860"/>
      <c r="X791" s="855"/>
      <c r="Y791" s="856"/>
      <c r="Z791" s="838"/>
      <c r="AA791" s="838"/>
      <c r="AB791" s="838"/>
    </row>
    <row r="792" spans="1:28" ht="12.75">
      <c r="A792" s="838"/>
      <c r="B792" s="853"/>
      <c r="C792" s="859"/>
      <c r="D792" s="860"/>
      <c r="E792" s="860"/>
      <c r="F792" s="860"/>
      <c r="G792" s="860"/>
      <c r="H792" s="860"/>
      <c r="I792" s="860"/>
      <c r="J792" s="860"/>
      <c r="K792" s="860"/>
      <c r="L792" s="860"/>
      <c r="M792" s="860"/>
      <c r="N792" s="860"/>
      <c r="O792" s="860"/>
      <c r="P792" s="860"/>
      <c r="Q792" s="860"/>
      <c r="R792" s="860"/>
      <c r="S792" s="860"/>
      <c r="T792" s="860"/>
      <c r="U792" s="860"/>
      <c r="V792" s="860"/>
      <c r="W792" s="860"/>
      <c r="X792" s="855"/>
      <c r="Y792" s="856"/>
      <c r="Z792" s="838"/>
      <c r="AA792" s="838"/>
      <c r="AB792" s="838"/>
    </row>
    <row r="793" spans="1:28" ht="12.75">
      <c r="A793" s="838"/>
      <c r="B793" s="853"/>
      <c r="C793" s="859"/>
      <c r="D793" s="860"/>
      <c r="E793" s="860"/>
      <c r="F793" s="860"/>
      <c r="G793" s="860"/>
      <c r="H793" s="860"/>
      <c r="I793" s="860"/>
      <c r="J793" s="860"/>
      <c r="K793" s="860"/>
      <c r="L793" s="860"/>
      <c r="M793" s="860"/>
      <c r="N793" s="860"/>
      <c r="O793" s="860"/>
      <c r="P793" s="860"/>
      <c r="Q793" s="860"/>
      <c r="R793" s="860"/>
      <c r="S793" s="860"/>
      <c r="T793" s="860"/>
      <c r="U793" s="860"/>
      <c r="V793" s="860"/>
      <c r="W793" s="860"/>
      <c r="X793" s="855"/>
      <c r="Y793" s="856"/>
      <c r="Z793" s="838"/>
      <c r="AA793" s="838"/>
      <c r="AB793" s="838"/>
    </row>
    <row r="794" spans="1:28" ht="12.75">
      <c r="A794" s="838"/>
      <c r="B794" s="853"/>
      <c r="C794" s="859"/>
      <c r="D794" s="860"/>
      <c r="E794" s="860"/>
      <c r="F794" s="860"/>
      <c r="G794" s="860"/>
      <c r="H794" s="860"/>
      <c r="I794" s="860"/>
      <c r="J794" s="860"/>
      <c r="K794" s="860"/>
      <c r="L794" s="860"/>
      <c r="M794" s="860"/>
      <c r="N794" s="860"/>
      <c r="O794" s="860"/>
      <c r="P794" s="860"/>
      <c r="Q794" s="860"/>
      <c r="R794" s="860"/>
      <c r="S794" s="860"/>
      <c r="T794" s="860"/>
      <c r="U794" s="860"/>
      <c r="V794" s="860"/>
      <c r="W794" s="860"/>
      <c r="X794" s="855"/>
      <c r="Y794" s="856"/>
      <c r="Z794" s="838"/>
      <c r="AA794" s="838"/>
      <c r="AB794" s="838"/>
    </row>
    <row r="795" spans="1:28" ht="12.75">
      <c r="A795" s="838"/>
      <c r="B795" s="853"/>
      <c r="C795" s="859"/>
      <c r="D795" s="860"/>
      <c r="E795" s="860"/>
      <c r="F795" s="860"/>
      <c r="G795" s="860"/>
      <c r="H795" s="860"/>
      <c r="I795" s="860"/>
      <c r="J795" s="860"/>
      <c r="K795" s="860"/>
      <c r="L795" s="860"/>
      <c r="M795" s="860"/>
      <c r="N795" s="860"/>
      <c r="O795" s="860"/>
      <c r="P795" s="860"/>
      <c r="Q795" s="860"/>
      <c r="R795" s="860"/>
      <c r="S795" s="860"/>
      <c r="T795" s="860"/>
      <c r="U795" s="860"/>
      <c r="V795" s="860"/>
      <c r="W795" s="860"/>
      <c r="X795" s="855"/>
      <c r="Y795" s="856"/>
      <c r="Z795" s="838"/>
      <c r="AA795" s="838"/>
      <c r="AB795" s="838"/>
    </row>
    <row r="796" spans="1:28" ht="12.75">
      <c r="A796" s="838"/>
      <c r="B796" s="853"/>
      <c r="C796" s="859"/>
      <c r="D796" s="860"/>
      <c r="E796" s="860"/>
      <c r="F796" s="860"/>
      <c r="G796" s="860"/>
      <c r="H796" s="860"/>
      <c r="I796" s="860"/>
      <c r="J796" s="860"/>
      <c r="K796" s="860"/>
      <c r="L796" s="860"/>
      <c r="M796" s="860"/>
      <c r="N796" s="860"/>
      <c r="O796" s="860"/>
      <c r="P796" s="860"/>
      <c r="Q796" s="860"/>
      <c r="R796" s="860"/>
      <c r="S796" s="860"/>
      <c r="T796" s="860"/>
      <c r="U796" s="860"/>
      <c r="V796" s="860"/>
      <c r="W796" s="860"/>
      <c r="X796" s="855"/>
      <c r="Y796" s="856"/>
      <c r="Z796" s="838"/>
      <c r="AA796" s="838"/>
      <c r="AB796" s="838"/>
    </row>
    <row r="797" spans="1:28" ht="12.75">
      <c r="A797" s="838"/>
      <c r="B797" s="853"/>
      <c r="C797" s="859"/>
      <c r="D797" s="860"/>
      <c r="E797" s="860"/>
      <c r="F797" s="860"/>
      <c r="G797" s="860"/>
      <c r="H797" s="860"/>
      <c r="I797" s="860"/>
      <c r="J797" s="860"/>
      <c r="K797" s="860"/>
      <c r="L797" s="860"/>
      <c r="M797" s="860"/>
      <c r="N797" s="860"/>
      <c r="O797" s="860"/>
      <c r="P797" s="860"/>
      <c r="Q797" s="860"/>
      <c r="R797" s="860"/>
      <c r="S797" s="860"/>
      <c r="T797" s="860"/>
      <c r="U797" s="860"/>
      <c r="V797" s="860"/>
      <c r="W797" s="860"/>
      <c r="X797" s="855"/>
      <c r="Y797" s="856"/>
      <c r="Z797" s="838"/>
      <c r="AA797" s="838"/>
      <c r="AB797" s="838"/>
    </row>
    <row r="798" spans="1:28" ht="12.75">
      <c r="A798" s="838"/>
      <c r="B798" s="853"/>
      <c r="C798" s="859"/>
      <c r="D798" s="860"/>
      <c r="E798" s="860"/>
      <c r="F798" s="860"/>
      <c r="G798" s="860"/>
      <c r="H798" s="860"/>
      <c r="I798" s="860"/>
      <c r="J798" s="860"/>
      <c r="K798" s="860"/>
      <c r="L798" s="860"/>
      <c r="M798" s="860"/>
      <c r="N798" s="860"/>
      <c r="O798" s="860"/>
      <c r="P798" s="860"/>
      <c r="Q798" s="860"/>
      <c r="R798" s="860"/>
      <c r="S798" s="860"/>
      <c r="T798" s="860"/>
      <c r="U798" s="860"/>
      <c r="V798" s="860"/>
      <c r="W798" s="860"/>
      <c r="X798" s="855"/>
      <c r="Y798" s="856"/>
      <c r="Z798" s="838"/>
      <c r="AA798" s="838"/>
      <c r="AB798" s="838"/>
    </row>
    <row r="799" spans="1:28" ht="12.75">
      <c r="A799" s="838"/>
      <c r="B799" s="853"/>
      <c r="C799" s="859"/>
      <c r="D799" s="860"/>
      <c r="E799" s="860"/>
      <c r="F799" s="860"/>
      <c r="G799" s="860"/>
      <c r="H799" s="860"/>
      <c r="I799" s="860"/>
      <c r="J799" s="860"/>
      <c r="K799" s="860"/>
      <c r="L799" s="860"/>
      <c r="M799" s="860"/>
      <c r="N799" s="860"/>
      <c r="O799" s="860"/>
      <c r="P799" s="860"/>
      <c r="Q799" s="860"/>
      <c r="R799" s="860"/>
      <c r="S799" s="860"/>
      <c r="T799" s="860"/>
      <c r="U799" s="860"/>
      <c r="V799" s="860"/>
      <c r="W799" s="860"/>
      <c r="X799" s="855"/>
      <c r="Y799" s="856"/>
      <c r="Z799" s="838"/>
      <c r="AA799" s="838"/>
      <c r="AB799" s="838"/>
    </row>
    <row r="800" spans="1:28" ht="12.75">
      <c r="A800" s="838"/>
      <c r="B800" s="853"/>
      <c r="C800" s="859"/>
      <c r="D800" s="860"/>
      <c r="E800" s="860"/>
      <c r="F800" s="860"/>
      <c r="G800" s="860"/>
      <c r="H800" s="860"/>
      <c r="I800" s="860"/>
      <c r="J800" s="860"/>
      <c r="K800" s="860"/>
      <c r="L800" s="860"/>
      <c r="M800" s="860"/>
      <c r="N800" s="860"/>
      <c r="O800" s="860"/>
      <c r="P800" s="860"/>
      <c r="Q800" s="860"/>
      <c r="R800" s="860"/>
      <c r="S800" s="860"/>
      <c r="T800" s="860"/>
      <c r="U800" s="860"/>
      <c r="V800" s="860"/>
      <c r="W800" s="860"/>
      <c r="X800" s="855"/>
      <c r="Y800" s="856"/>
      <c r="Z800" s="838"/>
      <c r="AA800" s="838"/>
      <c r="AB800" s="838"/>
    </row>
    <row r="801" spans="1:28" ht="12.75">
      <c r="A801" s="838"/>
      <c r="B801" s="853"/>
      <c r="C801" s="859"/>
      <c r="D801" s="860"/>
      <c r="E801" s="860"/>
      <c r="F801" s="860"/>
      <c r="G801" s="860"/>
      <c r="H801" s="860"/>
      <c r="I801" s="860"/>
      <c r="J801" s="860"/>
      <c r="K801" s="860"/>
      <c r="L801" s="860"/>
      <c r="M801" s="860"/>
      <c r="N801" s="860"/>
      <c r="O801" s="860"/>
      <c r="P801" s="860"/>
      <c r="Q801" s="860"/>
      <c r="R801" s="860"/>
      <c r="S801" s="860"/>
      <c r="T801" s="860"/>
      <c r="U801" s="860"/>
      <c r="V801" s="860"/>
      <c r="W801" s="860"/>
      <c r="X801" s="855"/>
      <c r="Y801" s="856"/>
      <c r="Z801" s="838"/>
      <c r="AA801" s="838"/>
      <c r="AB801" s="838"/>
    </row>
    <row r="802" spans="1:28" ht="12.75">
      <c r="A802" s="838"/>
      <c r="B802" s="853"/>
      <c r="C802" s="859"/>
      <c r="D802" s="860"/>
      <c r="E802" s="860"/>
      <c r="F802" s="860"/>
      <c r="G802" s="860"/>
      <c r="H802" s="860"/>
      <c r="I802" s="860"/>
      <c r="J802" s="860"/>
      <c r="K802" s="860"/>
      <c r="L802" s="860"/>
      <c r="M802" s="860"/>
      <c r="N802" s="860"/>
      <c r="O802" s="860"/>
      <c r="P802" s="860"/>
      <c r="Q802" s="860"/>
      <c r="R802" s="860"/>
      <c r="S802" s="860"/>
      <c r="T802" s="860"/>
      <c r="U802" s="860"/>
      <c r="V802" s="860"/>
      <c r="W802" s="860"/>
      <c r="X802" s="855"/>
      <c r="Y802" s="856"/>
      <c r="Z802" s="838"/>
      <c r="AA802" s="838"/>
      <c r="AB802" s="838"/>
    </row>
    <row r="803" spans="1:28" ht="12.75">
      <c r="A803" s="838"/>
      <c r="B803" s="853"/>
      <c r="C803" s="859"/>
      <c r="D803" s="860"/>
      <c r="E803" s="860"/>
      <c r="F803" s="860"/>
      <c r="G803" s="860"/>
      <c r="H803" s="860"/>
      <c r="I803" s="860"/>
      <c r="J803" s="860"/>
      <c r="K803" s="860"/>
      <c r="L803" s="860"/>
      <c r="M803" s="860"/>
      <c r="N803" s="860"/>
      <c r="O803" s="860"/>
      <c r="P803" s="860"/>
      <c r="Q803" s="860"/>
      <c r="R803" s="860"/>
      <c r="S803" s="860"/>
      <c r="T803" s="860"/>
      <c r="U803" s="860"/>
      <c r="V803" s="860"/>
      <c r="W803" s="860"/>
      <c r="X803" s="855"/>
      <c r="Y803" s="856"/>
      <c r="Z803" s="838"/>
      <c r="AA803" s="838"/>
      <c r="AB803" s="838"/>
    </row>
    <row r="804" spans="1:28" ht="12.75">
      <c r="A804" s="838"/>
      <c r="B804" s="853"/>
      <c r="C804" s="859"/>
      <c r="D804" s="860"/>
      <c r="E804" s="860"/>
      <c r="F804" s="860"/>
      <c r="G804" s="860"/>
      <c r="H804" s="860"/>
      <c r="I804" s="860"/>
      <c r="J804" s="860"/>
      <c r="K804" s="860"/>
      <c r="L804" s="860"/>
      <c r="M804" s="860"/>
      <c r="N804" s="860"/>
      <c r="O804" s="860"/>
      <c r="P804" s="860"/>
      <c r="Q804" s="860"/>
      <c r="R804" s="860"/>
      <c r="S804" s="860"/>
      <c r="T804" s="860"/>
      <c r="U804" s="860"/>
      <c r="V804" s="860"/>
      <c r="W804" s="860"/>
      <c r="X804" s="855"/>
      <c r="Y804" s="856"/>
      <c r="Z804" s="838"/>
      <c r="AA804" s="838"/>
      <c r="AB804" s="838"/>
    </row>
    <row r="805" spans="1:28" ht="12.75">
      <c r="A805" s="838"/>
      <c r="B805" s="853"/>
      <c r="C805" s="859"/>
      <c r="D805" s="860"/>
      <c r="E805" s="860"/>
      <c r="F805" s="860"/>
      <c r="G805" s="860"/>
      <c r="H805" s="860"/>
      <c r="I805" s="860"/>
      <c r="J805" s="860"/>
      <c r="K805" s="860"/>
      <c r="L805" s="860"/>
      <c r="M805" s="860"/>
      <c r="N805" s="860"/>
      <c r="O805" s="860"/>
      <c r="P805" s="860"/>
      <c r="Q805" s="860"/>
      <c r="R805" s="860"/>
      <c r="S805" s="860"/>
      <c r="T805" s="860"/>
      <c r="U805" s="860"/>
      <c r="V805" s="860"/>
      <c r="W805" s="860"/>
      <c r="X805" s="855"/>
      <c r="Y805" s="856"/>
      <c r="Z805" s="838"/>
      <c r="AA805" s="838"/>
      <c r="AB805" s="838"/>
    </row>
    <row r="806" spans="1:28" ht="12.75">
      <c r="A806" s="838"/>
      <c r="B806" s="853"/>
      <c r="C806" s="859"/>
      <c r="D806" s="860"/>
      <c r="E806" s="860"/>
      <c r="F806" s="860"/>
      <c r="G806" s="860"/>
      <c r="H806" s="860"/>
      <c r="I806" s="860"/>
      <c r="J806" s="860"/>
      <c r="K806" s="860"/>
      <c r="L806" s="860"/>
      <c r="M806" s="860"/>
      <c r="N806" s="860"/>
      <c r="O806" s="860"/>
      <c r="P806" s="860"/>
      <c r="Q806" s="860"/>
      <c r="R806" s="860"/>
      <c r="S806" s="860"/>
      <c r="T806" s="860"/>
      <c r="U806" s="860"/>
      <c r="V806" s="860"/>
      <c r="W806" s="860"/>
      <c r="X806" s="855"/>
      <c r="Y806" s="856"/>
      <c r="Z806" s="838"/>
      <c r="AA806" s="838"/>
      <c r="AB806" s="838"/>
    </row>
    <row r="807" spans="1:28" ht="12.75">
      <c r="A807" s="838"/>
      <c r="B807" s="853"/>
      <c r="C807" s="859"/>
      <c r="D807" s="860"/>
      <c r="E807" s="860"/>
      <c r="F807" s="860"/>
      <c r="G807" s="860"/>
      <c r="H807" s="860"/>
      <c r="I807" s="860"/>
      <c r="J807" s="860"/>
      <c r="K807" s="860"/>
      <c r="L807" s="860"/>
      <c r="M807" s="860"/>
      <c r="N807" s="860"/>
      <c r="O807" s="860"/>
      <c r="P807" s="860"/>
      <c r="Q807" s="860"/>
      <c r="R807" s="860"/>
      <c r="S807" s="860"/>
      <c r="T807" s="860"/>
      <c r="U807" s="860"/>
      <c r="V807" s="860"/>
      <c r="W807" s="860"/>
      <c r="X807" s="855"/>
      <c r="Y807" s="856"/>
      <c r="Z807" s="838"/>
      <c r="AA807" s="838"/>
      <c r="AB807" s="838"/>
    </row>
    <row r="808" spans="1:28" ht="12.75">
      <c r="A808" s="838"/>
      <c r="B808" s="853"/>
      <c r="C808" s="859"/>
      <c r="D808" s="860"/>
      <c r="E808" s="860"/>
      <c r="F808" s="860"/>
      <c r="G808" s="860"/>
      <c r="H808" s="860"/>
      <c r="I808" s="860"/>
      <c r="J808" s="860"/>
      <c r="K808" s="860"/>
      <c r="L808" s="860"/>
      <c r="M808" s="860"/>
      <c r="N808" s="860"/>
      <c r="O808" s="860"/>
      <c r="P808" s="860"/>
      <c r="Q808" s="860"/>
      <c r="R808" s="860"/>
      <c r="S808" s="860"/>
      <c r="T808" s="860"/>
      <c r="U808" s="860"/>
      <c r="V808" s="860"/>
      <c r="W808" s="860"/>
      <c r="X808" s="855"/>
      <c r="Y808" s="856"/>
      <c r="Z808" s="838"/>
      <c r="AA808" s="838"/>
      <c r="AB808" s="838"/>
    </row>
    <row r="809" spans="1:28" ht="12.75">
      <c r="A809" s="838"/>
      <c r="B809" s="853"/>
      <c r="C809" s="859"/>
      <c r="D809" s="860"/>
      <c r="E809" s="860"/>
      <c r="F809" s="860"/>
      <c r="G809" s="860"/>
      <c r="H809" s="860"/>
      <c r="I809" s="860"/>
      <c r="J809" s="860"/>
      <c r="K809" s="860"/>
      <c r="L809" s="860"/>
      <c r="M809" s="860"/>
      <c r="N809" s="860"/>
      <c r="O809" s="860"/>
      <c r="P809" s="860"/>
      <c r="Q809" s="860"/>
      <c r="R809" s="860"/>
      <c r="S809" s="860"/>
      <c r="T809" s="860"/>
      <c r="U809" s="860"/>
      <c r="V809" s="860"/>
      <c r="W809" s="860"/>
      <c r="X809" s="855"/>
      <c r="Y809" s="856"/>
      <c r="Z809" s="838"/>
      <c r="AA809" s="838"/>
      <c r="AB809" s="838"/>
    </row>
    <row r="810" spans="1:28" ht="12.75">
      <c r="A810" s="838"/>
      <c r="B810" s="853"/>
      <c r="C810" s="859"/>
      <c r="D810" s="860"/>
      <c r="E810" s="860"/>
      <c r="F810" s="860"/>
      <c r="G810" s="860"/>
      <c r="H810" s="860"/>
      <c r="I810" s="860"/>
      <c r="J810" s="860"/>
      <c r="K810" s="860"/>
      <c r="L810" s="860"/>
      <c r="M810" s="860"/>
      <c r="N810" s="860"/>
      <c r="O810" s="860"/>
      <c r="P810" s="860"/>
      <c r="Q810" s="860"/>
      <c r="R810" s="860"/>
      <c r="S810" s="860"/>
      <c r="T810" s="860"/>
      <c r="U810" s="860"/>
      <c r="V810" s="860"/>
      <c r="W810" s="860"/>
      <c r="X810" s="855"/>
      <c r="Y810" s="856"/>
      <c r="Z810" s="838"/>
      <c r="AA810" s="838"/>
      <c r="AB810" s="838"/>
    </row>
    <row r="811" spans="1:28" ht="12.75">
      <c r="A811" s="838"/>
      <c r="B811" s="853"/>
      <c r="C811" s="859"/>
      <c r="D811" s="860"/>
      <c r="E811" s="860"/>
      <c r="F811" s="860"/>
      <c r="G811" s="860"/>
      <c r="H811" s="860"/>
      <c r="I811" s="860"/>
      <c r="J811" s="860"/>
      <c r="K811" s="860"/>
      <c r="L811" s="860"/>
      <c r="M811" s="860"/>
      <c r="N811" s="860"/>
      <c r="O811" s="860"/>
      <c r="P811" s="860"/>
      <c r="Q811" s="860"/>
      <c r="R811" s="860"/>
      <c r="S811" s="860"/>
      <c r="T811" s="860"/>
      <c r="U811" s="860"/>
      <c r="V811" s="860"/>
      <c r="W811" s="860"/>
      <c r="X811" s="855"/>
      <c r="Y811" s="856"/>
      <c r="Z811" s="838"/>
      <c r="AA811" s="838"/>
      <c r="AB811" s="838"/>
    </row>
    <row r="812" spans="1:28" ht="12.75">
      <c r="A812" s="838"/>
      <c r="B812" s="853"/>
      <c r="C812" s="859"/>
      <c r="D812" s="860"/>
      <c r="E812" s="860"/>
      <c r="F812" s="860"/>
      <c r="G812" s="860"/>
      <c r="H812" s="860"/>
      <c r="I812" s="860"/>
      <c r="J812" s="860"/>
      <c r="K812" s="860"/>
      <c r="L812" s="860"/>
      <c r="M812" s="860"/>
      <c r="N812" s="860"/>
      <c r="O812" s="860"/>
      <c r="P812" s="860"/>
      <c r="Q812" s="860"/>
      <c r="R812" s="860"/>
      <c r="S812" s="860"/>
      <c r="T812" s="860"/>
      <c r="U812" s="860"/>
      <c r="V812" s="860"/>
      <c r="W812" s="860"/>
      <c r="X812" s="855"/>
      <c r="Y812" s="856"/>
      <c r="Z812" s="838"/>
      <c r="AA812" s="838"/>
      <c r="AB812" s="838"/>
    </row>
    <row r="813" spans="1:28" ht="12.75">
      <c r="A813" s="838"/>
      <c r="B813" s="853"/>
      <c r="C813" s="859"/>
      <c r="D813" s="860"/>
      <c r="E813" s="860"/>
      <c r="F813" s="860"/>
      <c r="G813" s="860"/>
      <c r="H813" s="860"/>
      <c r="I813" s="860"/>
      <c r="J813" s="860"/>
      <c r="K813" s="860"/>
      <c r="L813" s="860"/>
      <c r="M813" s="860"/>
      <c r="N813" s="860"/>
      <c r="O813" s="860"/>
      <c r="P813" s="860"/>
      <c r="Q813" s="860"/>
      <c r="R813" s="860"/>
      <c r="S813" s="860"/>
      <c r="T813" s="860"/>
      <c r="U813" s="860"/>
      <c r="V813" s="860"/>
      <c r="W813" s="860"/>
      <c r="X813" s="855"/>
      <c r="Y813" s="856"/>
      <c r="Z813" s="838"/>
      <c r="AA813" s="838"/>
      <c r="AB813" s="838"/>
    </row>
    <row r="814" spans="1:28" ht="12.75">
      <c r="A814" s="838"/>
      <c r="B814" s="853"/>
      <c r="C814" s="859"/>
      <c r="D814" s="860"/>
      <c r="E814" s="860"/>
      <c r="F814" s="860"/>
      <c r="G814" s="860"/>
      <c r="H814" s="860"/>
      <c r="I814" s="860"/>
      <c r="J814" s="860"/>
      <c r="K814" s="860"/>
      <c r="L814" s="860"/>
      <c r="M814" s="860"/>
      <c r="N814" s="860"/>
      <c r="O814" s="860"/>
      <c r="P814" s="860"/>
      <c r="Q814" s="860"/>
      <c r="R814" s="860"/>
      <c r="S814" s="860"/>
      <c r="T814" s="860"/>
      <c r="U814" s="860"/>
      <c r="V814" s="860"/>
      <c r="W814" s="860"/>
      <c r="X814" s="855"/>
      <c r="Y814" s="856"/>
      <c r="Z814" s="838"/>
      <c r="AA814" s="838"/>
      <c r="AB814" s="838"/>
    </row>
    <row r="815" spans="1:28" ht="12.75">
      <c r="A815" s="838"/>
      <c r="B815" s="853"/>
      <c r="C815" s="859"/>
      <c r="D815" s="860"/>
      <c r="E815" s="860"/>
      <c r="F815" s="860"/>
      <c r="G815" s="860"/>
      <c r="H815" s="860"/>
      <c r="I815" s="860"/>
      <c r="J815" s="860"/>
      <c r="K815" s="860"/>
      <c r="L815" s="860"/>
      <c r="M815" s="860"/>
      <c r="N815" s="860"/>
      <c r="O815" s="860"/>
      <c r="P815" s="860"/>
      <c r="Q815" s="860"/>
      <c r="R815" s="860"/>
      <c r="S815" s="860"/>
      <c r="T815" s="860"/>
      <c r="U815" s="860"/>
      <c r="V815" s="860"/>
      <c r="W815" s="860"/>
      <c r="X815" s="855"/>
      <c r="Y815" s="856"/>
      <c r="Z815" s="838"/>
      <c r="AA815" s="838"/>
      <c r="AB815" s="838"/>
    </row>
    <row r="816" spans="1:28" ht="12.75">
      <c r="A816" s="838"/>
      <c r="B816" s="853"/>
      <c r="C816" s="859"/>
      <c r="D816" s="860"/>
      <c r="E816" s="860"/>
      <c r="F816" s="860"/>
      <c r="G816" s="860"/>
      <c r="H816" s="860"/>
      <c r="I816" s="860"/>
      <c r="J816" s="860"/>
      <c r="K816" s="860"/>
      <c r="L816" s="860"/>
      <c r="M816" s="860"/>
      <c r="N816" s="860"/>
      <c r="O816" s="860"/>
      <c r="P816" s="860"/>
      <c r="Q816" s="860"/>
      <c r="R816" s="860"/>
      <c r="S816" s="860"/>
      <c r="T816" s="860"/>
      <c r="U816" s="860"/>
      <c r="V816" s="860"/>
      <c r="W816" s="860"/>
      <c r="X816" s="855"/>
      <c r="Y816" s="856"/>
      <c r="Z816" s="838"/>
      <c r="AA816" s="838"/>
      <c r="AB816" s="838"/>
    </row>
    <row r="817" spans="1:28" ht="12.75">
      <c r="A817" s="838"/>
      <c r="B817" s="853"/>
      <c r="C817" s="859"/>
      <c r="D817" s="860"/>
      <c r="E817" s="860"/>
      <c r="F817" s="860"/>
      <c r="G817" s="860"/>
      <c r="H817" s="860"/>
      <c r="I817" s="860"/>
      <c r="J817" s="860"/>
      <c r="K817" s="860"/>
      <c r="L817" s="860"/>
      <c r="M817" s="860"/>
      <c r="N817" s="860"/>
      <c r="O817" s="860"/>
      <c r="P817" s="860"/>
      <c r="Q817" s="860"/>
      <c r="R817" s="860"/>
      <c r="S817" s="860"/>
      <c r="T817" s="860"/>
      <c r="U817" s="860"/>
      <c r="V817" s="860"/>
      <c r="W817" s="860"/>
      <c r="X817" s="855"/>
      <c r="Y817" s="856"/>
      <c r="Z817" s="838"/>
      <c r="AA817" s="838"/>
      <c r="AB817" s="838"/>
    </row>
    <row r="818" spans="1:28" ht="12.75">
      <c r="A818" s="838"/>
      <c r="B818" s="853"/>
      <c r="C818" s="859"/>
      <c r="D818" s="860"/>
      <c r="E818" s="860"/>
      <c r="F818" s="860"/>
      <c r="G818" s="860"/>
      <c r="H818" s="860"/>
      <c r="I818" s="860"/>
      <c r="J818" s="860"/>
      <c r="K818" s="860"/>
      <c r="L818" s="860"/>
      <c r="M818" s="860"/>
      <c r="N818" s="860"/>
      <c r="O818" s="860"/>
      <c r="P818" s="860"/>
      <c r="Q818" s="860"/>
      <c r="R818" s="860"/>
      <c r="S818" s="860"/>
      <c r="T818" s="860"/>
      <c r="U818" s="860"/>
      <c r="V818" s="860"/>
      <c r="W818" s="860"/>
      <c r="X818" s="855"/>
      <c r="Y818" s="856"/>
      <c r="Z818" s="838"/>
      <c r="AA818" s="838"/>
      <c r="AB818" s="838"/>
    </row>
    <row r="819" spans="1:28" ht="12.75">
      <c r="A819" s="838"/>
      <c r="B819" s="853"/>
      <c r="C819" s="859"/>
      <c r="D819" s="860"/>
      <c r="E819" s="860"/>
      <c r="F819" s="860"/>
      <c r="G819" s="860"/>
      <c r="H819" s="860"/>
      <c r="I819" s="860"/>
      <c r="J819" s="860"/>
      <c r="K819" s="860"/>
      <c r="L819" s="860"/>
      <c r="M819" s="860"/>
      <c r="N819" s="860"/>
      <c r="O819" s="860"/>
      <c r="P819" s="860"/>
      <c r="Q819" s="860"/>
      <c r="R819" s="860"/>
      <c r="S819" s="860"/>
      <c r="T819" s="860"/>
      <c r="U819" s="860"/>
      <c r="V819" s="860"/>
      <c r="W819" s="860"/>
      <c r="X819" s="855"/>
      <c r="Y819" s="856"/>
      <c r="Z819" s="838"/>
      <c r="AA819" s="838"/>
      <c r="AB819" s="838"/>
    </row>
    <row r="820" spans="1:28" ht="12.75">
      <c r="A820" s="838"/>
      <c r="B820" s="853"/>
      <c r="C820" s="859"/>
      <c r="D820" s="860"/>
      <c r="E820" s="860"/>
      <c r="F820" s="860"/>
      <c r="G820" s="860"/>
      <c r="H820" s="860"/>
      <c r="I820" s="860"/>
      <c r="J820" s="860"/>
      <c r="K820" s="860"/>
      <c r="L820" s="860"/>
      <c r="M820" s="860"/>
      <c r="N820" s="860"/>
      <c r="O820" s="860"/>
      <c r="P820" s="860"/>
      <c r="Q820" s="860"/>
      <c r="R820" s="860"/>
      <c r="S820" s="860"/>
      <c r="T820" s="860"/>
      <c r="U820" s="860"/>
      <c r="V820" s="860"/>
      <c r="W820" s="860"/>
      <c r="X820" s="855"/>
      <c r="Y820" s="856"/>
      <c r="Z820" s="838"/>
      <c r="AA820" s="838"/>
      <c r="AB820" s="838"/>
    </row>
    <row r="821" spans="1:28" ht="12.75">
      <c r="A821" s="838"/>
      <c r="B821" s="853"/>
      <c r="C821" s="859"/>
      <c r="D821" s="860"/>
      <c r="E821" s="860"/>
      <c r="F821" s="860"/>
      <c r="G821" s="860"/>
      <c r="H821" s="860"/>
      <c r="I821" s="860"/>
      <c r="J821" s="860"/>
      <c r="K821" s="860"/>
      <c r="L821" s="860"/>
      <c r="M821" s="860"/>
      <c r="N821" s="860"/>
      <c r="O821" s="860"/>
      <c r="P821" s="860"/>
      <c r="Q821" s="860"/>
      <c r="R821" s="860"/>
      <c r="S821" s="860"/>
      <c r="T821" s="860"/>
      <c r="U821" s="860"/>
      <c r="V821" s="860"/>
      <c r="W821" s="860"/>
      <c r="X821" s="855"/>
      <c r="Y821" s="856"/>
      <c r="Z821" s="838"/>
      <c r="AA821" s="838"/>
      <c r="AB821" s="838"/>
    </row>
    <row r="822" spans="1:28" ht="12.75">
      <c r="A822" s="838"/>
      <c r="B822" s="853"/>
      <c r="C822" s="859"/>
      <c r="D822" s="860"/>
      <c r="E822" s="860"/>
      <c r="F822" s="860"/>
      <c r="G822" s="860"/>
      <c r="H822" s="860"/>
      <c r="I822" s="860"/>
      <c r="J822" s="860"/>
      <c r="K822" s="860"/>
      <c r="L822" s="860"/>
      <c r="M822" s="860"/>
      <c r="N822" s="860"/>
      <c r="O822" s="860"/>
      <c r="P822" s="860"/>
      <c r="Q822" s="860"/>
      <c r="R822" s="860"/>
      <c r="S822" s="860"/>
      <c r="T822" s="860"/>
      <c r="U822" s="860"/>
      <c r="V822" s="860"/>
      <c r="W822" s="860"/>
      <c r="X822" s="855"/>
      <c r="Y822" s="856"/>
      <c r="Z822" s="838"/>
      <c r="AA822" s="838"/>
      <c r="AB822" s="838"/>
    </row>
    <row r="823" spans="1:28" ht="12.75">
      <c r="A823" s="838"/>
      <c r="B823" s="853"/>
      <c r="C823" s="859"/>
      <c r="D823" s="860"/>
      <c r="E823" s="860"/>
      <c r="F823" s="860"/>
      <c r="G823" s="860"/>
      <c r="H823" s="860"/>
      <c r="I823" s="860"/>
      <c r="J823" s="860"/>
      <c r="K823" s="860"/>
      <c r="L823" s="860"/>
      <c r="M823" s="860"/>
      <c r="N823" s="860"/>
      <c r="O823" s="860"/>
      <c r="P823" s="860"/>
      <c r="Q823" s="860"/>
      <c r="R823" s="860"/>
      <c r="S823" s="860"/>
      <c r="T823" s="860"/>
      <c r="U823" s="860"/>
      <c r="V823" s="860"/>
      <c r="W823" s="860"/>
      <c r="X823" s="855"/>
      <c r="Y823" s="856"/>
      <c r="Z823" s="838"/>
      <c r="AA823" s="838"/>
      <c r="AB823" s="838"/>
    </row>
    <row r="824" spans="1:28" ht="12.75">
      <c r="A824" s="838"/>
      <c r="B824" s="853"/>
      <c r="C824" s="859"/>
      <c r="D824" s="860"/>
      <c r="E824" s="860"/>
      <c r="F824" s="860"/>
      <c r="G824" s="860"/>
      <c r="H824" s="860"/>
      <c r="I824" s="860"/>
      <c r="J824" s="860"/>
      <c r="K824" s="860"/>
      <c r="L824" s="860"/>
      <c r="M824" s="860"/>
      <c r="N824" s="860"/>
      <c r="O824" s="860"/>
      <c r="P824" s="860"/>
      <c r="Q824" s="860"/>
      <c r="R824" s="860"/>
      <c r="S824" s="860"/>
      <c r="T824" s="860"/>
      <c r="U824" s="860"/>
      <c r="V824" s="860"/>
      <c r="W824" s="860"/>
      <c r="X824" s="855"/>
      <c r="Y824" s="856"/>
      <c r="Z824" s="838"/>
      <c r="AA824" s="838"/>
      <c r="AB824" s="838"/>
    </row>
    <row r="825" spans="1:28" ht="12.75">
      <c r="A825" s="838"/>
      <c r="B825" s="853"/>
      <c r="C825" s="859"/>
      <c r="D825" s="860"/>
      <c r="E825" s="860"/>
      <c r="F825" s="860"/>
      <c r="G825" s="860"/>
      <c r="H825" s="860"/>
      <c r="I825" s="860"/>
      <c r="J825" s="860"/>
      <c r="K825" s="860"/>
      <c r="L825" s="860"/>
      <c r="M825" s="860"/>
      <c r="N825" s="860"/>
      <c r="O825" s="860"/>
      <c r="P825" s="860"/>
      <c r="Q825" s="860"/>
      <c r="R825" s="860"/>
      <c r="S825" s="860"/>
      <c r="T825" s="860"/>
      <c r="U825" s="860"/>
      <c r="V825" s="860"/>
      <c r="W825" s="860"/>
      <c r="X825" s="855"/>
      <c r="Y825" s="856"/>
      <c r="Z825" s="838"/>
      <c r="AA825" s="838"/>
      <c r="AB825" s="838"/>
    </row>
    <row r="826" spans="1:28" ht="12.75">
      <c r="A826" s="838"/>
      <c r="B826" s="853"/>
      <c r="C826" s="859"/>
      <c r="D826" s="860"/>
      <c r="E826" s="860"/>
      <c r="F826" s="860"/>
      <c r="G826" s="860"/>
      <c r="H826" s="860"/>
      <c r="I826" s="860"/>
      <c r="J826" s="860"/>
      <c r="K826" s="860"/>
      <c r="L826" s="860"/>
      <c r="M826" s="860"/>
      <c r="N826" s="860"/>
      <c r="O826" s="860"/>
      <c r="P826" s="860"/>
      <c r="Q826" s="860"/>
      <c r="R826" s="860"/>
      <c r="S826" s="860"/>
      <c r="T826" s="860"/>
      <c r="U826" s="860"/>
      <c r="V826" s="860"/>
      <c r="W826" s="860"/>
      <c r="X826" s="855"/>
      <c r="Y826" s="856"/>
      <c r="Z826" s="838"/>
      <c r="AA826" s="838"/>
      <c r="AB826" s="838"/>
    </row>
    <row r="827" spans="1:28" ht="12.75">
      <c r="A827" s="838"/>
      <c r="B827" s="853"/>
      <c r="C827" s="859"/>
      <c r="D827" s="860"/>
      <c r="E827" s="860"/>
      <c r="F827" s="860"/>
      <c r="G827" s="860"/>
      <c r="H827" s="860"/>
      <c r="I827" s="860"/>
      <c r="J827" s="860"/>
      <c r="K827" s="860"/>
      <c r="L827" s="860"/>
      <c r="M827" s="860"/>
      <c r="N827" s="860"/>
      <c r="O827" s="860"/>
      <c r="P827" s="860"/>
      <c r="Q827" s="860"/>
      <c r="R827" s="860"/>
      <c r="S827" s="860"/>
      <c r="T827" s="860"/>
      <c r="U827" s="860"/>
      <c r="V827" s="860"/>
      <c r="W827" s="860"/>
      <c r="X827" s="855"/>
      <c r="Y827" s="856"/>
      <c r="Z827" s="838"/>
      <c r="AA827" s="838"/>
      <c r="AB827" s="838"/>
    </row>
    <row r="828" spans="1:28" ht="12.75">
      <c r="A828" s="838"/>
      <c r="B828" s="853"/>
      <c r="C828" s="859"/>
      <c r="D828" s="860"/>
      <c r="E828" s="860"/>
      <c r="F828" s="860"/>
      <c r="G828" s="860"/>
      <c r="H828" s="860"/>
      <c r="I828" s="860"/>
      <c r="J828" s="860"/>
      <c r="K828" s="860"/>
      <c r="L828" s="860"/>
      <c r="M828" s="860"/>
      <c r="N828" s="860"/>
      <c r="O828" s="860"/>
      <c r="P828" s="860"/>
      <c r="Q828" s="860"/>
      <c r="R828" s="860"/>
      <c r="S828" s="860"/>
      <c r="T828" s="860"/>
      <c r="U828" s="860"/>
      <c r="V828" s="860"/>
      <c r="W828" s="860"/>
      <c r="X828" s="855"/>
      <c r="Y828" s="856"/>
      <c r="Z828" s="838"/>
      <c r="AA828" s="838"/>
      <c r="AB828" s="838"/>
    </row>
    <row r="829" spans="1:28" ht="12.75">
      <c r="A829" s="838"/>
      <c r="B829" s="853"/>
      <c r="C829" s="859"/>
      <c r="D829" s="860"/>
      <c r="E829" s="860"/>
      <c r="F829" s="860"/>
      <c r="G829" s="860"/>
      <c r="H829" s="860"/>
      <c r="I829" s="860"/>
      <c r="J829" s="860"/>
      <c r="K829" s="860"/>
      <c r="L829" s="860"/>
      <c r="M829" s="860"/>
      <c r="N829" s="860"/>
      <c r="O829" s="860"/>
      <c r="P829" s="860"/>
      <c r="Q829" s="860"/>
      <c r="R829" s="860"/>
      <c r="S829" s="860"/>
      <c r="T829" s="860"/>
      <c r="U829" s="860"/>
      <c r="V829" s="860"/>
      <c r="W829" s="860"/>
      <c r="X829" s="855"/>
      <c r="Y829" s="856"/>
      <c r="Z829" s="838"/>
      <c r="AA829" s="838"/>
      <c r="AB829" s="838"/>
    </row>
    <row r="830" spans="1:28" ht="12.75">
      <c r="A830" s="838"/>
      <c r="B830" s="853"/>
      <c r="C830" s="859"/>
      <c r="D830" s="860"/>
      <c r="E830" s="860"/>
      <c r="F830" s="860"/>
      <c r="G830" s="860"/>
      <c r="H830" s="860"/>
      <c r="I830" s="860"/>
      <c r="J830" s="860"/>
      <c r="K830" s="860"/>
      <c r="L830" s="860"/>
      <c r="M830" s="860"/>
      <c r="N830" s="860"/>
      <c r="O830" s="860"/>
      <c r="P830" s="860"/>
      <c r="Q830" s="860"/>
      <c r="R830" s="860"/>
      <c r="S830" s="860"/>
      <c r="T830" s="860"/>
      <c r="U830" s="860"/>
      <c r="V830" s="860"/>
      <c r="W830" s="860"/>
      <c r="X830" s="855"/>
      <c r="Y830" s="856"/>
      <c r="Z830" s="838"/>
      <c r="AA830" s="838"/>
      <c r="AB830" s="838"/>
    </row>
    <row r="831" spans="1:28" ht="12.75">
      <c r="A831" s="838"/>
      <c r="B831" s="853"/>
      <c r="C831" s="859"/>
      <c r="D831" s="860"/>
      <c r="E831" s="860"/>
      <c r="F831" s="860"/>
      <c r="G831" s="860"/>
      <c r="H831" s="860"/>
      <c r="I831" s="860"/>
      <c r="J831" s="860"/>
      <c r="K831" s="860"/>
      <c r="L831" s="860"/>
      <c r="M831" s="860"/>
      <c r="N831" s="860"/>
      <c r="O831" s="860"/>
      <c r="P831" s="860"/>
      <c r="Q831" s="860"/>
      <c r="R831" s="860"/>
      <c r="S831" s="860"/>
      <c r="T831" s="860"/>
      <c r="U831" s="860"/>
      <c r="V831" s="860"/>
      <c r="W831" s="860"/>
      <c r="X831" s="855"/>
      <c r="Y831" s="856"/>
      <c r="Z831" s="838"/>
      <c r="AA831" s="838"/>
      <c r="AB831" s="838"/>
    </row>
    <row r="832" spans="1:28" ht="12.75">
      <c r="A832" s="838"/>
      <c r="B832" s="853"/>
      <c r="C832" s="859"/>
      <c r="D832" s="860"/>
      <c r="E832" s="860"/>
      <c r="F832" s="860"/>
      <c r="G832" s="860"/>
      <c r="H832" s="860"/>
      <c r="I832" s="860"/>
      <c r="J832" s="860"/>
      <c r="K832" s="860"/>
      <c r="L832" s="860"/>
      <c r="M832" s="860"/>
      <c r="N832" s="860"/>
      <c r="O832" s="860"/>
      <c r="P832" s="860"/>
      <c r="Q832" s="860"/>
      <c r="R832" s="860"/>
      <c r="S832" s="860"/>
      <c r="T832" s="860"/>
      <c r="U832" s="860"/>
      <c r="V832" s="860"/>
      <c r="W832" s="860"/>
      <c r="X832" s="855"/>
      <c r="Y832" s="856"/>
      <c r="Z832" s="838"/>
      <c r="AA832" s="838"/>
      <c r="AB832" s="838"/>
    </row>
    <row r="833" spans="1:28" ht="12.75">
      <c r="A833" s="838"/>
      <c r="B833" s="853"/>
      <c r="C833" s="859"/>
      <c r="D833" s="860"/>
      <c r="E833" s="860"/>
      <c r="F833" s="860"/>
      <c r="G833" s="860"/>
      <c r="H833" s="860"/>
      <c r="I833" s="860"/>
      <c r="J833" s="860"/>
      <c r="K833" s="860"/>
      <c r="L833" s="860"/>
      <c r="M833" s="860"/>
      <c r="N833" s="860"/>
      <c r="O833" s="860"/>
      <c r="P833" s="860"/>
      <c r="Q833" s="860"/>
      <c r="R833" s="860"/>
      <c r="S833" s="860"/>
      <c r="T833" s="860"/>
      <c r="U833" s="860"/>
      <c r="V833" s="860"/>
      <c r="W833" s="860"/>
      <c r="X833" s="855"/>
      <c r="Y833" s="856"/>
      <c r="Z833" s="838"/>
      <c r="AA833" s="838"/>
      <c r="AB833" s="838"/>
    </row>
    <row r="834" spans="1:28" ht="12.75">
      <c r="A834" s="838"/>
      <c r="B834" s="853"/>
      <c r="C834" s="859"/>
      <c r="D834" s="860"/>
      <c r="E834" s="860"/>
      <c r="F834" s="860"/>
      <c r="G834" s="860"/>
      <c r="H834" s="860"/>
      <c r="I834" s="860"/>
      <c r="J834" s="860"/>
      <c r="K834" s="860"/>
      <c r="L834" s="860"/>
      <c r="M834" s="860"/>
      <c r="N834" s="860"/>
      <c r="O834" s="860"/>
      <c r="P834" s="860"/>
      <c r="Q834" s="860"/>
      <c r="R834" s="860"/>
      <c r="S834" s="860"/>
      <c r="T834" s="860"/>
      <c r="U834" s="860"/>
      <c r="V834" s="860"/>
      <c r="W834" s="860"/>
      <c r="X834" s="855"/>
      <c r="Y834" s="856"/>
      <c r="Z834" s="838"/>
      <c r="AA834" s="838"/>
      <c r="AB834" s="838"/>
    </row>
    <row r="835" spans="1:28" ht="12.75">
      <c r="A835" s="838"/>
      <c r="B835" s="853"/>
      <c r="C835" s="859"/>
      <c r="D835" s="860"/>
      <c r="E835" s="860"/>
      <c r="F835" s="860"/>
      <c r="G835" s="860"/>
      <c r="H835" s="860"/>
      <c r="I835" s="860"/>
      <c r="J835" s="860"/>
      <c r="K835" s="860"/>
      <c r="L835" s="860"/>
      <c r="M835" s="860"/>
      <c r="N835" s="860"/>
      <c r="O835" s="860"/>
      <c r="P835" s="860"/>
      <c r="Q835" s="860"/>
      <c r="R835" s="860"/>
      <c r="S835" s="860"/>
      <c r="T835" s="860"/>
      <c r="U835" s="860"/>
      <c r="V835" s="860"/>
      <c r="W835" s="860"/>
      <c r="X835" s="855"/>
      <c r="Y835" s="856"/>
      <c r="Z835" s="838"/>
      <c r="AA835" s="838"/>
      <c r="AB835" s="838"/>
    </row>
    <row r="836" spans="1:28" ht="12.75">
      <c r="A836" s="838"/>
      <c r="B836" s="853"/>
      <c r="C836" s="859"/>
      <c r="D836" s="860"/>
      <c r="E836" s="860"/>
      <c r="F836" s="860"/>
      <c r="G836" s="860"/>
      <c r="H836" s="860"/>
      <c r="I836" s="860"/>
      <c r="J836" s="860"/>
      <c r="K836" s="860"/>
      <c r="L836" s="860"/>
      <c r="M836" s="860"/>
      <c r="N836" s="860"/>
      <c r="O836" s="860"/>
      <c r="P836" s="860"/>
      <c r="Q836" s="860"/>
      <c r="R836" s="860"/>
      <c r="S836" s="860"/>
      <c r="T836" s="860"/>
      <c r="U836" s="860"/>
      <c r="V836" s="860"/>
      <c r="W836" s="860"/>
      <c r="X836" s="855"/>
      <c r="Y836" s="856"/>
      <c r="Z836" s="838"/>
      <c r="AA836" s="838"/>
      <c r="AB836" s="838"/>
    </row>
    <row r="837" spans="1:28" ht="12.75">
      <c r="A837" s="838"/>
      <c r="B837" s="853"/>
      <c r="C837" s="859"/>
      <c r="D837" s="860"/>
      <c r="E837" s="860"/>
      <c r="F837" s="860"/>
      <c r="G837" s="860"/>
      <c r="H837" s="860"/>
      <c r="I837" s="860"/>
      <c r="J837" s="860"/>
      <c r="K837" s="860"/>
      <c r="L837" s="860"/>
      <c r="M837" s="860"/>
      <c r="N837" s="860"/>
      <c r="O837" s="860"/>
      <c r="P837" s="860"/>
      <c r="Q837" s="860"/>
      <c r="R837" s="860"/>
      <c r="S837" s="860"/>
      <c r="T837" s="860"/>
      <c r="U837" s="860"/>
      <c r="V837" s="860"/>
      <c r="W837" s="860"/>
      <c r="X837" s="855"/>
      <c r="Y837" s="856"/>
      <c r="Z837" s="838"/>
      <c r="AA837" s="838"/>
      <c r="AB837" s="838"/>
    </row>
    <row r="838" spans="1:28" ht="12.75">
      <c r="A838" s="838"/>
      <c r="B838" s="853"/>
      <c r="C838" s="859"/>
      <c r="D838" s="860"/>
      <c r="E838" s="860"/>
      <c r="F838" s="860"/>
      <c r="G838" s="860"/>
      <c r="H838" s="860"/>
      <c r="I838" s="860"/>
      <c r="J838" s="860"/>
      <c r="K838" s="860"/>
      <c r="L838" s="860"/>
      <c r="M838" s="860"/>
      <c r="N838" s="860"/>
      <c r="O838" s="860"/>
      <c r="P838" s="860"/>
      <c r="Q838" s="860"/>
      <c r="R838" s="860"/>
      <c r="S838" s="860"/>
      <c r="T838" s="860"/>
      <c r="U838" s="860"/>
      <c r="V838" s="860"/>
      <c r="W838" s="860"/>
      <c r="X838" s="855"/>
      <c r="Y838" s="856"/>
      <c r="Z838" s="838"/>
      <c r="AA838" s="838"/>
      <c r="AB838" s="838"/>
    </row>
    <row r="839" spans="1:28" ht="12.75">
      <c r="A839" s="838"/>
      <c r="B839" s="853"/>
      <c r="C839" s="859"/>
      <c r="D839" s="860"/>
      <c r="E839" s="860"/>
      <c r="F839" s="860"/>
      <c r="G839" s="860"/>
      <c r="H839" s="860"/>
      <c r="I839" s="860"/>
      <c r="J839" s="860"/>
      <c r="K839" s="860"/>
      <c r="L839" s="860"/>
      <c r="M839" s="860"/>
      <c r="N839" s="860"/>
      <c r="O839" s="860"/>
      <c r="P839" s="860"/>
      <c r="Q839" s="860"/>
      <c r="R839" s="860"/>
      <c r="S839" s="860"/>
      <c r="T839" s="860"/>
      <c r="U839" s="860"/>
      <c r="V839" s="860"/>
      <c r="W839" s="860"/>
      <c r="X839" s="855"/>
      <c r="Y839" s="856"/>
      <c r="Z839" s="838"/>
      <c r="AA839" s="838"/>
      <c r="AB839" s="838"/>
    </row>
    <row r="840" spans="1:28" ht="12.75">
      <c r="A840" s="838"/>
      <c r="B840" s="853"/>
      <c r="C840" s="859"/>
      <c r="D840" s="860"/>
      <c r="E840" s="860"/>
      <c r="F840" s="860"/>
      <c r="G840" s="860"/>
      <c r="H840" s="860"/>
      <c r="I840" s="860"/>
      <c r="J840" s="860"/>
      <c r="K840" s="860"/>
      <c r="L840" s="860"/>
      <c r="M840" s="860"/>
      <c r="N840" s="860"/>
      <c r="O840" s="860"/>
      <c r="P840" s="860"/>
      <c r="Q840" s="860"/>
      <c r="R840" s="860"/>
      <c r="S840" s="860"/>
      <c r="T840" s="860"/>
      <c r="U840" s="860"/>
      <c r="V840" s="860"/>
      <c r="W840" s="860"/>
      <c r="X840" s="855"/>
      <c r="Y840" s="856"/>
      <c r="Z840" s="838"/>
      <c r="AA840" s="838"/>
      <c r="AB840" s="838"/>
    </row>
    <row r="841" spans="1:28" ht="12.75">
      <c r="A841" s="838"/>
      <c r="B841" s="853"/>
      <c r="C841" s="859"/>
      <c r="D841" s="860"/>
      <c r="E841" s="860"/>
      <c r="F841" s="860"/>
      <c r="G841" s="860"/>
      <c r="H841" s="860"/>
      <c r="I841" s="860"/>
      <c r="J841" s="860"/>
      <c r="K841" s="860"/>
      <c r="L841" s="860"/>
      <c r="M841" s="860"/>
      <c r="N841" s="860"/>
      <c r="O841" s="860"/>
      <c r="P841" s="860"/>
      <c r="Q841" s="860"/>
      <c r="R841" s="860"/>
      <c r="S841" s="860"/>
      <c r="T841" s="860"/>
      <c r="U841" s="860"/>
      <c r="V841" s="860"/>
      <c r="W841" s="860"/>
      <c r="X841" s="855"/>
      <c r="Y841" s="856"/>
      <c r="Z841" s="838"/>
      <c r="AA841" s="838"/>
      <c r="AB841" s="838"/>
    </row>
    <row r="842" spans="1:28" ht="12.75">
      <c r="A842" s="838"/>
      <c r="B842" s="853"/>
      <c r="C842" s="859"/>
      <c r="D842" s="860"/>
      <c r="E842" s="860"/>
      <c r="F842" s="860"/>
      <c r="G842" s="860"/>
      <c r="H842" s="860"/>
      <c r="I842" s="860"/>
      <c r="J842" s="860"/>
      <c r="K842" s="860"/>
      <c r="L842" s="860"/>
      <c r="M842" s="860"/>
      <c r="N842" s="860"/>
      <c r="O842" s="860"/>
      <c r="P842" s="860"/>
      <c r="Q842" s="860"/>
      <c r="R842" s="860"/>
      <c r="S842" s="860"/>
      <c r="T842" s="860"/>
      <c r="U842" s="860"/>
      <c r="V842" s="860"/>
      <c r="W842" s="860"/>
      <c r="X842" s="855"/>
      <c r="Y842" s="856"/>
      <c r="Z842" s="838"/>
      <c r="AA842" s="838"/>
      <c r="AB842" s="838"/>
    </row>
    <row r="843" spans="1:28" ht="12.75">
      <c r="A843" s="838"/>
      <c r="B843" s="853"/>
      <c r="C843" s="859"/>
      <c r="D843" s="860"/>
      <c r="E843" s="860"/>
      <c r="F843" s="860"/>
      <c r="G843" s="860"/>
      <c r="H843" s="860"/>
      <c r="I843" s="860"/>
      <c r="J843" s="860"/>
      <c r="K843" s="860"/>
      <c r="L843" s="860"/>
      <c r="M843" s="860"/>
      <c r="N843" s="860"/>
      <c r="O843" s="860"/>
      <c r="P843" s="860"/>
      <c r="Q843" s="860"/>
      <c r="R843" s="860"/>
      <c r="S843" s="860"/>
      <c r="T843" s="860"/>
      <c r="U843" s="860"/>
      <c r="V843" s="860"/>
      <c r="W843" s="860"/>
      <c r="X843" s="855"/>
      <c r="Y843" s="856"/>
      <c r="Z843" s="838"/>
      <c r="AA843" s="838"/>
      <c r="AB843" s="838"/>
    </row>
    <row r="844" spans="1:28" ht="12.75">
      <c r="A844" s="838"/>
      <c r="B844" s="853"/>
      <c r="C844" s="859"/>
      <c r="D844" s="860"/>
      <c r="E844" s="860"/>
      <c r="F844" s="860"/>
      <c r="G844" s="860"/>
      <c r="H844" s="860"/>
      <c r="I844" s="860"/>
      <c r="J844" s="860"/>
      <c r="K844" s="860"/>
      <c r="L844" s="860"/>
      <c r="M844" s="860"/>
      <c r="N844" s="860"/>
      <c r="O844" s="860"/>
      <c r="P844" s="860"/>
      <c r="Q844" s="860"/>
      <c r="R844" s="860"/>
      <c r="S844" s="860"/>
      <c r="T844" s="860"/>
      <c r="U844" s="860"/>
      <c r="V844" s="860"/>
      <c r="W844" s="860"/>
      <c r="X844" s="855"/>
      <c r="Y844" s="856"/>
      <c r="Z844" s="838"/>
      <c r="AA844" s="838"/>
      <c r="AB844" s="838"/>
    </row>
    <row r="845" spans="1:28" ht="12.75">
      <c r="A845" s="838"/>
      <c r="B845" s="853"/>
      <c r="C845" s="859"/>
      <c r="D845" s="860"/>
      <c r="E845" s="860"/>
      <c r="F845" s="860"/>
      <c r="G845" s="860"/>
      <c r="H845" s="860"/>
      <c r="I845" s="860"/>
      <c r="J845" s="860"/>
      <c r="K845" s="860"/>
      <c r="L845" s="860"/>
      <c r="M845" s="860"/>
      <c r="N845" s="860"/>
      <c r="O845" s="860"/>
      <c r="P845" s="860"/>
      <c r="Q845" s="860"/>
      <c r="R845" s="860"/>
      <c r="S845" s="860"/>
      <c r="T845" s="860"/>
      <c r="U845" s="860"/>
      <c r="V845" s="860"/>
      <c r="W845" s="860"/>
      <c r="X845" s="855"/>
      <c r="Y845" s="856"/>
      <c r="Z845" s="838"/>
      <c r="AA845" s="838"/>
      <c r="AB845" s="838"/>
    </row>
    <row r="846" spans="1:28" ht="12.75">
      <c r="A846" s="838"/>
      <c r="B846" s="853"/>
      <c r="C846" s="859"/>
      <c r="D846" s="860"/>
      <c r="E846" s="860"/>
      <c r="F846" s="860"/>
      <c r="G846" s="860"/>
      <c r="H846" s="860"/>
      <c r="I846" s="860"/>
      <c r="J846" s="860"/>
      <c r="K846" s="860"/>
      <c r="L846" s="860"/>
      <c r="M846" s="860"/>
      <c r="N846" s="860"/>
      <c r="O846" s="860"/>
      <c r="P846" s="860"/>
      <c r="Q846" s="860"/>
      <c r="R846" s="860"/>
      <c r="S846" s="860"/>
      <c r="T846" s="860"/>
      <c r="U846" s="860"/>
      <c r="V846" s="860"/>
      <c r="W846" s="860"/>
      <c r="X846" s="855"/>
      <c r="Y846" s="856"/>
      <c r="Z846" s="838"/>
      <c r="AA846" s="838"/>
      <c r="AB846" s="838"/>
    </row>
    <row r="847" spans="1:28" ht="12.75">
      <c r="A847" s="838"/>
      <c r="B847" s="853"/>
      <c r="C847" s="859"/>
      <c r="D847" s="860"/>
      <c r="E847" s="860"/>
      <c r="F847" s="860"/>
      <c r="G847" s="860"/>
      <c r="H847" s="860"/>
      <c r="I847" s="860"/>
      <c r="J847" s="860"/>
      <c r="K847" s="860"/>
      <c r="L847" s="860"/>
      <c r="M847" s="860"/>
      <c r="N847" s="860"/>
      <c r="O847" s="860"/>
      <c r="P847" s="860"/>
      <c r="Q847" s="860"/>
      <c r="R847" s="860"/>
      <c r="S847" s="860"/>
      <c r="T847" s="860"/>
      <c r="U847" s="860"/>
      <c r="V847" s="860"/>
      <c r="W847" s="860"/>
      <c r="X847" s="855"/>
      <c r="Y847" s="856"/>
      <c r="Z847" s="838"/>
      <c r="AA847" s="838"/>
      <c r="AB847" s="838"/>
    </row>
    <row r="848" spans="1:28" ht="12.75">
      <c r="A848" s="838"/>
      <c r="B848" s="853"/>
      <c r="C848" s="859"/>
      <c r="D848" s="860"/>
      <c r="E848" s="860"/>
      <c r="F848" s="860"/>
      <c r="G848" s="860"/>
      <c r="H848" s="860"/>
      <c r="I848" s="860"/>
      <c r="J848" s="860"/>
      <c r="K848" s="860"/>
      <c r="L848" s="860"/>
      <c r="M848" s="860"/>
      <c r="N848" s="860"/>
      <c r="O848" s="860"/>
      <c r="P848" s="860"/>
      <c r="Q848" s="860"/>
      <c r="R848" s="860"/>
      <c r="S848" s="860"/>
      <c r="T848" s="860"/>
      <c r="U848" s="860"/>
      <c r="V848" s="860"/>
      <c r="W848" s="860"/>
      <c r="X848" s="855"/>
      <c r="Y848" s="856"/>
      <c r="Z848" s="838"/>
      <c r="AA848" s="838"/>
      <c r="AB848" s="838"/>
    </row>
    <row r="849" spans="1:28" ht="12.75">
      <c r="A849" s="838"/>
      <c r="B849" s="853"/>
      <c r="C849" s="859"/>
      <c r="D849" s="860"/>
      <c r="E849" s="860"/>
      <c r="F849" s="860"/>
      <c r="G849" s="860"/>
      <c r="H849" s="860"/>
      <c r="I849" s="860"/>
      <c r="J849" s="860"/>
      <c r="K849" s="860"/>
      <c r="L849" s="860"/>
      <c r="M849" s="860"/>
      <c r="N849" s="860"/>
      <c r="O849" s="860"/>
      <c r="P849" s="860"/>
      <c r="Q849" s="860"/>
      <c r="R849" s="860"/>
      <c r="S849" s="860"/>
      <c r="T849" s="860"/>
      <c r="U849" s="860"/>
      <c r="V849" s="860"/>
      <c r="W849" s="860"/>
      <c r="X849" s="855"/>
      <c r="Y849" s="856"/>
      <c r="Z849" s="838"/>
      <c r="AA849" s="838"/>
      <c r="AB849" s="838"/>
    </row>
    <row r="850" spans="1:28" ht="12.75">
      <c r="A850" s="838"/>
      <c r="B850" s="853"/>
      <c r="C850" s="859"/>
      <c r="D850" s="860"/>
      <c r="E850" s="860"/>
      <c r="F850" s="860"/>
      <c r="G850" s="860"/>
      <c r="H850" s="860"/>
      <c r="I850" s="860"/>
      <c r="J850" s="860"/>
      <c r="K850" s="860"/>
      <c r="L850" s="860"/>
      <c r="M850" s="860"/>
      <c r="N850" s="860"/>
      <c r="O850" s="860"/>
      <c r="P850" s="860"/>
      <c r="Q850" s="860"/>
      <c r="R850" s="860"/>
      <c r="S850" s="860"/>
      <c r="T850" s="860"/>
      <c r="U850" s="860"/>
      <c r="V850" s="860"/>
      <c r="W850" s="860"/>
      <c r="X850" s="855"/>
      <c r="Y850" s="856"/>
      <c r="Z850" s="838"/>
      <c r="AA850" s="838"/>
      <c r="AB850" s="838"/>
    </row>
    <row r="851" spans="1:28" ht="12.75">
      <c r="A851" s="838"/>
      <c r="B851" s="853"/>
      <c r="C851" s="859"/>
      <c r="D851" s="860"/>
      <c r="E851" s="860"/>
      <c r="F851" s="860"/>
      <c r="G851" s="860"/>
      <c r="H851" s="860"/>
      <c r="I851" s="860"/>
      <c r="J851" s="860"/>
      <c r="K851" s="860"/>
      <c r="L851" s="860"/>
      <c r="M851" s="860"/>
      <c r="N851" s="860"/>
      <c r="O851" s="860"/>
      <c r="P851" s="860"/>
      <c r="Q851" s="860"/>
      <c r="R851" s="860"/>
      <c r="S851" s="860"/>
      <c r="T851" s="860"/>
      <c r="U851" s="860"/>
      <c r="V851" s="860"/>
      <c r="W851" s="860"/>
      <c r="X851" s="855"/>
      <c r="Y851" s="856"/>
      <c r="Z851" s="838"/>
      <c r="AA851" s="838"/>
      <c r="AB851" s="838"/>
    </row>
    <row r="852" spans="1:28" ht="12.75">
      <c r="A852" s="838"/>
      <c r="B852" s="853"/>
      <c r="C852" s="859"/>
      <c r="D852" s="860"/>
      <c r="E852" s="860"/>
      <c r="F852" s="860"/>
      <c r="G852" s="860"/>
      <c r="H852" s="860"/>
      <c r="I852" s="860"/>
      <c r="J852" s="860"/>
      <c r="K852" s="860"/>
      <c r="L852" s="860"/>
      <c r="M852" s="860"/>
      <c r="N852" s="860"/>
      <c r="O852" s="860"/>
      <c r="P852" s="860"/>
      <c r="Q852" s="860"/>
      <c r="R852" s="860"/>
      <c r="S852" s="860"/>
      <c r="T852" s="860"/>
      <c r="U852" s="860"/>
      <c r="V852" s="860"/>
      <c r="W852" s="860"/>
      <c r="X852" s="855"/>
      <c r="Y852" s="856"/>
      <c r="Z852" s="838"/>
      <c r="AA852" s="838"/>
      <c r="AB852" s="838"/>
    </row>
    <row r="853" spans="1:28" ht="12.75">
      <c r="A853" s="838"/>
      <c r="B853" s="853"/>
      <c r="C853" s="859"/>
      <c r="D853" s="860"/>
      <c r="E853" s="860"/>
      <c r="F853" s="860"/>
      <c r="G853" s="860"/>
      <c r="H853" s="860"/>
      <c r="I853" s="860"/>
      <c r="J853" s="860"/>
      <c r="K853" s="860"/>
      <c r="L853" s="860"/>
      <c r="M853" s="860"/>
      <c r="N853" s="860"/>
      <c r="O853" s="860"/>
      <c r="P853" s="860"/>
      <c r="Q853" s="860"/>
      <c r="R853" s="860"/>
      <c r="S853" s="860"/>
      <c r="T853" s="860"/>
      <c r="U853" s="860"/>
      <c r="V853" s="860"/>
      <c r="W853" s="860"/>
      <c r="X853" s="855"/>
      <c r="Y853" s="856"/>
      <c r="Z853" s="838"/>
      <c r="AA853" s="838"/>
      <c r="AB853" s="838"/>
    </row>
    <row r="854" spans="1:28" ht="12.75">
      <c r="A854" s="838"/>
      <c r="B854" s="853"/>
      <c r="C854" s="859"/>
      <c r="D854" s="860"/>
      <c r="E854" s="860"/>
      <c r="F854" s="860"/>
      <c r="G854" s="860"/>
      <c r="H854" s="860"/>
      <c r="I854" s="860"/>
      <c r="J854" s="860"/>
      <c r="K854" s="860"/>
      <c r="L854" s="860"/>
      <c r="M854" s="860"/>
      <c r="N854" s="860"/>
      <c r="O854" s="860"/>
      <c r="P854" s="860"/>
      <c r="Q854" s="860"/>
      <c r="R854" s="860"/>
      <c r="S854" s="860"/>
      <c r="T854" s="860"/>
      <c r="U854" s="860"/>
      <c r="V854" s="860"/>
      <c r="W854" s="860"/>
      <c r="X854" s="855"/>
      <c r="Y854" s="856"/>
      <c r="Z854" s="838"/>
      <c r="AA854" s="838"/>
      <c r="AB854" s="838"/>
    </row>
    <row r="855" spans="1:28" ht="12.75">
      <c r="A855" s="838"/>
      <c r="B855" s="853"/>
      <c r="C855" s="859"/>
      <c r="D855" s="860"/>
      <c r="E855" s="860"/>
      <c r="F855" s="860"/>
      <c r="G855" s="860"/>
      <c r="H855" s="860"/>
      <c r="I855" s="860"/>
      <c r="J855" s="860"/>
      <c r="K855" s="860"/>
      <c r="L855" s="860"/>
      <c r="M855" s="860"/>
      <c r="N855" s="860"/>
      <c r="O855" s="860"/>
      <c r="P855" s="860"/>
      <c r="Q855" s="860"/>
      <c r="R855" s="860"/>
      <c r="S855" s="860"/>
      <c r="T855" s="860"/>
      <c r="U855" s="860"/>
      <c r="V855" s="860"/>
      <c r="W855" s="860"/>
      <c r="X855" s="855"/>
      <c r="Y855" s="856"/>
      <c r="Z855" s="838"/>
      <c r="AA855" s="838"/>
      <c r="AB855" s="838"/>
    </row>
    <row r="856" spans="1:28" ht="12.75">
      <c r="A856" s="838"/>
      <c r="B856" s="853"/>
      <c r="C856" s="859"/>
      <c r="D856" s="860"/>
      <c r="E856" s="860"/>
      <c r="F856" s="860"/>
      <c r="G856" s="860"/>
      <c r="H856" s="860"/>
      <c r="I856" s="860"/>
      <c r="J856" s="860"/>
      <c r="K856" s="860"/>
      <c r="L856" s="860"/>
      <c r="M856" s="860"/>
      <c r="N856" s="860"/>
      <c r="O856" s="860"/>
      <c r="P856" s="860"/>
      <c r="Q856" s="860"/>
      <c r="R856" s="860"/>
      <c r="S856" s="860"/>
      <c r="T856" s="860"/>
      <c r="U856" s="860"/>
      <c r="V856" s="860"/>
      <c r="W856" s="860"/>
      <c r="X856" s="855"/>
      <c r="Y856" s="856"/>
      <c r="Z856" s="838"/>
      <c r="AA856" s="838"/>
      <c r="AB856" s="838"/>
    </row>
    <row r="857" spans="1:28" ht="12.75">
      <c r="A857" s="838"/>
      <c r="B857" s="853"/>
      <c r="C857" s="859"/>
      <c r="D857" s="860"/>
      <c r="E857" s="860"/>
      <c r="F857" s="860"/>
      <c r="G857" s="860"/>
      <c r="H857" s="860"/>
      <c r="I857" s="860"/>
      <c r="J857" s="860"/>
      <c r="K857" s="860"/>
      <c r="L857" s="860"/>
      <c r="M857" s="860"/>
      <c r="N857" s="860"/>
      <c r="O857" s="860"/>
      <c r="P857" s="860"/>
      <c r="Q857" s="860"/>
      <c r="R857" s="860"/>
      <c r="S857" s="860"/>
      <c r="T857" s="860"/>
      <c r="U857" s="860"/>
      <c r="V857" s="860"/>
      <c r="W857" s="860"/>
      <c r="X857" s="855"/>
      <c r="Y857" s="856"/>
      <c r="Z857" s="838"/>
      <c r="AA857" s="838"/>
      <c r="AB857" s="838"/>
    </row>
    <row r="858" spans="1:28" ht="12.75">
      <c r="A858" s="838"/>
      <c r="B858" s="853"/>
      <c r="C858" s="859"/>
      <c r="D858" s="860"/>
      <c r="E858" s="860"/>
      <c r="F858" s="860"/>
      <c r="G858" s="860"/>
      <c r="H858" s="860"/>
      <c r="I858" s="860"/>
      <c r="J858" s="860"/>
      <c r="K858" s="860"/>
      <c r="L858" s="860"/>
      <c r="M858" s="860"/>
      <c r="N858" s="860"/>
      <c r="O858" s="860"/>
      <c r="P858" s="860"/>
      <c r="Q858" s="860"/>
      <c r="R858" s="860"/>
      <c r="S858" s="860"/>
      <c r="T858" s="860"/>
      <c r="U858" s="860"/>
      <c r="V858" s="860"/>
      <c r="W858" s="860"/>
      <c r="X858" s="855"/>
      <c r="Y858" s="856"/>
      <c r="Z858" s="838"/>
      <c r="AA858" s="838"/>
      <c r="AB858" s="838"/>
    </row>
    <row r="859" spans="1:28" ht="12.75">
      <c r="A859" s="838"/>
      <c r="B859" s="853"/>
      <c r="C859" s="859"/>
      <c r="D859" s="860"/>
      <c r="E859" s="860"/>
      <c r="F859" s="860"/>
      <c r="G859" s="860"/>
      <c r="H859" s="860"/>
      <c r="I859" s="860"/>
      <c r="J859" s="860"/>
      <c r="K859" s="860"/>
      <c r="L859" s="860"/>
      <c r="M859" s="860"/>
      <c r="N859" s="860"/>
      <c r="O859" s="860"/>
      <c r="P859" s="860"/>
      <c r="Q859" s="860"/>
      <c r="R859" s="860"/>
      <c r="S859" s="860"/>
      <c r="T859" s="860"/>
      <c r="U859" s="860"/>
      <c r="V859" s="860"/>
      <c r="W859" s="860"/>
      <c r="X859" s="855"/>
      <c r="Y859" s="856"/>
      <c r="Z859" s="838"/>
      <c r="AA859" s="838"/>
      <c r="AB859" s="838"/>
    </row>
    <row r="860" spans="1:28" ht="12.75">
      <c r="A860" s="838"/>
      <c r="B860" s="853"/>
      <c r="C860" s="859"/>
      <c r="D860" s="860"/>
      <c r="E860" s="860"/>
      <c r="F860" s="860"/>
      <c r="G860" s="860"/>
      <c r="H860" s="860"/>
      <c r="I860" s="860"/>
      <c r="J860" s="860"/>
      <c r="K860" s="860"/>
      <c r="L860" s="860"/>
      <c r="M860" s="860"/>
      <c r="N860" s="860"/>
      <c r="O860" s="860"/>
      <c r="P860" s="860"/>
      <c r="Q860" s="860"/>
      <c r="R860" s="860"/>
      <c r="S860" s="860"/>
      <c r="T860" s="860"/>
      <c r="U860" s="860"/>
      <c r="V860" s="860"/>
      <c r="W860" s="860"/>
      <c r="X860" s="855"/>
      <c r="Y860" s="856"/>
      <c r="Z860" s="838"/>
      <c r="AA860" s="838"/>
      <c r="AB860" s="838"/>
    </row>
    <row r="861" spans="1:28" ht="12.75">
      <c r="A861" s="838"/>
      <c r="B861" s="853"/>
      <c r="C861" s="859"/>
      <c r="D861" s="860"/>
      <c r="E861" s="860"/>
      <c r="F861" s="860"/>
      <c r="G861" s="860"/>
      <c r="H861" s="860"/>
      <c r="I861" s="860"/>
      <c r="J861" s="860"/>
      <c r="K861" s="860"/>
      <c r="L861" s="860"/>
      <c r="M861" s="860"/>
      <c r="N861" s="860"/>
      <c r="O861" s="860"/>
      <c r="P861" s="860"/>
      <c r="Q861" s="860"/>
      <c r="R861" s="860"/>
      <c r="S861" s="860"/>
      <c r="T861" s="860"/>
      <c r="U861" s="860"/>
      <c r="V861" s="860"/>
      <c r="W861" s="860"/>
      <c r="X861" s="855"/>
      <c r="Y861" s="856"/>
      <c r="Z861" s="838"/>
      <c r="AA861" s="838"/>
      <c r="AB861" s="838"/>
    </row>
    <row r="862" spans="1:28" ht="12.75">
      <c r="A862" s="838"/>
      <c r="B862" s="853"/>
      <c r="C862" s="859"/>
      <c r="D862" s="860"/>
      <c r="E862" s="860"/>
      <c r="F862" s="860"/>
      <c r="G862" s="860"/>
      <c r="H862" s="860"/>
      <c r="I862" s="860"/>
      <c r="J862" s="860"/>
      <c r="K862" s="860"/>
      <c r="L862" s="860"/>
      <c r="M862" s="860"/>
      <c r="N862" s="860"/>
      <c r="O862" s="860"/>
      <c r="P862" s="860"/>
      <c r="Q862" s="860"/>
      <c r="R862" s="860"/>
      <c r="S862" s="860"/>
      <c r="T862" s="860"/>
      <c r="U862" s="860"/>
      <c r="V862" s="860"/>
      <c r="W862" s="860"/>
      <c r="X862" s="855"/>
      <c r="Y862" s="856"/>
      <c r="Z862" s="838"/>
      <c r="AA862" s="838"/>
      <c r="AB862" s="838"/>
    </row>
    <row r="863" spans="1:28" ht="12.75">
      <c r="A863" s="838"/>
      <c r="B863" s="853"/>
      <c r="C863" s="859"/>
      <c r="D863" s="860"/>
      <c r="E863" s="860"/>
      <c r="F863" s="860"/>
      <c r="G863" s="860"/>
      <c r="H863" s="860"/>
      <c r="I863" s="860"/>
      <c r="J863" s="860"/>
      <c r="K863" s="860"/>
      <c r="L863" s="860"/>
      <c r="M863" s="860"/>
      <c r="N863" s="860"/>
      <c r="O863" s="860"/>
      <c r="P863" s="860"/>
      <c r="Q863" s="860"/>
      <c r="R863" s="860"/>
      <c r="S863" s="860"/>
      <c r="T863" s="860"/>
      <c r="U863" s="860"/>
      <c r="V863" s="860"/>
      <c r="W863" s="860"/>
      <c r="X863" s="855"/>
      <c r="Y863" s="856"/>
      <c r="Z863" s="838"/>
      <c r="AA863" s="838"/>
      <c r="AB863" s="838"/>
    </row>
    <row r="864" spans="1:28" ht="12.75">
      <c r="A864" s="838"/>
      <c r="B864" s="853"/>
      <c r="C864" s="859"/>
      <c r="D864" s="860"/>
      <c r="E864" s="860"/>
      <c r="F864" s="860"/>
      <c r="G864" s="860"/>
      <c r="H864" s="860"/>
      <c r="I864" s="860"/>
      <c r="J864" s="860"/>
      <c r="K864" s="860"/>
      <c r="L864" s="860"/>
      <c r="M864" s="860"/>
      <c r="N864" s="860"/>
      <c r="O864" s="860"/>
      <c r="P864" s="860"/>
      <c r="Q864" s="860"/>
      <c r="R864" s="860"/>
      <c r="S864" s="860"/>
      <c r="T864" s="860"/>
      <c r="U864" s="860"/>
      <c r="V864" s="860"/>
      <c r="W864" s="860"/>
      <c r="X864" s="855"/>
      <c r="Y864" s="856"/>
      <c r="Z864" s="838"/>
      <c r="AA864" s="838"/>
      <c r="AB864" s="838"/>
    </row>
    <row r="865" spans="1:28" ht="12.75">
      <c r="A865" s="838"/>
      <c r="B865" s="853"/>
      <c r="C865" s="859"/>
      <c r="D865" s="860"/>
      <c r="E865" s="860"/>
      <c r="F865" s="860"/>
      <c r="G865" s="860"/>
      <c r="H865" s="860"/>
      <c r="I865" s="860"/>
      <c r="J865" s="860"/>
      <c r="K865" s="860"/>
      <c r="L865" s="860"/>
      <c r="M865" s="860"/>
      <c r="N865" s="860"/>
      <c r="O865" s="860"/>
      <c r="P865" s="860"/>
      <c r="Q865" s="860"/>
      <c r="R865" s="860"/>
      <c r="S865" s="860"/>
      <c r="T865" s="860"/>
      <c r="U865" s="860"/>
      <c r="V865" s="860"/>
      <c r="W865" s="860"/>
      <c r="X865" s="855"/>
      <c r="Y865" s="856"/>
      <c r="Z865" s="838"/>
      <c r="AA865" s="838"/>
      <c r="AB865" s="838"/>
    </row>
    <row r="866" spans="1:28" ht="12.75">
      <c r="A866" s="838"/>
      <c r="B866" s="853"/>
      <c r="C866" s="859"/>
      <c r="D866" s="860"/>
      <c r="E866" s="860"/>
      <c r="F866" s="860"/>
      <c r="G866" s="860"/>
      <c r="H866" s="860"/>
      <c r="I866" s="860"/>
      <c r="J866" s="860"/>
      <c r="K866" s="860"/>
      <c r="L866" s="860"/>
      <c r="M866" s="860"/>
      <c r="N866" s="860"/>
      <c r="O866" s="860"/>
      <c r="P866" s="860"/>
      <c r="Q866" s="860"/>
      <c r="R866" s="860"/>
      <c r="S866" s="860"/>
      <c r="T866" s="860"/>
      <c r="U866" s="860"/>
      <c r="V866" s="860"/>
      <c r="W866" s="860"/>
      <c r="X866" s="855"/>
      <c r="Y866" s="856"/>
      <c r="Z866" s="838"/>
      <c r="AA866" s="838"/>
      <c r="AB866" s="838"/>
    </row>
    <row r="867" spans="1:28" ht="12.75">
      <c r="A867" s="838"/>
      <c r="B867" s="853"/>
      <c r="C867" s="859"/>
      <c r="D867" s="860"/>
      <c r="E867" s="860"/>
      <c r="F867" s="860"/>
      <c r="G867" s="860"/>
      <c r="H867" s="860"/>
      <c r="I867" s="860"/>
      <c r="J867" s="860"/>
      <c r="K867" s="860"/>
      <c r="L867" s="860"/>
      <c r="M867" s="860"/>
      <c r="N867" s="860"/>
      <c r="O867" s="860"/>
      <c r="P867" s="860"/>
      <c r="Q867" s="860"/>
      <c r="R867" s="860"/>
      <c r="S867" s="860"/>
      <c r="T867" s="860"/>
      <c r="U867" s="860"/>
      <c r="V867" s="860"/>
      <c r="W867" s="860"/>
      <c r="X867" s="855"/>
      <c r="Y867" s="856"/>
      <c r="Z867" s="838"/>
      <c r="AA867" s="838"/>
      <c r="AB867" s="838"/>
    </row>
    <row r="868" spans="1:28" ht="12.75">
      <c r="A868" s="838"/>
      <c r="B868" s="853"/>
      <c r="C868" s="859"/>
      <c r="D868" s="860"/>
      <c r="E868" s="860"/>
      <c r="F868" s="860"/>
      <c r="G868" s="860"/>
      <c r="H868" s="860"/>
      <c r="I868" s="860"/>
      <c r="J868" s="860"/>
      <c r="K868" s="860"/>
      <c r="L868" s="860"/>
      <c r="M868" s="860"/>
      <c r="N868" s="860"/>
      <c r="O868" s="860"/>
      <c r="P868" s="860"/>
      <c r="Q868" s="860"/>
      <c r="R868" s="860"/>
      <c r="S868" s="860"/>
      <c r="T868" s="860"/>
      <c r="U868" s="860"/>
      <c r="V868" s="860"/>
      <c r="W868" s="860"/>
      <c r="X868" s="855"/>
      <c r="Y868" s="856"/>
      <c r="Z868" s="838"/>
      <c r="AA868" s="838"/>
      <c r="AB868" s="838"/>
    </row>
    <row r="869" spans="1:28" ht="12.75">
      <c r="A869" s="838"/>
      <c r="B869" s="853"/>
      <c r="C869" s="859"/>
      <c r="D869" s="860"/>
      <c r="E869" s="860"/>
      <c r="F869" s="860"/>
      <c r="G869" s="860"/>
      <c r="H869" s="860"/>
      <c r="I869" s="860"/>
      <c r="J869" s="860"/>
      <c r="K869" s="860"/>
      <c r="L869" s="860"/>
      <c r="M869" s="860"/>
      <c r="N869" s="860"/>
      <c r="O869" s="860"/>
      <c r="P869" s="860"/>
      <c r="Q869" s="860"/>
      <c r="R869" s="860"/>
      <c r="S869" s="860"/>
      <c r="T869" s="860"/>
      <c r="U869" s="860"/>
      <c r="V869" s="860"/>
      <c r="W869" s="860"/>
      <c r="X869" s="855"/>
      <c r="Y869" s="856"/>
      <c r="Z869" s="838"/>
      <c r="AA869" s="838"/>
      <c r="AB869" s="838"/>
    </row>
    <row r="870" spans="1:28" ht="12.75">
      <c r="A870" s="838"/>
      <c r="B870" s="853"/>
      <c r="C870" s="859"/>
      <c r="D870" s="860"/>
      <c r="E870" s="860"/>
      <c r="F870" s="860"/>
      <c r="G870" s="860"/>
      <c r="H870" s="860"/>
      <c r="I870" s="860"/>
      <c r="J870" s="860"/>
      <c r="K870" s="860"/>
      <c r="L870" s="860"/>
      <c r="M870" s="860"/>
      <c r="N870" s="860"/>
      <c r="O870" s="860"/>
      <c r="P870" s="860"/>
      <c r="Q870" s="860"/>
      <c r="R870" s="860"/>
      <c r="S870" s="860"/>
      <c r="T870" s="860"/>
      <c r="U870" s="860"/>
      <c r="V870" s="860"/>
      <c r="W870" s="860"/>
      <c r="X870" s="855"/>
      <c r="Y870" s="856"/>
      <c r="Z870" s="838"/>
      <c r="AA870" s="838"/>
      <c r="AB870" s="838"/>
    </row>
    <row r="871" spans="1:28" ht="12.75">
      <c r="A871" s="838"/>
      <c r="B871" s="853"/>
      <c r="C871" s="859"/>
      <c r="D871" s="860"/>
      <c r="E871" s="860"/>
      <c r="F871" s="860"/>
      <c r="G871" s="860"/>
      <c r="H871" s="860"/>
      <c r="I871" s="860"/>
      <c r="J871" s="860"/>
      <c r="K871" s="860"/>
      <c r="L871" s="860"/>
      <c r="M871" s="860"/>
      <c r="N871" s="860"/>
      <c r="O871" s="860"/>
      <c r="P871" s="860"/>
      <c r="Q871" s="860"/>
      <c r="R871" s="860"/>
      <c r="S871" s="860"/>
      <c r="T871" s="860"/>
      <c r="U871" s="860"/>
      <c r="V871" s="860"/>
      <c r="W871" s="860"/>
      <c r="X871" s="855"/>
      <c r="Y871" s="856"/>
      <c r="Z871" s="838"/>
      <c r="AA871" s="838"/>
      <c r="AB871" s="838"/>
    </row>
    <row r="872" spans="1:28" ht="12.75">
      <c r="A872" s="838"/>
      <c r="B872" s="853"/>
      <c r="C872" s="859"/>
      <c r="D872" s="860"/>
      <c r="E872" s="860"/>
      <c r="F872" s="860"/>
      <c r="G872" s="860"/>
      <c r="H872" s="860"/>
      <c r="I872" s="860"/>
      <c r="J872" s="860"/>
      <c r="K872" s="860"/>
      <c r="L872" s="860"/>
      <c r="M872" s="860"/>
      <c r="N872" s="860"/>
      <c r="O872" s="860"/>
      <c r="P872" s="860"/>
      <c r="Q872" s="860"/>
      <c r="R872" s="860"/>
      <c r="S872" s="860"/>
      <c r="T872" s="860"/>
      <c r="U872" s="860"/>
      <c r="V872" s="860"/>
      <c r="W872" s="860"/>
      <c r="X872" s="855"/>
      <c r="Y872" s="856"/>
      <c r="Z872" s="838"/>
      <c r="AA872" s="838"/>
      <c r="AB872" s="838"/>
    </row>
    <row r="873" spans="1:28" ht="12.75">
      <c r="A873" s="838"/>
      <c r="B873" s="853"/>
      <c r="C873" s="859"/>
      <c r="D873" s="860"/>
      <c r="E873" s="860"/>
      <c r="F873" s="860"/>
      <c r="G873" s="860"/>
      <c r="H873" s="860"/>
      <c r="I873" s="860"/>
      <c r="J873" s="860"/>
      <c r="K873" s="860"/>
      <c r="L873" s="860"/>
      <c r="M873" s="860"/>
      <c r="N873" s="860"/>
      <c r="O873" s="860"/>
      <c r="P873" s="860"/>
      <c r="Q873" s="860"/>
      <c r="R873" s="860"/>
      <c r="S873" s="860"/>
      <c r="T873" s="860"/>
      <c r="U873" s="860"/>
      <c r="V873" s="860"/>
      <c r="W873" s="860"/>
      <c r="X873" s="855"/>
      <c r="Y873" s="856"/>
      <c r="Z873" s="838"/>
      <c r="AA873" s="838"/>
      <c r="AB873" s="838"/>
    </row>
    <row r="874" spans="1:28" ht="12.75">
      <c r="A874" s="838"/>
      <c r="B874" s="853"/>
      <c r="C874" s="859"/>
      <c r="D874" s="860"/>
      <c r="E874" s="860"/>
      <c r="F874" s="860"/>
      <c r="G874" s="860"/>
      <c r="H874" s="860"/>
      <c r="I874" s="860"/>
      <c r="J874" s="860"/>
      <c r="K874" s="860"/>
      <c r="L874" s="860"/>
      <c r="M874" s="860"/>
      <c r="N874" s="860"/>
      <c r="O874" s="860"/>
      <c r="P874" s="860"/>
      <c r="Q874" s="860"/>
      <c r="R874" s="860"/>
      <c r="S874" s="860"/>
      <c r="T874" s="860"/>
      <c r="U874" s="860"/>
      <c r="V874" s="860"/>
      <c r="W874" s="860"/>
      <c r="X874" s="855"/>
      <c r="Y874" s="856"/>
      <c r="Z874" s="838"/>
      <c r="AA874" s="838"/>
      <c r="AB874" s="838"/>
    </row>
    <row r="875" spans="1:28" ht="12.75">
      <c r="A875" s="838"/>
      <c r="B875" s="853"/>
      <c r="C875" s="859"/>
      <c r="D875" s="860"/>
      <c r="E875" s="860"/>
      <c r="F875" s="860"/>
      <c r="G875" s="860"/>
      <c r="H875" s="860"/>
      <c r="I875" s="860"/>
      <c r="J875" s="860"/>
      <c r="K875" s="860"/>
      <c r="L875" s="860"/>
      <c r="M875" s="860"/>
      <c r="N875" s="860"/>
      <c r="O875" s="860"/>
      <c r="P875" s="860"/>
      <c r="Q875" s="860"/>
      <c r="R875" s="860"/>
      <c r="S875" s="860"/>
      <c r="T875" s="860"/>
      <c r="U875" s="860"/>
      <c r="V875" s="860"/>
      <c r="W875" s="860"/>
      <c r="X875" s="855"/>
      <c r="Y875" s="856"/>
      <c r="Z875" s="838"/>
      <c r="AA875" s="838"/>
      <c r="AB875" s="838"/>
    </row>
    <row r="876" spans="1:28" ht="12.75">
      <c r="A876" s="838"/>
      <c r="B876" s="853"/>
      <c r="C876" s="859"/>
      <c r="D876" s="860"/>
      <c r="E876" s="860"/>
      <c r="F876" s="860"/>
      <c r="G876" s="860"/>
      <c r="H876" s="860"/>
      <c r="I876" s="860"/>
      <c r="J876" s="860"/>
      <c r="K876" s="860"/>
      <c r="L876" s="860"/>
      <c r="M876" s="860"/>
      <c r="N876" s="860"/>
      <c r="O876" s="860"/>
      <c r="P876" s="860"/>
      <c r="Q876" s="860"/>
      <c r="R876" s="860"/>
      <c r="S876" s="860"/>
      <c r="T876" s="860"/>
      <c r="U876" s="860"/>
      <c r="V876" s="860"/>
      <c r="W876" s="860"/>
      <c r="X876" s="855"/>
      <c r="Y876" s="856"/>
      <c r="Z876" s="838"/>
      <c r="AA876" s="838"/>
      <c r="AB876" s="838"/>
    </row>
    <row r="877" spans="1:28" ht="12.75">
      <c r="A877" s="838"/>
      <c r="B877" s="853"/>
      <c r="C877" s="859"/>
      <c r="D877" s="860"/>
      <c r="E877" s="860"/>
      <c r="F877" s="860"/>
      <c r="G877" s="860"/>
      <c r="H877" s="860"/>
      <c r="I877" s="860"/>
      <c r="J877" s="860"/>
      <c r="K877" s="860"/>
      <c r="L877" s="860"/>
      <c r="M877" s="860"/>
      <c r="N877" s="860"/>
      <c r="O877" s="860"/>
      <c r="P877" s="860"/>
      <c r="Q877" s="860"/>
      <c r="R877" s="860"/>
      <c r="S877" s="860"/>
      <c r="T877" s="860"/>
      <c r="U877" s="860"/>
      <c r="V877" s="860"/>
      <c r="W877" s="860"/>
      <c r="X877" s="855"/>
      <c r="Y877" s="856"/>
      <c r="Z877" s="838"/>
      <c r="AA877" s="838"/>
      <c r="AB877" s="838"/>
    </row>
    <row r="878" spans="1:28" ht="12.75">
      <c r="A878" s="838"/>
      <c r="B878" s="853"/>
      <c r="C878" s="859"/>
      <c r="D878" s="860"/>
      <c r="E878" s="860"/>
      <c r="F878" s="860"/>
      <c r="G878" s="860"/>
      <c r="H878" s="860"/>
      <c r="I878" s="860"/>
      <c r="J878" s="860"/>
      <c r="K878" s="860"/>
      <c r="L878" s="860"/>
      <c r="M878" s="860"/>
      <c r="N878" s="860"/>
      <c r="O878" s="860"/>
      <c r="P878" s="860"/>
      <c r="Q878" s="860"/>
      <c r="R878" s="860"/>
      <c r="S878" s="860"/>
      <c r="T878" s="860"/>
      <c r="U878" s="860"/>
      <c r="V878" s="860"/>
      <c r="W878" s="860"/>
      <c r="X878" s="855"/>
      <c r="Y878" s="856"/>
      <c r="Z878" s="838"/>
      <c r="AA878" s="838"/>
      <c r="AB878" s="838"/>
    </row>
    <row r="879" spans="1:28" ht="12.75">
      <c r="A879" s="838"/>
      <c r="B879" s="853"/>
      <c r="C879" s="859"/>
      <c r="D879" s="860"/>
      <c r="E879" s="860"/>
      <c r="F879" s="860"/>
      <c r="G879" s="860"/>
      <c r="H879" s="860"/>
      <c r="I879" s="860"/>
      <c r="J879" s="860"/>
      <c r="K879" s="860"/>
      <c r="L879" s="860"/>
      <c r="M879" s="860"/>
      <c r="N879" s="860"/>
      <c r="O879" s="860"/>
      <c r="P879" s="860"/>
      <c r="Q879" s="860"/>
      <c r="R879" s="860"/>
      <c r="S879" s="860"/>
      <c r="T879" s="860"/>
      <c r="U879" s="860"/>
      <c r="V879" s="860"/>
      <c r="W879" s="860"/>
      <c r="X879" s="855"/>
      <c r="Y879" s="856"/>
      <c r="Z879" s="838"/>
      <c r="AA879" s="838"/>
      <c r="AB879" s="838"/>
    </row>
    <row r="880" spans="1:28" ht="12.75">
      <c r="A880" s="838"/>
      <c r="B880" s="853"/>
      <c r="C880" s="859"/>
      <c r="D880" s="860"/>
      <c r="E880" s="860"/>
      <c r="F880" s="860"/>
      <c r="G880" s="860"/>
      <c r="H880" s="860"/>
      <c r="I880" s="860"/>
      <c r="J880" s="860"/>
      <c r="K880" s="860"/>
      <c r="L880" s="860"/>
      <c r="M880" s="860"/>
      <c r="N880" s="860"/>
      <c r="O880" s="860"/>
      <c r="P880" s="860"/>
      <c r="Q880" s="860"/>
      <c r="R880" s="860"/>
      <c r="S880" s="860"/>
      <c r="T880" s="860"/>
      <c r="U880" s="860"/>
      <c r="V880" s="860"/>
      <c r="W880" s="860"/>
      <c r="X880" s="855"/>
      <c r="Y880" s="856"/>
      <c r="Z880" s="838"/>
      <c r="AA880" s="838"/>
      <c r="AB880" s="838"/>
    </row>
    <row r="881" spans="1:28" ht="12.75">
      <c r="A881" s="838"/>
      <c r="B881" s="853"/>
      <c r="C881" s="859"/>
      <c r="D881" s="860"/>
      <c r="E881" s="860"/>
      <c r="F881" s="860"/>
      <c r="G881" s="860"/>
      <c r="H881" s="860"/>
      <c r="I881" s="860"/>
      <c r="J881" s="860"/>
      <c r="K881" s="860"/>
      <c r="L881" s="860"/>
      <c r="M881" s="860"/>
      <c r="N881" s="860"/>
      <c r="O881" s="860"/>
      <c r="P881" s="860"/>
      <c r="Q881" s="860"/>
      <c r="R881" s="860"/>
      <c r="S881" s="860"/>
      <c r="T881" s="860"/>
      <c r="U881" s="860"/>
      <c r="V881" s="860"/>
      <c r="W881" s="860"/>
      <c r="X881" s="855"/>
      <c r="Y881" s="856"/>
      <c r="Z881" s="838"/>
      <c r="AA881" s="838"/>
      <c r="AB881" s="838"/>
    </row>
    <row r="882" spans="1:28" ht="12.75">
      <c r="A882" s="838"/>
      <c r="B882" s="853"/>
      <c r="C882" s="859"/>
      <c r="D882" s="860"/>
      <c r="E882" s="860"/>
      <c r="F882" s="860"/>
      <c r="G882" s="860"/>
      <c r="H882" s="860"/>
      <c r="I882" s="860"/>
      <c r="J882" s="860"/>
      <c r="K882" s="860"/>
      <c r="L882" s="860"/>
      <c r="M882" s="860"/>
      <c r="N882" s="860"/>
      <c r="O882" s="860"/>
      <c r="P882" s="860"/>
      <c r="Q882" s="860"/>
      <c r="R882" s="860"/>
      <c r="S882" s="860"/>
      <c r="T882" s="860"/>
      <c r="U882" s="860"/>
      <c r="V882" s="860"/>
      <c r="W882" s="860"/>
      <c r="X882" s="855"/>
      <c r="Y882" s="856"/>
      <c r="Z882" s="838"/>
      <c r="AA882" s="838"/>
      <c r="AB882" s="838"/>
    </row>
    <row r="883" spans="1:28" ht="12.75">
      <c r="A883" s="838"/>
      <c r="B883" s="853"/>
      <c r="C883" s="859"/>
      <c r="D883" s="860"/>
      <c r="E883" s="860"/>
      <c r="F883" s="860"/>
      <c r="G883" s="860"/>
      <c r="H883" s="860"/>
      <c r="I883" s="860"/>
      <c r="J883" s="860"/>
      <c r="K883" s="860"/>
      <c r="L883" s="860"/>
      <c r="M883" s="860"/>
      <c r="N883" s="860"/>
      <c r="O883" s="860"/>
      <c r="P883" s="860"/>
      <c r="Q883" s="860"/>
      <c r="R883" s="860"/>
      <c r="S883" s="860"/>
      <c r="T883" s="860"/>
      <c r="U883" s="860"/>
      <c r="V883" s="860"/>
      <c r="W883" s="860"/>
      <c r="X883" s="855"/>
      <c r="Y883" s="856"/>
      <c r="Z883" s="838"/>
      <c r="AA883" s="838"/>
      <c r="AB883" s="838"/>
    </row>
    <row r="884" spans="1:28" ht="12.75">
      <c r="A884" s="838"/>
      <c r="B884" s="853"/>
      <c r="C884" s="859"/>
      <c r="D884" s="860"/>
      <c r="E884" s="860"/>
      <c r="F884" s="860"/>
      <c r="G884" s="860"/>
      <c r="H884" s="860"/>
      <c r="I884" s="860"/>
      <c r="J884" s="860"/>
      <c r="K884" s="860"/>
      <c r="L884" s="860"/>
      <c r="M884" s="860"/>
      <c r="N884" s="860"/>
      <c r="O884" s="860"/>
      <c r="P884" s="860"/>
      <c r="Q884" s="860"/>
      <c r="R884" s="860"/>
      <c r="S884" s="860"/>
      <c r="T884" s="860"/>
      <c r="U884" s="860"/>
      <c r="V884" s="860"/>
      <c r="W884" s="860"/>
      <c r="X884" s="855"/>
      <c r="Y884" s="856"/>
      <c r="Z884" s="838"/>
      <c r="AA884" s="838"/>
      <c r="AB884" s="838"/>
    </row>
    <row r="885" spans="1:28" ht="12.75">
      <c r="A885" s="838"/>
      <c r="B885" s="853"/>
      <c r="C885" s="859"/>
      <c r="D885" s="860"/>
      <c r="E885" s="860"/>
      <c r="F885" s="860"/>
      <c r="G885" s="860"/>
      <c r="H885" s="860"/>
      <c r="I885" s="860"/>
      <c r="J885" s="860"/>
      <c r="K885" s="860"/>
      <c r="L885" s="860"/>
      <c r="M885" s="860"/>
      <c r="N885" s="860"/>
      <c r="O885" s="860"/>
      <c r="P885" s="860"/>
      <c r="Q885" s="860"/>
      <c r="R885" s="860"/>
      <c r="S885" s="860"/>
      <c r="T885" s="860"/>
      <c r="U885" s="860"/>
      <c r="V885" s="860"/>
      <c r="W885" s="860"/>
      <c r="X885" s="855"/>
      <c r="Y885" s="856"/>
      <c r="Z885" s="838"/>
      <c r="AA885" s="838"/>
      <c r="AB885" s="838"/>
    </row>
    <row r="886" spans="1:28" ht="12.75">
      <c r="A886" s="838"/>
      <c r="B886" s="853"/>
      <c r="C886" s="859"/>
      <c r="D886" s="860"/>
      <c r="E886" s="860"/>
      <c r="F886" s="860"/>
      <c r="G886" s="860"/>
      <c r="H886" s="860"/>
      <c r="I886" s="860"/>
      <c r="J886" s="860"/>
      <c r="K886" s="860"/>
      <c r="L886" s="860"/>
      <c r="M886" s="860"/>
      <c r="N886" s="860"/>
      <c r="O886" s="860"/>
      <c r="P886" s="860"/>
      <c r="Q886" s="860"/>
      <c r="R886" s="860"/>
      <c r="S886" s="860"/>
      <c r="T886" s="860"/>
      <c r="U886" s="860"/>
      <c r="V886" s="860"/>
      <c r="W886" s="860"/>
      <c r="X886" s="855"/>
      <c r="Y886" s="856"/>
      <c r="Z886" s="838"/>
      <c r="AA886" s="838"/>
      <c r="AB886" s="838"/>
    </row>
    <row r="887" spans="1:28" ht="12.75">
      <c r="A887" s="838"/>
      <c r="B887" s="853"/>
      <c r="C887" s="859"/>
      <c r="D887" s="860"/>
      <c r="E887" s="860"/>
      <c r="F887" s="860"/>
      <c r="G887" s="860"/>
      <c r="H887" s="860"/>
      <c r="I887" s="860"/>
      <c r="J887" s="860"/>
      <c r="K887" s="860"/>
      <c r="L887" s="860"/>
      <c r="M887" s="860"/>
      <c r="N887" s="860"/>
      <c r="O887" s="860"/>
      <c r="P887" s="860"/>
      <c r="Q887" s="860"/>
      <c r="R887" s="860"/>
      <c r="S887" s="860"/>
      <c r="T887" s="860"/>
      <c r="U887" s="860"/>
      <c r="V887" s="860"/>
      <c r="W887" s="860"/>
      <c r="X887" s="855"/>
      <c r="Y887" s="856"/>
      <c r="Z887" s="838"/>
      <c r="AA887" s="838"/>
      <c r="AB887" s="838"/>
    </row>
    <row r="888" spans="1:28" ht="12.75">
      <c r="A888" s="838"/>
      <c r="B888" s="853"/>
      <c r="C888" s="859"/>
      <c r="D888" s="860"/>
      <c r="E888" s="860"/>
      <c r="F888" s="860"/>
      <c r="G888" s="860"/>
      <c r="H888" s="860"/>
      <c r="I888" s="860"/>
      <c r="J888" s="860"/>
      <c r="K888" s="860"/>
      <c r="L888" s="860"/>
      <c r="M888" s="860"/>
      <c r="N888" s="860"/>
      <c r="O888" s="860"/>
      <c r="P888" s="860"/>
      <c r="Q888" s="860"/>
      <c r="R888" s="860"/>
      <c r="S888" s="860"/>
      <c r="T888" s="860"/>
      <c r="U888" s="860"/>
      <c r="V888" s="860"/>
      <c r="W888" s="860"/>
      <c r="X888" s="855"/>
      <c r="Y888" s="856"/>
      <c r="Z888" s="838"/>
      <c r="AA888" s="838"/>
      <c r="AB888" s="838"/>
    </row>
    <row r="889" spans="1:28" ht="12.75">
      <c r="A889" s="838"/>
      <c r="B889" s="853"/>
      <c r="C889" s="859"/>
      <c r="D889" s="860"/>
      <c r="E889" s="860"/>
      <c r="F889" s="860"/>
      <c r="G889" s="860"/>
      <c r="H889" s="860"/>
      <c r="I889" s="860"/>
      <c r="J889" s="860"/>
      <c r="K889" s="860"/>
      <c r="L889" s="860"/>
      <c r="M889" s="860"/>
      <c r="N889" s="860"/>
      <c r="O889" s="860"/>
      <c r="P889" s="860"/>
      <c r="Q889" s="860"/>
      <c r="R889" s="860"/>
      <c r="S889" s="860"/>
      <c r="T889" s="860"/>
      <c r="U889" s="860"/>
      <c r="V889" s="860"/>
      <c r="W889" s="860"/>
      <c r="X889" s="855"/>
      <c r="Y889" s="856"/>
      <c r="Z889" s="838"/>
      <c r="AA889" s="838"/>
      <c r="AB889" s="838"/>
    </row>
    <row r="890" spans="1:28" ht="12.75">
      <c r="A890" s="838"/>
      <c r="B890" s="853"/>
      <c r="C890" s="859"/>
      <c r="D890" s="860"/>
      <c r="E890" s="860"/>
      <c r="F890" s="860"/>
      <c r="G890" s="860"/>
      <c r="H890" s="860"/>
      <c r="I890" s="860"/>
      <c r="J890" s="860"/>
      <c r="K890" s="860"/>
      <c r="L890" s="860"/>
      <c r="M890" s="860"/>
      <c r="N890" s="860"/>
      <c r="O890" s="860"/>
      <c r="P890" s="860"/>
      <c r="Q890" s="860"/>
      <c r="R890" s="860"/>
      <c r="S890" s="860"/>
      <c r="T890" s="860"/>
      <c r="U890" s="860"/>
      <c r="V890" s="860"/>
      <c r="W890" s="860"/>
      <c r="X890" s="855"/>
      <c r="Y890" s="856"/>
      <c r="Z890" s="838"/>
      <c r="AA890" s="838"/>
      <c r="AB890" s="838"/>
    </row>
    <row r="891" spans="1:28" ht="12.75">
      <c r="A891" s="838"/>
      <c r="B891" s="853"/>
      <c r="C891" s="859"/>
      <c r="D891" s="860"/>
      <c r="E891" s="860"/>
      <c r="F891" s="860"/>
      <c r="G891" s="860"/>
      <c r="H891" s="860"/>
      <c r="I891" s="860"/>
      <c r="J891" s="860"/>
      <c r="K891" s="860"/>
      <c r="L891" s="860"/>
      <c r="M891" s="860"/>
      <c r="N891" s="860"/>
      <c r="O891" s="860"/>
      <c r="P891" s="860"/>
      <c r="Q891" s="860"/>
      <c r="R891" s="860"/>
      <c r="S891" s="860"/>
      <c r="T891" s="860"/>
      <c r="U891" s="860"/>
      <c r="V891" s="860"/>
      <c r="W891" s="860"/>
      <c r="X891" s="855"/>
      <c r="Y891" s="856"/>
      <c r="Z891" s="838"/>
      <c r="AA891" s="838"/>
      <c r="AB891" s="838"/>
    </row>
    <row r="892" spans="1:28" ht="12.75">
      <c r="A892" s="838"/>
      <c r="B892" s="853"/>
      <c r="C892" s="859"/>
      <c r="D892" s="860"/>
      <c r="E892" s="860"/>
      <c r="F892" s="860"/>
      <c r="G892" s="860"/>
      <c r="H892" s="860"/>
      <c r="I892" s="860"/>
      <c r="J892" s="860"/>
      <c r="K892" s="860"/>
      <c r="L892" s="860"/>
      <c r="M892" s="860"/>
      <c r="N892" s="860"/>
      <c r="O892" s="860"/>
      <c r="P892" s="860"/>
      <c r="Q892" s="860"/>
      <c r="R892" s="860"/>
      <c r="S892" s="860"/>
      <c r="T892" s="860"/>
      <c r="U892" s="860"/>
      <c r="V892" s="860"/>
      <c r="W892" s="860"/>
      <c r="X892" s="855"/>
      <c r="Y892" s="856"/>
      <c r="Z892" s="838"/>
      <c r="AA892" s="838"/>
      <c r="AB892" s="838"/>
    </row>
    <row r="893" spans="1:28" ht="12.75">
      <c r="A893" s="838"/>
      <c r="B893" s="853"/>
      <c r="C893" s="859"/>
      <c r="D893" s="860"/>
      <c r="E893" s="860"/>
      <c r="F893" s="860"/>
      <c r="G893" s="860"/>
      <c r="H893" s="860"/>
      <c r="I893" s="860"/>
      <c r="J893" s="860"/>
      <c r="K893" s="860"/>
      <c r="L893" s="860"/>
      <c r="M893" s="860"/>
      <c r="N893" s="860"/>
      <c r="O893" s="860"/>
      <c r="P893" s="860"/>
      <c r="Q893" s="860"/>
      <c r="R893" s="860"/>
      <c r="S893" s="860"/>
      <c r="T893" s="860"/>
      <c r="U893" s="860"/>
      <c r="V893" s="860"/>
      <c r="W893" s="860"/>
      <c r="X893" s="855"/>
      <c r="Y893" s="856"/>
      <c r="Z893" s="838"/>
      <c r="AA893" s="838"/>
      <c r="AB893" s="838"/>
    </row>
    <row r="894" spans="1:28" ht="12.75">
      <c r="A894" s="838"/>
      <c r="B894" s="853"/>
      <c r="C894" s="859"/>
      <c r="D894" s="860"/>
      <c r="E894" s="860"/>
      <c r="F894" s="860"/>
      <c r="G894" s="860"/>
      <c r="H894" s="860"/>
      <c r="I894" s="860"/>
      <c r="J894" s="860"/>
      <c r="K894" s="860"/>
      <c r="L894" s="860"/>
      <c r="M894" s="860"/>
      <c r="N894" s="860"/>
      <c r="O894" s="860"/>
      <c r="P894" s="860"/>
      <c r="Q894" s="860"/>
      <c r="R894" s="860"/>
      <c r="S894" s="860"/>
      <c r="T894" s="860"/>
      <c r="U894" s="860"/>
      <c r="V894" s="860"/>
      <c r="W894" s="860"/>
      <c r="X894" s="855"/>
      <c r="Y894" s="856"/>
      <c r="Z894" s="838"/>
      <c r="AA894" s="838"/>
      <c r="AB894" s="838"/>
    </row>
    <row r="895" spans="1:28" ht="12.75">
      <c r="A895" s="838"/>
      <c r="B895" s="853"/>
      <c r="C895" s="859"/>
      <c r="D895" s="860"/>
      <c r="E895" s="860"/>
      <c r="F895" s="860"/>
      <c r="G895" s="860"/>
      <c r="H895" s="860"/>
      <c r="I895" s="860"/>
      <c r="J895" s="860"/>
      <c r="K895" s="860"/>
      <c r="L895" s="860"/>
      <c r="M895" s="860"/>
      <c r="N895" s="860"/>
      <c r="O895" s="860"/>
      <c r="P895" s="860"/>
      <c r="Q895" s="860"/>
      <c r="R895" s="860"/>
      <c r="S895" s="860"/>
      <c r="T895" s="860"/>
      <c r="U895" s="860"/>
      <c r="V895" s="860"/>
      <c r="W895" s="860"/>
      <c r="X895" s="855"/>
      <c r="Y895" s="856"/>
      <c r="Z895" s="838"/>
      <c r="AA895" s="838"/>
      <c r="AB895" s="838"/>
    </row>
    <row r="896" spans="1:28" ht="12.75">
      <c r="A896" s="838"/>
      <c r="B896" s="853"/>
      <c r="C896" s="859"/>
      <c r="D896" s="860"/>
      <c r="E896" s="860"/>
      <c r="F896" s="860"/>
      <c r="G896" s="860"/>
      <c r="H896" s="860"/>
      <c r="I896" s="860"/>
      <c r="J896" s="860"/>
      <c r="K896" s="860"/>
      <c r="L896" s="860"/>
      <c r="M896" s="860"/>
      <c r="N896" s="860"/>
      <c r="O896" s="860"/>
      <c r="P896" s="860"/>
      <c r="Q896" s="860"/>
      <c r="R896" s="860"/>
      <c r="S896" s="860"/>
      <c r="T896" s="860"/>
      <c r="U896" s="860"/>
      <c r="V896" s="860"/>
      <c r="W896" s="860"/>
      <c r="X896" s="855"/>
      <c r="Y896" s="856"/>
      <c r="Z896" s="838"/>
      <c r="AA896" s="838"/>
      <c r="AB896" s="838"/>
    </row>
    <row r="897" spans="1:28" ht="12.75">
      <c r="A897" s="838"/>
      <c r="B897" s="853"/>
      <c r="C897" s="859"/>
      <c r="D897" s="860"/>
      <c r="E897" s="860"/>
      <c r="F897" s="860"/>
      <c r="G897" s="860"/>
      <c r="H897" s="860"/>
      <c r="I897" s="860"/>
      <c r="J897" s="860"/>
      <c r="K897" s="860"/>
      <c r="L897" s="860"/>
      <c r="M897" s="860"/>
      <c r="N897" s="860"/>
      <c r="O897" s="860"/>
      <c r="P897" s="860"/>
      <c r="Q897" s="860"/>
      <c r="R897" s="860"/>
      <c r="S897" s="860"/>
      <c r="T897" s="860"/>
      <c r="U897" s="860"/>
      <c r="V897" s="860"/>
      <c r="W897" s="860"/>
      <c r="X897" s="855"/>
      <c r="Y897" s="856"/>
      <c r="Z897" s="838"/>
      <c r="AA897" s="838"/>
      <c r="AB897" s="838"/>
    </row>
    <row r="898" spans="1:28" ht="12.75">
      <c r="A898" s="838"/>
      <c r="B898" s="853"/>
      <c r="C898" s="859"/>
      <c r="D898" s="860"/>
      <c r="E898" s="860"/>
      <c r="F898" s="860"/>
      <c r="G898" s="860"/>
      <c r="H898" s="860"/>
      <c r="I898" s="860"/>
      <c r="J898" s="860"/>
      <c r="K898" s="860"/>
      <c r="L898" s="860"/>
      <c r="M898" s="860"/>
      <c r="N898" s="860"/>
      <c r="O898" s="860"/>
      <c r="P898" s="860"/>
      <c r="Q898" s="860"/>
      <c r="R898" s="860"/>
      <c r="S898" s="860"/>
      <c r="T898" s="860"/>
      <c r="U898" s="860"/>
      <c r="V898" s="860"/>
      <c r="W898" s="860"/>
      <c r="X898" s="855"/>
      <c r="Y898" s="856"/>
      <c r="Z898" s="838"/>
      <c r="AA898" s="838"/>
      <c r="AB898" s="838"/>
    </row>
    <row r="899" spans="1:28" ht="12.75">
      <c r="A899" s="838"/>
      <c r="B899" s="853"/>
      <c r="C899" s="859"/>
      <c r="D899" s="860"/>
      <c r="E899" s="860"/>
      <c r="F899" s="860"/>
      <c r="G899" s="860"/>
      <c r="H899" s="860"/>
      <c r="I899" s="860"/>
      <c r="J899" s="860"/>
      <c r="K899" s="860"/>
      <c r="L899" s="860"/>
      <c r="M899" s="860"/>
      <c r="N899" s="860"/>
      <c r="O899" s="860"/>
      <c r="P899" s="860"/>
      <c r="Q899" s="860"/>
      <c r="R899" s="860"/>
      <c r="S899" s="860"/>
      <c r="T899" s="860"/>
      <c r="U899" s="860"/>
      <c r="V899" s="860"/>
      <c r="W899" s="860"/>
      <c r="X899" s="855"/>
      <c r="Y899" s="856"/>
      <c r="Z899" s="838"/>
      <c r="AA899" s="838"/>
      <c r="AB899" s="838"/>
    </row>
    <row r="900" spans="1:28" ht="12.75">
      <c r="A900" s="838"/>
      <c r="B900" s="853"/>
      <c r="C900" s="859"/>
      <c r="D900" s="860"/>
      <c r="E900" s="860"/>
      <c r="F900" s="860"/>
      <c r="G900" s="860"/>
      <c r="H900" s="860"/>
      <c r="I900" s="860"/>
      <c r="J900" s="860"/>
      <c r="K900" s="860"/>
      <c r="L900" s="860"/>
      <c r="M900" s="860"/>
      <c r="N900" s="860"/>
      <c r="O900" s="860"/>
      <c r="P900" s="860"/>
      <c r="Q900" s="860"/>
      <c r="R900" s="860"/>
      <c r="S900" s="860"/>
      <c r="T900" s="860"/>
      <c r="U900" s="860"/>
      <c r="V900" s="860"/>
      <c r="W900" s="860"/>
      <c r="X900" s="855"/>
      <c r="Y900" s="856"/>
      <c r="Z900" s="838"/>
      <c r="AA900" s="838"/>
      <c r="AB900" s="838"/>
    </row>
    <row r="901" spans="1:28" ht="12.75">
      <c r="A901" s="838"/>
      <c r="B901" s="853"/>
      <c r="C901" s="859"/>
      <c r="D901" s="860"/>
      <c r="E901" s="860"/>
      <c r="F901" s="860"/>
      <c r="G901" s="860"/>
      <c r="H901" s="860"/>
      <c r="I901" s="860"/>
      <c r="J901" s="860"/>
      <c r="K901" s="860"/>
      <c r="L901" s="860"/>
      <c r="M901" s="860"/>
      <c r="N901" s="860"/>
      <c r="O901" s="860"/>
      <c r="P901" s="860"/>
      <c r="Q901" s="860"/>
      <c r="R901" s="860"/>
      <c r="S901" s="860"/>
      <c r="T901" s="860"/>
      <c r="U901" s="860"/>
      <c r="V901" s="860"/>
      <c r="W901" s="860"/>
      <c r="X901" s="855"/>
      <c r="Y901" s="856"/>
      <c r="Z901" s="838"/>
      <c r="AA901" s="838"/>
      <c r="AB901" s="838"/>
    </row>
    <row r="902" spans="1:28" ht="12.75">
      <c r="A902" s="838"/>
      <c r="B902" s="853"/>
      <c r="C902" s="859"/>
      <c r="D902" s="860"/>
      <c r="E902" s="860"/>
      <c r="F902" s="860"/>
      <c r="G902" s="860"/>
      <c r="H902" s="860"/>
      <c r="I902" s="860"/>
      <c r="J902" s="860"/>
      <c r="K902" s="860"/>
      <c r="L902" s="860"/>
      <c r="M902" s="860"/>
      <c r="N902" s="860"/>
      <c r="O902" s="860"/>
      <c r="P902" s="860"/>
      <c r="Q902" s="860"/>
      <c r="R902" s="860"/>
      <c r="S902" s="860"/>
      <c r="T902" s="860"/>
      <c r="U902" s="860"/>
      <c r="V902" s="860"/>
      <c r="W902" s="860"/>
      <c r="X902" s="855"/>
      <c r="Y902" s="856"/>
      <c r="Z902" s="838"/>
      <c r="AA902" s="838"/>
      <c r="AB902" s="838"/>
    </row>
    <row r="903" spans="1:28" ht="12.75">
      <c r="A903" s="838"/>
      <c r="B903" s="853"/>
      <c r="C903" s="859"/>
      <c r="D903" s="860"/>
      <c r="E903" s="860"/>
      <c r="F903" s="860"/>
      <c r="G903" s="860"/>
      <c r="H903" s="860"/>
      <c r="I903" s="860"/>
      <c r="J903" s="860"/>
      <c r="K903" s="860"/>
      <c r="L903" s="860"/>
      <c r="M903" s="860"/>
      <c r="N903" s="860"/>
      <c r="O903" s="860"/>
      <c r="P903" s="860"/>
      <c r="Q903" s="860"/>
      <c r="R903" s="860"/>
      <c r="S903" s="860"/>
      <c r="T903" s="860"/>
      <c r="U903" s="860"/>
      <c r="V903" s="860"/>
      <c r="W903" s="860"/>
      <c r="X903" s="855"/>
      <c r="Y903" s="856"/>
      <c r="Z903" s="838"/>
      <c r="AA903" s="838"/>
      <c r="AB903" s="838"/>
    </row>
    <row r="904" spans="1:28" ht="12.75">
      <c r="A904" s="838"/>
      <c r="B904" s="853"/>
      <c r="C904" s="859"/>
      <c r="D904" s="860"/>
      <c r="E904" s="860"/>
      <c r="F904" s="860"/>
      <c r="G904" s="860"/>
      <c r="H904" s="860"/>
      <c r="I904" s="860"/>
      <c r="J904" s="860"/>
      <c r="K904" s="860"/>
      <c r="L904" s="860"/>
      <c r="M904" s="860"/>
      <c r="N904" s="860"/>
      <c r="O904" s="860"/>
      <c r="P904" s="860"/>
      <c r="Q904" s="860"/>
      <c r="R904" s="860"/>
      <c r="S904" s="860"/>
      <c r="T904" s="860"/>
      <c r="U904" s="860"/>
      <c r="V904" s="860"/>
      <c r="W904" s="860"/>
      <c r="X904" s="855"/>
      <c r="Y904" s="856"/>
      <c r="Z904" s="838"/>
      <c r="AA904" s="838"/>
      <c r="AB904" s="838"/>
    </row>
    <row r="905" spans="1:28" ht="12.75">
      <c r="A905" s="838"/>
      <c r="B905" s="853"/>
      <c r="C905" s="859"/>
      <c r="D905" s="860"/>
      <c r="E905" s="860"/>
      <c r="F905" s="860"/>
      <c r="G905" s="860"/>
      <c r="H905" s="860"/>
      <c r="I905" s="860"/>
      <c r="J905" s="860"/>
      <c r="K905" s="860"/>
      <c r="L905" s="860"/>
      <c r="M905" s="860"/>
      <c r="N905" s="860"/>
      <c r="O905" s="860"/>
      <c r="P905" s="860"/>
      <c r="Q905" s="860"/>
      <c r="R905" s="860"/>
      <c r="S905" s="860"/>
      <c r="T905" s="860"/>
      <c r="U905" s="860"/>
      <c r="V905" s="860"/>
      <c r="W905" s="860"/>
      <c r="X905" s="855"/>
      <c r="Y905" s="856"/>
      <c r="Z905" s="838"/>
      <c r="AA905" s="838"/>
      <c r="AB905" s="838"/>
    </row>
    <row r="906" spans="1:28" ht="12.75">
      <c r="A906" s="838"/>
      <c r="B906" s="853"/>
      <c r="C906" s="859"/>
      <c r="D906" s="860"/>
      <c r="E906" s="860"/>
      <c r="F906" s="860"/>
      <c r="G906" s="860"/>
      <c r="H906" s="860"/>
      <c r="I906" s="860"/>
      <c r="J906" s="860"/>
      <c r="K906" s="860"/>
      <c r="L906" s="860"/>
      <c r="M906" s="860"/>
      <c r="N906" s="860"/>
      <c r="O906" s="860"/>
      <c r="P906" s="860"/>
      <c r="Q906" s="860"/>
      <c r="R906" s="860"/>
      <c r="S906" s="860"/>
      <c r="T906" s="860"/>
      <c r="U906" s="860"/>
      <c r="V906" s="860"/>
      <c r="W906" s="860"/>
      <c r="X906" s="855"/>
      <c r="Y906" s="856"/>
      <c r="Z906" s="838"/>
      <c r="AA906" s="838"/>
      <c r="AB906" s="838"/>
    </row>
    <row r="907" spans="1:28" ht="12.75">
      <c r="A907" s="838"/>
      <c r="B907" s="853"/>
      <c r="C907" s="859"/>
      <c r="D907" s="860"/>
      <c r="E907" s="860"/>
      <c r="F907" s="860"/>
      <c r="G907" s="860"/>
      <c r="H907" s="860"/>
      <c r="I907" s="860"/>
      <c r="J907" s="860"/>
      <c r="K907" s="860"/>
      <c r="L907" s="860"/>
      <c r="M907" s="860"/>
      <c r="N907" s="860"/>
      <c r="O907" s="860"/>
      <c r="P907" s="860"/>
      <c r="Q907" s="860"/>
      <c r="R907" s="860"/>
      <c r="S907" s="860"/>
      <c r="T907" s="860"/>
      <c r="U907" s="860"/>
      <c r="V907" s="860"/>
      <c r="W907" s="860"/>
      <c r="X907" s="855"/>
      <c r="Y907" s="856"/>
      <c r="Z907" s="838"/>
      <c r="AA907" s="838"/>
      <c r="AB907" s="838"/>
    </row>
    <row r="908" spans="1:28" ht="12.75">
      <c r="A908" s="838"/>
      <c r="B908" s="853"/>
      <c r="C908" s="859"/>
      <c r="D908" s="860"/>
      <c r="E908" s="860"/>
      <c r="F908" s="860"/>
      <c r="G908" s="860"/>
      <c r="H908" s="860"/>
      <c r="I908" s="860"/>
      <c r="J908" s="860"/>
      <c r="K908" s="860"/>
      <c r="L908" s="860"/>
      <c r="M908" s="860"/>
      <c r="N908" s="860"/>
      <c r="O908" s="860"/>
      <c r="P908" s="860"/>
      <c r="Q908" s="860"/>
      <c r="R908" s="860"/>
      <c r="S908" s="860"/>
      <c r="T908" s="860"/>
      <c r="U908" s="860"/>
      <c r="V908" s="860"/>
      <c r="W908" s="860"/>
      <c r="X908" s="855"/>
      <c r="Y908" s="856"/>
      <c r="Z908" s="838"/>
      <c r="AA908" s="838"/>
      <c r="AB908" s="838"/>
    </row>
    <row r="909" spans="1:28" ht="12.75">
      <c r="A909" s="838"/>
      <c r="B909" s="853"/>
      <c r="C909" s="859"/>
      <c r="D909" s="860"/>
      <c r="E909" s="860"/>
      <c r="F909" s="860"/>
      <c r="G909" s="860"/>
      <c r="H909" s="860"/>
      <c r="I909" s="860"/>
      <c r="J909" s="860"/>
      <c r="K909" s="860"/>
      <c r="L909" s="860"/>
      <c r="M909" s="860"/>
      <c r="N909" s="860"/>
      <c r="O909" s="860"/>
      <c r="P909" s="860"/>
      <c r="Q909" s="860"/>
      <c r="R909" s="860"/>
      <c r="S909" s="860"/>
      <c r="T909" s="860"/>
      <c r="U909" s="860"/>
      <c r="V909" s="860"/>
      <c r="W909" s="860"/>
      <c r="X909" s="855"/>
      <c r="Y909" s="856"/>
      <c r="Z909" s="838"/>
      <c r="AA909" s="838"/>
      <c r="AB909" s="838"/>
    </row>
    <row r="910" spans="1:28" ht="12.75">
      <c r="A910" s="838"/>
      <c r="B910" s="853"/>
      <c r="C910" s="859"/>
      <c r="D910" s="860"/>
      <c r="E910" s="860"/>
      <c r="F910" s="860"/>
      <c r="G910" s="860"/>
      <c r="H910" s="860"/>
      <c r="I910" s="860"/>
      <c r="J910" s="860"/>
      <c r="K910" s="860"/>
      <c r="L910" s="860"/>
      <c r="M910" s="860"/>
      <c r="N910" s="860"/>
      <c r="O910" s="860"/>
      <c r="P910" s="860"/>
      <c r="Q910" s="860"/>
      <c r="R910" s="860"/>
      <c r="S910" s="860"/>
      <c r="T910" s="860"/>
      <c r="U910" s="860"/>
      <c r="V910" s="860"/>
      <c r="W910" s="860"/>
      <c r="X910" s="855"/>
      <c r="Y910" s="856"/>
      <c r="Z910" s="838"/>
      <c r="AA910" s="838"/>
      <c r="AB910" s="838"/>
    </row>
    <row r="911" spans="1:28" ht="12.75">
      <c r="A911" s="838"/>
      <c r="B911" s="853"/>
      <c r="C911" s="859"/>
      <c r="D911" s="860"/>
      <c r="E911" s="860"/>
      <c r="F911" s="860"/>
      <c r="G911" s="860"/>
      <c r="H911" s="860"/>
      <c r="I911" s="860"/>
      <c r="J911" s="860"/>
      <c r="K911" s="860"/>
      <c r="L911" s="860"/>
      <c r="M911" s="860"/>
      <c r="N911" s="860"/>
      <c r="O911" s="860"/>
      <c r="P911" s="860"/>
      <c r="Q911" s="860"/>
      <c r="R911" s="860"/>
      <c r="S911" s="860"/>
      <c r="T911" s="860"/>
      <c r="U911" s="860"/>
      <c r="V911" s="860"/>
      <c r="W911" s="860"/>
      <c r="X911" s="855"/>
      <c r="Y911" s="856"/>
      <c r="Z911" s="838"/>
      <c r="AA911" s="838"/>
      <c r="AB911" s="838"/>
    </row>
    <row r="912" spans="1:28" ht="12.75">
      <c r="A912" s="838"/>
      <c r="B912" s="853"/>
      <c r="C912" s="859"/>
      <c r="D912" s="860"/>
      <c r="E912" s="860"/>
      <c r="F912" s="860"/>
      <c r="G912" s="860"/>
      <c r="H912" s="860"/>
      <c r="I912" s="860"/>
      <c r="J912" s="860"/>
      <c r="K912" s="860"/>
      <c r="L912" s="860"/>
      <c r="M912" s="860"/>
      <c r="N912" s="860"/>
      <c r="O912" s="860"/>
      <c r="P912" s="860"/>
      <c r="Q912" s="860"/>
      <c r="R912" s="860"/>
      <c r="S912" s="860"/>
      <c r="T912" s="860"/>
      <c r="U912" s="860"/>
      <c r="V912" s="860"/>
      <c r="W912" s="860"/>
      <c r="X912" s="855"/>
      <c r="Y912" s="856"/>
      <c r="Z912" s="838"/>
      <c r="AA912" s="838"/>
      <c r="AB912" s="838"/>
    </row>
    <row r="913" spans="1:28" ht="12.75">
      <c r="A913" s="838"/>
      <c r="B913" s="853"/>
      <c r="C913" s="859"/>
      <c r="D913" s="860"/>
      <c r="E913" s="860"/>
      <c r="F913" s="860"/>
      <c r="G913" s="860"/>
      <c r="H913" s="860"/>
      <c r="I913" s="860"/>
      <c r="J913" s="860"/>
      <c r="K913" s="860"/>
      <c r="L913" s="860"/>
      <c r="M913" s="860"/>
      <c r="N913" s="860"/>
      <c r="O913" s="860"/>
      <c r="P913" s="860"/>
      <c r="Q913" s="860"/>
      <c r="R913" s="860"/>
      <c r="S913" s="860"/>
      <c r="T913" s="860"/>
      <c r="U913" s="860"/>
      <c r="V913" s="860"/>
      <c r="W913" s="860"/>
      <c r="X913" s="855"/>
      <c r="Y913" s="856"/>
      <c r="Z913" s="838"/>
      <c r="AA913" s="838"/>
      <c r="AB913" s="838"/>
    </row>
    <row r="914" spans="1:28" ht="12.75">
      <c r="A914" s="838"/>
      <c r="B914" s="853"/>
      <c r="C914" s="859"/>
      <c r="D914" s="860"/>
      <c r="E914" s="860"/>
      <c r="F914" s="860"/>
      <c r="G914" s="860"/>
      <c r="H914" s="860"/>
      <c r="I914" s="860"/>
      <c r="J914" s="860"/>
      <c r="K914" s="860"/>
      <c r="L914" s="860"/>
      <c r="M914" s="860"/>
      <c r="N914" s="860"/>
      <c r="O914" s="860"/>
      <c r="P914" s="860"/>
      <c r="Q914" s="860"/>
      <c r="R914" s="860"/>
      <c r="S914" s="860"/>
      <c r="T914" s="860"/>
      <c r="U914" s="860"/>
      <c r="V914" s="860"/>
      <c r="W914" s="860"/>
      <c r="X914" s="855"/>
      <c r="Y914" s="856"/>
      <c r="Z914" s="838"/>
      <c r="AA914" s="838"/>
      <c r="AB914" s="838"/>
    </row>
    <row r="915" spans="1:28" ht="12.75">
      <c r="A915" s="838"/>
      <c r="B915" s="853"/>
      <c r="C915" s="859"/>
      <c r="D915" s="860"/>
      <c r="E915" s="860"/>
      <c r="F915" s="860"/>
      <c r="G915" s="860"/>
      <c r="H915" s="860"/>
      <c r="I915" s="860"/>
      <c r="J915" s="860"/>
      <c r="K915" s="860"/>
      <c r="L915" s="860"/>
      <c r="M915" s="860"/>
      <c r="N915" s="860"/>
      <c r="O915" s="860"/>
      <c r="P915" s="860"/>
      <c r="Q915" s="860"/>
      <c r="R915" s="860"/>
      <c r="S915" s="860"/>
      <c r="T915" s="860"/>
      <c r="U915" s="860"/>
      <c r="V915" s="860"/>
      <c r="W915" s="860"/>
      <c r="X915" s="855"/>
      <c r="Y915" s="856"/>
      <c r="Z915" s="838"/>
      <c r="AA915" s="838"/>
      <c r="AB915" s="838"/>
    </row>
    <row r="916" spans="1:28" ht="12.75">
      <c r="A916" s="838"/>
      <c r="B916" s="853"/>
      <c r="C916" s="859"/>
      <c r="D916" s="860"/>
      <c r="E916" s="860"/>
      <c r="F916" s="860"/>
      <c r="G916" s="860"/>
      <c r="H916" s="860"/>
      <c r="I916" s="860"/>
      <c r="J916" s="860"/>
      <c r="K916" s="860"/>
      <c r="L916" s="860"/>
      <c r="M916" s="860"/>
      <c r="N916" s="860"/>
      <c r="O916" s="860"/>
      <c r="P916" s="860"/>
      <c r="Q916" s="860"/>
      <c r="R916" s="860"/>
      <c r="S916" s="860"/>
      <c r="T916" s="860"/>
      <c r="U916" s="860"/>
      <c r="V916" s="860"/>
      <c r="W916" s="860"/>
      <c r="X916" s="855"/>
      <c r="Y916" s="856"/>
      <c r="Z916" s="838"/>
      <c r="AA916" s="838"/>
      <c r="AB916" s="838"/>
    </row>
    <row r="917" spans="1:28" ht="12.75">
      <c r="A917" s="838"/>
      <c r="B917" s="853"/>
      <c r="C917" s="859"/>
      <c r="D917" s="860"/>
      <c r="E917" s="860"/>
      <c r="F917" s="860"/>
      <c r="G917" s="860"/>
      <c r="H917" s="860"/>
      <c r="I917" s="860"/>
      <c r="J917" s="860"/>
      <c r="K917" s="860"/>
      <c r="L917" s="860"/>
      <c r="M917" s="860"/>
      <c r="N917" s="860"/>
      <c r="O917" s="860"/>
      <c r="P917" s="860"/>
      <c r="Q917" s="860"/>
      <c r="R917" s="860"/>
      <c r="S917" s="860"/>
      <c r="T917" s="860"/>
      <c r="U917" s="860"/>
      <c r="V917" s="860"/>
      <c r="W917" s="860"/>
      <c r="X917" s="855"/>
      <c r="Y917" s="856"/>
      <c r="Z917" s="838"/>
      <c r="AA917" s="838"/>
      <c r="AB917" s="838"/>
    </row>
    <row r="918" spans="1:28" ht="12.75">
      <c r="A918" s="838"/>
      <c r="B918" s="853"/>
      <c r="C918" s="859"/>
      <c r="D918" s="860"/>
      <c r="E918" s="860"/>
      <c r="F918" s="860"/>
      <c r="G918" s="860"/>
      <c r="H918" s="860"/>
      <c r="I918" s="860"/>
      <c r="J918" s="860"/>
      <c r="K918" s="860"/>
      <c r="L918" s="860"/>
      <c r="M918" s="860"/>
      <c r="N918" s="860"/>
      <c r="O918" s="860"/>
      <c r="P918" s="860"/>
      <c r="Q918" s="860"/>
      <c r="R918" s="860"/>
      <c r="S918" s="860"/>
      <c r="T918" s="860"/>
      <c r="U918" s="860"/>
      <c r="V918" s="860"/>
      <c r="W918" s="860"/>
      <c r="X918" s="855"/>
      <c r="Y918" s="856"/>
      <c r="Z918" s="838"/>
      <c r="AA918" s="838"/>
      <c r="AB918" s="838"/>
    </row>
    <row r="919" spans="1:28" ht="12.75">
      <c r="A919" s="838"/>
      <c r="B919" s="853"/>
      <c r="C919" s="859"/>
      <c r="D919" s="860"/>
      <c r="E919" s="860"/>
      <c r="F919" s="860"/>
      <c r="G919" s="860"/>
      <c r="H919" s="860"/>
      <c r="I919" s="860"/>
      <c r="J919" s="860"/>
      <c r="K919" s="860"/>
      <c r="L919" s="860"/>
      <c r="M919" s="860"/>
      <c r="N919" s="860"/>
      <c r="O919" s="860"/>
      <c r="P919" s="860"/>
      <c r="Q919" s="860"/>
      <c r="R919" s="860"/>
      <c r="S919" s="860"/>
      <c r="T919" s="860"/>
      <c r="U919" s="860"/>
      <c r="V919" s="860"/>
      <c r="W919" s="860"/>
      <c r="X919" s="855"/>
      <c r="Y919" s="856"/>
      <c r="Z919" s="838"/>
      <c r="AA919" s="838"/>
      <c r="AB919" s="838"/>
    </row>
    <row r="920" spans="1:28" ht="12.75">
      <c r="A920" s="838"/>
      <c r="B920" s="853"/>
      <c r="C920" s="859"/>
      <c r="D920" s="860"/>
      <c r="E920" s="860"/>
      <c r="F920" s="860"/>
      <c r="G920" s="860"/>
      <c r="H920" s="860"/>
      <c r="I920" s="860"/>
      <c r="J920" s="860"/>
      <c r="K920" s="860"/>
      <c r="L920" s="860"/>
      <c r="M920" s="860"/>
      <c r="N920" s="860"/>
      <c r="O920" s="860"/>
      <c r="P920" s="860"/>
      <c r="Q920" s="860"/>
      <c r="R920" s="860"/>
      <c r="S920" s="860"/>
      <c r="T920" s="860"/>
      <c r="U920" s="860"/>
      <c r="V920" s="860"/>
      <c r="W920" s="860"/>
      <c r="X920" s="855"/>
      <c r="Y920" s="856"/>
      <c r="Z920" s="838"/>
      <c r="AA920" s="838"/>
      <c r="AB920" s="838"/>
    </row>
    <row r="921" spans="1:28" ht="12.75">
      <c r="A921" s="838"/>
      <c r="B921" s="853"/>
      <c r="C921" s="859"/>
      <c r="D921" s="860"/>
      <c r="E921" s="860"/>
      <c r="F921" s="860"/>
      <c r="G921" s="860"/>
      <c r="H921" s="860"/>
      <c r="I921" s="860"/>
      <c r="J921" s="860"/>
      <c r="K921" s="860"/>
      <c r="L921" s="860"/>
      <c r="M921" s="860"/>
      <c r="N921" s="860"/>
      <c r="O921" s="860"/>
      <c r="P921" s="860"/>
      <c r="Q921" s="860"/>
      <c r="R921" s="860"/>
      <c r="S921" s="860"/>
      <c r="T921" s="860"/>
      <c r="U921" s="860"/>
      <c r="V921" s="860"/>
      <c r="W921" s="860"/>
      <c r="X921" s="855"/>
      <c r="Y921" s="856"/>
      <c r="Z921" s="838"/>
      <c r="AA921" s="838"/>
      <c r="AB921" s="838"/>
    </row>
    <row r="922" spans="1:28" ht="12.75">
      <c r="A922" s="838"/>
      <c r="B922" s="853"/>
      <c r="C922" s="859"/>
      <c r="D922" s="860"/>
      <c r="E922" s="860"/>
      <c r="F922" s="860"/>
      <c r="G922" s="860"/>
      <c r="H922" s="860"/>
      <c r="I922" s="860"/>
      <c r="J922" s="860"/>
      <c r="K922" s="860"/>
      <c r="L922" s="860"/>
      <c r="M922" s="860"/>
      <c r="N922" s="860"/>
      <c r="O922" s="860"/>
      <c r="P922" s="860"/>
      <c r="Q922" s="860"/>
      <c r="R922" s="860"/>
      <c r="S922" s="860"/>
      <c r="T922" s="860"/>
      <c r="U922" s="860"/>
      <c r="V922" s="860"/>
      <c r="W922" s="860"/>
      <c r="X922" s="855"/>
      <c r="Y922" s="856"/>
      <c r="Z922" s="838"/>
      <c r="AA922" s="838"/>
      <c r="AB922" s="838"/>
    </row>
    <row r="923" spans="1:28" ht="12.75">
      <c r="A923" s="838"/>
      <c r="B923" s="853"/>
      <c r="C923" s="859"/>
      <c r="D923" s="860"/>
      <c r="E923" s="860"/>
      <c r="F923" s="860"/>
      <c r="G923" s="860"/>
      <c r="H923" s="860"/>
      <c r="I923" s="860"/>
      <c r="J923" s="860"/>
      <c r="K923" s="860"/>
      <c r="L923" s="860"/>
      <c r="M923" s="860"/>
      <c r="N923" s="860"/>
      <c r="O923" s="860"/>
      <c r="P923" s="860"/>
      <c r="Q923" s="860"/>
      <c r="R923" s="860"/>
      <c r="S923" s="860"/>
      <c r="T923" s="860"/>
      <c r="U923" s="860"/>
      <c r="V923" s="860"/>
      <c r="W923" s="860"/>
      <c r="X923" s="855"/>
      <c r="Y923" s="856"/>
      <c r="Z923" s="838"/>
      <c r="AA923" s="838"/>
      <c r="AB923" s="838"/>
    </row>
    <row r="924" spans="1:28" ht="12.75">
      <c r="A924" s="838"/>
      <c r="B924" s="853"/>
      <c r="C924" s="859"/>
      <c r="D924" s="860"/>
      <c r="E924" s="860"/>
      <c r="F924" s="860"/>
      <c r="G924" s="860"/>
      <c r="H924" s="860"/>
      <c r="I924" s="860"/>
      <c r="J924" s="860"/>
      <c r="K924" s="860"/>
      <c r="L924" s="860"/>
      <c r="M924" s="860"/>
      <c r="N924" s="860"/>
      <c r="O924" s="860"/>
      <c r="P924" s="860"/>
      <c r="Q924" s="860"/>
      <c r="R924" s="860"/>
      <c r="S924" s="860"/>
      <c r="T924" s="860"/>
      <c r="U924" s="860"/>
      <c r="V924" s="860"/>
      <c r="W924" s="860"/>
      <c r="X924" s="855"/>
      <c r="Y924" s="856"/>
      <c r="Z924" s="838"/>
      <c r="AA924" s="838"/>
      <c r="AB924" s="838"/>
    </row>
    <row r="925" spans="1:28" ht="12.75">
      <c r="A925" s="838"/>
      <c r="B925" s="853"/>
      <c r="C925" s="859"/>
      <c r="D925" s="860"/>
      <c r="E925" s="860"/>
      <c r="F925" s="860"/>
      <c r="G925" s="860"/>
      <c r="H925" s="860"/>
      <c r="I925" s="860"/>
      <c r="J925" s="860"/>
      <c r="K925" s="860"/>
      <c r="L925" s="860"/>
      <c r="M925" s="860"/>
      <c r="N925" s="860"/>
      <c r="O925" s="860"/>
      <c r="P925" s="860"/>
      <c r="Q925" s="860"/>
      <c r="R925" s="860"/>
      <c r="S925" s="860"/>
      <c r="T925" s="860"/>
      <c r="U925" s="860"/>
      <c r="V925" s="860"/>
      <c r="W925" s="860"/>
      <c r="X925" s="855"/>
      <c r="Y925" s="856"/>
      <c r="Z925" s="838"/>
      <c r="AA925" s="838"/>
      <c r="AB925" s="838"/>
    </row>
    <row r="926" spans="1:28" ht="12.75">
      <c r="A926" s="838"/>
      <c r="B926" s="853"/>
      <c r="C926" s="859"/>
      <c r="D926" s="860"/>
      <c r="E926" s="860"/>
      <c r="F926" s="860"/>
      <c r="G926" s="860"/>
      <c r="H926" s="860"/>
      <c r="I926" s="860"/>
      <c r="J926" s="860"/>
      <c r="K926" s="860"/>
      <c r="L926" s="860"/>
      <c r="M926" s="860"/>
      <c r="N926" s="860"/>
      <c r="O926" s="860"/>
      <c r="P926" s="860"/>
      <c r="Q926" s="860"/>
      <c r="R926" s="860"/>
      <c r="S926" s="860"/>
      <c r="T926" s="860"/>
      <c r="U926" s="860"/>
      <c r="V926" s="860"/>
      <c r="W926" s="860"/>
      <c r="X926" s="855"/>
      <c r="Y926" s="856"/>
      <c r="Z926" s="838"/>
      <c r="AA926" s="838"/>
      <c r="AB926" s="838"/>
    </row>
    <row r="927" spans="1:28" ht="12.75">
      <c r="A927" s="838"/>
      <c r="B927" s="853"/>
      <c r="C927" s="859"/>
      <c r="D927" s="860"/>
      <c r="E927" s="860"/>
      <c r="F927" s="860"/>
      <c r="G927" s="860"/>
      <c r="H927" s="860"/>
      <c r="I927" s="860"/>
      <c r="J927" s="860"/>
      <c r="K927" s="860"/>
      <c r="L927" s="860"/>
      <c r="M927" s="860"/>
      <c r="N927" s="860"/>
      <c r="O927" s="860"/>
      <c r="P927" s="860"/>
      <c r="Q927" s="860"/>
      <c r="R927" s="860"/>
      <c r="S927" s="860"/>
      <c r="T927" s="860"/>
      <c r="U927" s="860"/>
      <c r="V927" s="860"/>
      <c r="W927" s="860"/>
      <c r="X927" s="855"/>
      <c r="Y927" s="856"/>
      <c r="Z927" s="838"/>
      <c r="AA927" s="838"/>
      <c r="AB927" s="838"/>
    </row>
    <row r="928" spans="1:28" ht="12.75">
      <c r="A928" s="838"/>
      <c r="B928" s="853"/>
      <c r="C928" s="859"/>
      <c r="D928" s="860"/>
      <c r="E928" s="860"/>
      <c r="F928" s="860"/>
      <c r="G928" s="860"/>
      <c r="H928" s="860"/>
      <c r="I928" s="860"/>
      <c r="J928" s="860"/>
      <c r="K928" s="860"/>
      <c r="L928" s="860"/>
      <c r="M928" s="860"/>
      <c r="N928" s="860"/>
      <c r="O928" s="860"/>
      <c r="P928" s="860"/>
      <c r="Q928" s="860"/>
      <c r="R928" s="860"/>
      <c r="S928" s="860"/>
      <c r="T928" s="860"/>
      <c r="U928" s="860"/>
      <c r="V928" s="860"/>
      <c r="W928" s="860"/>
      <c r="X928" s="855"/>
      <c r="Y928" s="856"/>
      <c r="Z928" s="838"/>
      <c r="AA928" s="838"/>
      <c r="AB928" s="838"/>
    </row>
    <row r="929" spans="1:28" ht="12.75">
      <c r="A929" s="838"/>
      <c r="B929" s="853"/>
      <c r="C929" s="859"/>
      <c r="D929" s="860"/>
      <c r="E929" s="860"/>
      <c r="F929" s="860"/>
      <c r="G929" s="860"/>
      <c r="H929" s="860"/>
      <c r="I929" s="860"/>
      <c r="J929" s="860"/>
      <c r="K929" s="860"/>
      <c r="L929" s="860"/>
      <c r="M929" s="860"/>
      <c r="N929" s="860"/>
      <c r="O929" s="860"/>
      <c r="P929" s="860"/>
      <c r="Q929" s="860"/>
      <c r="R929" s="860"/>
      <c r="S929" s="860"/>
      <c r="T929" s="860"/>
      <c r="U929" s="860"/>
      <c r="V929" s="860"/>
      <c r="W929" s="860"/>
      <c r="X929" s="855"/>
      <c r="Y929" s="856"/>
      <c r="Z929" s="838"/>
      <c r="AA929" s="838"/>
      <c r="AB929" s="838"/>
    </row>
    <row r="930" spans="1:28" ht="12.75">
      <c r="A930" s="838"/>
      <c r="B930" s="853"/>
      <c r="C930" s="859"/>
      <c r="D930" s="860"/>
      <c r="E930" s="860"/>
      <c r="F930" s="860"/>
      <c r="G930" s="860"/>
      <c r="H930" s="860"/>
      <c r="I930" s="860"/>
      <c r="J930" s="860"/>
      <c r="K930" s="860"/>
      <c r="L930" s="860"/>
      <c r="M930" s="860"/>
      <c r="N930" s="860"/>
      <c r="O930" s="860"/>
      <c r="P930" s="860"/>
      <c r="Q930" s="860"/>
      <c r="R930" s="860"/>
      <c r="S930" s="860"/>
      <c r="T930" s="860"/>
      <c r="U930" s="860"/>
      <c r="V930" s="860"/>
      <c r="W930" s="860"/>
      <c r="X930" s="855"/>
      <c r="Y930" s="856"/>
      <c r="Z930" s="838"/>
      <c r="AA930" s="838"/>
      <c r="AB930" s="838"/>
    </row>
    <row r="931" spans="1:28" ht="12.75">
      <c r="A931" s="838"/>
      <c r="B931" s="853"/>
      <c r="C931" s="859"/>
      <c r="D931" s="860"/>
      <c r="E931" s="860"/>
      <c r="F931" s="860"/>
      <c r="G931" s="860"/>
      <c r="H931" s="860"/>
      <c r="I931" s="860"/>
      <c r="J931" s="860"/>
      <c r="K931" s="860"/>
      <c r="L931" s="860"/>
      <c r="M931" s="860"/>
      <c r="N931" s="860"/>
      <c r="O931" s="860"/>
      <c r="P931" s="860"/>
      <c r="Q931" s="860"/>
      <c r="R931" s="860"/>
      <c r="S931" s="860"/>
      <c r="T931" s="860"/>
      <c r="U931" s="860"/>
      <c r="V931" s="860"/>
      <c r="W931" s="860"/>
      <c r="X931" s="855"/>
      <c r="Y931" s="856"/>
      <c r="Z931" s="838"/>
      <c r="AA931" s="838"/>
      <c r="AB931" s="838"/>
    </row>
    <row r="932" spans="1:28" ht="12.75">
      <c r="A932" s="838"/>
      <c r="B932" s="853"/>
      <c r="C932" s="859"/>
      <c r="D932" s="860"/>
      <c r="E932" s="860"/>
      <c r="F932" s="860"/>
      <c r="G932" s="860"/>
      <c r="H932" s="860"/>
      <c r="I932" s="860"/>
      <c r="J932" s="860"/>
      <c r="K932" s="860"/>
      <c r="L932" s="860"/>
      <c r="M932" s="860"/>
      <c r="N932" s="860"/>
      <c r="O932" s="860"/>
      <c r="P932" s="860"/>
      <c r="Q932" s="860"/>
      <c r="R932" s="860"/>
      <c r="S932" s="860"/>
      <c r="T932" s="860"/>
      <c r="U932" s="860"/>
      <c r="V932" s="860"/>
      <c r="W932" s="860"/>
      <c r="X932" s="855"/>
      <c r="Y932" s="856"/>
      <c r="Z932" s="838"/>
      <c r="AA932" s="838"/>
      <c r="AB932" s="838"/>
    </row>
    <row r="933" spans="1:28" ht="12.75">
      <c r="A933" s="838"/>
      <c r="B933" s="853"/>
      <c r="C933" s="859"/>
      <c r="D933" s="860"/>
      <c r="E933" s="860"/>
      <c r="F933" s="860"/>
      <c r="G933" s="860"/>
      <c r="H933" s="860"/>
      <c r="I933" s="860"/>
      <c r="J933" s="860"/>
      <c r="K933" s="860"/>
      <c r="L933" s="860"/>
      <c r="M933" s="860"/>
      <c r="N933" s="860"/>
      <c r="O933" s="860"/>
      <c r="P933" s="860"/>
      <c r="Q933" s="860"/>
      <c r="R933" s="860"/>
      <c r="S933" s="860"/>
      <c r="T933" s="860"/>
      <c r="U933" s="860"/>
      <c r="V933" s="860"/>
      <c r="W933" s="860"/>
      <c r="X933" s="855"/>
      <c r="Y933" s="856"/>
      <c r="Z933" s="838"/>
      <c r="AA933" s="838"/>
      <c r="AB933" s="838"/>
    </row>
    <row r="934" spans="1:28" ht="12.75">
      <c r="A934" s="838"/>
      <c r="B934" s="853"/>
      <c r="C934" s="859"/>
      <c r="D934" s="860"/>
      <c r="E934" s="860"/>
      <c r="F934" s="860"/>
      <c r="G934" s="860"/>
      <c r="H934" s="860"/>
      <c r="I934" s="860"/>
      <c r="J934" s="860"/>
      <c r="K934" s="860"/>
      <c r="L934" s="860"/>
      <c r="M934" s="860"/>
      <c r="N934" s="860"/>
      <c r="O934" s="860"/>
      <c r="P934" s="860"/>
      <c r="Q934" s="860"/>
      <c r="R934" s="860"/>
      <c r="S934" s="860"/>
      <c r="T934" s="860"/>
      <c r="U934" s="860"/>
      <c r="V934" s="860"/>
      <c r="W934" s="860"/>
      <c r="X934" s="855"/>
      <c r="Y934" s="856"/>
      <c r="Z934" s="838"/>
      <c r="AA934" s="838"/>
      <c r="AB934" s="838"/>
    </row>
    <row r="935" spans="1:28" ht="12.75">
      <c r="A935" s="838"/>
      <c r="B935" s="853"/>
      <c r="C935" s="859"/>
      <c r="D935" s="860"/>
      <c r="E935" s="860"/>
      <c r="F935" s="860"/>
      <c r="G935" s="860"/>
      <c r="H935" s="860"/>
      <c r="I935" s="860"/>
      <c r="J935" s="860"/>
      <c r="K935" s="860"/>
      <c r="L935" s="860"/>
      <c r="M935" s="860"/>
      <c r="N935" s="860"/>
      <c r="O935" s="860"/>
      <c r="P935" s="860"/>
      <c r="Q935" s="860"/>
      <c r="R935" s="860"/>
      <c r="S935" s="860"/>
      <c r="T935" s="860"/>
      <c r="U935" s="860"/>
      <c r="V935" s="860"/>
      <c r="W935" s="860"/>
      <c r="X935" s="855"/>
      <c r="Y935" s="856"/>
      <c r="Z935" s="838"/>
      <c r="AA935" s="838"/>
      <c r="AB935" s="838"/>
    </row>
    <row r="936" spans="1:28" ht="12.75">
      <c r="A936" s="838"/>
      <c r="B936" s="853"/>
      <c r="C936" s="859"/>
      <c r="D936" s="860"/>
      <c r="E936" s="860"/>
      <c r="F936" s="860"/>
      <c r="G936" s="860"/>
      <c r="H936" s="860"/>
      <c r="I936" s="860"/>
      <c r="J936" s="860"/>
      <c r="K936" s="860"/>
      <c r="L936" s="860"/>
      <c r="M936" s="860"/>
      <c r="N936" s="860"/>
      <c r="O936" s="860"/>
      <c r="P936" s="860"/>
      <c r="Q936" s="860"/>
      <c r="R936" s="860"/>
      <c r="S936" s="860"/>
      <c r="T936" s="860"/>
      <c r="U936" s="860"/>
      <c r="V936" s="860"/>
      <c r="W936" s="860"/>
      <c r="X936" s="855"/>
      <c r="Y936" s="856"/>
      <c r="Z936" s="838"/>
      <c r="AA936" s="838"/>
      <c r="AB936" s="838"/>
    </row>
    <row r="937" spans="1:28" ht="12.75">
      <c r="A937" s="838"/>
      <c r="B937" s="853"/>
      <c r="C937" s="859"/>
      <c r="D937" s="860"/>
      <c r="E937" s="860"/>
      <c r="F937" s="860"/>
      <c r="G937" s="860"/>
      <c r="H937" s="860"/>
      <c r="I937" s="860"/>
      <c r="J937" s="860"/>
      <c r="K937" s="860"/>
      <c r="L937" s="860"/>
      <c r="M937" s="860"/>
      <c r="N937" s="860"/>
      <c r="O937" s="860"/>
      <c r="P937" s="860"/>
      <c r="Q937" s="860"/>
      <c r="R937" s="860"/>
      <c r="S937" s="860"/>
      <c r="T937" s="860"/>
      <c r="U937" s="860"/>
      <c r="V937" s="860"/>
      <c r="W937" s="860"/>
      <c r="X937" s="855"/>
      <c r="Y937" s="856"/>
      <c r="Z937" s="838"/>
      <c r="AA937" s="838"/>
      <c r="AB937" s="838"/>
    </row>
    <row r="938" spans="1:28" ht="12.75">
      <c r="A938" s="838"/>
      <c r="B938" s="853"/>
      <c r="C938" s="859"/>
      <c r="D938" s="860"/>
      <c r="E938" s="860"/>
      <c r="F938" s="860"/>
      <c r="G938" s="860"/>
      <c r="H938" s="860"/>
      <c r="I938" s="860"/>
      <c r="J938" s="860"/>
      <c r="K938" s="860"/>
      <c r="L938" s="860"/>
      <c r="M938" s="860"/>
      <c r="N938" s="860"/>
      <c r="O938" s="860"/>
      <c r="P938" s="860"/>
      <c r="Q938" s="860"/>
      <c r="R938" s="860"/>
      <c r="S938" s="860"/>
      <c r="T938" s="860"/>
      <c r="U938" s="860"/>
      <c r="V938" s="860"/>
      <c r="W938" s="860"/>
      <c r="X938" s="855"/>
      <c r="Y938" s="856"/>
      <c r="Z938" s="838"/>
      <c r="AA938" s="838"/>
      <c r="AB938" s="838"/>
    </row>
    <row r="939" spans="1:28" ht="12.75">
      <c r="A939" s="838"/>
      <c r="B939" s="853"/>
      <c r="C939" s="859"/>
      <c r="D939" s="860"/>
      <c r="E939" s="860"/>
      <c r="F939" s="860"/>
      <c r="G939" s="860"/>
      <c r="H939" s="860"/>
      <c r="I939" s="860"/>
      <c r="J939" s="860"/>
      <c r="K939" s="860"/>
      <c r="L939" s="860"/>
      <c r="M939" s="860"/>
      <c r="N939" s="860"/>
      <c r="O939" s="860"/>
      <c r="P939" s="860"/>
      <c r="Q939" s="860"/>
      <c r="R939" s="860"/>
      <c r="S939" s="860"/>
      <c r="T939" s="860"/>
      <c r="U939" s="860"/>
      <c r="V939" s="860"/>
      <c r="W939" s="860"/>
      <c r="X939" s="855"/>
      <c r="Y939" s="856"/>
      <c r="Z939" s="838"/>
      <c r="AA939" s="838"/>
      <c r="AB939" s="838"/>
    </row>
    <row r="940" spans="1:28" ht="12.75">
      <c r="A940" s="838"/>
      <c r="B940" s="853"/>
      <c r="C940" s="859"/>
      <c r="D940" s="860"/>
      <c r="E940" s="860"/>
      <c r="F940" s="860"/>
      <c r="G940" s="860"/>
      <c r="H940" s="860"/>
      <c r="I940" s="860"/>
      <c r="J940" s="860"/>
      <c r="K940" s="860"/>
      <c r="L940" s="860"/>
      <c r="M940" s="860"/>
      <c r="N940" s="860"/>
      <c r="O940" s="860"/>
      <c r="P940" s="860"/>
      <c r="Q940" s="860"/>
      <c r="R940" s="860"/>
      <c r="S940" s="860"/>
      <c r="T940" s="860"/>
      <c r="U940" s="860"/>
      <c r="V940" s="860"/>
      <c r="W940" s="860"/>
      <c r="X940" s="855"/>
      <c r="Y940" s="856"/>
      <c r="Z940" s="838"/>
      <c r="AA940" s="838"/>
      <c r="AB940" s="838"/>
    </row>
    <row r="941" spans="1:28" ht="12.75">
      <c r="A941" s="838"/>
      <c r="B941" s="853"/>
      <c r="C941" s="859"/>
      <c r="D941" s="860"/>
      <c r="E941" s="860"/>
      <c r="F941" s="860"/>
      <c r="G941" s="860"/>
      <c r="H941" s="860"/>
      <c r="I941" s="860"/>
      <c r="J941" s="860"/>
      <c r="K941" s="860"/>
      <c r="L941" s="860"/>
      <c r="M941" s="860"/>
      <c r="N941" s="860"/>
      <c r="O941" s="860"/>
      <c r="P941" s="860"/>
      <c r="Q941" s="860"/>
      <c r="R941" s="860"/>
      <c r="S941" s="860"/>
      <c r="T941" s="860"/>
      <c r="U941" s="860"/>
      <c r="V941" s="860"/>
      <c r="W941" s="860"/>
      <c r="X941" s="855"/>
      <c r="Y941" s="856"/>
      <c r="Z941" s="838"/>
      <c r="AA941" s="838"/>
      <c r="AB941" s="838"/>
    </row>
    <row r="942" spans="1:28" ht="12.75">
      <c r="A942" s="838"/>
      <c r="B942" s="853"/>
      <c r="C942" s="859"/>
      <c r="D942" s="860"/>
      <c r="E942" s="860"/>
      <c r="F942" s="860"/>
      <c r="G942" s="860"/>
      <c r="H942" s="860"/>
      <c r="I942" s="860"/>
      <c r="J942" s="860"/>
      <c r="K942" s="860"/>
      <c r="L942" s="860"/>
      <c r="M942" s="860"/>
      <c r="N942" s="860"/>
      <c r="O942" s="860"/>
      <c r="P942" s="860"/>
      <c r="Q942" s="860"/>
      <c r="R942" s="860"/>
      <c r="S942" s="860"/>
      <c r="T942" s="860"/>
      <c r="U942" s="860"/>
      <c r="V942" s="860"/>
      <c r="W942" s="860"/>
      <c r="X942" s="855"/>
      <c r="Y942" s="856"/>
      <c r="Z942" s="838"/>
      <c r="AA942" s="838"/>
      <c r="AB942" s="838"/>
    </row>
    <row r="943" spans="1:28" ht="12.75">
      <c r="A943" s="838"/>
      <c r="B943" s="853"/>
      <c r="C943" s="859"/>
      <c r="D943" s="860"/>
      <c r="E943" s="860"/>
      <c r="F943" s="860"/>
      <c r="G943" s="860"/>
      <c r="H943" s="860"/>
      <c r="I943" s="860"/>
      <c r="J943" s="860"/>
      <c r="K943" s="860"/>
      <c r="L943" s="860"/>
      <c r="M943" s="860"/>
      <c r="N943" s="860"/>
      <c r="O943" s="860"/>
      <c r="P943" s="860"/>
      <c r="Q943" s="860"/>
      <c r="R943" s="860"/>
      <c r="S943" s="860"/>
      <c r="T943" s="860"/>
      <c r="U943" s="860"/>
      <c r="V943" s="860"/>
      <c r="W943" s="860"/>
      <c r="X943" s="855"/>
      <c r="Y943" s="856"/>
      <c r="Z943" s="838"/>
      <c r="AA943" s="838"/>
      <c r="AB943" s="838"/>
    </row>
    <row r="944" spans="1:28" ht="12.75">
      <c r="A944" s="838"/>
      <c r="B944" s="853"/>
      <c r="C944" s="859"/>
      <c r="D944" s="860"/>
      <c r="E944" s="860"/>
      <c r="F944" s="860"/>
      <c r="G944" s="860"/>
      <c r="H944" s="860"/>
      <c r="I944" s="860"/>
      <c r="J944" s="860"/>
      <c r="K944" s="860"/>
      <c r="L944" s="860"/>
      <c r="M944" s="860"/>
      <c r="N944" s="860"/>
      <c r="O944" s="860"/>
      <c r="P944" s="860"/>
      <c r="Q944" s="860"/>
      <c r="R944" s="860"/>
      <c r="S944" s="860"/>
      <c r="T944" s="860"/>
      <c r="U944" s="860"/>
      <c r="V944" s="860"/>
      <c r="W944" s="860"/>
      <c r="X944" s="855"/>
      <c r="Y944" s="856"/>
      <c r="Z944" s="838"/>
      <c r="AA944" s="838"/>
      <c r="AB944" s="838"/>
    </row>
    <row r="945" spans="1:28" ht="12.75">
      <c r="A945" s="838"/>
      <c r="B945" s="853"/>
      <c r="C945" s="859"/>
      <c r="D945" s="860"/>
      <c r="E945" s="860"/>
      <c r="F945" s="860"/>
      <c r="G945" s="860"/>
      <c r="H945" s="860"/>
      <c r="I945" s="860"/>
      <c r="J945" s="860"/>
      <c r="K945" s="860"/>
      <c r="L945" s="860"/>
      <c r="M945" s="860"/>
      <c r="N945" s="860"/>
      <c r="O945" s="860"/>
      <c r="P945" s="860"/>
      <c r="Q945" s="860"/>
      <c r="R945" s="860"/>
      <c r="S945" s="860"/>
      <c r="T945" s="860"/>
      <c r="U945" s="860"/>
      <c r="V945" s="860"/>
      <c r="W945" s="860"/>
      <c r="X945" s="855"/>
      <c r="Y945" s="856"/>
      <c r="Z945" s="838"/>
      <c r="AA945" s="838"/>
      <c r="AB945" s="838"/>
    </row>
    <row r="946" spans="1:28" ht="12.75">
      <c r="A946" s="838"/>
      <c r="B946" s="853"/>
      <c r="C946" s="859"/>
      <c r="D946" s="860"/>
      <c r="E946" s="860"/>
      <c r="F946" s="860"/>
      <c r="G946" s="860"/>
      <c r="H946" s="860"/>
      <c r="I946" s="860"/>
      <c r="J946" s="860"/>
      <c r="K946" s="860"/>
      <c r="L946" s="860"/>
      <c r="M946" s="860"/>
      <c r="N946" s="860"/>
      <c r="O946" s="860"/>
      <c r="P946" s="860"/>
      <c r="Q946" s="860"/>
      <c r="R946" s="860"/>
      <c r="S946" s="860"/>
      <c r="T946" s="860"/>
      <c r="U946" s="860"/>
      <c r="V946" s="860"/>
      <c r="W946" s="860"/>
      <c r="X946" s="855"/>
      <c r="Y946" s="856"/>
      <c r="Z946" s="838"/>
      <c r="AA946" s="838"/>
      <c r="AB946" s="838"/>
    </row>
    <row r="947" spans="1:28" ht="12.75">
      <c r="A947" s="838"/>
      <c r="B947" s="853"/>
      <c r="C947" s="859"/>
      <c r="D947" s="860"/>
      <c r="E947" s="860"/>
      <c r="F947" s="860"/>
      <c r="G947" s="860"/>
      <c r="H947" s="860"/>
      <c r="I947" s="860"/>
      <c r="J947" s="860"/>
      <c r="K947" s="860"/>
      <c r="L947" s="860"/>
      <c r="M947" s="860"/>
      <c r="N947" s="860"/>
      <c r="O947" s="860"/>
      <c r="P947" s="860"/>
      <c r="Q947" s="860"/>
      <c r="R947" s="860"/>
      <c r="S947" s="860"/>
      <c r="T947" s="860"/>
      <c r="U947" s="860"/>
      <c r="V947" s="860"/>
      <c r="W947" s="860"/>
      <c r="X947" s="855"/>
      <c r="Y947" s="856"/>
      <c r="Z947" s="838"/>
      <c r="AA947" s="838"/>
      <c r="AB947" s="838"/>
    </row>
    <row r="948" spans="1:28" ht="12.75">
      <c r="A948" s="838"/>
      <c r="B948" s="853"/>
      <c r="C948" s="859"/>
      <c r="D948" s="860"/>
      <c r="E948" s="860"/>
      <c r="F948" s="860"/>
      <c r="G948" s="860"/>
      <c r="H948" s="860"/>
      <c r="I948" s="860"/>
      <c r="J948" s="860"/>
      <c r="K948" s="860"/>
      <c r="L948" s="860"/>
      <c r="M948" s="860"/>
      <c r="N948" s="860"/>
      <c r="O948" s="860"/>
      <c r="P948" s="860"/>
      <c r="Q948" s="860"/>
      <c r="R948" s="860"/>
      <c r="S948" s="860"/>
      <c r="T948" s="860"/>
      <c r="U948" s="860"/>
      <c r="V948" s="860"/>
      <c r="W948" s="860"/>
      <c r="X948" s="855"/>
      <c r="Y948" s="856"/>
      <c r="Z948" s="838"/>
      <c r="AA948" s="838"/>
      <c r="AB948" s="838"/>
    </row>
    <row r="949" spans="1:28" ht="12.75">
      <c r="A949" s="838"/>
      <c r="B949" s="853"/>
      <c r="C949" s="859"/>
      <c r="D949" s="860"/>
      <c r="E949" s="860"/>
      <c r="F949" s="860"/>
      <c r="G949" s="860"/>
      <c r="H949" s="860"/>
      <c r="I949" s="860"/>
      <c r="J949" s="860"/>
      <c r="K949" s="860"/>
      <c r="L949" s="860"/>
      <c r="M949" s="860"/>
      <c r="N949" s="860"/>
      <c r="O949" s="860"/>
      <c r="P949" s="860"/>
      <c r="Q949" s="860"/>
      <c r="R949" s="860"/>
      <c r="S949" s="860"/>
      <c r="T949" s="860"/>
      <c r="U949" s="860"/>
      <c r="V949" s="860"/>
      <c r="W949" s="860"/>
      <c r="X949" s="855"/>
      <c r="Y949" s="856"/>
      <c r="Z949" s="838"/>
      <c r="AA949" s="838"/>
      <c r="AB949" s="838"/>
    </row>
    <row r="950" spans="1:28" ht="12.75">
      <c r="A950" s="838"/>
      <c r="B950" s="853"/>
      <c r="C950" s="859"/>
      <c r="D950" s="860"/>
      <c r="E950" s="860"/>
      <c r="F950" s="860"/>
      <c r="G950" s="860"/>
      <c r="H950" s="860"/>
      <c r="I950" s="860"/>
      <c r="J950" s="860"/>
      <c r="K950" s="860"/>
      <c r="L950" s="860"/>
      <c r="M950" s="860"/>
      <c r="N950" s="860"/>
      <c r="O950" s="860"/>
      <c r="P950" s="860"/>
      <c r="Q950" s="860"/>
      <c r="R950" s="860"/>
      <c r="S950" s="860"/>
      <c r="T950" s="860"/>
      <c r="U950" s="860"/>
      <c r="V950" s="860"/>
      <c r="W950" s="860"/>
      <c r="X950" s="855"/>
      <c r="Y950" s="856"/>
      <c r="Z950" s="838"/>
      <c r="AA950" s="838"/>
      <c r="AB950" s="838"/>
    </row>
    <row r="951" spans="1:28" ht="12.75">
      <c r="A951" s="838"/>
      <c r="B951" s="853"/>
      <c r="C951" s="859"/>
      <c r="D951" s="860"/>
      <c r="E951" s="860"/>
      <c r="F951" s="860"/>
      <c r="G951" s="860"/>
      <c r="H951" s="860"/>
      <c r="I951" s="860"/>
      <c r="J951" s="860"/>
      <c r="K951" s="860"/>
      <c r="L951" s="860"/>
      <c r="M951" s="860"/>
      <c r="N951" s="860"/>
      <c r="O951" s="860"/>
      <c r="P951" s="860"/>
      <c r="Q951" s="860"/>
      <c r="R951" s="860"/>
      <c r="S951" s="860"/>
      <c r="T951" s="860"/>
      <c r="U951" s="860"/>
      <c r="V951" s="860"/>
      <c r="W951" s="860"/>
      <c r="X951" s="855"/>
      <c r="Y951" s="856"/>
      <c r="Z951" s="838"/>
      <c r="AA951" s="838"/>
      <c r="AB951" s="838"/>
    </row>
    <row r="952" spans="1:28" ht="12.75">
      <c r="A952" s="838"/>
      <c r="B952" s="853"/>
      <c r="C952" s="859"/>
      <c r="D952" s="860"/>
      <c r="E952" s="860"/>
      <c r="F952" s="860"/>
      <c r="G952" s="860"/>
      <c r="H952" s="860"/>
      <c r="I952" s="860"/>
      <c r="J952" s="860"/>
      <c r="K952" s="860"/>
      <c r="L952" s="860"/>
      <c r="M952" s="860"/>
      <c r="N952" s="860"/>
      <c r="O952" s="860"/>
      <c r="P952" s="860"/>
      <c r="Q952" s="860"/>
      <c r="R952" s="860"/>
      <c r="S952" s="860"/>
      <c r="T952" s="860"/>
      <c r="U952" s="860"/>
      <c r="V952" s="860"/>
      <c r="W952" s="860"/>
      <c r="X952" s="855"/>
      <c r="Y952" s="856"/>
      <c r="Z952" s="838"/>
      <c r="AA952" s="838"/>
      <c r="AB952" s="838"/>
    </row>
    <row r="953" spans="1:28" ht="12.75">
      <c r="A953" s="838"/>
      <c r="B953" s="853"/>
      <c r="C953" s="859"/>
      <c r="D953" s="860"/>
      <c r="E953" s="860"/>
      <c r="F953" s="860"/>
      <c r="G953" s="860"/>
      <c r="H953" s="860"/>
      <c r="I953" s="860"/>
      <c r="J953" s="860"/>
      <c r="K953" s="860"/>
      <c r="L953" s="860"/>
      <c r="M953" s="860"/>
      <c r="N953" s="860"/>
      <c r="O953" s="860"/>
      <c r="P953" s="860"/>
      <c r="Q953" s="860"/>
      <c r="R953" s="860"/>
      <c r="S953" s="860"/>
      <c r="T953" s="860"/>
      <c r="U953" s="860"/>
      <c r="V953" s="860"/>
      <c r="W953" s="860"/>
      <c r="X953" s="855"/>
      <c r="Y953" s="856"/>
      <c r="Z953" s="838"/>
      <c r="AA953" s="838"/>
      <c r="AB953" s="838"/>
    </row>
    <row r="954" spans="1:28" ht="12.75">
      <c r="A954" s="838"/>
      <c r="B954" s="853"/>
      <c r="C954" s="859"/>
      <c r="D954" s="860"/>
      <c r="E954" s="860"/>
      <c r="F954" s="860"/>
      <c r="G954" s="860"/>
      <c r="H954" s="860"/>
      <c r="I954" s="860"/>
      <c r="J954" s="860"/>
      <c r="K954" s="860"/>
      <c r="L954" s="860"/>
      <c r="M954" s="860"/>
      <c r="N954" s="860"/>
      <c r="O954" s="860"/>
      <c r="P954" s="860"/>
      <c r="Q954" s="860"/>
      <c r="R954" s="860"/>
      <c r="S954" s="860"/>
      <c r="T954" s="860"/>
      <c r="U954" s="860"/>
      <c r="V954" s="860"/>
      <c r="W954" s="860"/>
      <c r="X954" s="855"/>
      <c r="Y954" s="856"/>
      <c r="Z954" s="838"/>
      <c r="AA954" s="838"/>
      <c r="AB954" s="838"/>
    </row>
    <row r="955" spans="1:28" ht="12.75">
      <c r="A955" s="838"/>
      <c r="B955" s="853"/>
      <c r="C955" s="859"/>
      <c r="D955" s="860"/>
      <c r="E955" s="860"/>
      <c r="F955" s="860"/>
      <c r="G955" s="860"/>
      <c r="H955" s="860"/>
      <c r="I955" s="860"/>
      <c r="J955" s="860"/>
      <c r="K955" s="860"/>
      <c r="L955" s="860"/>
      <c r="M955" s="860"/>
      <c r="N955" s="860"/>
      <c r="O955" s="860"/>
      <c r="P955" s="860"/>
      <c r="Q955" s="860"/>
      <c r="R955" s="860"/>
      <c r="S955" s="860"/>
      <c r="T955" s="860"/>
      <c r="U955" s="860"/>
      <c r="V955" s="860"/>
      <c r="W955" s="860"/>
      <c r="X955" s="855"/>
      <c r="Y955" s="856"/>
      <c r="Z955" s="838"/>
      <c r="AA955" s="838"/>
      <c r="AB955" s="838"/>
    </row>
    <row r="956" spans="1:28" ht="12.75">
      <c r="A956" s="838"/>
      <c r="B956" s="853"/>
      <c r="C956" s="859"/>
      <c r="D956" s="860"/>
      <c r="E956" s="860"/>
      <c r="F956" s="860"/>
      <c r="G956" s="860"/>
      <c r="H956" s="860"/>
      <c r="I956" s="860"/>
      <c r="J956" s="860"/>
      <c r="K956" s="860"/>
      <c r="L956" s="860"/>
      <c r="M956" s="860"/>
      <c r="N956" s="860"/>
      <c r="O956" s="860"/>
      <c r="P956" s="860"/>
      <c r="Q956" s="860"/>
      <c r="R956" s="860"/>
      <c r="S956" s="860"/>
      <c r="T956" s="860"/>
      <c r="U956" s="860"/>
      <c r="V956" s="860"/>
      <c r="W956" s="860"/>
      <c r="X956" s="855"/>
      <c r="Y956" s="856"/>
      <c r="Z956" s="838"/>
      <c r="AA956" s="838"/>
      <c r="AB956" s="838"/>
    </row>
    <row r="957" spans="1:28" ht="12.75">
      <c r="A957" s="838"/>
      <c r="B957" s="853"/>
      <c r="C957" s="859"/>
      <c r="D957" s="860"/>
      <c r="E957" s="860"/>
      <c r="F957" s="860"/>
      <c r="G957" s="860"/>
      <c r="H957" s="860"/>
      <c r="I957" s="860"/>
      <c r="J957" s="860"/>
      <c r="K957" s="860"/>
      <c r="L957" s="860"/>
      <c r="M957" s="860"/>
      <c r="N957" s="860"/>
      <c r="O957" s="860"/>
      <c r="P957" s="860"/>
      <c r="Q957" s="860"/>
      <c r="R957" s="860"/>
      <c r="S957" s="860"/>
      <c r="T957" s="860"/>
      <c r="U957" s="860"/>
      <c r="V957" s="860"/>
      <c r="W957" s="860"/>
      <c r="X957" s="855"/>
      <c r="Y957" s="856"/>
      <c r="Z957" s="838"/>
      <c r="AA957" s="838"/>
      <c r="AB957" s="838"/>
    </row>
    <row r="958" spans="1:28" ht="12.75">
      <c r="A958" s="838"/>
      <c r="B958" s="853"/>
      <c r="C958" s="859"/>
      <c r="D958" s="860"/>
      <c r="E958" s="860"/>
      <c r="F958" s="860"/>
      <c r="G958" s="860"/>
      <c r="H958" s="860"/>
      <c r="I958" s="860"/>
      <c r="J958" s="860"/>
      <c r="K958" s="860"/>
      <c r="L958" s="860"/>
      <c r="M958" s="860"/>
      <c r="N958" s="860"/>
      <c r="O958" s="860"/>
      <c r="P958" s="860"/>
      <c r="Q958" s="860"/>
      <c r="R958" s="860"/>
      <c r="S958" s="860"/>
      <c r="T958" s="860"/>
      <c r="U958" s="860"/>
      <c r="V958" s="860"/>
      <c r="W958" s="860"/>
      <c r="X958" s="855"/>
      <c r="Y958" s="856"/>
      <c r="Z958" s="838"/>
      <c r="AA958" s="838"/>
      <c r="AB958" s="838"/>
    </row>
    <row r="959" spans="1:28" ht="12.75">
      <c r="A959" s="838"/>
      <c r="B959" s="853"/>
      <c r="C959" s="859"/>
      <c r="D959" s="860"/>
      <c r="E959" s="860"/>
      <c r="F959" s="860"/>
      <c r="G959" s="860"/>
      <c r="H959" s="860"/>
      <c r="I959" s="860"/>
      <c r="J959" s="860"/>
      <c r="K959" s="860"/>
      <c r="L959" s="860"/>
      <c r="M959" s="860"/>
      <c r="N959" s="860"/>
      <c r="O959" s="860"/>
      <c r="P959" s="860"/>
      <c r="Q959" s="860"/>
      <c r="R959" s="860"/>
      <c r="S959" s="860"/>
      <c r="T959" s="860"/>
      <c r="U959" s="860"/>
      <c r="V959" s="860"/>
      <c r="W959" s="860"/>
      <c r="X959" s="855"/>
      <c r="Y959" s="856"/>
      <c r="Z959" s="838"/>
      <c r="AA959" s="838"/>
      <c r="AB959" s="838"/>
    </row>
    <row r="960" spans="1:28" ht="12.75">
      <c r="A960" s="838"/>
      <c r="B960" s="853"/>
      <c r="C960" s="859"/>
      <c r="D960" s="860"/>
      <c r="E960" s="860"/>
      <c r="F960" s="860"/>
      <c r="G960" s="860"/>
      <c r="H960" s="860"/>
      <c r="I960" s="860"/>
      <c r="J960" s="860"/>
      <c r="K960" s="860"/>
      <c r="L960" s="860"/>
      <c r="M960" s="860"/>
      <c r="N960" s="860"/>
      <c r="O960" s="860"/>
      <c r="P960" s="860"/>
      <c r="Q960" s="860"/>
      <c r="R960" s="860"/>
      <c r="S960" s="860"/>
      <c r="T960" s="860"/>
      <c r="U960" s="860"/>
      <c r="V960" s="860"/>
      <c r="W960" s="860"/>
      <c r="X960" s="855"/>
      <c r="Y960" s="856"/>
      <c r="Z960" s="838"/>
      <c r="AA960" s="838"/>
      <c r="AB960" s="838"/>
    </row>
    <row r="961" spans="1:28" ht="12.75">
      <c r="A961" s="838"/>
      <c r="B961" s="853"/>
      <c r="C961" s="859"/>
      <c r="D961" s="860"/>
      <c r="E961" s="860"/>
      <c r="F961" s="860"/>
      <c r="G961" s="860"/>
      <c r="H961" s="860"/>
      <c r="I961" s="860"/>
      <c r="J961" s="860"/>
      <c r="K961" s="860"/>
      <c r="L961" s="860"/>
      <c r="M961" s="860"/>
      <c r="N961" s="860"/>
      <c r="O961" s="860"/>
      <c r="P961" s="860"/>
      <c r="Q961" s="860"/>
      <c r="R961" s="860"/>
      <c r="S961" s="860"/>
      <c r="T961" s="860"/>
      <c r="U961" s="860"/>
      <c r="V961" s="860"/>
      <c r="W961" s="860"/>
      <c r="X961" s="855"/>
      <c r="Y961" s="856"/>
      <c r="Z961" s="838"/>
      <c r="AA961" s="838"/>
      <c r="AB961" s="838"/>
    </row>
    <row r="962" spans="1:28" ht="12.75">
      <c r="A962" s="838"/>
      <c r="B962" s="853"/>
      <c r="C962" s="859"/>
      <c r="D962" s="860"/>
      <c r="E962" s="860"/>
      <c r="F962" s="860"/>
      <c r="G962" s="860"/>
      <c r="H962" s="860"/>
      <c r="I962" s="860"/>
      <c r="J962" s="860"/>
      <c r="K962" s="860"/>
      <c r="L962" s="860"/>
      <c r="M962" s="860"/>
      <c r="N962" s="860"/>
      <c r="O962" s="860"/>
      <c r="P962" s="860"/>
      <c r="Q962" s="860"/>
      <c r="R962" s="860"/>
      <c r="S962" s="860"/>
      <c r="T962" s="860"/>
      <c r="U962" s="860"/>
      <c r="V962" s="860"/>
      <c r="W962" s="860"/>
      <c r="X962" s="855"/>
      <c r="Y962" s="856"/>
      <c r="Z962" s="838"/>
      <c r="AA962" s="838"/>
      <c r="AB962" s="838"/>
    </row>
    <row r="963" spans="1:28" ht="12.75">
      <c r="A963" s="838"/>
      <c r="B963" s="853"/>
      <c r="C963" s="859"/>
      <c r="D963" s="860"/>
      <c r="E963" s="860"/>
      <c r="F963" s="860"/>
      <c r="G963" s="860"/>
      <c r="H963" s="860"/>
      <c r="I963" s="860"/>
      <c r="J963" s="860"/>
      <c r="K963" s="860"/>
      <c r="L963" s="860"/>
      <c r="M963" s="860"/>
      <c r="N963" s="860"/>
      <c r="O963" s="860"/>
      <c r="P963" s="860"/>
      <c r="Q963" s="860"/>
      <c r="R963" s="860"/>
      <c r="S963" s="860"/>
      <c r="T963" s="860"/>
      <c r="U963" s="860"/>
      <c r="V963" s="860"/>
      <c r="W963" s="860"/>
      <c r="X963" s="855"/>
      <c r="Y963" s="856"/>
      <c r="Z963" s="838"/>
      <c r="AA963" s="838"/>
      <c r="AB963" s="838"/>
    </row>
    <row r="964" spans="1:28" ht="12.75">
      <c r="A964" s="838"/>
      <c r="B964" s="853"/>
      <c r="C964" s="859"/>
      <c r="D964" s="860"/>
      <c r="E964" s="860"/>
      <c r="F964" s="860"/>
      <c r="G964" s="860"/>
      <c r="H964" s="860"/>
      <c r="I964" s="860"/>
      <c r="J964" s="860"/>
      <c r="K964" s="860"/>
      <c r="L964" s="860"/>
      <c r="M964" s="860"/>
      <c r="N964" s="860"/>
      <c r="O964" s="860"/>
      <c r="P964" s="860"/>
      <c r="Q964" s="860"/>
      <c r="R964" s="860"/>
      <c r="S964" s="860"/>
      <c r="T964" s="860"/>
      <c r="U964" s="860"/>
      <c r="V964" s="860"/>
      <c r="W964" s="860"/>
      <c r="X964" s="855"/>
      <c r="Y964" s="856"/>
      <c r="Z964" s="838"/>
      <c r="AA964" s="838"/>
      <c r="AB964" s="838"/>
    </row>
    <row r="965" spans="1:28" ht="12.75">
      <c r="A965" s="838"/>
      <c r="B965" s="853"/>
      <c r="C965" s="859"/>
      <c r="D965" s="860"/>
      <c r="E965" s="860"/>
      <c r="F965" s="860"/>
      <c r="G965" s="860"/>
      <c r="H965" s="860"/>
      <c r="I965" s="860"/>
      <c r="J965" s="860"/>
      <c r="K965" s="860"/>
      <c r="L965" s="860"/>
      <c r="M965" s="860"/>
      <c r="N965" s="860"/>
      <c r="O965" s="860"/>
      <c r="P965" s="860"/>
      <c r="Q965" s="860"/>
      <c r="R965" s="860"/>
      <c r="S965" s="860"/>
      <c r="T965" s="860"/>
      <c r="U965" s="860"/>
      <c r="V965" s="860"/>
      <c r="W965" s="860"/>
      <c r="X965" s="855"/>
      <c r="Y965" s="856"/>
      <c r="Z965" s="838"/>
      <c r="AA965" s="838"/>
      <c r="AB965" s="838"/>
    </row>
    <row r="966" spans="1:28" ht="12.75">
      <c r="A966" s="838"/>
      <c r="B966" s="853"/>
      <c r="C966" s="859"/>
      <c r="D966" s="860"/>
      <c r="E966" s="860"/>
      <c r="F966" s="860"/>
      <c r="G966" s="860"/>
      <c r="H966" s="860"/>
      <c r="I966" s="860"/>
      <c r="J966" s="860"/>
      <c r="K966" s="860"/>
      <c r="L966" s="860"/>
      <c r="M966" s="860"/>
      <c r="N966" s="860"/>
      <c r="O966" s="860"/>
      <c r="P966" s="860"/>
      <c r="Q966" s="860"/>
      <c r="R966" s="860"/>
      <c r="S966" s="860"/>
      <c r="T966" s="860"/>
      <c r="U966" s="860"/>
      <c r="V966" s="860"/>
      <c r="W966" s="860"/>
      <c r="X966" s="855"/>
      <c r="Y966" s="856"/>
      <c r="Z966" s="838"/>
      <c r="AA966" s="838"/>
      <c r="AB966" s="838"/>
    </row>
    <row r="967" spans="1:28" ht="12.75">
      <c r="A967" s="838"/>
      <c r="B967" s="853"/>
      <c r="C967" s="859"/>
      <c r="D967" s="860"/>
      <c r="E967" s="860"/>
      <c r="F967" s="860"/>
      <c r="G967" s="860"/>
      <c r="H967" s="860"/>
      <c r="I967" s="860"/>
      <c r="J967" s="860"/>
      <c r="K967" s="860"/>
      <c r="L967" s="860"/>
      <c r="M967" s="860"/>
      <c r="N967" s="860"/>
      <c r="O967" s="860"/>
      <c r="P967" s="860"/>
      <c r="Q967" s="860"/>
      <c r="R967" s="860"/>
      <c r="S967" s="860"/>
      <c r="T967" s="860"/>
      <c r="U967" s="860"/>
      <c r="V967" s="860"/>
      <c r="W967" s="860"/>
      <c r="X967" s="855"/>
      <c r="Y967" s="856"/>
      <c r="Z967" s="838"/>
      <c r="AA967" s="838"/>
      <c r="AB967" s="838"/>
    </row>
    <row r="968" spans="1:28" ht="12.75">
      <c r="A968" s="838"/>
      <c r="B968" s="853"/>
      <c r="C968" s="859"/>
      <c r="D968" s="860"/>
      <c r="E968" s="860"/>
      <c r="F968" s="860"/>
      <c r="G968" s="860"/>
      <c r="H968" s="860"/>
      <c r="I968" s="860"/>
      <c r="J968" s="860"/>
      <c r="K968" s="860"/>
      <c r="L968" s="860"/>
      <c r="M968" s="860"/>
      <c r="N968" s="860"/>
      <c r="O968" s="860"/>
      <c r="P968" s="860"/>
      <c r="Q968" s="860"/>
      <c r="R968" s="860"/>
      <c r="S968" s="860"/>
      <c r="T968" s="860"/>
      <c r="U968" s="860"/>
      <c r="V968" s="860"/>
      <c r="W968" s="860"/>
      <c r="X968" s="855"/>
      <c r="Y968" s="856"/>
      <c r="Z968" s="838"/>
      <c r="AA968" s="838"/>
      <c r="AB968" s="838"/>
    </row>
    <row r="969" spans="1:28" ht="12.75">
      <c r="A969" s="838"/>
      <c r="B969" s="853"/>
      <c r="C969" s="859"/>
      <c r="D969" s="860"/>
      <c r="E969" s="860"/>
      <c r="F969" s="860"/>
      <c r="G969" s="860"/>
      <c r="H969" s="860"/>
      <c r="I969" s="860"/>
      <c r="J969" s="860"/>
      <c r="K969" s="860"/>
      <c r="L969" s="860"/>
      <c r="M969" s="860"/>
      <c r="N969" s="860"/>
      <c r="O969" s="860"/>
      <c r="P969" s="860"/>
      <c r="Q969" s="860"/>
      <c r="R969" s="860"/>
      <c r="S969" s="860"/>
      <c r="T969" s="860"/>
      <c r="U969" s="860"/>
      <c r="V969" s="860"/>
      <c r="W969" s="860"/>
      <c r="X969" s="855"/>
      <c r="Y969" s="856"/>
      <c r="Z969" s="838"/>
      <c r="AA969" s="838"/>
      <c r="AB969" s="838"/>
    </row>
    <row r="970" spans="1:28" ht="12.75">
      <c r="A970" s="838"/>
      <c r="B970" s="853"/>
      <c r="C970" s="859"/>
      <c r="D970" s="860"/>
      <c r="E970" s="860"/>
      <c r="F970" s="860"/>
      <c r="G970" s="860"/>
      <c r="H970" s="860"/>
      <c r="I970" s="860"/>
      <c r="J970" s="860"/>
      <c r="K970" s="860"/>
      <c r="L970" s="860"/>
      <c r="M970" s="860"/>
      <c r="N970" s="860"/>
      <c r="O970" s="860"/>
      <c r="P970" s="860"/>
      <c r="Q970" s="860"/>
      <c r="R970" s="860"/>
      <c r="S970" s="860"/>
      <c r="T970" s="860"/>
      <c r="U970" s="860"/>
      <c r="V970" s="860"/>
      <c r="W970" s="860"/>
      <c r="X970" s="855"/>
      <c r="Y970" s="856"/>
      <c r="Z970" s="838"/>
      <c r="AA970" s="838"/>
      <c r="AB970" s="838"/>
    </row>
    <row r="971" spans="1:28" ht="12.75">
      <c r="A971" s="838"/>
      <c r="B971" s="853"/>
      <c r="C971" s="859"/>
      <c r="D971" s="860"/>
      <c r="E971" s="860"/>
      <c r="F971" s="860"/>
      <c r="G971" s="860"/>
      <c r="H971" s="860"/>
      <c r="I971" s="860"/>
      <c r="J971" s="860"/>
      <c r="K971" s="860"/>
      <c r="L971" s="860"/>
      <c r="M971" s="860"/>
      <c r="N971" s="860"/>
      <c r="O971" s="860"/>
      <c r="P971" s="860"/>
      <c r="Q971" s="860"/>
      <c r="R971" s="860"/>
      <c r="S971" s="860"/>
      <c r="T971" s="860"/>
      <c r="U971" s="860"/>
      <c r="V971" s="860"/>
      <c r="W971" s="860"/>
      <c r="X971" s="855"/>
      <c r="Y971" s="856"/>
      <c r="Z971" s="838"/>
      <c r="AA971" s="838"/>
      <c r="AB971" s="838"/>
    </row>
    <row r="972" spans="1:28" ht="12.75">
      <c r="A972" s="838"/>
      <c r="B972" s="853"/>
      <c r="C972" s="859"/>
      <c r="D972" s="860"/>
      <c r="E972" s="860"/>
      <c r="F972" s="860"/>
      <c r="G972" s="860"/>
      <c r="H972" s="860"/>
      <c r="I972" s="860"/>
      <c r="J972" s="860"/>
      <c r="K972" s="860"/>
      <c r="L972" s="860"/>
      <c r="M972" s="860"/>
      <c r="N972" s="860"/>
      <c r="O972" s="860"/>
      <c r="P972" s="860"/>
      <c r="Q972" s="860"/>
      <c r="R972" s="860"/>
      <c r="S972" s="860"/>
      <c r="T972" s="860"/>
      <c r="U972" s="860"/>
      <c r="V972" s="860"/>
      <c r="W972" s="860"/>
      <c r="X972" s="855"/>
      <c r="Y972" s="856"/>
      <c r="Z972" s="838"/>
      <c r="AA972" s="838"/>
      <c r="AB972" s="838"/>
    </row>
    <row r="973" spans="1:28" ht="12.75">
      <c r="A973" s="838"/>
      <c r="B973" s="853"/>
      <c r="C973" s="859"/>
      <c r="D973" s="860"/>
      <c r="E973" s="860"/>
      <c r="F973" s="860"/>
      <c r="G973" s="860"/>
      <c r="H973" s="860"/>
      <c r="I973" s="860"/>
      <c r="J973" s="860"/>
      <c r="K973" s="860"/>
      <c r="L973" s="860"/>
      <c r="M973" s="860"/>
      <c r="N973" s="860"/>
      <c r="O973" s="860"/>
      <c r="P973" s="860"/>
      <c r="Q973" s="860"/>
      <c r="R973" s="860"/>
      <c r="S973" s="860"/>
      <c r="T973" s="860"/>
      <c r="U973" s="860"/>
      <c r="V973" s="860"/>
      <c r="W973" s="860"/>
      <c r="X973" s="855"/>
      <c r="Y973" s="856"/>
      <c r="Z973" s="838"/>
      <c r="AA973" s="838"/>
      <c r="AB973" s="838"/>
    </row>
    <row r="974" spans="1:28" ht="12.75">
      <c r="A974" s="838"/>
      <c r="B974" s="853"/>
      <c r="C974" s="859"/>
      <c r="D974" s="860"/>
      <c r="E974" s="860"/>
      <c r="F974" s="860"/>
      <c r="G974" s="860"/>
      <c r="H974" s="860"/>
      <c r="I974" s="860"/>
      <c r="J974" s="860"/>
      <c r="K974" s="860"/>
      <c r="L974" s="860"/>
      <c r="M974" s="860"/>
      <c r="N974" s="860"/>
      <c r="O974" s="860"/>
      <c r="P974" s="860"/>
      <c r="Q974" s="860"/>
      <c r="R974" s="860"/>
      <c r="S974" s="860"/>
      <c r="T974" s="860"/>
      <c r="U974" s="860"/>
      <c r="V974" s="860"/>
      <c r="W974" s="860"/>
      <c r="X974" s="855"/>
      <c r="Y974" s="856"/>
      <c r="Z974" s="838"/>
      <c r="AA974" s="838"/>
      <c r="AB974" s="838"/>
    </row>
    <row r="975" spans="1:28" ht="12.75">
      <c r="A975" s="838"/>
      <c r="B975" s="853"/>
      <c r="C975" s="859"/>
      <c r="D975" s="860"/>
      <c r="E975" s="860"/>
      <c r="F975" s="860"/>
      <c r="G975" s="860"/>
      <c r="H975" s="860"/>
      <c r="I975" s="860"/>
      <c r="J975" s="860"/>
      <c r="K975" s="860"/>
      <c r="L975" s="860"/>
      <c r="M975" s="860"/>
      <c r="N975" s="860"/>
      <c r="O975" s="860"/>
      <c r="P975" s="860"/>
      <c r="Q975" s="860"/>
      <c r="R975" s="860"/>
      <c r="S975" s="860"/>
      <c r="T975" s="860"/>
      <c r="U975" s="860"/>
      <c r="V975" s="860"/>
      <c r="W975" s="860"/>
      <c r="X975" s="855"/>
      <c r="Y975" s="856"/>
      <c r="Z975" s="838"/>
      <c r="AA975" s="838"/>
      <c r="AB975" s="838"/>
    </row>
    <row r="976" spans="1:28" ht="12.75">
      <c r="A976" s="838"/>
      <c r="B976" s="853"/>
      <c r="C976" s="859"/>
      <c r="D976" s="860"/>
      <c r="E976" s="860"/>
      <c r="F976" s="860"/>
      <c r="G976" s="860"/>
      <c r="H976" s="860"/>
      <c r="I976" s="860"/>
      <c r="J976" s="860"/>
      <c r="K976" s="860"/>
      <c r="L976" s="860"/>
      <c r="M976" s="860"/>
      <c r="N976" s="860"/>
      <c r="O976" s="860"/>
      <c r="P976" s="860"/>
      <c r="Q976" s="860"/>
      <c r="R976" s="860"/>
      <c r="S976" s="860"/>
      <c r="T976" s="860"/>
      <c r="U976" s="860"/>
      <c r="V976" s="860"/>
      <c r="W976" s="860"/>
      <c r="X976" s="855"/>
      <c r="Y976" s="856"/>
      <c r="Z976" s="838"/>
      <c r="AA976" s="838"/>
      <c r="AB976" s="838"/>
    </row>
    <row r="977" spans="1:28" ht="12.75">
      <c r="A977" s="838"/>
      <c r="B977" s="853"/>
      <c r="C977" s="859"/>
      <c r="D977" s="860"/>
      <c r="E977" s="860"/>
      <c r="F977" s="860"/>
      <c r="G977" s="860"/>
      <c r="H977" s="860"/>
      <c r="I977" s="860"/>
      <c r="J977" s="860"/>
      <c r="K977" s="860"/>
      <c r="L977" s="860"/>
      <c r="M977" s="860"/>
      <c r="N977" s="860"/>
      <c r="O977" s="860"/>
      <c r="P977" s="860"/>
      <c r="Q977" s="860"/>
      <c r="R977" s="860"/>
      <c r="S977" s="860"/>
      <c r="T977" s="860"/>
      <c r="U977" s="860"/>
      <c r="V977" s="860"/>
      <c r="W977" s="860"/>
      <c r="X977" s="855"/>
      <c r="Y977" s="856"/>
      <c r="Z977" s="838"/>
      <c r="AA977" s="838"/>
      <c r="AB977" s="838"/>
    </row>
    <row r="978" spans="1:28" ht="12.75">
      <c r="A978" s="838"/>
      <c r="B978" s="853"/>
      <c r="C978" s="859"/>
      <c r="D978" s="860"/>
      <c r="E978" s="860"/>
      <c r="F978" s="860"/>
      <c r="G978" s="860"/>
      <c r="H978" s="860"/>
      <c r="I978" s="860"/>
      <c r="J978" s="860"/>
      <c r="K978" s="860"/>
      <c r="L978" s="860"/>
      <c r="M978" s="860"/>
      <c r="N978" s="860"/>
      <c r="O978" s="860"/>
      <c r="P978" s="860"/>
      <c r="Q978" s="860"/>
      <c r="R978" s="860"/>
      <c r="S978" s="860"/>
      <c r="T978" s="860"/>
      <c r="U978" s="860"/>
      <c r="V978" s="860"/>
      <c r="W978" s="860"/>
      <c r="X978" s="855"/>
      <c r="Y978" s="856"/>
      <c r="Z978" s="838"/>
      <c r="AA978" s="838"/>
      <c r="AB978" s="838"/>
    </row>
    <row r="979" spans="1:28" ht="12.75">
      <c r="A979" s="838"/>
      <c r="B979" s="853"/>
      <c r="C979" s="859"/>
      <c r="D979" s="860"/>
      <c r="E979" s="860"/>
      <c r="F979" s="860"/>
      <c r="G979" s="860"/>
      <c r="H979" s="860"/>
      <c r="I979" s="860"/>
      <c r="J979" s="860"/>
      <c r="K979" s="860"/>
      <c r="L979" s="860"/>
      <c r="M979" s="860"/>
      <c r="N979" s="860"/>
      <c r="O979" s="860"/>
      <c r="P979" s="860"/>
      <c r="Q979" s="860"/>
      <c r="R979" s="860"/>
      <c r="S979" s="860"/>
      <c r="T979" s="860"/>
      <c r="U979" s="860"/>
      <c r="V979" s="860"/>
      <c r="W979" s="860"/>
      <c r="X979" s="855"/>
      <c r="Y979" s="856"/>
      <c r="Z979" s="838"/>
      <c r="AA979" s="838"/>
      <c r="AB979" s="838"/>
    </row>
    <row r="980" spans="1:28" ht="12.75">
      <c r="A980" s="838"/>
      <c r="B980" s="853"/>
      <c r="C980" s="859"/>
      <c r="D980" s="860"/>
      <c r="E980" s="860"/>
      <c r="F980" s="860"/>
      <c r="G980" s="860"/>
      <c r="H980" s="860"/>
      <c r="I980" s="860"/>
      <c r="J980" s="860"/>
      <c r="K980" s="860"/>
      <c r="L980" s="860"/>
      <c r="M980" s="860"/>
      <c r="N980" s="860"/>
      <c r="O980" s="860"/>
      <c r="P980" s="860"/>
      <c r="Q980" s="860"/>
      <c r="R980" s="860"/>
      <c r="S980" s="860"/>
      <c r="T980" s="860"/>
      <c r="U980" s="860"/>
      <c r="V980" s="860"/>
      <c r="W980" s="860"/>
      <c r="X980" s="855"/>
      <c r="Y980" s="856"/>
      <c r="Z980" s="838"/>
      <c r="AA980" s="838"/>
      <c r="AB980" s="838"/>
    </row>
    <row r="981" spans="1:28" ht="12.75">
      <c r="A981" s="838"/>
      <c r="B981" s="853"/>
      <c r="C981" s="859"/>
      <c r="D981" s="860"/>
      <c r="E981" s="860"/>
      <c r="F981" s="860"/>
      <c r="G981" s="860"/>
      <c r="H981" s="860"/>
      <c r="I981" s="860"/>
      <c r="J981" s="860"/>
      <c r="K981" s="860"/>
      <c r="L981" s="860"/>
      <c r="M981" s="860"/>
      <c r="N981" s="860"/>
      <c r="O981" s="860"/>
      <c r="P981" s="860"/>
      <c r="Q981" s="860"/>
      <c r="R981" s="860"/>
      <c r="S981" s="860"/>
      <c r="T981" s="860"/>
      <c r="U981" s="860"/>
      <c r="V981" s="860"/>
      <c r="W981" s="860"/>
      <c r="X981" s="855"/>
      <c r="Y981" s="856"/>
      <c r="Z981" s="838"/>
      <c r="AA981" s="838"/>
      <c r="AB981" s="838"/>
    </row>
    <row r="982" spans="1:28" ht="12.75">
      <c r="A982" s="838"/>
      <c r="B982" s="853"/>
      <c r="C982" s="859"/>
      <c r="D982" s="860"/>
      <c r="E982" s="860"/>
      <c r="F982" s="860"/>
      <c r="G982" s="860"/>
      <c r="H982" s="860"/>
      <c r="I982" s="860"/>
      <c r="J982" s="860"/>
      <c r="K982" s="860"/>
      <c r="L982" s="860"/>
      <c r="M982" s="860"/>
      <c r="N982" s="860"/>
      <c r="O982" s="860"/>
      <c r="P982" s="860"/>
      <c r="Q982" s="860"/>
      <c r="R982" s="860"/>
      <c r="S982" s="860"/>
      <c r="T982" s="860"/>
      <c r="U982" s="860"/>
      <c r="V982" s="860"/>
      <c r="W982" s="860"/>
      <c r="X982" s="855"/>
      <c r="Y982" s="856"/>
      <c r="Z982" s="838"/>
      <c r="AA982" s="838"/>
      <c r="AB982" s="838"/>
    </row>
    <row r="983" spans="1:28" ht="12.75">
      <c r="A983" s="838"/>
      <c r="B983" s="853"/>
      <c r="C983" s="859"/>
      <c r="D983" s="860"/>
      <c r="E983" s="860"/>
      <c r="F983" s="860"/>
      <c r="G983" s="860"/>
      <c r="H983" s="860"/>
      <c r="I983" s="860"/>
      <c r="J983" s="860"/>
      <c r="K983" s="860"/>
      <c r="L983" s="860"/>
      <c r="M983" s="860"/>
      <c r="N983" s="860"/>
      <c r="O983" s="860"/>
      <c r="P983" s="860"/>
      <c r="Q983" s="860"/>
      <c r="R983" s="860"/>
      <c r="S983" s="860"/>
      <c r="T983" s="860"/>
      <c r="U983" s="860"/>
      <c r="V983" s="860"/>
      <c r="W983" s="860"/>
      <c r="X983" s="855"/>
      <c r="Y983" s="856"/>
      <c r="Z983" s="838"/>
      <c r="AA983" s="838"/>
      <c r="AB983" s="838"/>
    </row>
    <row r="984" spans="1:28" ht="12.75">
      <c r="A984" s="838"/>
      <c r="B984" s="853"/>
      <c r="C984" s="859"/>
      <c r="D984" s="860"/>
      <c r="E984" s="860"/>
      <c r="F984" s="860"/>
      <c r="G984" s="860"/>
      <c r="H984" s="860"/>
      <c r="I984" s="860"/>
      <c r="J984" s="860"/>
      <c r="K984" s="860"/>
      <c r="L984" s="860"/>
      <c r="M984" s="860"/>
      <c r="N984" s="860"/>
      <c r="O984" s="860"/>
      <c r="P984" s="860"/>
      <c r="Q984" s="860"/>
      <c r="R984" s="860"/>
      <c r="S984" s="860"/>
      <c r="T984" s="860"/>
      <c r="U984" s="860"/>
      <c r="V984" s="860"/>
      <c r="W984" s="860"/>
      <c r="X984" s="855"/>
      <c r="Y984" s="856"/>
      <c r="Z984" s="838"/>
      <c r="AA984" s="838"/>
      <c r="AB984" s="838"/>
    </row>
    <row r="985" spans="1:28" ht="12.75">
      <c r="A985" s="838"/>
      <c r="B985" s="853"/>
      <c r="C985" s="859"/>
      <c r="D985" s="860"/>
      <c r="E985" s="860"/>
      <c r="F985" s="860"/>
      <c r="G985" s="860"/>
      <c r="H985" s="860"/>
      <c r="I985" s="860"/>
      <c r="J985" s="860"/>
      <c r="K985" s="860"/>
      <c r="L985" s="860"/>
      <c r="M985" s="860"/>
      <c r="N985" s="860"/>
      <c r="O985" s="860"/>
      <c r="P985" s="860"/>
      <c r="Q985" s="860"/>
      <c r="R985" s="860"/>
      <c r="S985" s="860"/>
      <c r="T985" s="860"/>
      <c r="U985" s="860"/>
      <c r="V985" s="860"/>
      <c r="W985" s="860"/>
      <c r="X985" s="855"/>
      <c r="Y985" s="856"/>
      <c r="Z985" s="838"/>
      <c r="AA985" s="838"/>
      <c r="AB985" s="838"/>
    </row>
    <row r="986" spans="1:28" ht="12.75">
      <c r="A986" s="838"/>
      <c r="B986" s="853"/>
      <c r="C986" s="859"/>
      <c r="D986" s="860"/>
      <c r="E986" s="860"/>
      <c r="F986" s="860"/>
      <c r="G986" s="860"/>
      <c r="H986" s="860"/>
      <c r="I986" s="860"/>
      <c r="J986" s="860"/>
      <c r="K986" s="860"/>
      <c r="L986" s="860"/>
      <c r="M986" s="860"/>
      <c r="N986" s="860"/>
      <c r="O986" s="860"/>
      <c r="P986" s="860"/>
      <c r="Q986" s="860"/>
      <c r="R986" s="860"/>
      <c r="S986" s="860"/>
      <c r="T986" s="860"/>
      <c r="U986" s="860"/>
      <c r="V986" s="860"/>
      <c r="W986" s="860"/>
      <c r="X986" s="855"/>
      <c r="Y986" s="856"/>
      <c r="Z986" s="838"/>
      <c r="AA986" s="838"/>
      <c r="AB986" s="838"/>
    </row>
    <row r="987" spans="1:28" ht="12.75">
      <c r="A987" s="838"/>
      <c r="B987" s="853"/>
      <c r="C987" s="859"/>
      <c r="D987" s="860"/>
      <c r="E987" s="860"/>
      <c r="F987" s="860"/>
      <c r="G987" s="860"/>
      <c r="H987" s="860"/>
      <c r="I987" s="860"/>
      <c r="J987" s="860"/>
      <c r="K987" s="860"/>
      <c r="L987" s="860"/>
      <c r="M987" s="860"/>
      <c r="N987" s="860"/>
      <c r="O987" s="860"/>
      <c r="P987" s="860"/>
      <c r="Q987" s="860"/>
      <c r="R987" s="860"/>
      <c r="S987" s="860"/>
      <c r="T987" s="860"/>
      <c r="U987" s="860"/>
      <c r="V987" s="860"/>
      <c r="W987" s="860"/>
      <c r="X987" s="855"/>
      <c r="Y987" s="856"/>
      <c r="Z987" s="838"/>
      <c r="AA987" s="838"/>
      <c r="AB987" s="838"/>
    </row>
    <row r="988" spans="1:28" ht="12.75">
      <c r="A988" s="838"/>
      <c r="B988" s="853"/>
      <c r="C988" s="859"/>
      <c r="D988" s="860"/>
      <c r="E988" s="860"/>
      <c r="F988" s="860"/>
      <c r="G988" s="860"/>
      <c r="H988" s="860"/>
      <c r="I988" s="860"/>
      <c r="J988" s="860"/>
      <c r="K988" s="860"/>
      <c r="L988" s="860"/>
      <c r="M988" s="860"/>
      <c r="N988" s="860"/>
      <c r="O988" s="860"/>
      <c r="P988" s="860"/>
      <c r="Q988" s="860"/>
      <c r="R988" s="860"/>
      <c r="S988" s="860"/>
      <c r="T988" s="860"/>
      <c r="U988" s="860"/>
      <c r="V988" s="860"/>
      <c r="W988" s="860"/>
      <c r="X988" s="855"/>
      <c r="Y988" s="856"/>
      <c r="Z988" s="838"/>
      <c r="AA988" s="838"/>
      <c r="AB988" s="838"/>
    </row>
    <row r="989" spans="1:28" ht="12.75">
      <c r="A989" s="838"/>
      <c r="B989" s="853"/>
      <c r="C989" s="859"/>
      <c r="D989" s="860"/>
      <c r="E989" s="860"/>
      <c r="F989" s="860"/>
      <c r="G989" s="860"/>
      <c r="H989" s="860"/>
      <c r="I989" s="860"/>
      <c r="J989" s="860"/>
      <c r="K989" s="860"/>
      <c r="L989" s="860"/>
      <c r="M989" s="860"/>
      <c r="N989" s="860"/>
      <c r="O989" s="860"/>
      <c r="P989" s="860"/>
      <c r="Q989" s="860"/>
      <c r="R989" s="860"/>
      <c r="S989" s="860"/>
      <c r="T989" s="860"/>
      <c r="U989" s="860"/>
      <c r="V989" s="860"/>
      <c r="W989" s="860"/>
      <c r="X989" s="855"/>
      <c r="Y989" s="856"/>
      <c r="Z989" s="838"/>
      <c r="AA989" s="838"/>
      <c r="AB989" s="838"/>
    </row>
    <row r="990" spans="1:28" ht="12.75">
      <c r="A990" s="838"/>
      <c r="B990" s="853"/>
      <c r="C990" s="859"/>
      <c r="D990" s="860"/>
      <c r="E990" s="860"/>
      <c r="F990" s="860"/>
      <c r="G990" s="860"/>
      <c r="H990" s="860"/>
      <c r="I990" s="860"/>
      <c r="J990" s="860"/>
      <c r="K990" s="860"/>
      <c r="L990" s="860"/>
      <c r="M990" s="860"/>
      <c r="N990" s="860"/>
      <c r="O990" s="860"/>
      <c r="P990" s="860"/>
      <c r="Q990" s="860"/>
      <c r="R990" s="860"/>
      <c r="S990" s="860"/>
      <c r="T990" s="860"/>
      <c r="U990" s="860"/>
      <c r="V990" s="860"/>
      <c r="W990" s="860"/>
      <c r="X990" s="855"/>
      <c r="Y990" s="856"/>
      <c r="Z990" s="838"/>
      <c r="AA990" s="838"/>
      <c r="AB990" s="838"/>
    </row>
    <row r="991" spans="1:28" ht="12.75">
      <c r="A991" s="838"/>
      <c r="B991" s="853"/>
      <c r="C991" s="859"/>
      <c r="D991" s="860"/>
      <c r="E991" s="860"/>
      <c r="F991" s="860"/>
      <c r="G991" s="860"/>
      <c r="H991" s="860"/>
      <c r="I991" s="860"/>
      <c r="J991" s="860"/>
      <c r="K991" s="860"/>
      <c r="L991" s="860"/>
      <c r="M991" s="860"/>
      <c r="N991" s="860"/>
      <c r="O991" s="860"/>
      <c r="P991" s="860"/>
      <c r="Q991" s="860"/>
      <c r="R991" s="860"/>
      <c r="S991" s="860"/>
      <c r="T991" s="860"/>
      <c r="U991" s="860"/>
      <c r="V991" s="860"/>
      <c r="W991" s="860"/>
      <c r="X991" s="855"/>
      <c r="Y991" s="856"/>
      <c r="Z991" s="838"/>
      <c r="AA991" s="838"/>
      <c r="AB991" s="838"/>
    </row>
    <row r="992" spans="1:28" ht="12.75">
      <c r="A992" s="838"/>
      <c r="B992" s="853"/>
      <c r="C992" s="859"/>
      <c r="D992" s="860"/>
      <c r="E992" s="860"/>
      <c r="F992" s="860"/>
      <c r="G992" s="860"/>
      <c r="H992" s="860"/>
      <c r="I992" s="860"/>
      <c r="J992" s="860"/>
      <c r="K992" s="860"/>
      <c r="L992" s="860"/>
      <c r="M992" s="860"/>
      <c r="N992" s="860"/>
      <c r="O992" s="860"/>
      <c r="P992" s="860"/>
      <c r="Q992" s="860"/>
      <c r="R992" s="860"/>
      <c r="S992" s="860"/>
      <c r="T992" s="860"/>
      <c r="U992" s="860"/>
      <c r="V992" s="860"/>
      <c r="W992" s="860"/>
      <c r="X992" s="855"/>
      <c r="Y992" s="856"/>
      <c r="Z992" s="838"/>
      <c r="AA992" s="838"/>
      <c r="AB992" s="838"/>
    </row>
    <row r="993" spans="1:28" ht="12.75">
      <c r="A993" s="838"/>
      <c r="B993" s="853"/>
      <c r="C993" s="859"/>
      <c r="D993" s="860"/>
      <c r="E993" s="860"/>
      <c r="F993" s="860"/>
      <c r="G993" s="860"/>
      <c r="H993" s="860"/>
      <c r="I993" s="860"/>
      <c r="J993" s="860"/>
      <c r="K993" s="860"/>
      <c r="L993" s="860"/>
      <c r="M993" s="860"/>
      <c r="N993" s="860"/>
      <c r="O993" s="860"/>
      <c r="P993" s="860"/>
      <c r="Q993" s="860"/>
      <c r="R993" s="860"/>
      <c r="S993" s="860"/>
      <c r="T993" s="860"/>
      <c r="U993" s="860"/>
      <c r="V993" s="860"/>
      <c r="W993" s="860"/>
      <c r="X993" s="855"/>
      <c r="Y993" s="856"/>
      <c r="Z993" s="838"/>
      <c r="AA993" s="838"/>
      <c r="AB993" s="838"/>
    </row>
    <row r="994" spans="1:28" ht="12.75">
      <c r="A994" s="838"/>
      <c r="B994" s="853"/>
      <c r="C994" s="859"/>
      <c r="D994" s="860"/>
      <c r="E994" s="860"/>
      <c r="F994" s="860"/>
      <c r="G994" s="860"/>
      <c r="H994" s="860"/>
      <c r="I994" s="860"/>
      <c r="J994" s="860"/>
      <c r="K994" s="860"/>
      <c r="L994" s="860"/>
      <c r="M994" s="860"/>
      <c r="N994" s="860"/>
      <c r="O994" s="860"/>
      <c r="P994" s="860"/>
      <c r="Q994" s="860"/>
      <c r="R994" s="860"/>
      <c r="S994" s="860"/>
      <c r="T994" s="860"/>
      <c r="U994" s="860"/>
      <c r="V994" s="860"/>
      <c r="W994" s="860"/>
      <c r="X994" s="855"/>
      <c r="Y994" s="856"/>
      <c r="Z994" s="838"/>
      <c r="AA994" s="838"/>
      <c r="AB994" s="838"/>
    </row>
    <row r="995" spans="1:28" ht="12.75">
      <c r="A995" s="838"/>
      <c r="B995" s="853"/>
      <c r="C995" s="859"/>
      <c r="D995" s="860"/>
      <c r="E995" s="860"/>
      <c r="F995" s="860"/>
      <c r="G995" s="860"/>
      <c r="H995" s="860"/>
      <c r="I995" s="860"/>
      <c r="J995" s="860"/>
      <c r="K995" s="860"/>
      <c r="L995" s="860"/>
      <c r="M995" s="860"/>
      <c r="N995" s="860"/>
      <c r="O995" s="860"/>
      <c r="P995" s="860"/>
      <c r="Q995" s="860"/>
      <c r="R995" s="860"/>
      <c r="S995" s="860"/>
      <c r="T995" s="860"/>
      <c r="U995" s="860"/>
      <c r="V995" s="860"/>
      <c r="W995" s="860"/>
      <c r="X995" s="855"/>
      <c r="Y995" s="856"/>
      <c r="Z995" s="838"/>
      <c r="AA995" s="838"/>
      <c r="AB995" s="838"/>
    </row>
    <row r="996" spans="1:28" ht="12.75">
      <c r="A996" s="838"/>
      <c r="B996" s="853"/>
      <c r="C996" s="859"/>
      <c r="D996" s="860"/>
      <c r="E996" s="860"/>
      <c r="F996" s="860"/>
      <c r="G996" s="860"/>
      <c r="H996" s="860"/>
      <c r="I996" s="860"/>
      <c r="J996" s="860"/>
      <c r="K996" s="860"/>
      <c r="L996" s="860"/>
      <c r="M996" s="860"/>
      <c r="N996" s="860"/>
      <c r="O996" s="860"/>
      <c r="P996" s="860"/>
      <c r="Q996" s="860"/>
      <c r="R996" s="860"/>
      <c r="S996" s="860"/>
      <c r="T996" s="860"/>
      <c r="U996" s="860"/>
      <c r="V996" s="860"/>
      <c r="W996" s="860"/>
      <c r="X996" s="855"/>
      <c r="Y996" s="856"/>
      <c r="Z996" s="838"/>
      <c r="AA996" s="838"/>
      <c r="AB996" s="838"/>
    </row>
    <row r="997" spans="1:28" ht="12.75">
      <c r="A997" s="838"/>
      <c r="B997" s="853"/>
      <c r="C997" s="859"/>
      <c r="D997" s="860"/>
      <c r="E997" s="860"/>
      <c r="F997" s="860"/>
      <c r="G997" s="860"/>
      <c r="H997" s="860"/>
      <c r="I997" s="860"/>
      <c r="J997" s="860"/>
      <c r="K997" s="860"/>
      <c r="L997" s="860"/>
      <c r="M997" s="860"/>
      <c r="N997" s="860"/>
      <c r="O997" s="860"/>
      <c r="P997" s="860"/>
      <c r="Q997" s="860"/>
      <c r="R997" s="860"/>
      <c r="S997" s="860"/>
      <c r="T997" s="860"/>
      <c r="U997" s="860"/>
      <c r="V997" s="860"/>
      <c r="W997" s="860"/>
      <c r="X997" s="855"/>
      <c r="Y997" s="856"/>
      <c r="Z997" s="838"/>
      <c r="AA997" s="838"/>
      <c r="AB997" s="838"/>
    </row>
    <row r="998" spans="1:28" ht="12.75">
      <c r="A998" s="838"/>
      <c r="B998" s="853"/>
      <c r="C998" s="859"/>
      <c r="D998" s="860"/>
      <c r="E998" s="860"/>
      <c r="F998" s="860"/>
      <c r="G998" s="860"/>
      <c r="H998" s="860"/>
      <c r="I998" s="860"/>
      <c r="J998" s="860"/>
      <c r="K998" s="860"/>
      <c r="L998" s="860"/>
      <c r="M998" s="860"/>
      <c r="N998" s="860"/>
      <c r="O998" s="860"/>
      <c r="P998" s="860"/>
      <c r="Q998" s="860"/>
      <c r="R998" s="860"/>
      <c r="S998" s="860"/>
      <c r="T998" s="860"/>
      <c r="U998" s="860"/>
      <c r="V998" s="860"/>
      <c r="W998" s="860"/>
      <c r="X998" s="855"/>
      <c r="Y998" s="856"/>
      <c r="Z998" s="838"/>
      <c r="AA998" s="838"/>
      <c r="AB998" s="838"/>
    </row>
    <row r="999" spans="1:28" ht="12.75">
      <c r="A999" s="838"/>
      <c r="B999" s="853"/>
      <c r="C999" s="859"/>
      <c r="D999" s="860"/>
      <c r="E999" s="860"/>
      <c r="F999" s="860"/>
      <c r="G999" s="860"/>
      <c r="H999" s="860"/>
      <c r="I999" s="860"/>
      <c r="J999" s="860"/>
      <c r="K999" s="860"/>
      <c r="L999" s="860"/>
      <c r="M999" s="860"/>
      <c r="N999" s="860"/>
      <c r="O999" s="860"/>
      <c r="P999" s="860"/>
      <c r="Q999" s="860"/>
      <c r="R999" s="860"/>
      <c r="S999" s="860"/>
      <c r="T999" s="860"/>
      <c r="U999" s="860"/>
      <c r="V999" s="860"/>
      <c r="W999" s="860"/>
      <c r="X999" s="855"/>
      <c r="Y999" s="856"/>
      <c r="Z999" s="838"/>
      <c r="AA999" s="838"/>
      <c r="AB999" s="838"/>
    </row>
    <row r="1000" spans="1:28" ht="12.75">
      <c r="A1000" s="838"/>
      <c r="B1000" s="853"/>
      <c r="C1000" s="859"/>
      <c r="D1000" s="860"/>
      <c r="E1000" s="860"/>
      <c r="F1000" s="860"/>
      <c r="G1000" s="860"/>
      <c r="H1000" s="860"/>
      <c r="I1000" s="860"/>
      <c r="J1000" s="860"/>
      <c r="K1000" s="860"/>
      <c r="L1000" s="860"/>
      <c r="M1000" s="860"/>
      <c r="N1000" s="860"/>
      <c r="O1000" s="860"/>
      <c r="P1000" s="860"/>
      <c r="Q1000" s="860"/>
      <c r="R1000" s="860"/>
      <c r="S1000" s="860"/>
      <c r="T1000" s="860"/>
      <c r="U1000" s="860"/>
      <c r="V1000" s="860"/>
      <c r="W1000" s="860"/>
      <c r="X1000" s="855"/>
      <c r="Y1000" s="856"/>
      <c r="Z1000" s="838"/>
      <c r="AA1000" s="838"/>
      <c r="AB1000" s="838"/>
    </row>
    <row r="1001" spans="1:28" ht="12.75">
      <c r="A1001" s="838"/>
      <c r="B1001" s="853"/>
      <c r="C1001" s="859"/>
      <c r="D1001" s="860"/>
      <c r="E1001" s="860"/>
      <c r="F1001" s="860"/>
      <c r="G1001" s="860"/>
      <c r="H1001" s="860"/>
      <c r="I1001" s="860"/>
      <c r="J1001" s="860"/>
      <c r="K1001" s="860"/>
      <c r="L1001" s="860"/>
      <c r="M1001" s="860"/>
      <c r="N1001" s="860"/>
      <c r="O1001" s="860"/>
      <c r="P1001" s="860"/>
      <c r="Q1001" s="860"/>
      <c r="R1001" s="860"/>
      <c r="S1001" s="860"/>
      <c r="T1001" s="860"/>
      <c r="U1001" s="860"/>
      <c r="V1001" s="860"/>
      <c r="W1001" s="860"/>
      <c r="X1001" s="855"/>
      <c r="Y1001" s="856"/>
      <c r="Z1001" s="838"/>
      <c r="AA1001" s="838"/>
      <c r="AB1001" s="838"/>
    </row>
  </sheetData>
  <mergeCells count="3">
    <mergeCell ref="D1:F1"/>
    <mergeCell ref="D2:F2"/>
    <mergeCell ref="D3:F3"/>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00000000-0002-0000-0A00-000000000000}">
          <x14:formula1>
            <xm:f>DataSet!$A$1:$A$3</xm:f>
          </x14:formula1>
          <xm:sqref>D1</xm:sqref>
        </x14:dataValidation>
        <x14:dataValidation type="list" allowBlank="1" showErrorMessage="1" xr:uid="{00000000-0002-0000-0A00-000001000000}">
          <x14:formula1>
            <xm:f>DataSet!$C$1:C8</xm:f>
          </x14:formula1>
          <xm:sqref>D3</xm:sqref>
        </x14:dataValidation>
        <x14:dataValidation type="list" allowBlank="1" showErrorMessage="1" xr:uid="{00000000-0002-0000-0A00-000002000000}">
          <x14:formula1>
            <xm:f>DataSet!$B$1:$B$14</xm:f>
          </x14:formula1>
          <xm:sqref>D2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15"/>
  <sheetViews>
    <sheetView workbookViewId="0"/>
  </sheetViews>
  <sheetFormatPr defaultColWidth="12.5703125" defaultRowHeight="15" customHeight="1"/>
  <cols>
    <col min="1" max="1" width="13.140625" customWidth="1"/>
    <col min="2" max="2" width="26" customWidth="1"/>
  </cols>
  <sheetData>
    <row r="1" spans="1:3">
      <c r="A1" s="13" t="s">
        <v>3026</v>
      </c>
      <c r="B1" s="13" t="s">
        <v>3026</v>
      </c>
      <c r="C1" s="13" t="s">
        <v>3026</v>
      </c>
    </row>
    <row r="2" spans="1:3">
      <c r="A2" s="13" t="str">
        <f ca="1">IFERROR(__xludf.DUMMYFUNCTION("UNIQUE('Provider Data and Payer Status'!AB2:AB241)"),"N/A")</f>
        <v>N/A</v>
      </c>
      <c r="B2" s="13" t="str">
        <f ca="1">IFERROR(__xludf.DUMMYFUNCTION("UNIQUE('Provider Data and Payer Status'!C2:C241)"),"All- Well Being")</f>
        <v>All- Well Being</v>
      </c>
      <c r="C2" s="13" t="str">
        <f ca="1">IFERROR(__xludf.DUMMYFUNCTION("Transpose(UNIQUE('Provider Data and Payer Status'!$T$1:$AA$1))"),"​NCCPA #
")</f>
        <v xml:space="preserve">​NCCPA #
</v>
      </c>
    </row>
    <row r="3" spans="1:3">
      <c r="A3" s="13"/>
      <c r="B3" s="13" t="str">
        <f ca="1">IFERROR(__xludf.DUMMYFUNCTION("""COMPUTED_VALUE"""),"All- Well Being
Consumer Services DCO")</f>
        <v>All- Well Being
Consumer Services DCO</v>
      </c>
      <c r="C3" s="13" t="str">
        <f ca="1">IFERROR(__xludf.DUMMYFUNCTION("""COMPUTED_VALUE"""),"​NP License #
")</f>
        <v xml:space="preserve">​NP License #
</v>
      </c>
    </row>
    <row r="4" spans="1:3">
      <c r="A4" s="861">
        <f ca="1">IFERROR(__xludf.DUMMYFUNCTION("""COMPUTED_VALUE"""),44044)</f>
        <v>44044</v>
      </c>
      <c r="B4" s="13" t="str">
        <f ca="1">IFERROR(__xludf.DUMMYFUNCTION("""COMPUTED_VALUE"""),"Clinton Counseling Center DCO")</f>
        <v>Clinton Counseling Center DCO</v>
      </c>
      <c r="C4" s="13" t="str">
        <f ca="1">IFERROR(__xludf.DUMMYFUNCTION("""COMPUTED_VALUE"""),"​NP License effective date
")</f>
        <v xml:space="preserve">​NP License effective date
</v>
      </c>
    </row>
    <row r="5" spans="1:3">
      <c r="A5" s="862">
        <f ca="1">IFERROR(__xludf.DUMMYFUNCTION("""COMPUTED_VALUE"""),44964)</f>
        <v>44964</v>
      </c>
      <c r="B5" s="13" t="str">
        <f ca="1">IFERROR(__xludf.DUMMYFUNCTION("""COMPUTED_VALUE"""),"Case Management of Michigan DCO")</f>
        <v>Case Management of Michigan DCO</v>
      </c>
      <c r="C5" s="13" t="str">
        <f ca="1">IFERROR(__xludf.DUMMYFUNCTION("""COMPUTED_VALUE"""),"NP ​License expiration date")</f>
        <v>NP ​License expiration date</v>
      </c>
    </row>
    <row r="6" spans="1:3">
      <c r="A6" s="863">
        <f ca="1">IFERROR(__xludf.DUMMYFUNCTION("""COMPUTED_VALUE"""),43405)</f>
        <v>43405</v>
      </c>
      <c r="B6" s="13" t="str">
        <f ca="1">IFERROR(__xludf.DUMMYFUNCTION("""COMPUTED_VALUE"""),"CNS Healthcare")</f>
        <v>CNS Healthcare</v>
      </c>
      <c r="C6" s="13" t="str">
        <f ca="1">IFERROR(__xludf.DUMMYFUNCTION("""COMPUTED_VALUE"""),"​​RN License #")</f>
        <v>​​RN License #</v>
      </c>
    </row>
    <row r="7" spans="1:3">
      <c r="A7" s="862">
        <f ca="1">IFERROR(__xludf.DUMMYFUNCTION("""COMPUTED_VALUE"""),44211)</f>
        <v>44211</v>
      </c>
      <c r="B7" s="13" t="str">
        <f ca="1">IFERROR(__xludf.DUMMYFUNCTION("""COMPUTED_VALUE"""),"Consumer Services DCO")</f>
        <v>Consumer Services DCO</v>
      </c>
      <c r="C7" s="13" t="str">
        <f ca="1">IFERROR(__xludf.DUMMYFUNCTION("""COMPUTED_VALUE"""),"RN License effective date
")</f>
        <v xml:space="preserve">RN License effective date
</v>
      </c>
    </row>
    <row r="8" spans="1:3">
      <c r="A8" s="861">
        <f ca="1">IFERROR(__xludf.DUMMYFUNCTION("""COMPUTED_VALUE"""),40026)</f>
        <v>40026</v>
      </c>
      <c r="B8" s="13" t="str">
        <f ca="1">IFERROR(__xludf.DUMMYFUNCTION("""COMPUTED_VALUE"""),"Easterseals  ")</f>
        <v xml:space="preserve">Easterseals  </v>
      </c>
      <c r="C8" s="13" t="str">
        <f ca="1">IFERROR(__xludf.DUMMYFUNCTION("""COMPUTED_VALUE"""),"​RN License expiration date
")</f>
        <v xml:space="preserve">​RN License expiration date
</v>
      </c>
    </row>
    <row r="9" spans="1:3">
      <c r="A9" s="861">
        <f ca="1">IFERROR(__xludf.DUMMYFUNCTION("""COMPUTED_VALUE"""),43101)</f>
        <v>43101</v>
      </c>
      <c r="B9" s="13" t="str">
        <f ca="1">IFERROR(__xludf.DUMMYFUNCTION("""COMPUTED_VALUE"""),"Hope Network-New Passages DCO")</f>
        <v>Hope Network-New Passages DCO</v>
      </c>
      <c r="C9" s="13" t="str">
        <f ca="1">IFERROR(__xludf.DUMMYFUNCTION("""COMPUTED_VALUE"""),"DEA #")</f>
        <v>DEA #</v>
      </c>
    </row>
    <row r="10" spans="1:3">
      <c r="A10" s="861">
        <f ca="1">IFERROR(__xludf.DUMMYFUNCTION("""COMPUTED_VALUE"""),42979)</f>
        <v>42979</v>
      </c>
      <c r="B10" s="13" t="str">
        <f ca="1">IFERROR(__xludf.DUMMYFUNCTION("""COMPUTED_VALUE"""),"JOAK")</f>
        <v>JOAK</v>
      </c>
    </row>
    <row r="11" spans="1:3">
      <c r="A11" s="863">
        <f ca="1">IFERROR(__xludf.DUMMYFUNCTION("""COMPUTED_VALUE"""),43739)</f>
        <v>43739</v>
      </c>
      <c r="B11" s="13" t="str">
        <f ca="1">IFERROR(__xludf.DUMMYFUNCTION("""COMPUTED_VALUE"""),"Judson")</f>
        <v>Judson</v>
      </c>
    </row>
    <row r="12" spans="1:3">
      <c r="A12" s="862">
        <f ca="1">IFERROR(__xludf.DUMMYFUNCTION("""COMPUTED_VALUE"""),44514)</f>
        <v>44514</v>
      </c>
      <c r="B12" s="13" t="str">
        <f ca="1">IFERROR(__xludf.DUMMYFUNCTION("""COMPUTED_VALUE"""),"New Oakland Family Centers")</f>
        <v>New Oakland Family Centers</v>
      </c>
    </row>
    <row r="13" spans="1:3">
      <c r="A13" s="864">
        <f ca="1">IFERROR(__xludf.DUMMYFUNCTION("""COMPUTED_VALUE"""),42345)</f>
        <v>42345</v>
      </c>
      <c r="B13" s="13" t="str">
        <f ca="1">IFERROR(__xludf.DUMMYFUNCTION("""COMPUTED_VALUE"""),"Renewal Christian Counseling Inc")</f>
        <v>Renewal Christian Counseling Inc</v>
      </c>
    </row>
    <row r="14" spans="1:3">
      <c r="A14" s="864">
        <f ca="1">IFERROR(__xludf.DUMMYFUNCTION("""COMPUTED_VALUE"""),44874)</f>
        <v>44874</v>
      </c>
      <c r="B14" s="13" t="str">
        <f ca="1">IFERROR(__xludf.DUMMYFUNCTION("""COMPUTED_VALUE"""),"Training &amp; Treatment Innovations DCO")</f>
        <v>Training &amp; Treatment Innovations DCO</v>
      </c>
    </row>
    <row r="15" spans="1:3">
      <c r="A15" s="864">
        <f ca="1">IFERROR(__xludf.DUMMYFUNCTION("""COMPUTED_VALUE"""),41383)</f>
        <v>41383</v>
      </c>
      <c r="B15" s="1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X993"/>
  <sheetViews>
    <sheetView workbookViewId="0">
      <pane ySplit="3" topLeftCell="A4" activePane="bottomLeft" state="frozen"/>
      <selection pane="bottomLeft" activeCell="B5" sqref="B5"/>
    </sheetView>
  </sheetViews>
  <sheetFormatPr defaultColWidth="12.5703125" defaultRowHeight="15" customHeight="1"/>
  <cols>
    <col min="1" max="1" width="6.85546875" customWidth="1"/>
    <col min="2" max="2" width="36.85546875" customWidth="1"/>
    <col min="3" max="3" width="17.140625" customWidth="1"/>
    <col min="6" max="6" width="14" customWidth="1"/>
    <col min="10" max="10" width="28" customWidth="1"/>
    <col min="11" max="11" width="28.140625" customWidth="1"/>
    <col min="16" max="16" width="24.42578125" customWidth="1"/>
  </cols>
  <sheetData>
    <row r="1" spans="1:24" ht="29.25" customHeight="1">
      <c r="A1" s="865"/>
      <c r="B1" s="866" t="s">
        <v>3029</v>
      </c>
      <c r="C1" s="866" t="s">
        <v>99</v>
      </c>
      <c r="D1" s="866"/>
      <c r="E1" s="866"/>
      <c r="F1" s="866"/>
      <c r="G1" s="866"/>
      <c r="H1" s="866"/>
      <c r="I1" s="866"/>
      <c r="J1" s="866"/>
      <c r="K1" s="866"/>
      <c r="L1" s="866"/>
      <c r="M1" s="866"/>
      <c r="N1" s="866"/>
      <c r="O1" s="866"/>
      <c r="P1" s="866"/>
      <c r="Q1" s="867"/>
      <c r="R1" s="867"/>
      <c r="S1" s="867"/>
      <c r="T1" s="868"/>
      <c r="U1" s="868"/>
      <c r="V1" s="868"/>
      <c r="W1" s="868"/>
      <c r="X1" s="868"/>
    </row>
    <row r="2" spans="1:24" ht="29.25" customHeight="1">
      <c r="A2" s="869"/>
      <c r="B2" s="870"/>
      <c r="C2" s="870"/>
      <c r="D2" s="870"/>
      <c r="E2" s="870"/>
      <c r="F2" s="870"/>
      <c r="G2" s="870"/>
      <c r="H2" s="870"/>
      <c r="I2" s="870"/>
      <c r="J2" s="870"/>
      <c r="K2" s="870"/>
      <c r="L2" s="870"/>
      <c r="M2" s="870"/>
      <c r="N2" s="870"/>
      <c r="O2" s="870"/>
      <c r="P2" s="870"/>
      <c r="Q2" s="871"/>
      <c r="R2" s="871"/>
      <c r="S2" s="871"/>
      <c r="T2" s="872"/>
      <c r="U2" s="872"/>
      <c r="V2" s="872"/>
      <c r="W2" s="872"/>
      <c r="X2" s="872"/>
    </row>
    <row r="3" spans="1:24" ht="29.25" customHeight="1">
      <c r="A3" s="873"/>
      <c r="B3" s="874" t="s">
        <v>3030</v>
      </c>
      <c r="C3" s="874"/>
      <c r="D3" s="874"/>
      <c r="E3" s="874"/>
      <c r="F3" s="874"/>
      <c r="G3" s="874"/>
      <c r="H3" s="874"/>
      <c r="I3" s="874"/>
      <c r="J3" s="874"/>
      <c r="K3" s="874"/>
      <c r="L3" s="874"/>
      <c r="M3" s="874"/>
      <c r="N3" s="874"/>
      <c r="O3" s="874"/>
      <c r="P3" s="874"/>
      <c r="Q3" s="875"/>
      <c r="R3" s="875"/>
      <c r="S3" s="875"/>
      <c r="T3" s="876"/>
      <c r="U3" s="876"/>
      <c r="V3" s="876"/>
      <c r="W3" s="876"/>
      <c r="X3" s="876"/>
    </row>
    <row r="4" spans="1:24" ht="15.75" customHeight="1">
      <c r="A4" s="877" t="str">
        <f ca="1">IFERROR(__xludf.DUMMYFUNCTION("ifs($C$1=""Not Submitted"",QUERY('Submitted Application'!$A1:$O10,""select A WHERE(I='Not Eligible')"",1),""2223232"")"),"#N/A")</f>
        <v>#N/A</v>
      </c>
      <c r="B4" s="877" t="str">
        <f ca="1">IFERROR(__xludf.DUMMYFUNCTION("ifs(($C$1=""Not Submitted""),QUERY('Submitted Application'!$A1:$O10,""select B WHERE(I='Not Eligible')"",1), if($C$1=""Submitted""),QUERY('Submitted Application'!$A1:$O10,""select B WHERE(I='Eligible')"",1))"),"#REF!")</f>
        <v>#REF!</v>
      </c>
      <c r="C4" s="877" t="s">
        <v>3031</v>
      </c>
      <c r="D4" s="877" t="str">
        <f ca="1">IFERROR(__xludf.DUMMYFUNCTION("if($C$1=""Not Submitted"",QUERY('Submitted Application'!$A1:$O10,""select D WHERE(I='Not Eligible')"",1),""2223232"")"),"#REF!")</f>
        <v>#REF!</v>
      </c>
      <c r="E4" s="877" t="str">
        <f ca="1">IFERROR(__xludf.DUMMYFUNCTION("if($C$1=""Not Submitted"",QUERY('Submitted Application'!$A1:$O10,""select E WHERE(I='Not Eligible')"",1),""2223232"")"),"#REF!")</f>
        <v>#REF!</v>
      </c>
      <c r="F4" s="877" t="str">
        <f ca="1">IFERROR(__xludf.DUMMYFUNCTION("if($C$1=""Not Submitted"",QUERY('Submitted Application'!$A1:$O10,""select F WHERE(I='Not Eligible')"",1),""2223232"")"),"#REF!")</f>
        <v>#REF!</v>
      </c>
      <c r="G4" s="877" t="str">
        <f ca="1">IFERROR(__xludf.DUMMYFUNCTION("if($C$1=""Not Submitted"",QUERY('Submitted Application'!$A1:$O10,""select G WHERE(I='Not Eligible')"",1),""2223232"")"),"#REF!")</f>
        <v>#REF!</v>
      </c>
      <c r="H4" s="877" t="str">
        <f ca="1">IFERROR(__xludf.DUMMYFUNCTION("if($C$1=""Not Submitted"",QUERY('Submitted Application'!$A1:$O10,""select H WHERE(I='Not Eligible')"",1),""2223232"")"),"#REF!")</f>
        <v>#REF!</v>
      </c>
      <c r="I4" s="877" t="str">
        <f ca="1">IFERROR(__xludf.DUMMYFUNCTION("if($C$1=""Not Submitted"",QUERY('Submitted Application'!$A1:$O10,""select A WHERE(I='Not Eligible')"",1),""2223232"")"),"#REF!")</f>
        <v>#REF!</v>
      </c>
      <c r="J4" s="878"/>
      <c r="K4" s="878"/>
      <c r="L4" s="878"/>
      <c r="M4" s="878"/>
      <c r="N4" s="879"/>
      <c r="O4" s="879"/>
      <c r="P4" s="879"/>
      <c r="Q4" s="880"/>
      <c r="R4" s="881"/>
      <c r="S4" s="881"/>
      <c r="T4" s="882"/>
      <c r="U4" s="882"/>
      <c r="V4" s="882"/>
      <c r="W4" s="882"/>
      <c r="X4" s="882"/>
    </row>
    <row r="5" spans="1:24" ht="15.75" customHeight="1">
      <c r="A5" s="877"/>
      <c r="B5" s="878"/>
      <c r="C5" s="878"/>
      <c r="D5" s="878"/>
      <c r="E5" s="878"/>
      <c r="F5" s="878"/>
      <c r="G5" s="883"/>
      <c r="H5" s="878"/>
      <c r="I5" s="877"/>
      <c r="J5" s="878"/>
      <c r="K5" s="878"/>
      <c r="L5" s="878"/>
      <c r="M5" s="878"/>
      <c r="N5" s="879"/>
      <c r="O5" s="879"/>
      <c r="P5" s="879"/>
      <c r="Q5" s="880"/>
      <c r="R5" s="881"/>
      <c r="S5" s="881"/>
      <c r="T5" s="882"/>
      <c r="U5" s="882"/>
      <c r="V5" s="882"/>
      <c r="W5" s="882"/>
      <c r="X5" s="882"/>
    </row>
    <row r="6" spans="1:24" ht="15.75" customHeight="1">
      <c r="A6" s="877"/>
      <c r="B6" s="878"/>
      <c r="C6" s="878"/>
      <c r="D6" s="878"/>
      <c r="E6" s="878"/>
      <c r="F6" s="878"/>
      <c r="G6" s="883"/>
      <c r="H6" s="878"/>
      <c r="I6" s="877"/>
      <c r="J6" s="878"/>
      <c r="K6" s="878"/>
      <c r="L6" s="878"/>
      <c r="M6" s="878"/>
      <c r="N6" s="879"/>
      <c r="O6" s="879"/>
      <c r="P6" s="879"/>
      <c r="Q6" s="880"/>
      <c r="R6" s="881"/>
      <c r="S6" s="881"/>
      <c r="T6" s="882"/>
      <c r="U6" s="882"/>
      <c r="V6" s="882"/>
      <c r="W6" s="882"/>
      <c r="X6" s="882"/>
    </row>
    <row r="7" spans="1:24" ht="15.75" customHeight="1">
      <c r="A7" s="877"/>
      <c r="B7" s="878"/>
      <c r="C7" s="878"/>
      <c r="D7" s="878"/>
      <c r="E7" s="878"/>
      <c r="F7" s="878"/>
      <c r="G7" s="883"/>
      <c r="H7" s="878"/>
      <c r="I7" s="877"/>
      <c r="J7" s="878"/>
      <c r="K7" s="878"/>
      <c r="L7" s="878"/>
      <c r="M7" s="878"/>
      <c r="N7" s="879"/>
      <c r="O7" s="879"/>
      <c r="P7" s="879"/>
      <c r="Q7" s="880"/>
      <c r="R7" s="881"/>
      <c r="S7" s="881"/>
      <c r="T7" s="882"/>
      <c r="U7" s="882"/>
      <c r="V7" s="882"/>
      <c r="W7" s="882"/>
      <c r="X7" s="882"/>
    </row>
    <row r="8" spans="1:24" ht="15.75" customHeight="1">
      <c r="A8" s="877"/>
      <c r="B8" s="878"/>
      <c r="C8" s="878"/>
      <c r="D8" s="878"/>
      <c r="E8" s="878"/>
      <c r="F8" s="878"/>
      <c r="G8" s="883"/>
      <c r="H8" s="878"/>
      <c r="I8" s="877"/>
      <c r="J8" s="878"/>
      <c r="K8" s="878"/>
      <c r="L8" s="878"/>
      <c r="M8" s="878"/>
      <c r="N8" s="879"/>
      <c r="O8" s="879"/>
      <c r="P8" s="879"/>
      <c r="Q8" s="880"/>
      <c r="R8" s="881"/>
      <c r="S8" s="881"/>
      <c r="T8" s="882"/>
      <c r="U8" s="882"/>
      <c r="V8" s="882"/>
      <c r="W8" s="882"/>
      <c r="X8" s="882"/>
    </row>
    <row r="9" spans="1:24" ht="15.75" customHeight="1">
      <c r="A9" s="877"/>
      <c r="B9" s="878"/>
      <c r="C9" s="878"/>
      <c r="D9" s="878"/>
      <c r="E9" s="878"/>
      <c r="F9" s="878"/>
      <c r="G9" s="883"/>
      <c r="H9" s="878"/>
      <c r="I9" s="877"/>
      <c r="J9" s="878"/>
      <c r="K9" s="878"/>
      <c r="L9" s="878"/>
      <c r="M9" s="878"/>
      <c r="N9" s="879"/>
      <c r="O9" s="879"/>
      <c r="P9" s="879"/>
      <c r="Q9" s="880"/>
      <c r="R9" s="881"/>
      <c r="S9" s="881"/>
      <c r="T9" s="882"/>
      <c r="U9" s="882"/>
      <c r="V9" s="882"/>
      <c r="W9" s="882"/>
      <c r="X9" s="882"/>
    </row>
    <row r="10" spans="1:24" ht="15.75" customHeight="1">
      <c r="A10" s="877"/>
      <c r="B10" s="878"/>
      <c r="C10" s="878"/>
      <c r="D10" s="878"/>
      <c r="E10" s="878"/>
      <c r="F10" s="878"/>
      <c r="G10" s="883"/>
      <c r="H10" s="878"/>
      <c r="I10" s="877"/>
      <c r="J10" s="878"/>
      <c r="K10" s="878"/>
      <c r="L10" s="878"/>
      <c r="M10" s="878"/>
      <c r="N10" s="879"/>
      <c r="O10" s="879"/>
      <c r="P10" s="879"/>
      <c r="Q10" s="880"/>
      <c r="R10" s="881"/>
      <c r="S10" s="881"/>
      <c r="T10" s="882"/>
      <c r="U10" s="882"/>
      <c r="V10" s="882"/>
      <c r="W10" s="882"/>
      <c r="X10" s="882"/>
    </row>
    <row r="11" spans="1:24" ht="15.75" customHeight="1">
      <c r="A11" s="877"/>
      <c r="B11" s="878"/>
      <c r="C11" s="878"/>
      <c r="D11" s="878"/>
      <c r="E11" s="878"/>
      <c r="F11" s="878"/>
      <c r="G11" s="883"/>
      <c r="H11" s="878"/>
      <c r="I11" s="878"/>
      <c r="J11" s="878"/>
      <c r="K11" s="878"/>
      <c r="L11" s="878"/>
      <c r="M11" s="878"/>
      <c r="N11" s="879"/>
      <c r="O11" s="879"/>
      <c r="P11" s="879"/>
      <c r="Q11" s="880"/>
      <c r="R11" s="881"/>
      <c r="S11" s="881"/>
      <c r="T11" s="882"/>
      <c r="U11" s="882"/>
      <c r="V11" s="882"/>
      <c r="W11" s="882"/>
      <c r="X11" s="882"/>
    </row>
    <row r="12" spans="1:24" ht="15.75" customHeight="1">
      <c r="A12" s="877"/>
      <c r="B12" s="884" t="str">
        <f ca="1">IFERROR(__xludf.DUMMYFUNCTION("TRANSPOSE(IFS($C$1=""Not Submitted"",QUERY('Submitted Application'!$A:$O,""select B WHERE(H='Not Eligible')"",7), $C$1=""Submitted"",QUERY('Submitted Application'!$A:$O,""select B WHERE(H='Eligible')"",7)))"),"#REF!")</f>
        <v>#REF!</v>
      </c>
      <c r="C12" s="884" t="str">
        <f ca="1">IFERROR(__xludf.DUMMYFUNCTION("IFS($C$1=""Not Submitted"",QUERY('Submitted Application'!$A1:$O10,""select C WHERE(H='Not Eligible')"",-1), $C$1=""Submitted"",QUERY('Submitted Application'!$A1:$O10,""select C WHERE(H='Eligible')"",-1))"),"#REF!")</f>
        <v>#REF!</v>
      </c>
      <c r="D12" s="884" t="str">
        <f ca="1">IFERROR(__xludf.DUMMYFUNCTION("IFS($C$1=""Not Submitted"",QUERY('Submitted Application'!$A1:$O10,""select D WHERE(H='Not Eligible')"",-1), $C$1=""Submitted"",QUERY('Submitted Application'!$A1:$O10,""select D WHERE(H='Eligible')"",-1))"),"#REF!")</f>
        <v>#REF!</v>
      </c>
      <c r="E12" s="884" t="str">
        <f ca="1">IFERROR(__xludf.DUMMYFUNCTION("IFS($C$1=""Not Submitted"",QUERY('Submitted Application'!$A1:$O10,""select E WHERE(H='Not Eligible')"",-1), $C$1=""Submitted"",QUERY('Submitted Application'!$A1:$O10,""select E WHERE(H='Eligible')"",-1))"),"#REF!")</f>
        <v>#REF!</v>
      </c>
      <c r="F12" s="884" t="str">
        <f ca="1">IFERROR(__xludf.DUMMYFUNCTION("IFS($C$1=""Not Submitted"",QUERY('Submitted Application'!$A1:$O10,""select F WHERE(H='Not Eligible')"",-1), $C$1=""Submitted"",QUERY('Submitted Application'!$A1:$O10,""select f WHERE(H='Eligible')"",-1))"),"#REF!")</f>
        <v>#REF!</v>
      </c>
      <c r="G12" s="884" t="str">
        <f ca="1">IFERROR(__xludf.DUMMYFUNCTION("IFS($C$1=""Not Submitted"",QUERY('Submitted Application'!$A1:$O10,""select B WHERE(H='Not Eligible')"",-1), $C$1=""Submitted"",QUERY('Submitted Application'!$A1:$O10,""select B WHERE(H='Eligible')"",-1))"),"#REF!")</f>
        <v>#REF!</v>
      </c>
      <c r="H12" s="884" t="str">
        <f ca="1">IFERROR(__xludf.DUMMYFUNCTION("IFS($C$1=""Not Submitted"",QUERY('Submitted Application'!$A1:$O10,""select B WHERE(H='Not Eligible')"",-1), $C$1=""Submitted"",QUERY('Submitted Application'!$A1:$O10,""select B WHERE(H='Eligible')"",-1))"),"#REF!")</f>
        <v>#REF!</v>
      </c>
      <c r="I12" s="885"/>
      <c r="J12" s="878"/>
      <c r="K12" s="878"/>
      <c r="L12" s="878"/>
      <c r="M12" s="878"/>
      <c r="N12" s="879"/>
      <c r="O12" s="879"/>
      <c r="P12" s="879"/>
      <c r="Q12" s="880"/>
      <c r="R12" s="881"/>
      <c r="S12" s="881"/>
      <c r="T12" s="882"/>
      <c r="U12" s="882"/>
      <c r="V12" s="882"/>
      <c r="W12" s="882"/>
      <c r="X12" s="882"/>
    </row>
    <row r="13" spans="1:24" ht="15.75" customHeight="1">
      <c r="A13" s="877"/>
      <c r="B13" s="884"/>
      <c r="C13" s="878"/>
      <c r="D13" s="878"/>
      <c r="E13" s="878"/>
      <c r="F13" s="878"/>
      <c r="G13" s="883"/>
      <c r="H13" s="878"/>
      <c r="I13" s="878"/>
      <c r="J13" s="878"/>
      <c r="K13" s="878"/>
      <c r="L13" s="878"/>
      <c r="M13" s="878"/>
      <c r="N13" s="879"/>
      <c r="O13" s="879"/>
      <c r="P13" s="879"/>
      <c r="Q13" s="880"/>
      <c r="R13" s="881"/>
      <c r="S13" s="881"/>
      <c r="T13" s="882"/>
      <c r="U13" s="882"/>
      <c r="V13" s="882"/>
      <c r="W13" s="882"/>
      <c r="X13" s="882"/>
    </row>
    <row r="14" spans="1:24" ht="15.75" customHeight="1">
      <c r="A14" s="877"/>
      <c r="B14" s="884"/>
      <c r="C14" s="878"/>
      <c r="D14" s="878"/>
      <c r="E14" s="878"/>
      <c r="F14" s="878"/>
      <c r="G14" s="883"/>
      <c r="H14" s="878"/>
      <c r="I14" s="878"/>
      <c r="J14" s="878"/>
      <c r="K14" s="878"/>
      <c r="L14" s="878"/>
      <c r="M14" s="878"/>
      <c r="N14" s="879"/>
      <c r="O14" s="879"/>
      <c r="P14" s="879"/>
      <c r="Q14" s="880"/>
      <c r="R14" s="881"/>
      <c r="S14" s="881"/>
      <c r="T14" s="882"/>
      <c r="U14" s="882"/>
      <c r="V14" s="882"/>
      <c r="W14" s="882"/>
      <c r="X14" s="882"/>
    </row>
    <row r="15" spans="1:24" ht="15.75" customHeight="1">
      <c r="A15" s="877"/>
      <c r="B15" s="884"/>
      <c r="C15" s="878"/>
      <c r="D15" s="878"/>
      <c r="E15" s="878"/>
      <c r="F15" s="878"/>
      <c r="G15" s="883"/>
      <c r="H15" s="878"/>
      <c r="I15" s="878"/>
      <c r="J15" s="878"/>
      <c r="K15" s="878"/>
      <c r="L15" s="878"/>
      <c r="M15" s="878"/>
      <c r="N15" s="879"/>
      <c r="O15" s="879"/>
      <c r="P15" s="879"/>
      <c r="Q15" s="880"/>
      <c r="R15" s="881"/>
      <c r="S15" s="881"/>
      <c r="T15" s="882"/>
      <c r="U15" s="882"/>
      <c r="V15" s="882"/>
      <c r="W15" s="882"/>
      <c r="X15" s="882"/>
    </row>
    <row r="16" spans="1:24" ht="15.75" customHeight="1">
      <c r="A16" s="877"/>
      <c r="B16" s="884"/>
      <c r="C16" s="878"/>
      <c r="D16" s="878"/>
      <c r="E16" s="878"/>
      <c r="F16" s="878"/>
      <c r="G16" s="883"/>
      <c r="H16" s="878"/>
      <c r="I16" s="878"/>
      <c r="J16" s="878"/>
      <c r="K16" s="878"/>
      <c r="L16" s="878"/>
      <c r="M16" s="878"/>
      <c r="N16" s="879"/>
      <c r="O16" s="879"/>
      <c r="P16" s="879"/>
      <c r="Q16" s="880"/>
      <c r="R16" s="881"/>
      <c r="S16" s="881"/>
      <c r="T16" s="882"/>
      <c r="U16" s="882"/>
      <c r="V16" s="882"/>
      <c r="W16" s="882"/>
      <c r="X16" s="882"/>
    </row>
    <row r="17" spans="1:24" ht="15.75" customHeight="1">
      <c r="A17" s="877"/>
      <c r="B17" s="884"/>
      <c r="C17" s="878"/>
      <c r="D17" s="878"/>
      <c r="E17" s="878"/>
      <c r="F17" s="878"/>
      <c r="G17" s="883"/>
      <c r="H17" s="878"/>
      <c r="I17" s="878"/>
      <c r="J17" s="878"/>
      <c r="K17" s="878"/>
      <c r="L17" s="878"/>
      <c r="M17" s="878"/>
      <c r="N17" s="878"/>
      <c r="O17" s="878"/>
      <c r="P17" s="879"/>
      <c r="Q17" s="880"/>
      <c r="R17" s="881"/>
      <c r="S17" s="881"/>
      <c r="T17" s="882"/>
      <c r="U17" s="882"/>
      <c r="V17" s="882"/>
      <c r="W17" s="882"/>
      <c r="X17" s="882"/>
    </row>
    <row r="18" spans="1:24" ht="15.75" customHeight="1">
      <c r="A18" s="886"/>
      <c r="B18" s="884"/>
      <c r="C18" s="878"/>
      <c r="D18" s="878"/>
      <c r="E18" s="878"/>
      <c r="F18" s="878"/>
      <c r="G18" s="883"/>
      <c r="H18" s="878"/>
      <c r="I18" s="878"/>
      <c r="J18" s="878"/>
      <c r="K18" s="878"/>
      <c r="L18" s="878"/>
      <c r="M18" s="878"/>
      <c r="N18" s="878"/>
      <c r="O18" s="878"/>
      <c r="P18" s="879"/>
      <c r="Q18" s="880"/>
      <c r="R18" s="881"/>
      <c r="S18" s="881"/>
      <c r="T18" s="882"/>
      <c r="U18" s="882"/>
      <c r="V18" s="882"/>
      <c r="W18" s="882"/>
      <c r="X18" s="882"/>
    </row>
    <row r="19" spans="1:24" ht="15.75" customHeight="1">
      <c r="A19" s="886"/>
      <c r="B19" s="878"/>
      <c r="C19" s="878"/>
      <c r="D19" s="878"/>
      <c r="E19" s="878"/>
      <c r="F19" s="878"/>
      <c r="G19" s="883"/>
      <c r="H19" s="878"/>
      <c r="I19" s="878"/>
      <c r="J19" s="878"/>
      <c r="K19" s="878"/>
      <c r="L19" s="878"/>
      <c r="M19" s="878"/>
      <c r="N19" s="878"/>
      <c r="O19" s="878"/>
      <c r="P19" s="879"/>
      <c r="Q19" s="880"/>
      <c r="R19" s="881"/>
      <c r="S19" s="881"/>
      <c r="T19" s="882"/>
      <c r="U19" s="882"/>
      <c r="V19" s="882"/>
      <c r="W19" s="882"/>
      <c r="X19" s="882"/>
    </row>
    <row r="20" spans="1:24" ht="15.75" customHeight="1">
      <c r="A20" s="886"/>
      <c r="B20" s="878"/>
      <c r="C20" s="878"/>
      <c r="D20" s="878"/>
      <c r="E20" s="878"/>
      <c r="F20" s="878"/>
      <c r="G20" s="883"/>
      <c r="H20" s="878"/>
      <c r="I20" s="878"/>
      <c r="J20" s="878"/>
      <c r="K20" s="878"/>
      <c r="L20" s="878"/>
      <c r="M20" s="878"/>
      <c r="N20" s="878"/>
      <c r="O20" s="878"/>
      <c r="P20" s="879"/>
      <c r="Q20" s="880"/>
      <c r="R20" s="881"/>
      <c r="S20" s="881"/>
      <c r="T20" s="882"/>
      <c r="U20" s="882"/>
      <c r="V20" s="882"/>
      <c r="W20" s="882"/>
      <c r="X20" s="882"/>
    </row>
    <row r="21" spans="1:24" ht="15.75" customHeight="1">
      <c r="A21" s="886"/>
      <c r="B21" s="878"/>
      <c r="C21" s="878"/>
      <c r="D21" s="878"/>
      <c r="E21" s="878"/>
      <c r="F21" s="878"/>
      <c r="G21" s="883"/>
      <c r="H21" s="878"/>
      <c r="I21" s="878"/>
      <c r="J21" s="878"/>
      <c r="K21" s="878"/>
      <c r="L21" s="878"/>
      <c r="M21" s="878"/>
      <c r="N21" s="878"/>
      <c r="O21" s="878"/>
      <c r="P21" s="879"/>
      <c r="Q21" s="880"/>
      <c r="R21" s="881"/>
      <c r="S21" s="881"/>
      <c r="T21" s="882"/>
      <c r="U21" s="882"/>
      <c r="V21" s="882"/>
      <c r="W21" s="882"/>
      <c r="X21" s="882"/>
    </row>
    <row r="22" spans="1:24" ht="15.75" customHeight="1">
      <c r="A22" s="886"/>
      <c r="B22" s="878"/>
      <c r="C22" s="878"/>
      <c r="D22" s="878"/>
      <c r="E22" s="878"/>
      <c r="F22" s="878"/>
      <c r="G22" s="883"/>
      <c r="H22" s="878"/>
      <c r="I22" s="878"/>
      <c r="J22" s="878"/>
      <c r="K22" s="878"/>
      <c r="L22" s="878"/>
      <c r="M22" s="878"/>
      <c r="N22" s="878"/>
      <c r="O22" s="878"/>
      <c r="P22" s="879"/>
      <c r="Q22" s="880"/>
      <c r="R22" s="881"/>
      <c r="S22" s="881"/>
      <c r="T22" s="882"/>
      <c r="U22" s="882"/>
      <c r="V22" s="882"/>
      <c r="W22" s="882"/>
      <c r="X22" s="882"/>
    </row>
    <row r="23" spans="1:24" ht="15.75" customHeight="1">
      <c r="A23" s="886"/>
      <c r="B23" s="878"/>
      <c r="C23" s="878"/>
      <c r="D23" s="878"/>
      <c r="E23" s="878"/>
      <c r="F23" s="878"/>
      <c r="G23" s="883"/>
      <c r="H23" s="878"/>
      <c r="I23" s="878"/>
      <c r="J23" s="878"/>
      <c r="K23" s="878"/>
      <c r="L23" s="878"/>
      <c r="M23" s="878"/>
      <c r="N23" s="878"/>
      <c r="O23" s="878"/>
      <c r="P23" s="879"/>
      <c r="Q23" s="880"/>
      <c r="R23" s="881"/>
      <c r="S23" s="881"/>
      <c r="T23" s="882"/>
      <c r="U23" s="882"/>
      <c r="V23" s="882"/>
      <c r="W23" s="882"/>
      <c r="X23" s="882"/>
    </row>
    <row r="24" spans="1:24" ht="15.75" customHeight="1">
      <c r="A24" s="886"/>
      <c r="B24" s="878"/>
      <c r="C24" s="878"/>
      <c r="D24" s="878"/>
      <c r="E24" s="878"/>
      <c r="F24" s="878"/>
      <c r="G24" s="883"/>
      <c r="H24" s="878"/>
      <c r="I24" s="878"/>
      <c r="J24" s="878"/>
      <c r="K24" s="878"/>
      <c r="L24" s="878"/>
      <c r="M24" s="878"/>
      <c r="N24" s="878"/>
      <c r="O24" s="878"/>
      <c r="P24" s="879"/>
      <c r="Q24" s="880"/>
      <c r="R24" s="881"/>
      <c r="S24" s="881"/>
      <c r="T24" s="882"/>
      <c r="U24" s="882"/>
      <c r="V24" s="882"/>
      <c r="W24" s="882"/>
      <c r="X24" s="882"/>
    </row>
    <row r="25" spans="1:24" ht="15.75" customHeight="1">
      <c r="A25" s="886"/>
      <c r="B25" s="878"/>
      <c r="C25" s="878"/>
      <c r="D25" s="878"/>
      <c r="E25" s="878"/>
      <c r="F25" s="878"/>
      <c r="G25" s="883"/>
      <c r="H25" s="878"/>
      <c r="I25" s="878"/>
      <c r="J25" s="878"/>
      <c r="K25" s="878"/>
      <c r="L25" s="878"/>
      <c r="M25" s="878"/>
      <c r="N25" s="878"/>
      <c r="O25" s="878"/>
      <c r="P25" s="879"/>
      <c r="Q25" s="880"/>
      <c r="R25" s="881"/>
      <c r="S25" s="881"/>
      <c r="T25" s="882"/>
      <c r="U25" s="882"/>
      <c r="V25" s="882"/>
      <c r="W25" s="882"/>
      <c r="X25" s="882"/>
    </row>
    <row r="26" spans="1:24" ht="15.75" customHeight="1">
      <c r="A26" s="886"/>
      <c r="B26" s="878"/>
      <c r="C26" s="878"/>
      <c r="D26" s="878"/>
      <c r="E26" s="878"/>
      <c r="F26" s="878"/>
      <c r="G26" s="883"/>
      <c r="H26" s="878"/>
      <c r="I26" s="878"/>
      <c r="J26" s="878"/>
      <c r="K26" s="878"/>
      <c r="L26" s="878"/>
      <c r="M26" s="878"/>
      <c r="N26" s="878"/>
      <c r="O26" s="878"/>
      <c r="P26" s="879"/>
      <c r="Q26" s="880"/>
      <c r="R26" s="881"/>
      <c r="S26" s="881"/>
      <c r="T26" s="882"/>
      <c r="U26" s="882"/>
      <c r="V26" s="882"/>
      <c r="W26" s="882"/>
      <c r="X26" s="882"/>
    </row>
    <row r="27" spans="1:24" ht="15.75" customHeight="1">
      <c r="A27" s="886"/>
      <c r="B27" s="878"/>
      <c r="C27" s="878"/>
      <c r="D27" s="878"/>
      <c r="E27" s="878"/>
      <c r="F27" s="878"/>
      <c r="G27" s="883"/>
      <c r="H27" s="878"/>
      <c r="I27" s="878"/>
      <c r="J27" s="878"/>
      <c r="K27" s="878"/>
      <c r="L27" s="878"/>
      <c r="M27" s="878"/>
      <c r="N27" s="878"/>
      <c r="O27" s="878"/>
      <c r="P27" s="879"/>
      <c r="Q27" s="880"/>
      <c r="R27" s="881"/>
      <c r="S27" s="881"/>
      <c r="T27" s="882"/>
      <c r="U27" s="882"/>
      <c r="V27" s="882"/>
      <c r="W27" s="882"/>
      <c r="X27" s="882"/>
    </row>
    <row r="28" spans="1:24" ht="15.75" customHeight="1">
      <c r="A28" s="886"/>
      <c r="B28" s="878"/>
      <c r="C28" s="878"/>
      <c r="D28" s="878"/>
      <c r="E28" s="878"/>
      <c r="F28" s="878"/>
      <c r="G28" s="883"/>
      <c r="H28" s="878"/>
      <c r="I28" s="878"/>
      <c r="J28" s="878"/>
      <c r="K28" s="878"/>
      <c r="L28" s="878"/>
      <c r="M28" s="878"/>
      <c r="N28" s="878"/>
      <c r="O28" s="878"/>
      <c r="P28" s="879"/>
      <c r="Q28" s="880"/>
      <c r="R28" s="881"/>
      <c r="S28" s="881"/>
      <c r="T28" s="882"/>
      <c r="U28" s="882"/>
      <c r="V28" s="882"/>
      <c r="W28" s="882"/>
      <c r="X28" s="882"/>
    </row>
    <row r="29" spans="1:24" ht="15.75" customHeight="1">
      <c r="A29" s="886"/>
      <c r="B29" s="878"/>
      <c r="C29" s="878"/>
      <c r="D29" s="878"/>
      <c r="E29" s="878"/>
      <c r="F29" s="878"/>
      <c r="G29" s="883"/>
      <c r="H29" s="878"/>
      <c r="I29" s="878"/>
      <c r="J29" s="878"/>
      <c r="K29" s="878"/>
      <c r="L29" s="878"/>
      <c r="M29" s="878"/>
      <c r="N29" s="878"/>
      <c r="O29" s="878"/>
      <c r="P29" s="879"/>
      <c r="Q29" s="880"/>
      <c r="R29" s="881"/>
      <c r="S29" s="881"/>
      <c r="T29" s="882"/>
      <c r="U29" s="882"/>
      <c r="V29" s="882"/>
      <c r="W29" s="882"/>
      <c r="X29" s="882"/>
    </row>
    <row r="30" spans="1:24" ht="15.75" customHeight="1">
      <c r="A30" s="886"/>
      <c r="B30" s="878"/>
      <c r="C30" s="878"/>
      <c r="D30" s="878"/>
      <c r="E30" s="878"/>
      <c r="F30" s="878"/>
      <c r="G30" s="883"/>
      <c r="H30" s="878"/>
      <c r="I30" s="878"/>
      <c r="J30" s="878"/>
      <c r="K30" s="878"/>
      <c r="L30" s="878"/>
      <c r="M30" s="878"/>
      <c r="N30" s="878"/>
      <c r="O30" s="878"/>
      <c r="P30" s="879"/>
      <c r="Q30" s="880"/>
      <c r="R30" s="881"/>
      <c r="S30" s="881"/>
      <c r="T30" s="882"/>
      <c r="U30" s="882"/>
      <c r="V30" s="882"/>
      <c r="W30" s="882"/>
      <c r="X30" s="882"/>
    </row>
    <row r="31" spans="1:24" ht="15.75" customHeight="1">
      <c r="A31" s="886"/>
      <c r="B31" s="878"/>
      <c r="C31" s="878"/>
      <c r="D31" s="878"/>
      <c r="E31" s="878"/>
      <c r="F31" s="878"/>
      <c r="G31" s="883"/>
      <c r="H31" s="887"/>
      <c r="I31" s="883"/>
      <c r="J31" s="878"/>
      <c r="K31" s="878"/>
      <c r="L31" s="878"/>
      <c r="M31" s="878"/>
      <c r="N31" s="878"/>
      <c r="O31" s="878"/>
      <c r="P31" s="878"/>
      <c r="Q31" s="888"/>
      <c r="R31" s="882"/>
      <c r="S31" s="881"/>
      <c r="T31" s="882"/>
      <c r="U31" s="882"/>
      <c r="V31" s="882"/>
      <c r="W31" s="882"/>
      <c r="X31" s="882"/>
    </row>
    <row r="32" spans="1:24" ht="15.75" customHeight="1">
      <c r="A32" s="886"/>
      <c r="B32" s="878"/>
      <c r="C32" s="878"/>
      <c r="D32" s="878"/>
      <c r="E32" s="878"/>
      <c r="F32" s="878"/>
      <c r="G32" s="883"/>
      <c r="H32" s="878"/>
      <c r="I32" s="883"/>
      <c r="J32" s="878"/>
      <c r="K32" s="878"/>
      <c r="L32" s="878"/>
      <c r="M32" s="878"/>
      <c r="N32" s="878"/>
      <c r="O32" s="878"/>
      <c r="P32" s="878"/>
      <c r="Q32" s="889"/>
      <c r="R32" s="882"/>
      <c r="S32" s="881"/>
      <c r="T32" s="882"/>
      <c r="U32" s="882"/>
      <c r="V32" s="882"/>
      <c r="W32" s="882"/>
      <c r="X32" s="882"/>
    </row>
    <row r="33" spans="1:24" ht="15.75" customHeight="1">
      <c r="A33" s="886"/>
      <c r="B33" s="878"/>
      <c r="C33" s="878"/>
      <c r="D33" s="878"/>
      <c r="E33" s="878"/>
      <c r="F33" s="878"/>
      <c r="G33" s="883"/>
      <c r="H33" s="878"/>
      <c r="I33" s="883"/>
      <c r="J33" s="878"/>
      <c r="K33" s="878"/>
      <c r="L33" s="878"/>
      <c r="M33" s="878"/>
      <c r="N33" s="878"/>
      <c r="O33" s="878"/>
      <c r="P33" s="878"/>
      <c r="Q33" s="889"/>
      <c r="R33" s="882"/>
      <c r="S33" s="881"/>
      <c r="T33" s="882"/>
      <c r="U33" s="882"/>
      <c r="V33" s="882"/>
      <c r="W33" s="882"/>
      <c r="X33" s="882"/>
    </row>
    <row r="34" spans="1:24" ht="15.75" customHeight="1">
      <c r="A34" s="886"/>
      <c r="B34" s="878"/>
      <c r="C34" s="878"/>
      <c r="D34" s="878"/>
      <c r="E34" s="878"/>
      <c r="F34" s="878"/>
      <c r="G34" s="883"/>
      <c r="H34" s="878"/>
      <c r="I34" s="883"/>
      <c r="J34" s="878"/>
      <c r="K34" s="878"/>
      <c r="L34" s="878"/>
      <c r="M34" s="878"/>
      <c r="N34" s="878"/>
      <c r="O34" s="878"/>
      <c r="P34" s="878"/>
      <c r="Q34" s="889"/>
      <c r="R34" s="882"/>
      <c r="S34" s="881"/>
      <c r="T34" s="882"/>
      <c r="U34" s="882"/>
      <c r="V34" s="882"/>
      <c r="W34" s="882"/>
      <c r="X34" s="882"/>
    </row>
    <row r="35" spans="1:24" ht="15.75" customHeight="1">
      <c r="A35" s="886"/>
      <c r="B35" s="878"/>
      <c r="C35" s="878"/>
      <c r="D35" s="878"/>
      <c r="E35" s="878"/>
      <c r="F35" s="878"/>
      <c r="G35" s="883"/>
      <c r="H35" s="878"/>
      <c r="I35" s="878"/>
      <c r="J35" s="878"/>
      <c r="K35" s="878"/>
      <c r="L35" s="878"/>
      <c r="M35" s="878"/>
      <c r="N35" s="878"/>
      <c r="O35" s="878"/>
      <c r="P35" s="878"/>
      <c r="Q35" s="889"/>
      <c r="R35" s="890"/>
      <c r="S35" s="881"/>
      <c r="T35" s="882"/>
      <c r="U35" s="882"/>
      <c r="V35" s="882"/>
      <c r="W35" s="882"/>
      <c r="X35" s="882"/>
    </row>
    <row r="36" spans="1:24" ht="15.75" customHeight="1">
      <c r="A36" s="886"/>
      <c r="B36" s="878"/>
      <c r="C36" s="878"/>
      <c r="D36" s="878"/>
      <c r="E36" s="878"/>
      <c r="F36" s="878"/>
      <c r="G36" s="883"/>
      <c r="H36" s="878"/>
      <c r="I36" s="878"/>
      <c r="J36" s="878"/>
      <c r="K36" s="878"/>
      <c r="L36" s="878"/>
      <c r="M36" s="878"/>
      <c r="N36" s="878"/>
      <c r="O36" s="878"/>
      <c r="P36" s="878"/>
      <c r="Q36" s="889"/>
      <c r="R36" s="890"/>
      <c r="S36" s="881"/>
      <c r="T36" s="882"/>
      <c r="U36" s="882"/>
      <c r="V36" s="882"/>
      <c r="W36" s="882"/>
      <c r="X36" s="882"/>
    </row>
    <row r="37" spans="1:24" ht="15.75" customHeight="1">
      <c r="A37" s="886"/>
      <c r="B37" s="878"/>
      <c r="C37" s="878"/>
      <c r="D37" s="878"/>
      <c r="E37" s="878"/>
      <c r="F37" s="878"/>
      <c r="G37" s="883"/>
      <c r="H37" s="878"/>
      <c r="I37" s="878"/>
      <c r="J37" s="878"/>
      <c r="K37" s="878"/>
      <c r="L37" s="878"/>
      <c r="M37" s="878"/>
      <c r="N37" s="878"/>
      <c r="O37" s="878"/>
      <c r="P37" s="878"/>
      <c r="Q37" s="889"/>
      <c r="R37" s="890"/>
      <c r="S37" s="881"/>
      <c r="T37" s="882"/>
      <c r="U37" s="882"/>
      <c r="V37" s="882"/>
      <c r="W37" s="882"/>
      <c r="X37" s="882"/>
    </row>
    <row r="38" spans="1:24" ht="15.75" customHeight="1">
      <c r="A38" s="877"/>
      <c r="B38" s="878"/>
      <c r="C38" s="878"/>
      <c r="D38" s="878"/>
      <c r="E38" s="878"/>
      <c r="F38" s="878"/>
      <c r="G38" s="883"/>
      <c r="H38" s="878"/>
      <c r="I38" s="878"/>
      <c r="J38" s="878"/>
      <c r="K38" s="878"/>
      <c r="L38" s="878"/>
      <c r="M38" s="878"/>
      <c r="N38" s="878"/>
      <c r="O38" s="878"/>
      <c r="P38" s="878"/>
      <c r="Q38" s="889"/>
      <c r="R38" s="890"/>
      <c r="S38" s="881"/>
      <c r="T38" s="882"/>
      <c r="U38" s="882"/>
      <c r="V38" s="882"/>
      <c r="W38" s="882"/>
      <c r="X38" s="882"/>
    </row>
    <row r="39" spans="1:24" ht="15.75" customHeight="1">
      <c r="A39" s="877"/>
      <c r="B39" s="878"/>
      <c r="C39" s="878"/>
      <c r="D39" s="878"/>
      <c r="E39" s="878"/>
      <c r="F39" s="878"/>
      <c r="G39" s="883"/>
      <c r="H39" s="878"/>
      <c r="I39" s="878"/>
      <c r="J39" s="878"/>
      <c r="K39" s="878"/>
      <c r="L39" s="878"/>
      <c r="M39" s="878"/>
      <c r="N39" s="878"/>
      <c r="O39" s="878"/>
      <c r="P39" s="878"/>
      <c r="Q39" s="889"/>
      <c r="R39" s="890"/>
      <c r="S39" s="881"/>
      <c r="T39" s="882"/>
      <c r="U39" s="882"/>
      <c r="V39" s="882"/>
      <c r="W39" s="882"/>
      <c r="X39" s="882"/>
    </row>
    <row r="40" spans="1:24" ht="15.75" customHeight="1">
      <c r="A40" s="877"/>
      <c r="B40" s="878"/>
      <c r="C40" s="878"/>
      <c r="D40" s="878"/>
      <c r="E40" s="878"/>
      <c r="F40" s="878"/>
      <c r="G40" s="883"/>
      <c r="H40" s="878"/>
      <c r="I40" s="878"/>
      <c r="J40" s="878"/>
      <c r="K40" s="878"/>
      <c r="L40" s="878"/>
      <c r="M40" s="878"/>
      <c r="N40" s="878"/>
      <c r="O40" s="878"/>
      <c r="P40" s="878"/>
      <c r="Q40" s="889"/>
      <c r="R40" s="890"/>
      <c r="S40" s="881"/>
      <c r="T40" s="882"/>
      <c r="U40" s="882"/>
      <c r="V40" s="882"/>
      <c r="W40" s="882"/>
      <c r="X40" s="882"/>
    </row>
    <row r="41" spans="1:24" ht="15.75" customHeight="1">
      <c r="A41" s="877"/>
      <c r="B41" s="878"/>
      <c r="C41" s="878"/>
      <c r="D41" s="878"/>
      <c r="E41" s="878"/>
      <c r="F41" s="878"/>
      <c r="G41" s="883"/>
      <c r="H41" s="878"/>
      <c r="I41" s="878"/>
      <c r="J41" s="878"/>
      <c r="K41" s="878"/>
      <c r="L41" s="878"/>
      <c r="M41" s="878"/>
      <c r="N41" s="878"/>
      <c r="O41" s="878"/>
      <c r="P41" s="878"/>
      <c r="Q41" s="889"/>
      <c r="R41" s="890"/>
      <c r="S41" s="881"/>
      <c r="T41" s="882"/>
      <c r="U41" s="882"/>
      <c r="V41" s="882"/>
      <c r="W41" s="882"/>
      <c r="X41" s="882"/>
    </row>
    <row r="42" spans="1:24" ht="15.75" customHeight="1">
      <c r="A42" s="877"/>
      <c r="B42" s="878"/>
      <c r="C42" s="878"/>
      <c r="D42" s="878"/>
      <c r="E42" s="878"/>
      <c r="F42" s="878"/>
      <c r="G42" s="883"/>
      <c r="H42" s="878"/>
      <c r="I42" s="878"/>
      <c r="J42" s="878"/>
      <c r="K42" s="878"/>
      <c r="L42" s="878"/>
      <c r="M42" s="878"/>
      <c r="N42" s="878"/>
      <c r="O42" s="878"/>
      <c r="P42" s="878"/>
      <c r="Q42" s="889"/>
      <c r="R42" s="890"/>
      <c r="S42" s="881"/>
      <c r="T42" s="882"/>
      <c r="U42" s="882"/>
      <c r="V42" s="882"/>
      <c r="W42" s="882"/>
      <c r="X42" s="882"/>
    </row>
    <row r="43" spans="1:24" ht="15.75" customHeight="1">
      <c r="A43" s="877"/>
      <c r="B43" s="878"/>
      <c r="C43" s="878"/>
      <c r="D43" s="878"/>
      <c r="E43" s="878"/>
      <c r="F43" s="878"/>
      <c r="G43" s="883"/>
      <c r="H43" s="878"/>
      <c r="I43" s="878"/>
      <c r="J43" s="878"/>
      <c r="K43" s="878"/>
      <c r="L43" s="878"/>
      <c r="M43" s="878"/>
      <c r="N43" s="878"/>
      <c r="O43" s="878"/>
      <c r="P43" s="878"/>
      <c r="Q43" s="889"/>
      <c r="R43" s="890"/>
      <c r="S43" s="881"/>
      <c r="T43" s="882"/>
      <c r="U43" s="882"/>
      <c r="V43" s="882"/>
      <c r="W43" s="882"/>
      <c r="X43" s="882"/>
    </row>
    <row r="44" spans="1:24" ht="15.75" customHeight="1">
      <c r="A44" s="877"/>
      <c r="B44" s="878"/>
      <c r="C44" s="878"/>
      <c r="D44" s="878"/>
      <c r="E44" s="878"/>
      <c r="F44" s="878"/>
      <c r="G44" s="883"/>
      <c r="H44" s="878"/>
      <c r="I44" s="878"/>
      <c r="J44" s="878"/>
      <c r="K44" s="878"/>
      <c r="L44" s="878"/>
      <c r="M44" s="878"/>
      <c r="N44" s="878"/>
      <c r="O44" s="878"/>
      <c r="P44" s="878"/>
      <c r="Q44" s="889"/>
      <c r="R44" s="890"/>
      <c r="S44" s="881"/>
      <c r="T44" s="882"/>
      <c r="U44" s="882"/>
      <c r="V44" s="882"/>
      <c r="W44" s="882"/>
      <c r="X44" s="882"/>
    </row>
    <row r="45" spans="1:24" ht="15.75" customHeight="1">
      <c r="A45" s="877"/>
      <c r="B45" s="878"/>
      <c r="C45" s="878"/>
      <c r="D45" s="878"/>
      <c r="E45" s="878"/>
      <c r="F45" s="878"/>
      <c r="G45" s="883"/>
      <c r="H45" s="878"/>
      <c r="I45" s="878"/>
      <c r="J45" s="878"/>
      <c r="K45" s="878"/>
      <c r="L45" s="878"/>
      <c r="M45" s="878"/>
      <c r="N45" s="878"/>
      <c r="O45" s="878"/>
      <c r="P45" s="878"/>
      <c r="Q45" s="889"/>
      <c r="R45" s="890"/>
      <c r="S45" s="881"/>
      <c r="T45" s="882"/>
      <c r="U45" s="882"/>
      <c r="V45" s="882"/>
      <c r="W45" s="882"/>
      <c r="X45" s="882"/>
    </row>
    <row r="46" spans="1:24" ht="15.75" customHeight="1">
      <c r="A46" s="877"/>
      <c r="B46" s="878"/>
      <c r="C46" s="878"/>
      <c r="D46" s="878"/>
      <c r="E46" s="878"/>
      <c r="F46" s="878"/>
      <c r="G46" s="883"/>
      <c r="H46" s="878"/>
      <c r="I46" s="878"/>
      <c r="J46" s="878"/>
      <c r="K46" s="878"/>
      <c r="L46" s="878"/>
      <c r="M46" s="878"/>
      <c r="N46" s="878"/>
      <c r="O46" s="878"/>
      <c r="P46" s="878"/>
      <c r="Q46" s="889"/>
      <c r="R46" s="890"/>
      <c r="S46" s="881"/>
      <c r="T46" s="882"/>
      <c r="U46" s="882"/>
      <c r="V46" s="882"/>
      <c r="W46" s="882"/>
      <c r="X46" s="882"/>
    </row>
    <row r="47" spans="1:24" ht="15.75" customHeight="1">
      <c r="A47" s="886"/>
      <c r="B47" s="878"/>
      <c r="C47" s="878"/>
      <c r="D47" s="878"/>
      <c r="E47" s="878"/>
      <c r="F47" s="878"/>
      <c r="G47" s="883"/>
      <c r="H47" s="878"/>
      <c r="I47" s="878"/>
      <c r="J47" s="878"/>
      <c r="K47" s="878"/>
      <c r="L47" s="878"/>
      <c r="M47" s="878"/>
      <c r="N47" s="878"/>
      <c r="O47" s="878"/>
      <c r="P47" s="878"/>
      <c r="Q47" s="889"/>
      <c r="R47" s="890"/>
      <c r="S47" s="881"/>
      <c r="T47" s="882"/>
      <c r="U47" s="882"/>
      <c r="V47" s="882"/>
      <c r="W47" s="882"/>
      <c r="X47" s="882"/>
    </row>
    <row r="48" spans="1:24" ht="15.75" customHeight="1">
      <c r="A48" s="886"/>
      <c r="B48" s="878"/>
      <c r="C48" s="878"/>
      <c r="D48" s="878"/>
      <c r="E48" s="878"/>
      <c r="F48" s="878"/>
      <c r="G48" s="883"/>
      <c r="H48" s="878"/>
      <c r="I48" s="878"/>
      <c r="J48" s="878"/>
      <c r="K48" s="878"/>
      <c r="L48" s="878"/>
      <c r="M48" s="878"/>
      <c r="N48" s="878"/>
      <c r="O48" s="878"/>
      <c r="P48" s="878"/>
      <c r="Q48" s="889"/>
      <c r="R48" s="890"/>
      <c r="S48" s="881"/>
      <c r="T48" s="882"/>
      <c r="U48" s="882"/>
      <c r="V48" s="882"/>
      <c r="W48" s="882"/>
      <c r="X48" s="882"/>
    </row>
    <row r="49" spans="1:24" ht="15.75" customHeight="1">
      <c r="A49" s="886"/>
      <c r="B49" s="878"/>
      <c r="C49" s="878"/>
      <c r="D49" s="878"/>
      <c r="E49" s="878"/>
      <c r="F49" s="878"/>
      <c r="G49" s="883"/>
      <c r="H49" s="878"/>
      <c r="I49" s="878"/>
      <c r="J49" s="878"/>
      <c r="K49" s="878"/>
      <c r="L49" s="878"/>
      <c r="M49" s="878"/>
      <c r="N49" s="878"/>
      <c r="O49" s="878"/>
      <c r="P49" s="878"/>
      <c r="Q49" s="889"/>
      <c r="R49" s="890"/>
      <c r="S49" s="881"/>
      <c r="T49" s="882"/>
      <c r="U49" s="882"/>
      <c r="V49" s="882"/>
      <c r="W49" s="882"/>
      <c r="X49" s="882"/>
    </row>
    <row r="50" spans="1:24" ht="15.75" customHeight="1">
      <c r="A50" s="886"/>
      <c r="B50" s="878"/>
      <c r="C50" s="878"/>
      <c r="D50" s="878"/>
      <c r="E50" s="878"/>
      <c r="F50" s="878"/>
      <c r="G50" s="883"/>
      <c r="H50" s="878"/>
      <c r="I50" s="878"/>
      <c r="J50" s="878"/>
      <c r="K50" s="878"/>
      <c r="L50" s="878"/>
      <c r="M50" s="878"/>
      <c r="N50" s="878"/>
      <c r="O50" s="878"/>
      <c r="P50" s="878"/>
      <c r="Q50" s="889"/>
      <c r="R50" s="890"/>
      <c r="S50" s="881"/>
      <c r="T50" s="882"/>
      <c r="U50" s="882"/>
      <c r="V50" s="882"/>
      <c r="W50" s="882"/>
      <c r="X50" s="882"/>
    </row>
    <row r="51" spans="1:24" ht="15.75" customHeight="1">
      <c r="A51" s="886"/>
      <c r="B51" s="878"/>
      <c r="C51" s="878"/>
      <c r="D51" s="878"/>
      <c r="E51" s="878"/>
      <c r="F51" s="878"/>
      <c r="G51" s="883"/>
      <c r="H51" s="878"/>
      <c r="I51" s="878"/>
      <c r="J51" s="878"/>
      <c r="K51" s="878"/>
      <c r="L51" s="878"/>
      <c r="M51" s="878"/>
      <c r="N51" s="878"/>
      <c r="O51" s="878"/>
      <c r="P51" s="878"/>
      <c r="Q51" s="889"/>
      <c r="R51" s="890"/>
      <c r="S51" s="881"/>
      <c r="T51" s="882"/>
      <c r="U51" s="882"/>
      <c r="V51" s="882"/>
      <c r="W51" s="882"/>
      <c r="X51" s="882"/>
    </row>
    <row r="52" spans="1:24" ht="15.75" customHeight="1">
      <c r="A52" s="886"/>
      <c r="B52" s="878"/>
      <c r="C52" s="878"/>
      <c r="D52" s="878"/>
      <c r="E52" s="878"/>
      <c r="F52" s="878"/>
      <c r="G52" s="883"/>
      <c r="H52" s="878"/>
      <c r="I52" s="878"/>
      <c r="J52" s="878"/>
      <c r="K52" s="878"/>
      <c r="L52" s="878"/>
      <c r="M52" s="878"/>
      <c r="N52" s="878"/>
      <c r="O52" s="878"/>
      <c r="P52" s="878"/>
      <c r="Q52" s="889"/>
      <c r="R52" s="890"/>
      <c r="S52" s="881"/>
      <c r="T52" s="882"/>
      <c r="U52" s="882"/>
      <c r="V52" s="882"/>
      <c r="W52" s="882"/>
      <c r="X52" s="882"/>
    </row>
    <row r="53" spans="1:24" ht="15.75" customHeight="1">
      <c r="A53" s="886"/>
      <c r="B53" s="878"/>
      <c r="C53" s="878"/>
      <c r="D53" s="878"/>
      <c r="E53" s="878"/>
      <c r="F53" s="878"/>
      <c r="G53" s="883"/>
      <c r="H53" s="878"/>
      <c r="I53" s="878"/>
      <c r="J53" s="878"/>
      <c r="K53" s="878"/>
      <c r="L53" s="878"/>
      <c r="M53" s="878"/>
      <c r="N53" s="878"/>
      <c r="O53" s="878"/>
      <c r="P53" s="878"/>
      <c r="Q53" s="889"/>
      <c r="R53" s="890"/>
      <c r="S53" s="881"/>
      <c r="T53" s="882"/>
      <c r="U53" s="882"/>
      <c r="V53" s="882"/>
      <c r="W53" s="882"/>
      <c r="X53" s="882"/>
    </row>
    <row r="54" spans="1:24" ht="15.75" customHeight="1">
      <c r="A54" s="877"/>
      <c r="B54" s="878"/>
      <c r="C54" s="878"/>
      <c r="D54" s="878"/>
      <c r="E54" s="878"/>
      <c r="F54" s="878"/>
      <c r="G54" s="883"/>
      <c r="H54" s="878"/>
      <c r="I54" s="878"/>
      <c r="J54" s="878"/>
      <c r="K54" s="878"/>
      <c r="L54" s="878"/>
      <c r="M54" s="878"/>
      <c r="N54" s="878"/>
      <c r="O54" s="878"/>
      <c r="P54" s="878"/>
      <c r="Q54" s="889"/>
      <c r="R54" s="890"/>
      <c r="S54" s="881"/>
      <c r="T54" s="882"/>
      <c r="U54" s="882"/>
      <c r="V54" s="882"/>
      <c r="W54" s="882"/>
      <c r="X54" s="882"/>
    </row>
    <row r="55" spans="1:24" ht="15.75" customHeight="1">
      <c r="A55" s="877"/>
      <c r="B55" s="878"/>
      <c r="C55" s="878"/>
      <c r="D55" s="878"/>
      <c r="E55" s="878"/>
      <c r="F55" s="878"/>
      <c r="G55" s="883"/>
      <c r="H55" s="878"/>
      <c r="I55" s="878"/>
      <c r="J55" s="878"/>
      <c r="K55" s="878"/>
      <c r="L55" s="878"/>
      <c r="M55" s="878"/>
      <c r="N55" s="878"/>
      <c r="O55" s="878"/>
      <c r="P55" s="878"/>
      <c r="Q55" s="889"/>
      <c r="R55" s="890"/>
      <c r="S55" s="881"/>
      <c r="T55" s="882"/>
      <c r="U55" s="882"/>
      <c r="V55" s="882"/>
      <c r="W55" s="882"/>
      <c r="X55" s="882"/>
    </row>
    <row r="56" spans="1:24" ht="15.75" customHeight="1">
      <c r="A56" s="877"/>
      <c r="B56" s="878"/>
      <c r="C56" s="878"/>
      <c r="D56" s="878"/>
      <c r="E56" s="878"/>
      <c r="F56" s="878"/>
      <c r="G56" s="883"/>
      <c r="H56" s="878"/>
      <c r="I56" s="878"/>
      <c r="J56" s="878"/>
      <c r="K56" s="878"/>
      <c r="L56" s="878"/>
      <c r="M56" s="878"/>
      <c r="N56" s="878"/>
      <c r="O56" s="878"/>
      <c r="P56" s="878"/>
      <c r="Q56" s="889"/>
      <c r="R56" s="890"/>
      <c r="S56" s="881"/>
      <c r="T56" s="882"/>
      <c r="U56" s="882"/>
      <c r="V56" s="882"/>
      <c r="W56" s="882"/>
      <c r="X56" s="882"/>
    </row>
    <row r="57" spans="1:24" ht="15.75" customHeight="1">
      <c r="A57" s="877"/>
      <c r="B57" s="878"/>
      <c r="C57" s="878"/>
      <c r="D57" s="878"/>
      <c r="E57" s="878"/>
      <c r="F57" s="878"/>
      <c r="G57" s="883"/>
      <c r="H57" s="878"/>
      <c r="I57" s="878"/>
      <c r="J57" s="878"/>
      <c r="K57" s="878"/>
      <c r="L57" s="878"/>
      <c r="M57" s="878"/>
      <c r="N57" s="878"/>
      <c r="O57" s="878"/>
      <c r="P57" s="878"/>
      <c r="Q57" s="889"/>
      <c r="R57" s="890"/>
      <c r="S57" s="881"/>
      <c r="T57" s="882"/>
      <c r="U57" s="882"/>
      <c r="V57" s="882"/>
      <c r="W57" s="882"/>
      <c r="X57" s="882"/>
    </row>
    <row r="58" spans="1:24" ht="15.75" customHeight="1">
      <c r="A58" s="877"/>
      <c r="B58" s="878"/>
      <c r="C58" s="878"/>
      <c r="D58" s="878"/>
      <c r="E58" s="878"/>
      <c r="F58" s="878"/>
      <c r="G58" s="883"/>
      <c r="H58" s="878"/>
      <c r="I58" s="878"/>
      <c r="J58" s="878"/>
      <c r="K58" s="878"/>
      <c r="L58" s="878"/>
      <c r="M58" s="878"/>
      <c r="N58" s="878"/>
      <c r="O58" s="878"/>
      <c r="P58" s="878"/>
      <c r="Q58" s="889"/>
      <c r="R58" s="890"/>
      <c r="S58" s="881"/>
      <c r="T58" s="882"/>
      <c r="U58" s="882"/>
      <c r="V58" s="882"/>
      <c r="W58" s="882"/>
      <c r="X58" s="882"/>
    </row>
    <row r="59" spans="1:24" ht="15.75" customHeight="1">
      <c r="A59" s="877"/>
      <c r="B59" s="878"/>
      <c r="C59" s="878"/>
      <c r="D59" s="878"/>
      <c r="E59" s="878"/>
      <c r="F59" s="878"/>
      <c r="G59" s="883"/>
      <c r="H59" s="878"/>
      <c r="I59" s="878"/>
      <c r="J59" s="878"/>
      <c r="K59" s="878"/>
      <c r="L59" s="878"/>
      <c r="M59" s="878"/>
      <c r="N59" s="878"/>
      <c r="O59" s="878"/>
      <c r="P59" s="878"/>
      <c r="Q59" s="889"/>
      <c r="R59" s="890"/>
      <c r="S59" s="881"/>
      <c r="T59" s="882"/>
      <c r="U59" s="882"/>
      <c r="V59" s="882"/>
      <c r="W59" s="882"/>
      <c r="X59" s="882"/>
    </row>
    <row r="60" spans="1:24" ht="15.75" customHeight="1">
      <c r="A60" s="877"/>
      <c r="B60" s="878"/>
      <c r="C60" s="878"/>
      <c r="D60" s="878"/>
      <c r="E60" s="878"/>
      <c r="F60" s="878"/>
      <c r="G60" s="883"/>
      <c r="H60" s="878"/>
      <c r="I60" s="878"/>
      <c r="J60" s="878"/>
      <c r="K60" s="878"/>
      <c r="L60" s="878"/>
      <c r="M60" s="878"/>
      <c r="N60" s="878"/>
      <c r="O60" s="878"/>
      <c r="P60" s="878"/>
      <c r="Q60" s="889"/>
      <c r="R60" s="890"/>
      <c r="S60" s="881"/>
      <c r="T60" s="882"/>
      <c r="U60" s="882"/>
      <c r="V60" s="882"/>
      <c r="W60" s="882"/>
      <c r="X60" s="882"/>
    </row>
    <row r="61" spans="1:24" ht="15.75" customHeight="1">
      <c r="A61" s="877"/>
      <c r="B61" s="878"/>
      <c r="C61" s="878"/>
      <c r="D61" s="878"/>
      <c r="E61" s="878"/>
      <c r="F61" s="878"/>
      <c r="G61" s="883"/>
      <c r="H61" s="878"/>
      <c r="I61" s="878"/>
      <c r="J61" s="878"/>
      <c r="K61" s="878"/>
      <c r="L61" s="878"/>
      <c r="M61" s="878"/>
      <c r="N61" s="878"/>
      <c r="O61" s="878"/>
      <c r="P61" s="878"/>
      <c r="Q61" s="889"/>
      <c r="R61" s="890"/>
      <c r="S61" s="881"/>
      <c r="T61" s="882"/>
      <c r="U61" s="882"/>
      <c r="V61" s="882"/>
      <c r="W61" s="882"/>
      <c r="X61" s="882"/>
    </row>
    <row r="62" spans="1:24" ht="15.75" customHeight="1">
      <c r="A62" s="877"/>
      <c r="B62" s="878"/>
      <c r="C62" s="878"/>
      <c r="D62" s="878"/>
      <c r="E62" s="878"/>
      <c r="F62" s="878"/>
      <c r="G62" s="883"/>
      <c r="H62" s="878"/>
      <c r="I62" s="878"/>
      <c r="J62" s="878"/>
      <c r="K62" s="878"/>
      <c r="L62" s="878"/>
      <c r="M62" s="878"/>
      <c r="N62" s="878"/>
      <c r="O62" s="878"/>
      <c r="P62" s="878"/>
      <c r="Q62" s="889"/>
      <c r="R62" s="890"/>
      <c r="S62" s="881"/>
      <c r="T62" s="882"/>
      <c r="U62" s="882"/>
      <c r="V62" s="882"/>
      <c r="W62" s="882"/>
      <c r="X62" s="882"/>
    </row>
    <row r="63" spans="1:24" ht="15.75" customHeight="1">
      <c r="A63" s="877"/>
      <c r="B63" s="878"/>
      <c r="C63" s="878"/>
      <c r="D63" s="878"/>
      <c r="E63" s="878"/>
      <c r="F63" s="878"/>
      <c r="G63" s="883"/>
      <c r="H63" s="878"/>
      <c r="I63" s="878"/>
      <c r="J63" s="878"/>
      <c r="K63" s="878"/>
      <c r="L63" s="878"/>
      <c r="M63" s="878"/>
      <c r="N63" s="878"/>
      <c r="O63" s="878"/>
      <c r="P63" s="878"/>
      <c r="Q63" s="889"/>
      <c r="R63" s="890"/>
      <c r="S63" s="881"/>
      <c r="T63" s="882"/>
      <c r="U63" s="882"/>
      <c r="V63" s="882"/>
      <c r="W63" s="882"/>
      <c r="X63" s="882"/>
    </row>
    <row r="64" spans="1:24" ht="15.75" customHeight="1">
      <c r="A64" s="877"/>
      <c r="B64" s="878"/>
      <c r="C64" s="878"/>
      <c r="D64" s="878"/>
      <c r="E64" s="878"/>
      <c r="F64" s="878"/>
      <c r="G64" s="883"/>
      <c r="H64" s="878"/>
      <c r="I64" s="878"/>
      <c r="J64" s="878"/>
      <c r="K64" s="878"/>
      <c r="L64" s="878"/>
      <c r="M64" s="878"/>
      <c r="N64" s="878"/>
      <c r="O64" s="878"/>
      <c r="P64" s="878"/>
      <c r="Q64" s="889"/>
      <c r="R64" s="890"/>
      <c r="S64" s="881"/>
      <c r="T64" s="882"/>
      <c r="U64" s="882"/>
      <c r="V64" s="882"/>
      <c r="W64" s="882"/>
      <c r="X64" s="882"/>
    </row>
    <row r="65" spans="1:24" ht="15.75" customHeight="1">
      <c r="A65" s="877"/>
      <c r="B65" s="878"/>
      <c r="C65" s="878"/>
      <c r="D65" s="878"/>
      <c r="E65" s="878"/>
      <c r="F65" s="878"/>
      <c r="G65" s="891"/>
      <c r="H65" s="878"/>
      <c r="I65" s="878"/>
      <c r="J65" s="878"/>
      <c r="K65" s="878"/>
      <c r="L65" s="878"/>
      <c r="M65" s="878"/>
      <c r="N65" s="892"/>
      <c r="O65" s="892"/>
      <c r="P65" s="893"/>
      <c r="Q65" s="889"/>
      <c r="R65" s="882"/>
      <c r="S65" s="882"/>
      <c r="T65" s="882"/>
      <c r="U65" s="882"/>
      <c r="V65" s="882"/>
      <c r="W65" s="882"/>
      <c r="X65" s="882"/>
    </row>
    <row r="66" spans="1:24" ht="15.75" customHeight="1">
      <c r="A66" s="877"/>
      <c r="B66" s="878"/>
      <c r="C66" s="878"/>
      <c r="D66" s="878"/>
      <c r="E66" s="878"/>
      <c r="F66" s="878"/>
      <c r="G66" s="891"/>
      <c r="H66" s="878"/>
      <c r="I66" s="878"/>
      <c r="J66" s="878"/>
      <c r="K66" s="878"/>
      <c r="L66" s="878"/>
      <c r="M66" s="878"/>
      <c r="N66" s="878"/>
      <c r="O66" s="878"/>
      <c r="P66" s="878"/>
      <c r="Q66" s="889"/>
      <c r="R66" s="882"/>
      <c r="S66" s="882"/>
      <c r="T66" s="882"/>
      <c r="U66" s="882"/>
      <c r="V66" s="882"/>
      <c r="W66" s="882"/>
      <c r="X66" s="882"/>
    </row>
    <row r="67" spans="1:24" ht="15.75" customHeight="1">
      <c r="A67" s="878"/>
      <c r="B67" s="878"/>
      <c r="C67" s="878"/>
      <c r="D67" s="878"/>
      <c r="E67" s="878"/>
      <c r="F67" s="878"/>
      <c r="G67" s="891"/>
      <c r="H67" s="878"/>
      <c r="I67" s="878"/>
      <c r="J67" s="878"/>
      <c r="K67" s="878"/>
      <c r="L67" s="878"/>
      <c r="M67" s="878"/>
      <c r="N67" s="878"/>
      <c r="O67" s="878"/>
      <c r="P67" s="878"/>
      <c r="Q67" s="889"/>
      <c r="R67" s="882"/>
      <c r="S67" s="882"/>
      <c r="T67" s="882"/>
      <c r="U67" s="882"/>
      <c r="V67" s="882"/>
      <c r="W67" s="882"/>
      <c r="X67" s="882"/>
    </row>
    <row r="68" spans="1:24" ht="15.75" customHeight="1">
      <c r="A68" s="877"/>
      <c r="B68" s="878"/>
      <c r="C68" s="878"/>
      <c r="D68" s="878"/>
      <c r="E68" s="878"/>
      <c r="F68" s="878"/>
      <c r="G68" s="891"/>
      <c r="H68" s="878"/>
      <c r="I68" s="878"/>
      <c r="J68" s="878"/>
      <c r="K68" s="878"/>
      <c r="L68" s="878"/>
      <c r="M68" s="878"/>
      <c r="N68" s="878"/>
      <c r="O68" s="878"/>
      <c r="P68" s="878"/>
      <c r="Q68" s="889"/>
      <c r="R68" s="882"/>
      <c r="S68" s="882"/>
      <c r="T68" s="882"/>
      <c r="U68" s="882"/>
      <c r="V68" s="882"/>
      <c r="W68" s="882"/>
      <c r="X68" s="882"/>
    </row>
    <row r="69" spans="1:24" ht="15.75" customHeight="1">
      <c r="A69" s="886"/>
      <c r="B69" s="878"/>
      <c r="C69" s="878"/>
      <c r="D69" s="878"/>
      <c r="E69" s="878"/>
      <c r="F69" s="878"/>
      <c r="G69" s="891"/>
      <c r="H69" s="878"/>
      <c r="I69" s="878"/>
      <c r="J69" s="878"/>
      <c r="K69" s="878"/>
      <c r="L69" s="878"/>
      <c r="M69" s="878"/>
      <c r="N69" s="878"/>
      <c r="O69" s="878"/>
      <c r="P69" s="878"/>
      <c r="Q69" s="889"/>
      <c r="R69" s="882"/>
      <c r="S69" s="882"/>
      <c r="T69" s="882"/>
      <c r="U69" s="882"/>
      <c r="V69" s="882"/>
      <c r="W69" s="882"/>
      <c r="X69" s="882"/>
    </row>
    <row r="70" spans="1:24" ht="15.75" customHeight="1">
      <c r="A70" s="886"/>
      <c r="B70" s="878"/>
      <c r="C70" s="878"/>
      <c r="D70" s="878"/>
      <c r="E70" s="878"/>
      <c r="F70" s="878"/>
      <c r="G70" s="891"/>
      <c r="H70" s="878"/>
      <c r="I70" s="878"/>
      <c r="J70" s="878"/>
      <c r="K70" s="878"/>
      <c r="L70" s="878"/>
      <c r="M70" s="878"/>
      <c r="N70" s="878"/>
      <c r="O70" s="878"/>
      <c r="P70" s="878"/>
      <c r="Q70" s="889"/>
      <c r="R70" s="882"/>
      <c r="S70" s="882"/>
      <c r="T70" s="882"/>
      <c r="U70" s="882"/>
      <c r="V70" s="882"/>
      <c r="W70" s="882"/>
      <c r="X70" s="882"/>
    </row>
    <row r="71" spans="1:24" ht="15.75" customHeight="1">
      <c r="A71" s="886"/>
      <c r="B71" s="878"/>
      <c r="C71" s="878"/>
      <c r="D71" s="878"/>
      <c r="E71" s="878"/>
      <c r="F71" s="878"/>
      <c r="G71" s="891"/>
      <c r="H71" s="878"/>
      <c r="I71" s="878"/>
      <c r="J71" s="878"/>
      <c r="K71" s="878"/>
      <c r="L71" s="878"/>
      <c r="M71" s="878"/>
      <c r="N71" s="878"/>
      <c r="O71" s="878"/>
      <c r="P71" s="878"/>
      <c r="Q71" s="889"/>
      <c r="R71" s="882"/>
      <c r="S71" s="882"/>
      <c r="T71" s="882"/>
      <c r="U71" s="882"/>
      <c r="V71" s="882"/>
      <c r="W71" s="882"/>
      <c r="X71" s="882"/>
    </row>
    <row r="72" spans="1:24" ht="15.75" customHeight="1">
      <c r="A72" s="886"/>
      <c r="B72" s="878"/>
      <c r="C72" s="878"/>
      <c r="D72" s="878"/>
      <c r="E72" s="878"/>
      <c r="F72" s="878"/>
      <c r="G72" s="891"/>
      <c r="H72" s="878"/>
      <c r="I72" s="878"/>
      <c r="J72" s="878"/>
      <c r="K72" s="878"/>
      <c r="L72" s="878"/>
      <c r="M72" s="878"/>
      <c r="N72" s="878"/>
      <c r="O72" s="878"/>
      <c r="P72" s="878"/>
      <c r="Q72" s="889"/>
      <c r="R72" s="882"/>
      <c r="S72" s="882"/>
      <c r="T72" s="882"/>
      <c r="U72" s="882"/>
      <c r="V72" s="882"/>
      <c r="W72" s="882"/>
      <c r="X72" s="882"/>
    </row>
    <row r="73" spans="1:24" ht="15.75" customHeight="1">
      <c r="A73" s="886"/>
      <c r="B73" s="878"/>
      <c r="C73" s="878"/>
      <c r="D73" s="878"/>
      <c r="E73" s="878"/>
      <c r="F73" s="878"/>
      <c r="G73" s="891"/>
      <c r="H73" s="878"/>
      <c r="I73" s="878"/>
      <c r="J73" s="878"/>
      <c r="K73" s="878"/>
      <c r="L73" s="878"/>
      <c r="M73" s="878"/>
      <c r="N73" s="878"/>
      <c r="O73" s="878"/>
      <c r="P73" s="878"/>
      <c r="Q73" s="889"/>
      <c r="R73" s="882"/>
      <c r="S73" s="882"/>
      <c r="T73" s="882"/>
      <c r="U73" s="882"/>
      <c r="V73" s="882"/>
      <c r="W73" s="882"/>
      <c r="X73" s="882"/>
    </row>
    <row r="74" spans="1:24" ht="15.75" customHeight="1">
      <c r="A74" s="886"/>
      <c r="B74" s="878"/>
      <c r="C74" s="878"/>
      <c r="D74" s="878"/>
      <c r="E74" s="878"/>
      <c r="F74" s="878"/>
      <c r="G74" s="891"/>
      <c r="H74" s="878"/>
      <c r="I74" s="878"/>
      <c r="J74" s="878"/>
      <c r="K74" s="878"/>
      <c r="L74" s="878"/>
      <c r="M74" s="878"/>
      <c r="N74" s="878"/>
      <c r="O74" s="878"/>
      <c r="P74" s="878"/>
      <c r="Q74" s="889"/>
      <c r="R74" s="882"/>
      <c r="S74" s="882"/>
      <c r="T74" s="882"/>
      <c r="U74" s="882"/>
      <c r="V74" s="882"/>
      <c r="W74" s="882"/>
      <c r="X74" s="882"/>
    </row>
    <row r="75" spans="1:24" ht="15.75" customHeight="1">
      <c r="A75" s="886"/>
      <c r="B75" s="878"/>
      <c r="C75" s="878"/>
      <c r="D75" s="878"/>
      <c r="E75" s="878"/>
      <c r="F75" s="878"/>
      <c r="G75" s="891"/>
      <c r="H75" s="878"/>
      <c r="I75" s="878"/>
      <c r="J75" s="878"/>
      <c r="K75" s="878"/>
      <c r="L75" s="878"/>
      <c r="M75" s="878"/>
      <c r="N75" s="878"/>
      <c r="O75" s="878"/>
      <c r="P75" s="878"/>
      <c r="Q75" s="889"/>
      <c r="R75" s="882"/>
      <c r="S75" s="882"/>
      <c r="T75" s="882"/>
      <c r="U75" s="882"/>
      <c r="V75" s="882"/>
      <c r="W75" s="882"/>
      <c r="X75" s="882"/>
    </row>
    <row r="76" spans="1:24" ht="15.75" customHeight="1">
      <c r="A76" s="886"/>
      <c r="B76" s="878"/>
      <c r="C76" s="878"/>
      <c r="D76" s="878"/>
      <c r="E76" s="878"/>
      <c r="F76" s="878"/>
      <c r="G76" s="891"/>
      <c r="H76" s="878"/>
      <c r="I76" s="878"/>
      <c r="J76" s="878"/>
      <c r="K76" s="878"/>
      <c r="L76" s="878"/>
      <c r="M76" s="878"/>
      <c r="N76" s="878"/>
      <c r="O76" s="878"/>
      <c r="P76" s="878"/>
      <c r="Q76" s="889"/>
      <c r="R76" s="882"/>
      <c r="S76" s="882"/>
      <c r="T76" s="882"/>
      <c r="U76" s="882"/>
      <c r="V76" s="882"/>
      <c r="W76" s="882"/>
      <c r="X76" s="882"/>
    </row>
    <row r="77" spans="1:24" ht="15.75" customHeight="1">
      <c r="A77" s="877"/>
      <c r="B77" s="878"/>
      <c r="C77" s="878"/>
      <c r="D77" s="878"/>
      <c r="E77" s="878"/>
      <c r="F77" s="878"/>
      <c r="G77" s="891"/>
      <c r="H77" s="878"/>
      <c r="I77" s="878"/>
      <c r="J77" s="878"/>
      <c r="K77" s="878"/>
      <c r="L77" s="878"/>
      <c r="M77" s="878"/>
      <c r="N77" s="878"/>
      <c r="O77" s="878"/>
      <c r="P77" s="878"/>
      <c r="Q77" s="889"/>
      <c r="R77" s="882"/>
      <c r="S77" s="882"/>
      <c r="T77" s="882"/>
      <c r="U77" s="882"/>
      <c r="V77" s="882"/>
      <c r="W77" s="882"/>
      <c r="X77" s="882"/>
    </row>
    <row r="78" spans="1:24" ht="15.75" customHeight="1">
      <c r="A78" s="877"/>
      <c r="B78" s="878"/>
      <c r="C78" s="878"/>
      <c r="D78" s="878"/>
      <c r="E78" s="878"/>
      <c r="F78" s="878"/>
      <c r="G78" s="891"/>
      <c r="H78" s="878"/>
      <c r="I78" s="878"/>
      <c r="J78" s="878"/>
      <c r="K78" s="878"/>
      <c r="L78" s="878"/>
      <c r="M78" s="878"/>
      <c r="N78" s="878"/>
      <c r="O78" s="878"/>
      <c r="P78" s="878"/>
      <c r="Q78" s="889"/>
      <c r="R78" s="882"/>
      <c r="S78" s="882"/>
      <c r="T78" s="882"/>
      <c r="U78" s="882"/>
      <c r="V78" s="882"/>
      <c r="W78" s="882"/>
      <c r="X78" s="882"/>
    </row>
    <row r="79" spans="1:24" ht="15.75" customHeight="1">
      <c r="A79" s="877"/>
      <c r="B79" s="878"/>
      <c r="C79" s="878"/>
      <c r="D79" s="878"/>
      <c r="E79" s="878"/>
      <c r="F79" s="878"/>
      <c r="G79" s="891"/>
      <c r="H79" s="878"/>
      <c r="I79" s="878"/>
      <c r="J79" s="878"/>
      <c r="K79" s="878"/>
      <c r="L79" s="878"/>
      <c r="M79" s="878"/>
      <c r="N79" s="878"/>
      <c r="O79" s="878"/>
      <c r="P79" s="878"/>
      <c r="Q79" s="889"/>
      <c r="R79" s="882"/>
      <c r="S79" s="882"/>
      <c r="T79" s="882"/>
      <c r="U79" s="882"/>
      <c r="V79" s="882"/>
      <c r="W79" s="882"/>
      <c r="X79" s="882"/>
    </row>
    <row r="80" spans="1:24" ht="15.75" customHeight="1">
      <c r="A80" s="877"/>
      <c r="B80" s="878"/>
      <c r="C80" s="878"/>
      <c r="D80" s="878"/>
      <c r="E80" s="878"/>
      <c r="F80" s="878"/>
      <c r="G80" s="891"/>
      <c r="H80" s="878"/>
      <c r="I80" s="878"/>
      <c r="J80" s="878"/>
      <c r="K80" s="878"/>
      <c r="L80" s="878"/>
      <c r="M80" s="878"/>
      <c r="N80" s="878"/>
      <c r="O80" s="878"/>
      <c r="P80" s="878"/>
      <c r="Q80" s="889"/>
      <c r="R80" s="882"/>
      <c r="S80" s="882"/>
      <c r="T80" s="882"/>
      <c r="U80" s="882"/>
      <c r="V80" s="882"/>
      <c r="W80" s="882"/>
      <c r="X80" s="882"/>
    </row>
    <row r="81" spans="1:24" ht="15.75" customHeight="1">
      <c r="A81" s="877"/>
      <c r="B81" s="878"/>
      <c r="C81" s="878"/>
      <c r="D81" s="878"/>
      <c r="E81" s="878"/>
      <c r="F81" s="878"/>
      <c r="G81" s="891"/>
      <c r="H81" s="879"/>
      <c r="I81" s="894"/>
      <c r="J81" s="878"/>
      <c r="K81" s="878"/>
      <c r="L81" s="878"/>
      <c r="M81" s="878"/>
      <c r="N81" s="878"/>
      <c r="O81" s="878"/>
      <c r="P81" s="878"/>
      <c r="Q81" s="889"/>
      <c r="R81" s="882"/>
      <c r="S81" s="882"/>
      <c r="T81" s="882"/>
      <c r="U81" s="882"/>
      <c r="V81" s="882"/>
      <c r="W81" s="882"/>
      <c r="X81" s="882"/>
    </row>
    <row r="82" spans="1:24" ht="15.75" customHeight="1">
      <c r="A82" s="877"/>
      <c r="B82" s="878"/>
      <c r="C82" s="878"/>
      <c r="D82" s="878"/>
      <c r="E82" s="878"/>
      <c r="F82" s="878"/>
      <c r="G82" s="891"/>
      <c r="H82" s="878"/>
      <c r="I82" s="878"/>
      <c r="J82" s="878"/>
      <c r="K82" s="878"/>
      <c r="L82" s="878"/>
      <c r="M82" s="878"/>
      <c r="N82" s="878"/>
      <c r="O82" s="878"/>
      <c r="P82" s="878"/>
      <c r="Q82" s="889"/>
      <c r="R82" s="882"/>
      <c r="S82" s="882"/>
      <c r="T82" s="882"/>
      <c r="U82" s="882"/>
      <c r="V82" s="882"/>
      <c r="W82" s="882"/>
      <c r="X82" s="882"/>
    </row>
    <row r="83" spans="1:24" ht="15.75" customHeight="1">
      <c r="A83" s="877"/>
      <c r="B83" s="878"/>
      <c r="C83" s="878"/>
      <c r="D83" s="878"/>
      <c r="E83" s="878"/>
      <c r="F83" s="878"/>
      <c r="G83" s="891"/>
      <c r="H83" s="878"/>
      <c r="I83" s="878"/>
      <c r="J83" s="878"/>
      <c r="K83" s="878"/>
      <c r="L83" s="878"/>
      <c r="M83" s="878"/>
      <c r="N83" s="878"/>
      <c r="O83" s="878"/>
      <c r="P83" s="878"/>
      <c r="Q83" s="889"/>
      <c r="R83" s="882"/>
      <c r="S83" s="882"/>
      <c r="T83" s="882"/>
      <c r="U83" s="882"/>
      <c r="V83" s="882"/>
      <c r="W83" s="882"/>
      <c r="X83" s="882"/>
    </row>
    <row r="84" spans="1:24" ht="15.75" customHeight="1">
      <c r="A84" s="877"/>
      <c r="B84" s="878"/>
      <c r="C84" s="878"/>
      <c r="D84" s="878"/>
      <c r="E84" s="878"/>
      <c r="F84" s="878"/>
      <c r="G84" s="891"/>
      <c r="H84" s="878"/>
      <c r="I84" s="878"/>
      <c r="J84" s="878"/>
      <c r="K84" s="878"/>
      <c r="L84" s="878"/>
      <c r="M84" s="878"/>
      <c r="N84" s="878"/>
      <c r="O84" s="878"/>
      <c r="P84" s="878"/>
      <c r="Q84" s="889"/>
      <c r="R84" s="882"/>
      <c r="S84" s="882"/>
      <c r="T84" s="882"/>
      <c r="U84" s="882"/>
      <c r="V84" s="882"/>
      <c r="W84" s="882"/>
      <c r="X84" s="882"/>
    </row>
    <row r="85" spans="1:24" ht="15.75" customHeight="1">
      <c r="A85" s="877"/>
      <c r="B85" s="878"/>
      <c r="C85" s="878"/>
      <c r="D85" s="878"/>
      <c r="E85" s="878"/>
      <c r="F85" s="878"/>
      <c r="G85" s="891"/>
      <c r="H85" s="878"/>
      <c r="I85" s="878"/>
      <c r="J85" s="878"/>
      <c r="K85" s="878"/>
      <c r="L85" s="878"/>
      <c r="M85" s="878"/>
      <c r="N85" s="878"/>
      <c r="O85" s="878"/>
      <c r="P85" s="878"/>
      <c r="Q85" s="889"/>
      <c r="R85" s="882"/>
      <c r="S85" s="882"/>
      <c r="T85" s="882"/>
      <c r="U85" s="882"/>
      <c r="V85" s="882"/>
      <c r="W85" s="882"/>
      <c r="X85" s="882"/>
    </row>
    <row r="86" spans="1:24" ht="15.75" customHeight="1">
      <c r="A86" s="877"/>
      <c r="B86" s="878"/>
      <c r="C86" s="878"/>
      <c r="D86" s="878"/>
      <c r="E86" s="878"/>
      <c r="F86" s="878"/>
      <c r="G86" s="883"/>
      <c r="H86" s="878"/>
      <c r="I86" s="883"/>
      <c r="J86" s="878"/>
      <c r="K86" s="878"/>
      <c r="L86" s="878"/>
      <c r="M86" s="878"/>
      <c r="N86" s="878"/>
      <c r="O86" s="878"/>
      <c r="P86" s="878"/>
      <c r="Q86" s="895"/>
      <c r="R86" s="882"/>
      <c r="S86" s="882"/>
      <c r="T86" s="882"/>
      <c r="U86" s="882"/>
      <c r="V86" s="890"/>
      <c r="W86" s="882"/>
      <c r="X86" s="882"/>
    </row>
    <row r="87" spans="1:24" ht="15.75" customHeight="1">
      <c r="A87" s="877"/>
      <c r="B87" s="878"/>
      <c r="C87" s="878"/>
      <c r="D87" s="878"/>
      <c r="E87" s="878"/>
      <c r="F87" s="878"/>
      <c r="G87" s="883"/>
      <c r="H87" s="878"/>
      <c r="I87" s="883"/>
      <c r="J87" s="878"/>
      <c r="K87" s="878"/>
      <c r="L87" s="878"/>
      <c r="M87" s="878"/>
      <c r="N87" s="878"/>
      <c r="O87" s="878"/>
      <c r="P87" s="878"/>
      <c r="Q87" s="895"/>
      <c r="R87" s="882"/>
      <c r="S87" s="882"/>
      <c r="T87" s="882"/>
      <c r="U87" s="882"/>
      <c r="V87" s="890"/>
      <c r="W87" s="882"/>
      <c r="X87" s="882"/>
    </row>
    <row r="88" spans="1:24" ht="15.75" customHeight="1">
      <c r="A88" s="886"/>
      <c r="B88" s="878"/>
      <c r="C88" s="878"/>
      <c r="D88" s="878"/>
      <c r="E88" s="878"/>
      <c r="F88" s="878"/>
      <c r="G88" s="883"/>
      <c r="H88" s="878"/>
      <c r="I88" s="883"/>
      <c r="J88" s="878"/>
      <c r="K88" s="878"/>
      <c r="L88" s="878"/>
      <c r="M88" s="878"/>
      <c r="N88" s="878"/>
      <c r="O88" s="878"/>
      <c r="P88" s="878"/>
      <c r="Q88" s="895"/>
      <c r="R88" s="882"/>
      <c r="S88" s="882"/>
      <c r="T88" s="882"/>
      <c r="U88" s="882"/>
      <c r="V88" s="890"/>
      <c r="W88" s="882"/>
      <c r="X88" s="882"/>
    </row>
    <row r="89" spans="1:24" ht="15.75" customHeight="1">
      <c r="A89" s="886"/>
      <c r="B89" s="878"/>
      <c r="C89" s="878"/>
      <c r="D89" s="878"/>
      <c r="E89" s="878"/>
      <c r="F89" s="878"/>
      <c r="G89" s="883"/>
      <c r="H89" s="878"/>
      <c r="I89" s="883"/>
      <c r="J89" s="878"/>
      <c r="K89" s="878"/>
      <c r="L89" s="878"/>
      <c r="M89" s="878"/>
      <c r="N89" s="878"/>
      <c r="O89" s="878"/>
      <c r="P89" s="878"/>
      <c r="Q89" s="895"/>
      <c r="R89" s="882"/>
      <c r="S89" s="882"/>
      <c r="T89" s="882"/>
      <c r="U89" s="882"/>
      <c r="V89" s="890"/>
      <c r="W89" s="882"/>
      <c r="X89" s="882"/>
    </row>
    <row r="90" spans="1:24" ht="15.75" customHeight="1">
      <c r="A90" s="886"/>
      <c r="B90" s="878"/>
      <c r="C90" s="878"/>
      <c r="D90" s="878"/>
      <c r="E90" s="878"/>
      <c r="F90" s="878"/>
      <c r="G90" s="883"/>
      <c r="H90" s="878"/>
      <c r="I90" s="883"/>
      <c r="J90" s="878"/>
      <c r="K90" s="878"/>
      <c r="L90" s="878"/>
      <c r="M90" s="878"/>
      <c r="N90" s="878"/>
      <c r="O90" s="878"/>
      <c r="P90" s="878"/>
      <c r="Q90" s="895"/>
      <c r="R90" s="882"/>
      <c r="S90" s="882"/>
      <c r="T90" s="882"/>
      <c r="U90" s="882"/>
      <c r="V90" s="882"/>
      <c r="W90" s="882"/>
      <c r="X90" s="882"/>
    </row>
    <row r="91" spans="1:24" ht="15.75" customHeight="1">
      <c r="A91" s="886"/>
      <c r="B91" s="878"/>
      <c r="C91" s="878"/>
      <c r="D91" s="878"/>
      <c r="E91" s="878"/>
      <c r="F91" s="878"/>
      <c r="G91" s="883"/>
      <c r="H91" s="878"/>
      <c r="I91" s="878"/>
      <c r="J91" s="878"/>
      <c r="K91" s="878"/>
      <c r="L91" s="878"/>
      <c r="M91" s="878"/>
      <c r="N91" s="878"/>
      <c r="O91" s="878"/>
      <c r="P91" s="878"/>
      <c r="Q91" s="895"/>
      <c r="R91" s="882"/>
      <c r="S91" s="882"/>
      <c r="T91" s="882"/>
      <c r="U91" s="882"/>
      <c r="V91" s="882"/>
      <c r="W91" s="882"/>
      <c r="X91" s="882"/>
    </row>
    <row r="92" spans="1:24" ht="15.75" customHeight="1">
      <c r="A92" s="886"/>
      <c r="B92" s="878"/>
      <c r="C92" s="878"/>
      <c r="D92" s="878"/>
      <c r="E92" s="878"/>
      <c r="F92" s="878"/>
      <c r="G92" s="883"/>
      <c r="H92" s="878"/>
      <c r="I92" s="883"/>
      <c r="J92" s="878"/>
      <c r="K92" s="878"/>
      <c r="L92" s="878"/>
      <c r="M92" s="878"/>
      <c r="N92" s="878"/>
      <c r="O92" s="878"/>
      <c r="P92" s="878"/>
      <c r="Q92" s="895"/>
      <c r="R92" s="882"/>
      <c r="S92" s="882"/>
      <c r="T92" s="882"/>
      <c r="U92" s="882"/>
      <c r="V92" s="882"/>
      <c r="W92" s="882"/>
      <c r="X92" s="882"/>
    </row>
    <row r="93" spans="1:24" ht="15.75" customHeight="1">
      <c r="A93" s="886"/>
      <c r="B93" s="878"/>
      <c r="C93" s="878"/>
      <c r="D93" s="878"/>
      <c r="E93" s="878"/>
      <c r="F93" s="878"/>
      <c r="G93" s="883"/>
      <c r="H93" s="878"/>
      <c r="I93" s="883"/>
      <c r="J93" s="878"/>
      <c r="K93" s="878"/>
      <c r="L93" s="878"/>
      <c r="M93" s="878"/>
      <c r="N93" s="878"/>
      <c r="O93" s="878"/>
      <c r="P93" s="878"/>
      <c r="Q93" s="895"/>
      <c r="R93" s="882"/>
      <c r="S93" s="882"/>
      <c r="T93" s="882"/>
      <c r="U93" s="882"/>
      <c r="V93" s="882"/>
      <c r="W93" s="882"/>
      <c r="X93" s="882"/>
    </row>
    <row r="94" spans="1:24" ht="15.75" customHeight="1">
      <c r="A94" s="886"/>
      <c r="B94" s="878"/>
      <c r="C94" s="878"/>
      <c r="D94" s="878"/>
      <c r="E94" s="878"/>
      <c r="F94" s="878"/>
      <c r="G94" s="883"/>
      <c r="H94" s="878"/>
      <c r="I94" s="883"/>
      <c r="J94" s="878"/>
      <c r="K94" s="878"/>
      <c r="L94" s="878"/>
      <c r="M94" s="878"/>
      <c r="N94" s="878"/>
      <c r="O94" s="878"/>
      <c r="P94" s="878"/>
      <c r="Q94" s="895"/>
      <c r="R94" s="882"/>
      <c r="S94" s="882"/>
      <c r="T94" s="882"/>
      <c r="U94" s="882"/>
      <c r="V94" s="882"/>
      <c r="W94" s="882"/>
      <c r="X94" s="882"/>
    </row>
    <row r="95" spans="1:24" ht="15.75" customHeight="1">
      <c r="A95" s="886"/>
      <c r="B95" s="878"/>
      <c r="C95" s="878"/>
      <c r="D95" s="878"/>
      <c r="E95" s="878"/>
      <c r="F95" s="878"/>
      <c r="G95" s="883"/>
      <c r="H95" s="878"/>
      <c r="I95" s="883"/>
      <c r="J95" s="878"/>
      <c r="K95" s="878"/>
      <c r="L95" s="878"/>
      <c r="M95" s="878"/>
      <c r="N95" s="878"/>
      <c r="O95" s="878"/>
      <c r="P95" s="878"/>
      <c r="Q95" s="895"/>
      <c r="R95" s="882"/>
      <c r="S95" s="882"/>
      <c r="T95" s="882"/>
      <c r="U95" s="882"/>
      <c r="V95" s="882"/>
      <c r="W95" s="882"/>
      <c r="X95" s="882"/>
    </row>
    <row r="96" spans="1:24" ht="15.75" customHeight="1">
      <c r="A96" s="886"/>
      <c r="B96" s="878"/>
      <c r="C96" s="878"/>
      <c r="D96" s="878"/>
      <c r="E96" s="878"/>
      <c r="F96" s="878"/>
      <c r="G96" s="883"/>
      <c r="H96" s="878"/>
      <c r="I96" s="883"/>
      <c r="J96" s="878"/>
      <c r="K96" s="878"/>
      <c r="L96" s="878"/>
      <c r="M96" s="878"/>
      <c r="N96" s="878"/>
      <c r="O96" s="878"/>
      <c r="P96" s="878"/>
      <c r="Q96" s="895"/>
      <c r="R96" s="882"/>
      <c r="S96" s="882"/>
      <c r="T96" s="882"/>
      <c r="U96" s="882"/>
      <c r="V96" s="882"/>
      <c r="W96" s="882"/>
      <c r="X96" s="882"/>
    </row>
    <row r="97" spans="1:24" ht="15.75" customHeight="1">
      <c r="A97" s="886"/>
      <c r="B97" s="878"/>
      <c r="C97" s="878"/>
      <c r="D97" s="878"/>
      <c r="E97" s="878"/>
      <c r="F97" s="878"/>
      <c r="G97" s="883"/>
      <c r="H97" s="878"/>
      <c r="I97" s="883"/>
      <c r="J97" s="878"/>
      <c r="K97" s="878"/>
      <c r="L97" s="878"/>
      <c r="M97" s="878"/>
      <c r="N97" s="878"/>
      <c r="O97" s="878"/>
      <c r="P97" s="878"/>
      <c r="Q97" s="895"/>
      <c r="R97" s="882"/>
      <c r="S97" s="882"/>
      <c r="T97" s="882"/>
      <c r="U97" s="882"/>
      <c r="V97" s="882"/>
      <c r="W97" s="882"/>
      <c r="X97" s="882"/>
    </row>
    <row r="98" spans="1:24" ht="15.75" customHeight="1">
      <c r="A98" s="886"/>
      <c r="B98" s="878"/>
      <c r="C98" s="878"/>
      <c r="D98" s="878"/>
      <c r="E98" s="878"/>
      <c r="F98" s="878"/>
      <c r="G98" s="883"/>
      <c r="H98" s="878"/>
      <c r="I98" s="883"/>
      <c r="J98" s="878"/>
      <c r="K98" s="878"/>
      <c r="L98" s="878"/>
      <c r="M98" s="878"/>
      <c r="N98" s="878"/>
      <c r="O98" s="878"/>
      <c r="P98" s="878"/>
      <c r="Q98" s="895"/>
      <c r="R98" s="882"/>
      <c r="S98" s="882"/>
      <c r="T98" s="882"/>
      <c r="U98" s="882"/>
      <c r="V98" s="882"/>
      <c r="W98" s="882"/>
      <c r="X98" s="882"/>
    </row>
    <row r="99" spans="1:24" ht="15.75" customHeight="1">
      <c r="A99" s="886"/>
      <c r="B99" s="878"/>
      <c r="C99" s="878"/>
      <c r="D99" s="878"/>
      <c r="E99" s="878"/>
      <c r="F99" s="878"/>
      <c r="G99" s="883"/>
      <c r="H99" s="878"/>
      <c r="I99" s="883"/>
      <c r="J99" s="878"/>
      <c r="K99" s="878"/>
      <c r="L99" s="878"/>
      <c r="M99" s="878"/>
      <c r="N99" s="878"/>
      <c r="O99" s="878"/>
      <c r="P99" s="878"/>
      <c r="Q99" s="895"/>
      <c r="R99" s="882"/>
      <c r="S99" s="882"/>
      <c r="T99" s="882"/>
      <c r="U99" s="882"/>
      <c r="V99" s="882"/>
      <c r="W99" s="882"/>
      <c r="X99" s="882"/>
    </row>
    <row r="100" spans="1:24" ht="15.75" customHeight="1">
      <c r="A100" s="886"/>
      <c r="B100" s="878"/>
      <c r="C100" s="878"/>
      <c r="D100" s="878"/>
      <c r="E100" s="878"/>
      <c r="F100" s="878"/>
      <c r="G100" s="883"/>
      <c r="H100" s="878"/>
      <c r="I100" s="883"/>
      <c r="J100" s="878"/>
      <c r="K100" s="878"/>
      <c r="L100" s="878"/>
      <c r="M100" s="878"/>
      <c r="N100" s="878"/>
      <c r="O100" s="878"/>
      <c r="P100" s="878"/>
      <c r="Q100" s="895"/>
      <c r="R100" s="882"/>
      <c r="S100" s="882"/>
      <c r="T100" s="882"/>
      <c r="U100" s="882"/>
      <c r="V100" s="882"/>
      <c r="W100" s="882"/>
      <c r="X100" s="882"/>
    </row>
    <row r="101" spans="1:24" ht="15.75" customHeight="1">
      <c r="A101" s="886"/>
      <c r="B101" s="878"/>
      <c r="C101" s="878"/>
      <c r="D101" s="878"/>
      <c r="E101" s="878"/>
      <c r="F101" s="878"/>
      <c r="G101" s="883"/>
      <c r="H101" s="878"/>
      <c r="I101" s="883"/>
      <c r="J101" s="878"/>
      <c r="K101" s="878"/>
      <c r="L101" s="878"/>
      <c r="M101" s="878"/>
      <c r="N101" s="878"/>
      <c r="O101" s="878"/>
      <c r="P101" s="878"/>
      <c r="Q101" s="895"/>
      <c r="R101" s="882"/>
      <c r="S101" s="882"/>
      <c r="T101" s="882"/>
      <c r="U101" s="882"/>
      <c r="V101" s="882"/>
      <c r="W101" s="882"/>
      <c r="X101" s="882"/>
    </row>
    <row r="102" spans="1:24" ht="15.75" customHeight="1">
      <c r="A102" s="886"/>
      <c r="B102" s="878"/>
      <c r="C102" s="878"/>
      <c r="D102" s="878"/>
      <c r="E102" s="878"/>
      <c r="F102" s="878"/>
      <c r="G102" s="883"/>
      <c r="H102" s="878"/>
      <c r="I102" s="883"/>
      <c r="J102" s="878"/>
      <c r="K102" s="878"/>
      <c r="L102" s="878"/>
      <c r="M102" s="878"/>
      <c r="N102" s="878"/>
      <c r="O102" s="878"/>
      <c r="P102" s="878"/>
      <c r="Q102" s="895"/>
      <c r="R102" s="882"/>
      <c r="S102" s="882"/>
      <c r="T102" s="882"/>
      <c r="U102" s="882"/>
      <c r="V102" s="882"/>
      <c r="W102" s="882"/>
      <c r="X102" s="882"/>
    </row>
    <row r="103" spans="1:24" ht="15.75" customHeight="1">
      <c r="A103" s="886"/>
      <c r="B103" s="878"/>
      <c r="C103" s="878"/>
      <c r="D103" s="878"/>
      <c r="E103" s="878"/>
      <c r="F103" s="878"/>
      <c r="G103" s="883"/>
      <c r="H103" s="878"/>
      <c r="I103" s="883"/>
      <c r="J103" s="878"/>
      <c r="K103" s="878"/>
      <c r="L103" s="878"/>
      <c r="M103" s="878"/>
      <c r="N103" s="878"/>
      <c r="O103" s="878"/>
      <c r="P103" s="878"/>
      <c r="Q103" s="895"/>
      <c r="R103" s="882"/>
      <c r="S103" s="882"/>
      <c r="T103" s="882"/>
      <c r="U103" s="882"/>
      <c r="V103" s="882"/>
      <c r="W103" s="882"/>
      <c r="X103" s="882"/>
    </row>
    <row r="104" spans="1:24" ht="15.75" customHeight="1">
      <c r="A104" s="886"/>
      <c r="B104" s="878"/>
      <c r="C104" s="878"/>
      <c r="D104" s="878"/>
      <c r="E104" s="878"/>
      <c r="F104" s="878"/>
      <c r="G104" s="883"/>
      <c r="H104" s="878"/>
      <c r="I104" s="883"/>
      <c r="J104" s="878"/>
      <c r="K104" s="878"/>
      <c r="L104" s="878"/>
      <c r="M104" s="878"/>
      <c r="N104" s="878"/>
      <c r="O104" s="878"/>
      <c r="P104" s="878"/>
      <c r="Q104" s="895"/>
      <c r="R104" s="882"/>
      <c r="S104" s="882"/>
      <c r="T104" s="882"/>
      <c r="U104" s="882"/>
      <c r="V104" s="882"/>
      <c r="W104" s="882"/>
      <c r="X104" s="882"/>
    </row>
    <row r="105" spans="1:24" ht="15.75" customHeight="1">
      <c r="A105" s="886"/>
      <c r="B105" s="878"/>
      <c r="C105" s="878"/>
      <c r="D105" s="878"/>
      <c r="E105" s="878"/>
      <c r="F105" s="878"/>
      <c r="G105" s="883"/>
      <c r="H105" s="878"/>
      <c r="I105" s="883"/>
      <c r="J105" s="878"/>
      <c r="K105" s="878"/>
      <c r="L105" s="878"/>
      <c r="M105" s="878"/>
      <c r="N105" s="878"/>
      <c r="O105" s="878"/>
      <c r="P105" s="878"/>
      <c r="Q105" s="895"/>
      <c r="R105" s="882"/>
      <c r="S105" s="882"/>
      <c r="T105" s="882"/>
      <c r="U105" s="882"/>
      <c r="V105" s="882"/>
      <c r="W105" s="882"/>
      <c r="X105" s="882"/>
    </row>
    <row r="106" spans="1:24" ht="15.75" customHeight="1">
      <c r="A106" s="886"/>
      <c r="B106" s="878"/>
      <c r="C106" s="878"/>
      <c r="D106" s="878"/>
      <c r="E106" s="878"/>
      <c r="F106" s="878"/>
      <c r="G106" s="883"/>
      <c r="H106" s="878"/>
      <c r="I106" s="883"/>
      <c r="J106" s="878"/>
      <c r="K106" s="878"/>
      <c r="L106" s="878"/>
      <c r="M106" s="878"/>
      <c r="N106" s="878"/>
      <c r="O106" s="878"/>
      <c r="P106" s="878"/>
      <c r="Q106" s="895"/>
      <c r="R106" s="882"/>
      <c r="S106" s="882"/>
      <c r="T106" s="882"/>
      <c r="U106" s="882"/>
      <c r="V106" s="882"/>
      <c r="W106" s="882"/>
      <c r="X106" s="882"/>
    </row>
    <row r="107" spans="1:24" ht="15.75" customHeight="1">
      <c r="A107" s="886"/>
      <c r="B107" s="878"/>
      <c r="C107" s="878"/>
      <c r="D107" s="878"/>
      <c r="E107" s="878"/>
      <c r="F107" s="878"/>
      <c r="G107" s="883"/>
      <c r="H107" s="878"/>
      <c r="I107" s="883"/>
      <c r="J107" s="878"/>
      <c r="K107" s="878"/>
      <c r="L107" s="878"/>
      <c r="M107" s="878"/>
      <c r="N107" s="878"/>
      <c r="O107" s="878"/>
      <c r="P107" s="878"/>
      <c r="Q107" s="895"/>
      <c r="R107" s="882"/>
      <c r="S107" s="882"/>
      <c r="T107" s="882"/>
      <c r="U107" s="882"/>
      <c r="V107" s="882"/>
      <c r="W107" s="882"/>
      <c r="X107" s="882"/>
    </row>
    <row r="108" spans="1:24" ht="15.75" customHeight="1">
      <c r="A108" s="886"/>
      <c r="B108" s="879"/>
      <c r="C108" s="878"/>
      <c r="D108" s="878"/>
      <c r="E108" s="878"/>
      <c r="F108" s="878"/>
      <c r="G108" s="883"/>
      <c r="H108" s="878"/>
      <c r="I108" s="883"/>
      <c r="J108" s="878"/>
      <c r="K108" s="878"/>
      <c r="L108" s="878"/>
      <c r="M108" s="878"/>
      <c r="N108" s="878"/>
      <c r="O108" s="878"/>
      <c r="P108" s="878"/>
      <c r="Q108" s="889"/>
      <c r="R108" s="882"/>
      <c r="S108" s="882"/>
      <c r="T108" s="882"/>
      <c r="U108" s="882"/>
      <c r="V108" s="882"/>
      <c r="W108" s="882"/>
      <c r="X108" s="882"/>
    </row>
    <row r="109" spans="1:24" ht="15.75" customHeight="1">
      <c r="A109" s="886"/>
      <c r="B109" s="879"/>
      <c r="C109" s="878"/>
      <c r="D109" s="878"/>
      <c r="E109" s="878"/>
      <c r="F109" s="878"/>
      <c r="G109" s="883"/>
      <c r="H109" s="878"/>
      <c r="I109" s="883"/>
      <c r="J109" s="878"/>
      <c r="K109" s="878"/>
      <c r="L109" s="878"/>
      <c r="M109" s="878"/>
      <c r="N109" s="878"/>
      <c r="O109" s="878"/>
      <c r="P109" s="878"/>
      <c r="Q109" s="889"/>
      <c r="R109" s="882"/>
      <c r="S109" s="882"/>
      <c r="T109" s="882"/>
      <c r="U109" s="882"/>
      <c r="V109" s="882"/>
      <c r="W109" s="882"/>
      <c r="X109" s="882"/>
    </row>
    <row r="110" spans="1:24" ht="15.75" customHeight="1">
      <c r="A110" s="886"/>
      <c r="B110" s="879"/>
      <c r="C110" s="878"/>
      <c r="D110" s="878"/>
      <c r="E110" s="878"/>
      <c r="F110" s="878"/>
      <c r="G110" s="883"/>
      <c r="H110" s="878"/>
      <c r="I110" s="883"/>
      <c r="J110" s="878"/>
      <c r="K110" s="878"/>
      <c r="L110" s="878"/>
      <c r="M110" s="878"/>
      <c r="N110" s="878"/>
      <c r="O110" s="878"/>
      <c r="P110" s="878"/>
      <c r="Q110" s="889"/>
      <c r="R110" s="882"/>
      <c r="S110" s="882"/>
      <c r="T110" s="882"/>
      <c r="U110" s="882"/>
      <c r="V110" s="882"/>
      <c r="W110" s="882"/>
      <c r="X110" s="882"/>
    </row>
    <row r="111" spans="1:24" ht="15.75" customHeight="1">
      <c r="A111" s="886"/>
      <c r="B111" s="879"/>
      <c r="C111" s="878"/>
      <c r="D111" s="878"/>
      <c r="E111" s="878"/>
      <c r="F111" s="878"/>
      <c r="G111" s="883"/>
      <c r="H111" s="878"/>
      <c r="I111" s="883"/>
      <c r="J111" s="878"/>
      <c r="K111" s="878"/>
      <c r="L111" s="878"/>
      <c r="M111" s="878"/>
      <c r="N111" s="878"/>
      <c r="O111" s="878"/>
      <c r="P111" s="878"/>
      <c r="Q111" s="889"/>
      <c r="R111" s="882"/>
      <c r="S111" s="882"/>
      <c r="T111" s="882"/>
      <c r="U111" s="882"/>
      <c r="V111" s="882"/>
      <c r="W111" s="882"/>
      <c r="X111" s="882"/>
    </row>
    <row r="112" spans="1:24" ht="15.75" customHeight="1">
      <c r="A112" s="886"/>
      <c r="B112" s="879"/>
      <c r="C112" s="878"/>
      <c r="D112" s="878"/>
      <c r="E112" s="878"/>
      <c r="F112" s="878"/>
      <c r="G112" s="883"/>
      <c r="H112" s="878"/>
      <c r="I112" s="883"/>
      <c r="J112" s="878"/>
      <c r="K112" s="878"/>
      <c r="L112" s="878"/>
      <c r="M112" s="878"/>
      <c r="N112" s="878"/>
      <c r="O112" s="878"/>
      <c r="P112" s="878"/>
      <c r="Q112" s="889"/>
      <c r="R112" s="882"/>
      <c r="S112" s="882"/>
      <c r="T112" s="882"/>
      <c r="U112" s="882"/>
      <c r="V112" s="882"/>
      <c r="W112" s="882"/>
      <c r="X112" s="882"/>
    </row>
    <row r="113" spans="1:24" ht="15.75" customHeight="1">
      <c r="A113" s="886"/>
      <c r="B113" s="879"/>
      <c r="C113" s="878"/>
      <c r="D113" s="878"/>
      <c r="E113" s="878"/>
      <c r="F113" s="878"/>
      <c r="G113" s="883"/>
      <c r="H113" s="878"/>
      <c r="I113" s="883"/>
      <c r="J113" s="878"/>
      <c r="K113" s="878"/>
      <c r="L113" s="878"/>
      <c r="M113" s="878"/>
      <c r="N113" s="878"/>
      <c r="O113" s="878"/>
      <c r="P113" s="878"/>
      <c r="Q113" s="889"/>
      <c r="R113" s="882"/>
      <c r="S113" s="882"/>
      <c r="T113" s="882"/>
      <c r="U113" s="882"/>
      <c r="V113" s="882"/>
      <c r="W113" s="882"/>
      <c r="X113" s="882"/>
    </row>
    <row r="114" spans="1:24" ht="15.75" customHeight="1">
      <c r="A114" s="886"/>
      <c r="B114" s="879"/>
      <c r="C114" s="878"/>
      <c r="D114" s="878"/>
      <c r="E114" s="878"/>
      <c r="F114" s="878"/>
      <c r="G114" s="883"/>
      <c r="H114" s="878"/>
      <c r="I114" s="883"/>
      <c r="J114" s="878"/>
      <c r="K114" s="878"/>
      <c r="L114" s="878"/>
      <c r="M114" s="878"/>
      <c r="N114" s="878"/>
      <c r="O114" s="878"/>
      <c r="P114" s="878"/>
      <c r="Q114" s="889"/>
      <c r="R114" s="882"/>
      <c r="S114" s="882"/>
      <c r="T114" s="882"/>
      <c r="U114" s="882"/>
      <c r="V114" s="882"/>
      <c r="W114" s="882"/>
      <c r="X114" s="882"/>
    </row>
    <row r="115" spans="1:24" ht="15.75" customHeight="1">
      <c r="A115" s="886"/>
      <c r="B115" s="879"/>
      <c r="C115" s="878"/>
      <c r="D115" s="878"/>
      <c r="E115" s="878"/>
      <c r="F115" s="878"/>
      <c r="G115" s="883"/>
      <c r="H115" s="878"/>
      <c r="I115" s="883"/>
      <c r="J115" s="878"/>
      <c r="K115" s="878"/>
      <c r="L115" s="878"/>
      <c r="M115" s="878"/>
      <c r="N115" s="878"/>
      <c r="O115" s="878"/>
      <c r="P115" s="878"/>
      <c r="Q115" s="889"/>
      <c r="R115" s="882"/>
      <c r="S115" s="882"/>
      <c r="T115" s="882"/>
      <c r="U115" s="882"/>
      <c r="V115" s="882"/>
      <c r="W115" s="882"/>
      <c r="X115" s="882"/>
    </row>
    <row r="116" spans="1:24" ht="15.75" customHeight="1">
      <c r="A116" s="886"/>
      <c r="B116" s="879"/>
      <c r="C116" s="878"/>
      <c r="D116" s="878"/>
      <c r="E116" s="878"/>
      <c r="F116" s="878"/>
      <c r="G116" s="883"/>
      <c r="H116" s="878"/>
      <c r="I116" s="883"/>
      <c r="J116" s="878"/>
      <c r="K116" s="878"/>
      <c r="L116" s="878"/>
      <c r="M116" s="878"/>
      <c r="N116" s="878"/>
      <c r="O116" s="878"/>
      <c r="P116" s="878"/>
      <c r="Q116" s="889"/>
      <c r="R116" s="882"/>
      <c r="S116" s="882"/>
      <c r="T116" s="882"/>
      <c r="U116" s="882"/>
      <c r="V116" s="882"/>
      <c r="W116" s="882"/>
      <c r="X116" s="882"/>
    </row>
    <row r="117" spans="1:24" ht="15.75" customHeight="1">
      <c r="A117" s="886"/>
      <c r="B117" s="879"/>
      <c r="C117" s="878"/>
      <c r="D117" s="878"/>
      <c r="E117" s="878"/>
      <c r="F117" s="878"/>
      <c r="G117" s="883"/>
      <c r="H117" s="878"/>
      <c r="I117" s="883"/>
      <c r="J117" s="878"/>
      <c r="K117" s="878"/>
      <c r="L117" s="878"/>
      <c r="M117" s="878"/>
      <c r="N117" s="878"/>
      <c r="O117" s="878"/>
      <c r="P117" s="878"/>
      <c r="Q117" s="889"/>
      <c r="R117" s="882"/>
      <c r="S117" s="882"/>
      <c r="T117" s="882"/>
      <c r="U117" s="882"/>
      <c r="V117" s="882"/>
      <c r="W117" s="882"/>
      <c r="X117" s="882"/>
    </row>
    <row r="118" spans="1:24" ht="15.75" customHeight="1">
      <c r="A118" s="886"/>
      <c r="B118" s="879"/>
      <c r="C118" s="878"/>
      <c r="D118" s="878"/>
      <c r="E118" s="878"/>
      <c r="F118" s="878"/>
      <c r="G118" s="883"/>
      <c r="H118" s="878"/>
      <c r="I118" s="883"/>
      <c r="J118" s="878"/>
      <c r="K118" s="878"/>
      <c r="L118" s="878"/>
      <c r="M118" s="878"/>
      <c r="N118" s="878"/>
      <c r="O118" s="878"/>
      <c r="P118" s="878"/>
      <c r="Q118" s="889"/>
      <c r="R118" s="882"/>
      <c r="S118" s="882"/>
      <c r="T118" s="882"/>
      <c r="U118" s="882"/>
      <c r="V118" s="882"/>
      <c r="W118" s="882"/>
      <c r="X118" s="882"/>
    </row>
    <row r="119" spans="1:24" ht="15.75" customHeight="1">
      <c r="A119" s="886"/>
      <c r="B119" s="878"/>
      <c r="C119" s="878"/>
      <c r="D119" s="878"/>
      <c r="E119" s="878"/>
      <c r="F119" s="878"/>
      <c r="G119" s="883"/>
      <c r="H119" s="878"/>
      <c r="I119" s="878"/>
      <c r="J119" s="878"/>
      <c r="K119" s="878"/>
      <c r="L119" s="878"/>
      <c r="M119" s="878"/>
      <c r="N119" s="892"/>
      <c r="O119" s="878"/>
      <c r="P119" s="878"/>
      <c r="Q119" s="889"/>
      <c r="R119" s="882"/>
      <c r="S119" s="882"/>
      <c r="T119" s="882"/>
      <c r="U119" s="882"/>
      <c r="V119" s="882"/>
      <c r="W119" s="882"/>
      <c r="X119" s="882"/>
    </row>
    <row r="120" spans="1:24" ht="15.75" customHeight="1">
      <c r="A120" s="886"/>
      <c r="B120" s="878"/>
      <c r="C120" s="878"/>
      <c r="D120" s="878"/>
      <c r="E120" s="878"/>
      <c r="F120" s="878"/>
      <c r="G120" s="883"/>
      <c r="H120" s="878"/>
      <c r="I120" s="878"/>
      <c r="J120" s="878"/>
      <c r="K120" s="878"/>
      <c r="L120" s="878"/>
      <c r="M120" s="878"/>
      <c r="N120" s="892"/>
      <c r="O120" s="878"/>
      <c r="P120" s="878"/>
      <c r="Q120" s="889"/>
      <c r="R120" s="882"/>
      <c r="S120" s="882"/>
      <c r="T120" s="882"/>
      <c r="U120" s="882"/>
      <c r="V120" s="882"/>
      <c r="W120" s="882"/>
      <c r="X120" s="882"/>
    </row>
    <row r="121" spans="1:24" ht="15.75" customHeight="1">
      <c r="A121" s="886"/>
      <c r="B121" s="878"/>
      <c r="C121" s="878"/>
      <c r="D121" s="878"/>
      <c r="E121" s="878"/>
      <c r="F121" s="878"/>
      <c r="G121" s="883"/>
      <c r="H121" s="878"/>
      <c r="I121" s="878"/>
      <c r="J121" s="878"/>
      <c r="K121" s="878"/>
      <c r="L121" s="878"/>
      <c r="M121" s="878"/>
      <c r="N121" s="892"/>
      <c r="O121" s="878"/>
      <c r="P121" s="878"/>
      <c r="Q121" s="889"/>
      <c r="R121" s="882"/>
      <c r="S121" s="882"/>
      <c r="T121" s="882"/>
      <c r="U121" s="882"/>
      <c r="V121" s="882"/>
      <c r="W121" s="882"/>
      <c r="X121" s="882"/>
    </row>
    <row r="122" spans="1:24" ht="15.75" customHeight="1">
      <c r="A122" s="886"/>
      <c r="B122" s="878"/>
      <c r="C122" s="878"/>
      <c r="D122" s="878"/>
      <c r="E122" s="878"/>
      <c r="F122" s="878"/>
      <c r="G122" s="883"/>
      <c r="H122" s="878"/>
      <c r="I122" s="878"/>
      <c r="J122" s="878"/>
      <c r="K122" s="878"/>
      <c r="L122" s="878"/>
      <c r="M122" s="878"/>
      <c r="N122" s="892"/>
      <c r="O122" s="878"/>
      <c r="P122" s="878"/>
      <c r="Q122" s="889"/>
      <c r="R122" s="882"/>
      <c r="S122" s="882"/>
      <c r="T122" s="882"/>
      <c r="U122" s="882"/>
      <c r="V122" s="882"/>
      <c r="W122" s="882"/>
      <c r="X122" s="882"/>
    </row>
    <row r="123" spans="1:24" ht="15.75" customHeight="1">
      <c r="A123" s="886"/>
      <c r="B123" s="878"/>
      <c r="C123" s="878"/>
      <c r="D123" s="878"/>
      <c r="E123" s="878"/>
      <c r="F123" s="878"/>
      <c r="G123" s="883"/>
      <c r="H123" s="878"/>
      <c r="I123" s="878"/>
      <c r="J123" s="878"/>
      <c r="K123" s="878"/>
      <c r="L123" s="878"/>
      <c r="M123" s="878"/>
      <c r="N123" s="892"/>
      <c r="O123" s="878"/>
      <c r="P123" s="878"/>
      <c r="Q123" s="889"/>
      <c r="R123" s="882"/>
      <c r="S123" s="882"/>
      <c r="T123" s="882"/>
      <c r="U123" s="882"/>
      <c r="V123" s="882"/>
      <c r="W123" s="882"/>
      <c r="X123" s="882"/>
    </row>
    <row r="124" spans="1:24" ht="15.75" customHeight="1">
      <c r="A124" s="886"/>
      <c r="B124" s="878"/>
      <c r="C124" s="878"/>
      <c r="D124" s="878"/>
      <c r="E124" s="878"/>
      <c r="F124" s="878"/>
      <c r="G124" s="883"/>
      <c r="H124" s="878"/>
      <c r="I124" s="878"/>
      <c r="J124" s="878"/>
      <c r="K124" s="878"/>
      <c r="L124" s="878"/>
      <c r="M124" s="878"/>
      <c r="N124" s="892"/>
      <c r="O124" s="878"/>
      <c r="P124" s="878"/>
      <c r="Q124" s="889"/>
      <c r="R124" s="882"/>
      <c r="S124" s="882"/>
      <c r="T124" s="882"/>
      <c r="U124" s="882"/>
      <c r="V124" s="882"/>
      <c r="W124" s="882"/>
      <c r="X124" s="882"/>
    </row>
    <row r="125" spans="1:24" ht="15.75" customHeight="1">
      <c r="A125" s="878"/>
      <c r="B125" s="878"/>
      <c r="C125" s="878"/>
      <c r="D125" s="878"/>
      <c r="E125" s="878"/>
      <c r="F125" s="878"/>
      <c r="G125" s="883"/>
      <c r="H125" s="878"/>
      <c r="I125" s="878"/>
      <c r="J125" s="878"/>
      <c r="K125" s="878"/>
      <c r="L125" s="878"/>
      <c r="M125" s="878"/>
      <c r="N125" s="892"/>
      <c r="O125" s="878"/>
      <c r="P125" s="878"/>
      <c r="Q125" s="889"/>
      <c r="R125" s="882"/>
      <c r="S125" s="882"/>
      <c r="T125" s="882"/>
      <c r="U125" s="882"/>
      <c r="V125" s="882"/>
      <c r="W125" s="882"/>
      <c r="X125" s="882"/>
    </row>
    <row r="126" spans="1:24" ht="15.75" customHeight="1">
      <c r="A126" s="886"/>
      <c r="B126" s="878"/>
      <c r="C126" s="878"/>
      <c r="D126" s="878"/>
      <c r="E126" s="878"/>
      <c r="F126" s="879"/>
      <c r="G126" s="883"/>
      <c r="H126" s="878"/>
      <c r="I126" s="878"/>
      <c r="J126" s="878"/>
      <c r="K126" s="878"/>
      <c r="L126" s="878"/>
      <c r="M126" s="878"/>
      <c r="N126" s="892"/>
      <c r="O126" s="878"/>
      <c r="P126" s="878"/>
      <c r="Q126" s="889"/>
      <c r="R126" s="882"/>
      <c r="S126" s="882"/>
      <c r="T126" s="882"/>
      <c r="U126" s="882"/>
      <c r="V126" s="882"/>
      <c r="W126" s="882"/>
      <c r="X126" s="882"/>
    </row>
    <row r="127" spans="1:24" ht="15.75" customHeight="1">
      <c r="A127" s="886"/>
      <c r="B127" s="878"/>
      <c r="C127" s="878"/>
      <c r="D127" s="878"/>
      <c r="E127" s="878"/>
      <c r="F127" s="879"/>
      <c r="G127" s="883"/>
      <c r="H127" s="879"/>
      <c r="I127" s="878"/>
      <c r="J127" s="878"/>
      <c r="K127" s="878"/>
      <c r="L127" s="878"/>
      <c r="M127" s="878"/>
      <c r="N127" s="892"/>
      <c r="O127" s="878"/>
      <c r="P127" s="878"/>
      <c r="Q127" s="889"/>
      <c r="R127" s="882"/>
      <c r="S127" s="882"/>
      <c r="T127" s="882"/>
      <c r="U127" s="882"/>
      <c r="V127" s="882"/>
      <c r="W127" s="882"/>
      <c r="X127" s="882"/>
    </row>
    <row r="128" spans="1:24" ht="15.75" customHeight="1">
      <c r="A128" s="886"/>
      <c r="B128" s="878"/>
      <c r="C128" s="878"/>
      <c r="D128" s="878"/>
      <c r="E128" s="878"/>
      <c r="F128" s="878"/>
      <c r="G128" s="883"/>
      <c r="H128" s="879"/>
      <c r="I128" s="878"/>
      <c r="J128" s="878"/>
      <c r="K128" s="878"/>
      <c r="L128" s="878"/>
      <c r="M128" s="878"/>
      <c r="N128" s="892"/>
      <c r="O128" s="878"/>
      <c r="P128" s="878"/>
      <c r="Q128" s="889"/>
      <c r="R128" s="882"/>
      <c r="S128" s="882"/>
      <c r="T128" s="882"/>
      <c r="U128" s="882"/>
      <c r="V128" s="882"/>
      <c r="W128" s="882"/>
      <c r="X128" s="882"/>
    </row>
    <row r="129" spans="1:24" ht="15.75" customHeight="1">
      <c r="A129" s="886"/>
      <c r="B129" s="878"/>
      <c r="C129" s="878"/>
      <c r="D129" s="878"/>
      <c r="E129" s="878"/>
      <c r="F129" s="879"/>
      <c r="G129" s="883"/>
      <c r="H129" s="879"/>
      <c r="I129" s="878"/>
      <c r="J129" s="878"/>
      <c r="K129" s="878"/>
      <c r="L129" s="878"/>
      <c r="M129" s="878"/>
      <c r="N129" s="892"/>
      <c r="O129" s="878"/>
      <c r="P129" s="878"/>
      <c r="Q129" s="889"/>
      <c r="R129" s="882"/>
      <c r="S129" s="882"/>
      <c r="T129" s="882"/>
      <c r="U129" s="882"/>
      <c r="V129" s="882"/>
      <c r="W129" s="882"/>
      <c r="X129" s="882"/>
    </row>
    <row r="130" spans="1:24" ht="15.75" customHeight="1">
      <c r="A130" s="886"/>
      <c r="B130" s="878"/>
      <c r="C130" s="878"/>
      <c r="D130" s="878"/>
      <c r="E130" s="878"/>
      <c r="F130" s="879"/>
      <c r="G130" s="883"/>
      <c r="H130" s="879"/>
      <c r="I130" s="878"/>
      <c r="J130" s="878"/>
      <c r="K130" s="878"/>
      <c r="L130" s="878"/>
      <c r="M130" s="878"/>
      <c r="N130" s="892"/>
      <c r="O130" s="878"/>
      <c r="P130" s="878"/>
      <c r="Q130" s="889"/>
      <c r="R130" s="882"/>
      <c r="S130" s="882"/>
      <c r="T130" s="882"/>
      <c r="U130" s="882"/>
      <c r="V130" s="882"/>
      <c r="W130" s="882"/>
      <c r="X130" s="882"/>
    </row>
    <row r="131" spans="1:24" ht="15.75" customHeight="1">
      <c r="A131" s="886"/>
      <c r="B131" s="878"/>
      <c r="C131" s="878"/>
      <c r="D131" s="878"/>
      <c r="E131" s="878"/>
      <c r="F131" s="879"/>
      <c r="G131" s="883"/>
      <c r="H131" s="879"/>
      <c r="I131" s="878"/>
      <c r="J131" s="878"/>
      <c r="K131" s="878"/>
      <c r="L131" s="878"/>
      <c r="M131" s="878"/>
      <c r="N131" s="892"/>
      <c r="O131" s="878"/>
      <c r="P131" s="878"/>
      <c r="Q131" s="889"/>
      <c r="R131" s="882"/>
      <c r="S131" s="882"/>
      <c r="T131" s="882"/>
      <c r="U131" s="882"/>
      <c r="V131" s="882"/>
      <c r="W131" s="882"/>
      <c r="X131" s="882"/>
    </row>
    <row r="132" spans="1:24" ht="15.75" customHeight="1">
      <c r="A132" s="886"/>
      <c r="B132" s="878"/>
      <c r="C132" s="878"/>
      <c r="D132" s="878"/>
      <c r="E132" s="878"/>
      <c r="F132" s="878"/>
      <c r="G132" s="883"/>
      <c r="H132" s="878"/>
      <c r="I132" s="878"/>
      <c r="J132" s="878"/>
      <c r="K132" s="878"/>
      <c r="L132" s="878"/>
      <c r="M132" s="878"/>
      <c r="N132" s="892"/>
      <c r="O132" s="878"/>
      <c r="P132" s="878"/>
      <c r="Q132" s="889"/>
      <c r="R132" s="882"/>
      <c r="S132" s="882"/>
      <c r="T132" s="882"/>
      <c r="U132" s="882"/>
      <c r="V132" s="882"/>
      <c r="W132" s="882"/>
      <c r="X132" s="882"/>
    </row>
    <row r="133" spans="1:24" ht="15.75" customHeight="1">
      <c r="A133" s="886"/>
      <c r="B133" s="878"/>
      <c r="C133" s="878"/>
      <c r="D133" s="878"/>
      <c r="E133" s="878"/>
      <c r="F133" s="878"/>
      <c r="G133" s="883"/>
      <c r="H133" s="878"/>
      <c r="I133" s="878"/>
      <c r="J133" s="878"/>
      <c r="K133" s="878"/>
      <c r="L133" s="878"/>
      <c r="M133" s="878"/>
      <c r="N133" s="892"/>
      <c r="O133" s="878"/>
      <c r="P133" s="878"/>
      <c r="Q133" s="889"/>
      <c r="R133" s="882"/>
      <c r="S133" s="882"/>
      <c r="T133" s="882"/>
      <c r="U133" s="882"/>
      <c r="V133" s="882"/>
      <c r="W133" s="882"/>
      <c r="X133" s="882"/>
    </row>
    <row r="134" spans="1:24" ht="15.75" customHeight="1">
      <c r="A134" s="886"/>
      <c r="B134" s="878"/>
      <c r="C134" s="878"/>
      <c r="D134" s="878"/>
      <c r="E134" s="878"/>
      <c r="F134" s="878"/>
      <c r="G134" s="883"/>
      <c r="H134" s="878"/>
      <c r="I134" s="878"/>
      <c r="J134" s="878"/>
      <c r="K134" s="878"/>
      <c r="L134" s="878"/>
      <c r="M134" s="878"/>
      <c r="N134" s="892"/>
      <c r="O134" s="878"/>
      <c r="P134" s="878"/>
      <c r="Q134" s="889"/>
      <c r="R134" s="882"/>
      <c r="S134" s="882"/>
      <c r="T134" s="882"/>
      <c r="U134" s="882"/>
      <c r="V134" s="882"/>
      <c r="W134" s="882"/>
      <c r="X134" s="882"/>
    </row>
    <row r="135" spans="1:24" ht="15.75" customHeight="1">
      <c r="A135" s="886"/>
      <c r="B135" s="878"/>
      <c r="C135" s="878"/>
      <c r="D135" s="878"/>
      <c r="E135" s="878"/>
      <c r="F135" s="878"/>
      <c r="G135" s="883"/>
      <c r="H135" s="878"/>
      <c r="I135" s="878"/>
      <c r="J135" s="878"/>
      <c r="K135" s="878"/>
      <c r="L135" s="878"/>
      <c r="M135" s="878"/>
      <c r="N135" s="892"/>
      <c r="O135" s="878"/>
      <c r="P135" s="878"/>
      <c r="Q135" s="889"/>
      <c r="R135" s="882"/>
      <c r="S135" s="882"/>
      <c r="T135" s="882"/>
      <c r="U135" s="882"/>
      <c r="V135" s="882"/>
      <c r="W135" s="882"/>
      <c r="X135" s="882"/>
    </row>
    <row r="136" spans="1:24" ht="15.75" customHeight="1">
      <c r="A136" s="886"/>
      <c r="B136" s="878"/>
      <c r="C136" s="878"/>
      <c r="D136" s="878"/>
      <c r="E136" s="878"/>
      <c r="F136" s="878"/>
      <c r="G136" s="883"/>
      <c r="H136" s="878"/>
      <c r="I136" s="878"/>
      <c r="J136" s="878"/>
      <c r="K136" s="878"/>
      <c r="L136" s="878"/>
      <c r="M136" s="878"/>
      <c r="N136" s="892"/>
      <c r="O136" s="878"/>
      <c r="P136" s="878"/>
      <c r="Q136" s="889"/>
      <c r="R136" s="882"/>
      <c r="S136" s="882"/>
      <c r="T136" s="882"/>
      <c r="U136" s="882"/>
      <c r="V136" s="882"/>
      <c r="W136" s="882"/>
      <c r="X136" s="882"/>
    </row>
    <row r="137" spans="1:24" ht="15.75" customHeight="1">
      <c r="A137" s="886"/>
      <c r="B137" s="878"/>
      <c r="C137" s="878"/>
      <c r="D137" s="878"/>
      <c r="E137" s="878"/>
      <c r="F137" s="878"/>
      <c r="G137" s="883"/>
      <c r="H137" s="878"/>
      <c r="I137" s="878"/>
      <c r="J137" s="878"/>
      <c r="K137" s="878"/>
      <c r="L137" s="878"/>
      <c r="M137" s="878"/>
      <c r="N137" s="892"/>
      <c r="O137" s="878"/>
      <c r="P137" s="878"/>
      <c r="Q137" s="889"/>
      <c r="R137" s="882"/>
      <c r="S137" s="882"/>
      <c r="T137" s="882"/>
      <c r="U137" s="882"/>
      <c r="V137" s="882"/>
      <c r="W137" s="882"/>
      <c r="X137" s="882"/>
    </row>
    <row r="138" spans="1:24" ht="15.75" customHeight="1">
      <c r="A138" s="886"/>
      <c r="B138" s="878"/>
      <c r="C138" s="878"/>
      <c r="D138" s="878"/>
      <c r="E138" s="878"/>
      <c r="F138" s="878"/>
      <c r="G138" s="883"/>
      <c r="H138" s="878"/>
      <c r="I138" s="878"/>
      <c r="J138" s="878"/>
      <c r="K138" s="878"/>
      <c r="L138" s="878"/>
      <c r="M138" s="878"/>
      <c r="N138" s="892"/>
      <c r="O138" s="878"/>
      <c r="P138" s="878"/>
      <c r="Q138" s="889"/>
      <c r="R138" s="882"/>
      <c r="S138" s="882"/>
      <c r="T138" s="882"/>
      <c r="U138" s="882"/>
      <c r="V138" s="882"/>
      <c r="W138" s="882"/>
      <c r="X138" s="882"/>
    </row>
    <row r="139" spans="1:24" ht="15.75" customHeight="1">
      <c r="A139" s="878"/>
      <c r="B139" s="878"/>
      <c r="C139" s="878"/>
      <c r="D139" s="878"/>
      <c r="E139" s="878"/>
      <c r="F139" s="879"/>
      <c r="G139" s="883"/>
      <c r="H139" s="878"/>
      <c r="I139" s="878"/>
      <c r="J139" s="878"/>
      <c r="K139" s="878"/>
      <c r="L139" s="878"/>
      <c r="M139" s="878"/>
      <c r="N139" s="892"/>
      <c r="O139" s="878"/>
      <c r="P139" s="878"/>
      <c r="Q139" s="889"/>
      <c r="R139" s="882"/>
      <c r="S139" s="882"/>
      <c r="T139" s="882"/>
      <c r="U139" s="882"/>
      <c r="V139" s="882"/>
      <c r="W139" s="882"/>
      <c r="X139" s="882"/>
    </row>
    <row r="140" spans="1:24" ht="15.75" customHeight="1">
      <c r="A140" s="886"/>
      <c r="B140" s="878"/>
      <c r="C140" s="878"/>
      <c r="D140" s="878"/>
      <c r="E140" s="878"/>
      <c r="F140" s="879"/>
      <c r="G140" s="883"/>
      <c r="H140" s="879"/>
      <c r="I140" s="878"/>
      <c r="J140" s="878"/>
      <c r="K140" s="878"/>
      <c r="L140" s="878"/>
      <c r="M140" s="878"/>
      <c r="N140" s="892"/>
      <c r="O140" s="878"/>
      <c r="P140" s="878"/>
      <c r="Q140" s="889"/>
      <c r="R140" s="882"/>
      <c r="S140" s="882"/>
      <c r="T140" s="882"/>
      <c r="U140" s="882"/>
      <c r="V140" s="882"/>
      <c r="W140" s="882"/>
      <c r="X140" s="882"/>
    </row>
    <row r="141" spans="1:24" ht="15.75" customHeight="1">
      <c r="A141" s="886"/>
      <c r="B141" s="878"/>
      <c r="C141" s="878"/>
      <c r="D141" s="878"/>
      <c r="E141" s="878"/>
      <c r="F141" s="878"/>
      <c r="G141" s="883"/>
      <c r="H141" s="879"/>
      <c r="I141" s="878"/>
      <c r="J141" s="878"/>
      <c r="K141" s="878"/>
      <c r="L141" s="878"/>
      <c r="M141" s="878"/>
      <c r="N141" s="892"/>
      <c r="O141" s="878"/>
      <c r="P141" s="878"/>
      <c r="Q141" s="889"/>
      <c r="R141" s="882"/>
      <c r="S141" s="882"/>
      <c r="T141" s="882"/>
      <c r="U141" s="882"/>
      <c r="V141" s="882"/>
      <c r="W141" s="882"/>
      <c r="X141" s="882"/>
    </row>
    <row r="142" spans="1:24" ht="15.75" customHeight="1">
      <c r="A142" s="886"/>
      <c r="B142" s="878"/>
      <c r="C142" s="878"/>
      <c r="D142" s="878"/>
      <c r="E142" s="878"/>
      <c r="F142" s="879"/>
      <c r="G142" s="883"/>
      <c r="H142" s="879"/>
      <c r="I142" s="878"/>
      <c r="J142" s="878"/>
      <c r="K142" s="878"/>
      <c r="L142" s="878"/>
      <c r="M142" s="878"/>
      <c r="N142" s="892"/>
      <c r="O142" s="878"/>
      <c r="P142" s="878"/>
      <c r="Q142" s="889"/>
      <c r="R142" s="882"/>
      <c r="S142" s="882"/>
      <c r="T142" s="882"/>
      <c r="U142" s="882"/>
      <c r="V142" s="882"/>
      <c r="W142" s="882"/>
      <c r="X142" s="882"/>
    </row>
    <row r="143" spans="1:24" ht="15.75" customHeight="1">
      <c r="A143" s="886"/>
      <c r="B143" s="878"/>
      <c r="C143" s="878"/>
      <c r="D143" s="878"/>
      <c r="E143" s="878"/>
      <c r="F143" s="879"/>
      <c r="G143" s="883"/>
      <c r="H143" s="879"/>
      <c r="I143" s="878"/>
      <c r="J143" s="878"/>
      <c r="K143" s="878"/>
      <c r="L143" s="878"/>
      <c r="M143" s="878"/>
      <c r="N143" s="892"/>
      <c r="O143" s="878"/>
      <c r="P143" s="878"/>
      <c r="Q143" s="889"/>
      <c r="R143" s="882"/>
      <c r="S143" s="882"/>
      <c r="T143" s="882"/>
      <c r="U143" s="882"/>
      <c r="V143" s="882"/>
      <c r="W143" s="882"/>
      <c r="X143" s="882"/>
    </row>
    <row r="144" spans="1:24" ht="15.75" customHeight="1">
      <c r="A144" s="886"/>
      <c r="B144" s="878"/>
      <c r="C144" s="878"/>
      <c r="D144" s="878"/>
      <c r="E144" s="878"/>
      <c r="F144" s="879"/>
      <c r="G144" s="883"/>
      <c r="H144" s="879"/>
      <c r="I144" s="878"/>
      <c r="J144" s="878"/>
      <c r="K144" s="878"/>
      <c r="L144" s="878"/>
      <c r="M144" s="878"/>
      <c r="N144" s="892"/>
      <c r="O144" s="878"/>
      <c r="P144" s="878"/>
      <c r="Q144" s="889"/>
      <c r="R144" s="882"/>
      <c r="S144" s="882"/>
      <c r="T144" s="882"/>
      <c r="U144" s="882"/>
      <c r="V144" s="882"/>
      <c r="W144" s="882"/>
      <c r="X144" s="882"/>
    </row>
    <row r="145" spans="1:24" ht="15.75" customHeight="1">
      <c r="A145" s="886"/>
      <c r="B145" s="879"/>
      <c r="C145" s="878"/>
      <c r="D145" s="878"/>
      <c r="E145" s="878"/>
      <c r="F145" s="878"/>
      <c r="G145" s="883"/>
      <c r="H145" s="879"/>
      <c r="I145" s="879"/>
      <c r="J145" s="878"/>
      <c r="K145" s="878"/>
      <c r="L145" s="878"/>
      <c r="M145" s="878"/>
      <c r="N145" s="878"/>
      <c r="O145" s="878"/>
      <c r="P145" s="879"/>
      <c r="Q145" s="880"/>
      <c r="R145" s="881"/>
      <c r="S145" s="881"/>
      <c r="T145" s="882"/>
      <c r="U145" s="882"/>
      <c r="V145" s="882"/>
      <c r="W145" s="882"/>
      <c r="X145" s="882"/>
    </row>
    <row r="146" spans="1:24" ht="15.75" customHeight="1">
      <c r="A146" s="886"/>
      <c r="B146" s="879"/>
      <c r="C146" s="878"/>
      <c r="D146" s="878"/>
      <c r="E146" s="878"/>
      <c r="F146" s="878"/>
      <c r="G146" s="883"/>
      <c r="H146" s="879"/>
      <c r="I146" s="879"/>
      <c r="J146" s="878"/>
      <c r="K146" s="878"/>
      <c r="L146" s="878"/>
      <c r="M146" s="878"/>
      <c r="N146" s="878"/>
      <c r="O146" s="878"/>
      <c r="P146" s="879"/>
      <c r="Q146" s="880"/>
      <c r="R146" s="881"/>
      <c r="S146" s="881"/>
      <c r="T146" s="882"/>
      <c r="U146" s="882"/>
      <c r="V146" s="882"/>
      <c r="W146" s="882"/>
      <c r="X146" s="882"/>
    </row>
    <row r="147" spans="1:24" ht="15.75" customHeight="1">
      <c r="A147" s="878"/>
      <c r="B147" s="879"/>
      <c r="C147" s="879"/>
      <c r="D147" s="879"/>
      <c r="E147" s="879"/>
      <c r="F147" s="879"/>
      <c r="G147" s="879"/>
      <c r="H147" s="879"/>
      <c r="I147" s="879"/>
      <c r="J147" s="879"/>
      <c r="K147" s="879"/>
      <c r="L147" s="879"/>
      <c r="M147" s="879"/>
      <c r="N147" s="879"/>
      <c r="O147" s="879"/>
      <c r="P147" s="879"/>
      <c r="Q147" s="880"/>
      <c r="R147" s="881"/>
      <c r="S147" s="881"/>
      <c r="T147" s="882"/>
      <c r="U147" s="882"/>
      <c r="V147" s="882"/>
      <c r="W147" s="882"/>
      <c r="X147" s="882"/>
    </row>
    <row r="148" spans="1:24" ht="15.75" customHeight="1">
      <c r="A148" s="886">
        <v>144</v>
      </c>
      <c r="B148" s="878" t="s">
        <v>1633</v>
      </c>
      <c r="C148" s="878" t="s">
        <v>265</v>
      </c>
      <c r="D148" s="878"/>
      <c r="E148" s="878" t="s">
        <v>266</v>
      </c>
      <c r="F148" s="878" t="s">
        <v>237</v>
      </c>
      <c r="G148" s="883">
        <v>30258</v>
      </c>
      <c r="H148" s="879"/>
      <c r="I148" s="894"/>
      <c r="J148" s="878" t="s">
        <v>2737</v>
      </c>
      <c r="K148" s="878" t="s">
        <v>2738</v>
      </c>
      <c r="L148" s="878" t="s">
        <v>3</v>
      </c>
      <c r="M148" s="878">
        <v>48854</v>
      </c>
      <c r="N148" s="892" t="s">
        <v>2739</v>
      </c>
      <c r="O148" s="892" t="s">
        <v>2740</v>
      </c>
      <c r="P148" s="893" t="s">
        <v>2741</v>
      </c>
      <c r="Q148" s="889"/>
      <c r="R148" s="882"/>
      <c r="S148" s="882"/>
      <c r="T148" s="882"/>
      <c r="U148" s="882"/>
      <c r="V148" s="882"/>
      <c r="W148" s="882"/>
      <c r="X148" s="882"/>
    </row>
    <row r="149" spans="1:24" ht="15.75" customHeight="1">
      <c r="A149" s="886">
        <v>145</v>
      </c>
      <c r="B149" s="878" t="s">
        <v>1633</v>
      </c>
      <c r="C149" s="878" t="s">
        <v>323</v>
      </c>
      <c r="D149" s="878"/>
      <c r="E149" s="878" t="s">
        <v>324</v>
      </c>
      <c r="F149" s="878" t="s">
        <v>84</v>
      </c>
      <c r="G149" s="883">
        <v>26622</v>
      </c>
      <c r="H149" s="878"/>
      <c r="I149" s="878"/>
      <c r="J149" s="878" t="s">
        <v>2737</v>
      </c>
      <c r="K149" s="878" t="s">
        <v>2738</v>
      </c>
      <c r="L149" s="878" t="s">
        <v>3</v>
      </c>
      <c r="M149" s="878">
        <v>48854</v>
      </c>
      <c r="N149" s="892" t="s">
        <v>2739</v>
      </c>
      <c r="O149" s="892" t="s">
        <v>2740</v>
      </c>
      <c r="P149" s="893" t="s">
        <v>2741</v>
      </c>
      <c r="Q149" s="889"/>
      <c r="R149" s="882"/>
      <c r="S149" s="882"/>
      <c r="T149" s="882"/>
      <c r="U149" s="882"/>
      <c r="V149" s="882"/>
      <c r="W149" s="882"/>
      <c r="X149" s="882"/>
    </row>
    <row r="150" spans="1:24" ht="15.75" customHeight="1">
      <c r="A150" s="886">
        <v>146</v>
      </c>
      <c r="B150" s="878" t="s">
        <v>1633</v>
      </c>
      <c r="C150" s="878" t="s">
        <v>1425</v>
      </c>
      <c r="D150" s="878"/>
      <c r="E150" s="878" t="s">
        <v>1426</v>
      </c>
      <c r="F150" s="878" t="s">
        <v>259</v>
      </c>
      <c r="G150" s="883">
        <v>33399</v>
      </c>
      <c r="H150" s="878"/>
      <c r="I150" s="878"/>
      <c r="J150" s="878" t="s">
        <v>2737</v>
      </c>
      <c r="K150" s="878" t="s">
        <v>2738</v>
      </c>
      <c r="L150" s="878" t="s">
        <v>3</v>
      </c>
      <c r="M150" s="878">
        <v>48854</v>
      </c>
      <c r="N150" s="892" t="s">
        <v>2739</v>
      </c>
      <c r="O150" s="892" t="s">
        <v>2740</v>
      </c>
      <c r="P150" s="893" t="s">
        <v>2741</v>
      </c>
      <c r="Q150" s="889"/>
      <c r="R150" s="882"/>
      <c r="S150" s="882"/>
      <c r="T150" s="882"/>
      <c r="U150" s="882"/>
      <c r="V150" s="882"/>
      <c r="W150" s="882"/>
      <c r="X150" s="882"/>
    </row>
    <row r="151" spans="1:24" ht="15.75" customHeight="1">
      <c r="A151" s="886">
        <v>147</v>
      </c>
      <c r="B151" s="878" t="s">
        <v>1633</v>
      </c>
      <c r="C151" s="878" t="s">
        <v>1444</v>
      </c>
      <c r="D151" s="878"/>
      <c r="E151" s="878" t="s">
        <v>1445</v>
      </c>
      <c r="F151" s="878" t="s">
        <v>94</v>
      </c>
      <c r="G151" s="883">
        <v>30805</v>
      </c>
      <c r="H151" s="878"/>
      <c r="I151" s="878"/>
      <c r="J151" s="878" t="s">
        <v>2737</v>
      </c>
      <c r="K151" s="878" t="s">
        <v>2738</v>
      </c>
      <c r="L151" s="878" t="s">
        <v>3</v>
      </c>
      <c r="M151" s="878">
        <v>48854</v>
      </c>
      <c r="N151" s="892" t="s">
        <v>2739</v>
      </c>
      <c r="O151" s="892" t="s">
        <v>2740</v>
      </c>
      <c r="P151" s="893" t="s">
        <v>2741</v>
      </c>
      <c r="Q151" s="889"/>
      <c r="R151" s="882"/>
      <c r="S151" s="882"/>
      <c r="T151" s="882"/>
      <c r="U151" s="882"/>
      <c r="V151" s="882"/>
      <c r="W151" s="882"/>
      <c r="X151" s="882"/>
    </row>
    <row r="152" spans="1:24" ht="15.75" customHeight="1">
      <c r="A152" s="886">
        <v>148</v>
      </c>
      <c r="B152" s="878" t="s">
        <v>1633</v>
      </c>
      <c r="C152" s="878" t="s">
        <v>1430</v>
      </c>
      <c r="D152" s="878"/>
      <c r="E152" s="878" t="s">
        <v>1431</v>
      </c>
      <c r="F152" s="878" t="s">
        <v>237</v>
      </c>
      <c r="G152" s="883">
        <v>28124</v>
      </c>
      <c r="H152" s="878"/>
      <c r="I152" s="878"/>
      <c r="J152" s="878" t="s">
        <v>2737</v>
      </c>
      <c r="K152" s="878" t="s">
        <v>2738</v>
      </c>
      <c r="L152" s="878" t="s">
        <v>3</v>
      </c>
      <c r="M152" s="878">
        <v>48854</v>
      </c>
      <c r="N152" s="892" t="s">
        <v>2739</v>
      </c>
      <c r="O152" s="892" t="s">
        <v>2740</v>
      </c>
      <c r="P152" s="893" t="s">
        <v>2741</v>
      </c>
      <c r="Q152" s="889"/>
      <c r="R152" s="882"/>
      <c r="S152" s="882"/>
      <c r="T152" s="882"/>
      <c r="U152" s="882"/>
      <c r="V152" s="882"/>
      <c r="W152" s="882"/>
      <c r="X152" s="882"/>
    </row>
    <row r="153" spans="1:24" ht="15.75" customHeight="1">
      <c r="A153" s="886">
        <v>149</v>
      </c>
      <c r="B153" s="878" t="s">
        <v>1633</v>
      </c>
      <c r="C153" s="878" t="s">
        <v>2900</v>
      </c>
      <c r="D153" s="878"/>
      <c r="E153" s="878" t="s">
        <v>1437</v>
      </c>
      <c r="F153" s="878" t="s">
        <v>129</v>
      </c>
      <c r="G153" s="883">
        <v>20875</v>
      </c>
      <c r="H153" s="878"/>
      <c r="I153" s="878"/>
      <c r="J153" s="878" t="s">
        <v>2737</v>
      </c>
      <c r="K153" s="878" t="s">
        <v>2738</v>
      </c>
      <c r="L153" s="878" t="s">
        <v>3</v>
      </c>
      <c r="M153" s="878">
        <v>48854</v>
      </c>
      <c r="N153" s="892" t="s">
        <v>2739</v>
      </c>
      <c r="O153" s="892" t="s">
        <v>2740</v>
      </c>
      <c r="P153" s="893" t="s">
        <v>2741</v>
      </c>
      <c r="Q153" s="889"/>
      <c r="R153" s="882"/>
      <c r="S153" s="882"/>
      <c r="T153" s="882"/>
      <c r="U153" s="882"/>
      <c r="V153" s="882"/>
      <c r="W153" s="882"/>
      <c r="X153" s="882"/>
    </row>
    <row r="154" spans="1:24" ht="15.75" customHeight="1">
      <c r="A154" s="886">
        <v>150</v>
      </c>
      <c r="B154" s="878" t="s">
        <v>1633</v>
      </c>
      <c r="C154" s="878" t="s">
        <v>1417</v>
      </c>
      <c r="D154" s="878"/>
      <c r="E154" s="878" t="s">
        <v>1418</v>
      </c>
      <c r="F154" s="878" t="s">
        <v>237</v>
      </c>
      <c r="G154" s="883">
        <v>32478</v>
      </c>
      <c r="H154" s="878"/>
      <c r="I154" s="878"/>
      <c r="J154" s="878" t="s">
        <v>2737</v>
      </c>
      <c r="K154" s="878" t="s">
        <v>2738</v>
      </c>
      <c r="L154" s="878" t="s">
        <v>3</v>
      </c>
      <c r="M154" s="878">
        <v>48854</v>
      </c>
      <c r="N154" s="892" t="s">
        <v>2739</v>
      </c>
      <c r="O154" s="892" t="s">
        <v>2740</v>
      </c>
      <c r="P154" s="893" t="s">
        <v>2741</v>
      </c>
      <c r="Q154" s="889"/>
      <c r="R154" s="882"/>
      <c r="S154" s="882"/>
      <c r="T154" s="882"/>
      <c r="U154" s="882"/>
      <c r="V154" s="882"/>
      <c r="W154" s="882"/>
      <c r="X154" s="882"/>
    </row>
    <row r="155" spans="1:24" ht="15.75" customHeight="1">
      <c r="A155" s="886">
        <v>151</v>
      </c>
      <c r="B155" s="878" t="s">
        <v>1633</v>
      </c>
      <c r="C155" s="878" t="s">
        <v>81</v>
      </c>
      <c r="D155" s="878"/>
      <c r="E155" s="878" t="s">
        <v>83</v>
      </c>
      <c r="F155" s="878" t="s">
        <v>84</v>
      </c>
      <c r="G155" s="883">
        <v>26288</v>
      </c>
      <c r="H155" s="878"/>
      <c r="I155" s="878"/>
      <c r="J155" s="878" t="s">
        <v>2737</v>
      </c>
      <c r="K155" s="878" t="s">
        <v>2738</v>
      </c>
      <c r="L155" s="878" t="s">
        <v>3</v>
      </c>
      <c r="M155" s="878">
        <v>48854</v>
      </c>
      <c r="N155" s="892" t="s">
        <v>2739</v>
      </c>
      <c r="O155" s="892" t="s">
        <v>2740</v>
      </c>
      <c r="P155" s="893" t="s">
        <v>2741</v>
      </c>
      <c r="Q155" s="889"/>
      <c r="R155" s="882"/>
      <c r="S155" s="882"/>
      <c r="T155" s="882"/>
      <c r="U155" s="882"/>
      <c r="V155" s="882"/>
      <c r="W155" s="882"/>
      <c r="X155" s="882"/>
    </row>
    <row r="156" spans="1:24" ht="15.75" customHeight="1">
      <c r="A156" s="886">
        <v>152</v>
      </c>
      <c r="B156" s="878" t="s">
        <v>1633</v>
      </c>
      <c r="C156" s="878" t="s">
        <v>1634</v>
      </c>
      <c r="D156" s="878"/>
      <c r="E156" s="878" t="s">
        <v>280</v>
      </c>
      <c r="F156" s="878" t="s">
        <v>259</v>
      </c>
      <c r="G156" s="883">
        <v>32580</v>
      </c>
      <c r="H156" s="878"/>
      <c r="I156" s="878"/>
      <c r="J156" s="878" t="s">
        <v>2737</v>
      </c>
      <c r="K156" s="878" t="s">
        <v>2738</v>
      </c>
      <c r="L156" s="878" t="s">
        <v>3</v>
      </c>
      <c r="M156" s="878">
        <v>48854</v>
      </c>
      <c r="N156" s="892" t="s">
        <v>2739</v>
      </c>
      <c r="O156" s="892" t="s">
        <v>2740</v>
      </c>
      <c r="P156" s="893" t="s">
        <v>2741</v>
      </c>
      <c r="Q156" s="889"/>
      <c r="R156" s="882"/>
      <c r="S156" s="882"/>
      <c r="T156" s="882"/>
      <c r="U156" s="882"/>
      <c r="V156" s="882"/>
      <c r="W156" s="882"/>
      <c r="X156" s="882"/>
    </row>
    <row r="157" spans="1:24" ht="15.75" customHeight="1">
      <c r="A157" s="886"/>
      <c r="B157" s="879" t="s">
        <v>1640</v>
      </c>
      <c r="C157" s="879" t="s">
        <v>1017</v>
      </c>
      <c r="D157" s="879"/>
      <c r="E157" s="879" t="s">
        <v>1018</v>
      </c>
      <c r="F157" s="879"/>
      <c r="G157" s="879"/>
      <c r="H157" s="896">
        <v>15481683</v>
      </c>
      <c r="I157" s="878"/>
      <c r="J157" s="878"/>
      <c r="K157" s="878"/>
      <c r="L157" s="878"/>
      <c r="M157" s="878"/>
      <c r="N157" s="878"/>
      <c r="O157" s="878"/>
      <c r="P157" s="878"/>
      <c r="Q157" s="889"/>
      <c r="R157" s="882"/>
      <c r="S157" s="882"/>
      <c r="T157" s="882"/>
      <c r="U157" s="882"/>
      <c r="V157" s="882"/>
      <c r="W157" s="882"/>
      <c r="X157" s="882"/>
    </row>
    <row r="158" spans="1:24" ht="15.75" customHeight="1">
      <c r="A158" s="886"/>
      <c r="B158" s="879" t="s">
        <v>1640</v>
      </c>
      <c r="C158" s="879" t="s">
        <v>1790</v>
      </c>
      <c r="D158" s="879"/>
      <c r="E158" s="879" t="s">
        <v>941</v>
      </c>
      <c r="F158" s="879"/>
      <c r="G158" s="879"/>
      <c r="H158" s="896">
        <v>14651052</v>
      </c>
      <c r="I158" s="879"/>
      <c r="J158" s="879"/>
      <c r="K158" s="879"/>
      <c r="L158" s="879"/>
      <c r="M158" s="879"/>
      <c r="N158" s="879"/>
      <c r="O158" s="879"/>
      <c r="P158" s="879"/>
      <c r="Q158" s="880"/>
      <c r="R158" s="881"/>
      <c r="S158" s="881"/>
      <c r="T158" s="882"/>
      <c r="U158" s="882"/>
      <c r="V158" s="882"/>
      <c r="W158" s="882"/>
      <c r="X158" s="882"/>
    </row>
    <row r="159" spans="1:24" ht="15.75" customHeight="1">
      <c r="A159" s="886"/>
      <c r="B159" s="879" t="s">
        <v>1640</v>
      </c>
      <c r="C159" s="879" t="s">
        <v>989</v>
      </c>
      <c r="D159" s="879"/>
      <c r="E159" s="879" t="s">
        <v>990</v>
      </c>
      <c r="F159" s="879"/>
      <c r="G159" s="879"/>
      <c r="H159" s="896">
        <v>12766149</v>
      </c>
      <c r="I159" s="879"/>
      <c r="J159" s="879"/>
      <c r="K159" s="879"/>
      <c r="L159" s="879"/>
      <c r="M159" s="879"/>
      <c r="N159" s="879"/>
      <c r="O159" s="879"/>
      <c r="P159" s="879"/>
      <c r="Q159" s="880"/>
      <c r="R159" s="881"/>
      <c r="S159" s="881"/>
      <c r="T159" s="882"/>
      <c r="U159" s="882"/>
      <c r="V159" s="882"/>
      <c r="W159" s="882"/>
      <c r="X159" s="882"/>
    </row>
    <row r="160" spans="1:24" ht="15.75" customHeight="1">
      <c r="A160" s="886"/>
      <c r="B160" s="879" t="s">
        <v>1640</v>
      </c>
      <c r="C160" s="879" t="s">
        <v>976</v>
      </c>
      <c r="D160" s="879"/>
      <c r="E160" s="879" t="s">
        <v>977</v>
      </c>
      <c r="F160" s="879"/>
      <c r="G160" s="879"/>
      <c r="H160" s="879">
        <v>14459458</v>
      </c>
      <c r="I160" s="879"/>
      <c r="J160" s="879"/>
      <c r="K160" s="879"/>
      <c r="L160" s="879"/>
      <c r="M160" s="879"/>
      <c r="N160" s="879"/>
      <c r="O160" s="879"/>
      <c r="P160" s="879"/>
      <c r="Q160" s="880"/>
      <c r="R160" s="881"/>
      <c r="S160" s="881"/>
      <c r="T160" s="882"/>
      <c r="U160" s="882"/>
      <c r="V160" s="882"/>
      <c r="W160" s="882"/>
      <c r="X160" s="882"/>
    </row>
    <row r="161" spans="1:24" ht="15.75" customHeight="1">
      <c r="A161" s="886"/>
      <c r="B161" s="879" t="s">
        <v>1640</v>
      </c>
      <c r="C161" s="879" t="s">
        <v>3032</v>
      </c>
      <c r="D161" s="879"/>
      <c r="E161" s="879" t="s">
        <v>3033</v>
      </c>
      <c r="F161" s="879"/>
      <c r="G161" s="879"/>
      <c r="H161" s="879">
        <v>14989585</v>
      </c>
      <c r="I161" s="879"/>
      <c r="J161" s="879"/>
      <c r="K161" s="879"/>
      <c r="L161" s="879"/>
      <c r="M161" s="879"/>
      <c r="N161" s="879"/>
      <c r="O161" s="879"/>
      <c r="P161" s="879"/>
      <c r="Q161" s="880"/>
      <c r="R161" s="881"/>
      <c r="S161" s="881"/>
      <c r="T161" s="882"/>
      <c r="U161" s="882"/>
      <c r="V161" s="882"/>
      <c r="W161" s="882"/>
      <c r="X161" s="882"/>
    </row>
    <row r="162" spans="1:24" ht="15.75" customHeight="1">
      <c r="A162" s="886"/>
      <c r="B162" s="879" t="s">
        <v>1640</v>
      </c>
      <c r="C162" s="879" t="s">
        <v>1641</v>
      </c>
      <c r="D162" s="879"/>
      <c r="E162" s="879" t="s">
        <v>565</v>
      </c>
      <c r="F162" s="879"/>
      <c r="G162" s="879"/>
      <c r="H162" s="897"/>
      <c r="I162" s="879"/>
      <c r="J162" s="879"/>
      <c r="K162" s="879"/>
      <c r="L162" s="879"/>
      <c r="M162" s="879"/>
      <c r="N162" s="879"/>
      <c r="O162" s="879"/>
      <c r="P162" s="879"/>
      <c r="Q162" s="880"/>
      <c r="R162" s="881"/>
      <c r="S162" s="881"/>
      <c r="T162" s="882"/>
      <c r="U162" s="882"/>
      <c r="V162" s="882"/>
      <c r="W162" s="882"/>
      <c r="X162" s="882"/>
    </row>
    <row r="163" spans="1:24" ht="15.75" customHeight="1">
      <c r="A163" s="886"/>
      <c r="B163" s="879" t="s">
        <v>1640</v>
      </c>
      <c r="C163" s="896" t="s">
        <v>3034</v>
      </c>
      <c r="D163" s="896"/>
      <c r="E163" s="896" t="s">
        <v>527</v>
      </c>
      <c r="F163" s="879"/>
      <c r="G163" s="879"/>
      <c r="H163" s="879"/>
      <c r="I163" s="879"/>
      <c r="J163" s="879"/>
      <c r="K163" s="879"/>
      <c r="L163" s="879"/>
      <c r="M163" s="879"/>
      <c r="N163" s="879"/>
      <c r="O163" s="879"/>
      <c r="P163" s="879"/>
      <c r="Q163" s="880"/>
      <c r="R163" s="881"/>
      <c r="S163" s="881"/>
      <c r="T163" s="882"/>
      <c r="U163" s="882"/>
      <c r="V163" s="882"/>
      <c r="W163" s="882"/>
      <c r="X163" s="882"/>
    </row>
    <row r="164" spans="1:24" ht="15.75" customHeight="1">
      <c r="A164" s="886"/>
      <c r="B164" s="879" t="s">
        <v>1640</v>
      </c>
      <c r="C164" s="896" t="s">
        <v>3035</v>
      </c>
      <c r="D164" s="879"/>
      <c r="E164" s="879" t="s">
        <v>477</v>
      </c>
      <c r="F164" s="879"/>
      <c r="G164" s="879"/>
      <c r="H164" s="879"/>
      <c r="I164" s="879"/>
      <c r="J164" s="879"/>
      <c r="K164" s="879"/>
      <c r="L164" s="879"/>
      <c r="M164" s="879"/>
      <c r="N164" s="879"/>
      <c r="O164" s="879"/>
      <c r="P164" s="879"/>
      <c r="Q164" s="880"/>
      <c r="R164" s="881"/>
      <c r="S164" s="881"/>
      <c r="T164" s="882"/>
      <c r="U164" s="882"/>
      <c r="V164" s="882"/>
      <c r="W164" s="882"/>
      <c r="X164" s="882"/>
    </row>
    <row r="165" spans="1:24" ht="15.75" customHeight="1">
      <c r="A165" s="886"/>
      <c r="B165" s="879" t="s">
        <v>1640</v>
      </c>
      <c r="C165" s="879" t="s">
        <v>3036</v>
      </c>
      <c r="D165" s="879"/>
      <c r="E165" s="879" t="s">
        <v>3037</v>
      </c>
      <c r="F165" s="879"/>
      <c r="G165" s="879"/>
      <c r="H165" s="879"/>
      <c r="I165" s="879"/>
      <c r="J165" s="879"/>
      <c r="K165" s="879"/>
      <c r="L165" s="879"/>
      <c r="M165" s="879"/>
      <c r="N165" s="879"/>
      <c r="O165" s="879"/>
      <c r="P165" s="879"/>
      <c r="Q165" s="880"/>
      <c r="R165" s="881"/>
      <c r="S165" s="881"/>
      <c r="T165" s="882"/>
      <c r="U165" s="882"/>
      <c r="V165" s="882"/>
      <c r="W165" s="882"/>
      <c r="X165" s="882"/>
    </row>
    <row r="166" spans="1:24" ht="15.75" customHeight="1">
      <c r="A166" s="886"/>
      <c r="B166" s="879" t="s">
        <v>1640</v>
      </c>
      <c r="C166" s="879" t="s">
        <v>3038</v>
      </c>
      <c r="D166" s="879"/>
      <c r="E166" s="879" t="s">
        <v>1039</v>
      </c>
      <c r="F166" s="879"/>
      <c r="G166" s="879"/>
      <c r="H166" s="879"/>
      <c r="I166" s="879"/>
      <c r="J166" s="879"/>
      <c r="K166" s="879"/>
      <c r="L166" s="879"/>
      <c r="M166" s="879"/>
      <c r="N166" s="879"/>
      <c r="O166" s="879"/>
      <c r="P166" s="879"/>
      <c r="Q166" s="880"/>
      <c r="R166" s="881"/>
      <c r="S166" s="881"/>
      <c r="T166" s="882"/>
      <c r="U166" s="882"/>
      <c r="V166" s="882"/>
      <c r="W166" s="882"/>
      <c r="X166" s="882"/>
    </row>
    <row r="167" spans="1:24" ht="15.75" customHeight="1">
      <c r="A167" s="886"/>
      <c r="B167" s="879" t="s">
        <v>1640</v>
      </c>
      <c r="C167" s="896" t="s">
        <v>3039</v>
      </c>
      <c r="D167" s="896"/>
      <c r="E167" s="879" t="s">
        <v>587</v>
      </c>
      <c r="F167" s="879"/>
      <c r="G167" s="879"/>
      <c r="H167" s="879"/>
      <c r="I167" s="879"/>
      <c r="J167" s="879"/>
      <c r="K167" s="879"/>
      <c r="L167" s="879"/>
      <c r="M167" s="879"/>
      <c r="N167" s="879"/>
      <c r="O167" s="879"/>
      <c r="P167" s="879"/>
      <c r="Q167" s="880"/>
      <c r="R167" s="881"/>
      <c r="S167" s="881"/>
      <c r="T167" s="882"/>
      <c r="U167" s="882"/>
      <c r="V167" s="882"/>
      <c r="W167" s="882"/>
      <c r="X167" s="882"/>
    </row>
    <row r="168" spans="1:24" ht="15.75" customHeight="1">
      <c r="A168" s="886"/>
      <c r="B168" s="879" t="s">
        <v>1640</v>
      </c>
      <c r="C168" s="879" t="s">
        <v>3040</v>
      </c>
      <c r="D168" s="879"/>
      <c r="E168" s="879" t="s">
        <v>662</v>
      </c>
      <c r="F168" s="879"/>
      <c r="G168" s="879"/>
      <c r="H168" s="879"/>
      <c r="I168" s="879"/>
      <c r="J168" s="879"/>
      <c r="K168" s="879"/>
      <c r="L168" s="879"/>
      <c r="M168" s="879"/>
      <c r="N168" s="879"/>
      <c r="O168" s="879"/>
      <c r="P168" s="879"/>
      <c r="Q168" s="880"/>
      <c r="R168" s="881"/>
      <c r="S168" s="881"/>
      <c r="T168" s="882"/>
      <c r="U168" s="882"/>
      <c r="V168" s="882"/>
      <c r="W168" s="882"/>
      <c r="X168" s="882"/>
    </row>
    <row r="169" spans="1:24" ht="15.75" customHeight="1">
      <c r="A169" s="886"/>
      <c r="B169" s="879" t="s">
        <v>1640</v>
      </c>
      <c r="C169" s="879" t="s">
        <v>1401</v>
      </c>
      <c r="D169" s="879"/>
      <c r="E169" s="879" t="s">
        <v>1402</v>
      </c>
      <c r="F169" s="879"/>
      <c r="G169" s="879"/>
      <c r="H169" s="879">
        <v>15076966</v>
      </c>
      <c r="I169" s="879"/>
      <c r="J169" s="879"/>
      <c r="K169" s="879"/>
      <c r="L169" s="879"/>
      <c r="M169" s="879"/>
      <c r="N169" s="879"/>
      <c r="O169" s="879"/>
      <c r="P169" s="879"/>
      <c r="Q169" s="880"/>
      <c r="R169" s="881"/>
      <c r="S169" s="881"/>
      <c r="T169" s="882"/>
      <c r="U169" s="882"/>
      <c r="V169" s="882"/>
      <c r="W169" s="882"/>
      <c r="X169" s="882"/>
    </row>
    <row r="170" spans="1:24" ht="15.75" customHeight="1">
      <c r="A170" s="886"/>
      <c r="B170" s="879" t="s">
        <v>1640</v>
      </c>
      <c r="C170" s="879" t="s">
        <v>1132</v>
      </c>
      <c r="D170" s="879"/>
      <c r="E170" s="879" t="s">
        <v>1133</v>
      </c>
      <c r="F170" s="879"/>
      <c r="G170" s="879"/>
      <c r="H170" s="879">
        <v>15806540</v>
      </c>
      <c r="I170" s="879"/>
      <c r="J170" s="879"/>
      <c r="K170" s="879"/>
      <c r="L170" s="879"/>
      <c r="M170" s="879"/>
      <c r="N170" s="879"/>
      <c r="O170" s="879"/>
      <c r="P170" s="879"/>
      <c r="Q170" s="880"/>
      <c r="R170" s="881"/>
      <c r="S170" s="881"/>
      <c r="T170" s="882"/>
      <c r="U170" s="882"/>
      <c r="V170" s="882"/>
      <c r="W170" s="882"/>
      <c r="X170" s="882"/>
    </row>
    <row r="171" spans="1:24" ht="15.75" customHeight="1">
      <c r="A171" s="886"/>
      <c r="B171" s="879"/>
      <c r="C171" s="879"/>
      <c r="D171" s="879"/>
      <c r="E171" s="879"/>
      <c r="F171" s="879"/>
      <c r="G171" s="879"/>
      <c r="H171" s="879"/>
      <c r="I171" s="879"/>
      <c r="J171" s="879"/>
      <c r="K171" s="879"/>
      <c r="L171" s="879"/>
      <c r="M171" s="879"/>
      <c r="N171" s="879"/>
      <c r="O171" s="879"/>
      <c r="P171" s="879"/>
      <c r="Q171" s="880"/>
      <c r="R171" s="881"/>
      <c r="S171" s="881"/>
      <c r="T171" s="882"/>
      <c r="U171" s="882"/>
      <c r="V171" s="882"/>
      <c r="W171" s="882"/>
      <c r="X171" s="882"/>
    </row>
    <row r="172" spans="1:24" ht="15.75" customHeight="1">
      <c r="A172" s="886"/>
      <c r="B172" s="879"/>
      <c r="C172" s="879"/>
      <c r="D172" s="879"/>
      <c r="E172" s="879"/>
      <c r="F172" s="879"/>
      <c r="G172" s="879"/>
      <c r="H172" s="879"/>
      <c r="I172" s="879"/>
      <c r="J172" s="879"/>
      <c r="K172" s="879"/>
      <c r="L172" s="879"/>
      <c r="M172" s="879"/>
      <c r="N172" s="879"/>
      <c r="O172" s="879"/>
      <c r="P172" s="879"/>
      <c r="Q172" s="880"/>
      <c r="R172" s="881"/>
      <c r="S172" s="881"/>
      <c r="T172" s="882"/>
      <c r="U172" s="882"/>
      <c r="V172" s="882"/>
      <c r="W172" s="882"/>
      <c r="X172" s="882"/>
    </row>
    <row r="173" spans="1:24" ht="15.75" customHeight="1">
      <c r="A173" s="886"/>
      <c r="B173" s="879"/>
      <c r="C173" s="879"/>
      <c r="D173" s="879"/>
      <c r="E173" s="879"/>
      <c r="F173" s="879"/>
      <c r="G173" s="879"/>
      <c r="H173" s="879"/>
      <c r="I173" s="879"/>
      <c r="J173" s="879"/>
      <c r="K173" s="879"/>
      <c r="L173" s="879"/>
      <c r="M173" s="879"/>
      <c r="N173" s="879"/>
      <c r="O173" s="879"/>
      <c r="P173" s="879"/>
      <c r="Q173" s="880"/>
      <c r="R173" s="881"/>
      <c r="S173" s="881"/>
      <c r="T173" s="882"/>
      <c r="U173" s="882"/>
      <c r="V173" s="882"/>
      <c r="W173" s="882"/>
      <c r="X173" s="882"/>
    </row>
    <row r="174" spans="1:24" ht="15.75" customHeight="1">
      <c r="A174" s="886"/>
      <c r="B174" s="879"/>
      <c r="C174" s="879"/>
      <c r="D174" s="879"/>
      <c r="E174" s="879"/>
      <c r="F174" s="879"/>
      <c r="G174" s="879"/>
      <c r="H174" s="879"/>
      <c r="I174" s="879"/>
      <c r="J174" s="879"/>
      <c r="K174" s="879"/>
      <c r="L174" s="879"/>
      <c r="M174" s="879"/>
      <c r="N174" s="879"/>
      <c r="O174" s="879"/>
      <c r="P174" s="879"/>
      <c r="Q174" s="880"/>
      <c r="R174" s="881"/>
      <c r="S174" s="881"/>
      <c r="T174" s="882"/>
      <c r="U174" s="882"/>
      <c r="V174" s="882"/>
      <c r="W174" s="882"/>
      <c r="X174" s="882"/>
    </row>
    <row r="175" spans="1:24" ht="15.75" customHeight="1">
      <c r="A175" s="886"/>
      <c r="B175" s="879"/>
      <c r="C175" s="879"/>
      <c r="D175" s="879"/>
      <c r="E175" s="879"/>
      <c r="F175" s="879"/>
      <c r="G175" s="879"/>
      <c r="H175" s="879"/>
      <c r="I175" s="879"/>
      <c r="J175" s="879"/>
      <c r="K175" s="879"/>
      <c r="L175" s="879"/>
      <c r="M175" s="879"/>
      <c r="N175" s="879"/>
      <c r="O175" s="879"/>
      <c r="P175" s="879"/>
      <c r="Q175" s="880"/>
      <c r="R175" s="881"/>
      <c r="S175" s="881"/>
      <c r="T175" s="882"/>
      <c r="U175" s="882"/>
      <c r="V175" s="882"/>
      <c r="W175" s="882"/>
      <c r="X175" s="882"/>
    </row>
    <row r="176" spans="1:24" ht="15.75" customHeight="1">
      <c r="A176" s="886"/>
      <c r="B176" s="879"/>
      <c r="C176" s="879"/>
      <c r="D176" s="879"/>
      <c r="E176" s="879"/>
      <c r="F176" s="879"/>
      <c r="G176" s="879"/>
      <c r="H176" s="879"/>
      <c r="I176" s="879"/>
      <c r="J176" s="879"/>
      <c r="K176" s="879"/>
      <c r="L176" s="879"/>
      <c r="M176" s="879"/>
      <c r="N176" s="879"/>
      <c r="O176" s="879"/>
      <c r="P176" s="879"/>
      <c r="Q176" s="880"/>
      <c r="R176" s="881"/>
      <c r="S176" s="881"/>
      <c r="T176" s="882"/>
      <c r="U176" s="882"/>
      <c r="V176" s="882"/>
      <c r="W176" s="882"/>
      <c r="X176" s="882"/>
    </row>
    <row r="177" spans="1:24" ht="15.75" customHeight="1">
      <c r="A177" s="886"/>
      <c r="B177" s="879"/>
      <c r="C177" s="879"/>
      <c r="D177" s="879"/>
      <c r="E177" s="879"/>
      <c r="F177" s="879"/>
      <c r="G177" s="879"/>
      <c r="H177" s="879"/>
      <c r="I177" s="879"/>
      <c r="J177" s="879"/>
      <c r="K177" s="879"/>
      <c r="L177" s="879"/>
      <c r="M177" s="879"/>
      <c r="N177" s="879"/>
      <c r="O177" s="879"/>
      <c r="P177" s="879"/>
      <c r="Q177" s="880"/>
      <c r="R177" s="881"/>
      <c r="S177" s="881"/>
      <c r="T177" s="882"/>
      <c r="U177" s="882"/>
      <c r="V177" s="882"/>
      <c r="W177" s="882"/>
      <c r="X177" s="882"/>
    </row>
    <row r="178" spans="1:24" ht="15.75" customHeight="1">
      <c r="A178" s="886"/>
      <c r="B178" s="879"/>
      <c r="C178" s="879"/>
      <c r="D178" s="879"/>
      <c r="E178" s="879"/>
      <c r="F178" s="879"/>
      <c r="G178" s="879"/>
      <c r="H178" s="879"/>
      <c r="I178" s="879"/>
      <c r="J178" s="879"/>
      <c r="K178" s="879"/>
      <c r="L178" s="879"/>
      <c r="M178" s="879"/>
      <c r="N178" s="879"/>
      <c r="O178" s="879"/>
      <c r="P178" s="879"/>
      <c r="Q178" s="880"/>
      <c r="R178" s="881"/>
      <c r="S178" s="881"/>
      <c r="T178" s="882"/>
      <c r="U178" s="882"/>
      <c r="V178" s="882"/>
      <c r="W178" s="882"/>
      <c r="X178" s="882"/>
    </row>
    <row r="179" spans="1:24" ht="15.75" customHeight="1">
      <c r="A179" s="886"/>
      <c r="B179" s="879"/>
      <c r="C179" s="879"/>
      <c r="D179" s="879"/>
      <c r="E179" s="879"/>
      <c r="F179" s="879"/>
      <c r="G179" s="879"/>
      <c r="H179" s="879"/>
      <c r="I179" s="879"/>
      <c r="J179" s="879"/>
      <c r="K179" s="879"/>
      <c r="L179" s="879"/>
      <c r="M179" s="879"/>
      <c r="N179" s="879"/>
      <c r="O179" s="879"/>
      <c r="P179" s="879"/>
      <c r="Q179" s="880"/>
      <c r="R179" s="881"/>
      <c r="S179" s="881"/>
      <c r="T179" s="882"/>
      <c r="U179" s="882"/>
      <c r="V179" s="882"/>
      <c r="W179" s="882"/>
      <c r="X179" s="882"/>
    </row>
    <row r="180" spans="1:24" ht="15.75" customHeight="1">
      <c r="A180" s="886"/>
      <c r="B180" s="879"/>
      <c r="C180" s="879"/>
      <c r="D180" s="879"/>
      <c r="E180" s="879"/>
      <c r="F180" s="879"/>
      <c r="G180" s="879"/>
      <c r="H180" s="879"/>
      <c r="I180" s="879"/>
      <c r="J180" s="879"/>
      <c r="K180" s="879"/>
      <c r="L180" s="879"/>
      <c r="M180" s="879"/>
      <c r="N180" s="879"/>
      <c r="O180" s="879"/>
      <c r="P180" s="879"/>
      <c r="Q180" s="880"/>
      <c r="R180" s="881"/>
      <c r="S180" s="881"/>
      <c r="T180" s="882"/>
      <c r="U180" s="882"/>
      <c r="V180" s="882"/>
      <c r="W180" s="882"/>
      <c r="X180" s="882"/>
    </row>
    <row r="181" spans="1:24" ht="15.75" customHeight="1">
      <c r="A181" s="886"/>
      <c r="B181" s="879"/>
      <c r="C181" s="879"/>
      <c r="D181" s="879"/>
      <c r="E181" s="879"/>
      <c r="F181" s="879"/>
      <c r="G181" s="879"/>
      <c r="H181" s="879"/>
      <c r="I181" s="879"/>
      <c r="J181" s="879"/>
      <c r="K181" s="879"/>
      <c r="L181" s="879"/>
      <c r="M181" s="879"/>
      <c r="N181" s="879"/>
      <c r="O181" s="879"/>
      <c r="P181" s="879"/>
      <c r="Q181" s="880"/>
      <c r="R181" s="881"/>
      <c r="S181" s="881"/>
      <c r="T181" s="882"/>
      <c r="U181" s="882"/>
      <c r="V181" s="882"/>
      <c r="W181" s="882"/>
      <c r="X181" s="882"/>
    </row>
    <row r="182" spans="1:24" ht="15.75" customHeight="1">
      <c r="A182" s="886"/>
      <c r="B182" s="879"/>
      <c r="C182" s="879"/>
      <c r="D182" s="879"/>
      <c r="E182" s="879"/>
      <c r="F182" s="879"/>
      <c r="G182" s="879"/>
      <c r="H182" s="879"/>
      <c r="I182" s="879"/>
      <c r="J182" s="879"/>
      <c r="K182" s="879"/>
      <c r="L182" s="879"/>
      <c r="M182" s="879"/>
      <c r="N182" s="879"/>
      <c r="O182" s="879"/>
      <c r="P182" s="879"/>
      <c r="Q182" s="880"/>
      <c r="R182" s="881"/>
      <c r="S182" s="881"/>
      <c r="T182" s="882"/>
      <c r="U182" s="882"/>
      <c r="V182" s="882"/>
      <c r="W182" s="882"/>
      <c r="X182" s="882"/>
    </row>
    <row r="183" spans="1:24" ht="15.75" customHeight="1">
      <c r="A183" s="886"/>
      <c r="B183" s="879"/>
      <c r="C183" s="879"/>
      <c r="D183" s="879"/>
      <c r="E183" s="879"/>
      <c r="F183" s="879"/>
      <c r="G183" s="879"/>
      <c r="H183" s="879"/>
      <c r="I183" s="879"/>
      <c r="J183" s="879"/>
      <c r="K183" s="879"/>
      <c r="L183" s="879"/>
      <c r="M183" s="879"/>
      <c r="N183" s="879"/>
      <c r="O183" s="879"/>
      <c r="P183" s="879"/>
      <c r="Q183" s="880"/>
      <c r="R183" s="881"/>
      <c r="S183" s="881"/>
      <c r="T183" s="882"/>
      <c r="U183" s="882"/>
      <c r="V183" s="882"/>
      <c r="W183" s="882"/>
      <c r="X183" s="882"/>
    </row>
    <row r="184" spans="1:24" ht="15.75" customHeight="1">
      <c r="A184" s="886"/>
      <c r="B184" s="879"/>
      <c r="C184" s="879"/>
      <c r="D184" s="879"/>
      <c r="E184" s="879"/>
      <c r="F184" s="879"/>
      <c r="G184" s="879"/>
      <c r="H184" s="879"/>
      <c r="I184" s="879"/>
      <c r="J184" s="879"/>
      <c r="K184" s="879"/>
      <c r="L184" s="879"/>
      <c r="M184" s="879"/>
      <c r="N184" s="879"/>
      <c r="O184" s="879"/>
      <c r="P184" s="879"/>
      <c r="Q184" s="880"/>
      <c r="R184" s="881"/>
      <c r="S184" s="881"/>
      <c r="T184" s="882"/>
      <c r="U184" s="882"/>
      <c r="V184" s="882"/>
      <c r="W184" s="882"/>
      <c r="X184" s="882"/>
    </row>
    <row r="185" spans="1:24" ht="15.75" customHeight="1">
      <c r="A185" s="886"/>
      <c r="B185" s="879"/>
      <c r="C185" s="879"/>
      <c r="D185" s="879"/>
      <c r="E185" s="879"/>
      <c r="F185" s="879"/>
      <c r="G185" s="879"/>
      <c r="H185" s="879"/>
      <c r="I185" s="879"/>
      <c r="J185" s="879"/>
      <c r="K185" s="879"/>
      <c r="L185" s="879"/>
      <c r="M185" s="879"/>
      <c r="N185" s="879"/>
      <c r="O185" s="879"/>
      <c r="P185" s="879"/>
      <c r="Q185" s="880"/>
      <c r="R185" s="881"/>
      <c r="S185" s="881"/>
      <c r="T185" s="882"/>
      <c r="U185" s="882"/>
      <c r="V185" s="882"/>
      <c r="W185" s="882"/>
      <c r="X185" s="882"/>
    </row>
    <row r="186" spans="1:24" ht="15.75" customHeight="1">
      <c r="A186" s="886"/>
      <c r="B186" s="879"/>
      <c r="C186" s="879"/>
      <c r="D186" s="879"/>
      <c r="E186" s="879"/>
      <c r="F186" s="879"/>
      <c r="G186" s="879"/>
      <c r="H186" s="879"/>
      <c r="I186" s="879"/>
      <c r="J186" s="879"/>
      <c r="K186" s="879"/>
      <c r="L186" s="879"/>
      <c r="M186" s="879"/>
      <c r="N186" s="879"/>
      <c r="O186" s="879"/>
      <c r="P186" s="879"/>
      <c r="Q186" s="880"/>
      <c r="R186" s="881"/>
      <c r="S186" s="881"/>
      <c r="T186" s="882"/>
      <c r="U186" s="882"/>
      <c r="V186" s="882"/>
      <c r="W186" s="882"/>
      <c r="X186" s="882"/>
    </row>
    <row r="187" spans="1:24" ht="15.75" customHeight="1">
      <c r="A187" s="886"/>
      <c r="B187" s="879"/>
      <c r="C187" s="879"/>
      <c r="D187" s="879"/>
      <c r="E187" s="879"/>
      <c r="F187" s="879"/>
      <c r="G187" s="879"/>
      <c r="H187" s="879"/>
      <c r="I187" s="879"/>
      <c r="J187" s="879"/>
      <c r="K187" s="879"/>
      <c r="L187" s="879"/>
      <c r="M187" s="879"/>
      <c r="N187" s="879"/>
      <c r="O187" s="879"/>
      <c r="P187" s="879"/>
      <c r="Q187" s="880"/>
      <c r="R187" s="881"/>
      <c r="S187" s="881"/>
      <c r="T187" s="882"/>
      <c r="U187" s="882"/>
      <c r="V187" s="882"/>
      <c r="W187" s="882"/>
      <c r="X187" s="882"/>
    </row>
    <row r="188" spans="1:24" ht="15.75" customHeight="1">
      <c r="A188" s="886"/>
      <c r="B188" s="879"/>
      <c r="C188" s="879"/>
      <c r="D188" s="879"/>
      <c r="E188" s="879"/>
      <c r="F188" s="879"/>
      <c r="G188" s="879"/>
      <c r="H188" s="879"/>
      <c r="I188" s="879"/>
      <c r="J188" s="879"/>
      <c r="K188" s="879"/>
      <c r="L188" s="879"/>
      <c r="M188" s="879"/>
      <c r="N188" s="879"/>
      <c r="O188" s="879"/>
      <c r="P188" s="879"/>
      <c r="Q188" s="880"/>
      <c r="R188" s="881"/>
      <c r="S188" s="881"/>
      <c r="T188" s="882"/>
      <c r="U188" s="882"/>
      <c r="V188" s="882"/>
      <c r="W188" s="882"/>
      <c r="X188" s="882"/>
    </row>
    <row r="189" spans="1:24" ht="15.75" customHeight="1">
      <c r="A189" s="886"/>
      <c r="B189" s="879"/>
      <c r="C189" s="879"/>
      <c r="D189" s="879"/>
      <c r="E189" s="879"/>
      <c r="F189" s="879"/>
      <c r="G189" s="879"/>
      <c r="H189" s="879"/>
      <c r="I189" s="879"/>
      <c r="J189" s="879"/>
      <c r="K189" s="879"/>
      <c r="L189" s="879"/>
      <c r="M189" s="879"/>
      <c r="N189" s="879"/>
      <c r="O189" s="879"/>
      <c r="P189" s="879"/>
      <c r="Q189" s="880"/>
      <c r="R189" s="881"/>
      <c r="S189" s="881"/>
      <c r="T189" s="882"/>
      <c r="U189" s="882"/>
      <c r="V189" s="882"/>
      <c r="W189" s="882"/>
      <c r="X189" s="882"/>
    </row>
    <row r="190" spans="1:24" ht="15.75" customHeight="1">
      <c r="A190" s="886"/>
      <c r="B190" s="879"/>
      <c r="C190" s="879"/>
      <c r="D190" s="879"/>
      <c r="E190" s="879"/>
      <c r="F190" s="879"/>
      <c r="G190" s="879"/>
      <c r="H190" s="879"/>
      <c r="I190" s="879"/>
      <c r="J190" s="879"/>
      <c r="K190" s="879"/>
      <c r="L190" s="879"/>
      <c r="M190" s="879"/>
      <c r="N190" s="879"/>
      <c r="O190" s="879"/>
      <c r="P190" s="879"/>
      <c r="Q190" s="880"/>
      <c r="R190" s="881"/>
      <c r="S190" s="881"/>
      <c r="T190" s="882"/>
      <c r="U190" s="882"/>
      <c r="V190" s="882"/>
      <c r="W190" s="882"/>
      <c r="X190" s="882"/>
    </row>
    <row r="191" spans="1:24" ht="15.75" customHeight="1">
      <c r="A191" s="886"/>
      <c r="B191" s="879"/>
      <c r="C191" s="879"/>
      <c r="D191" s="879"/>
      <c r="E191" s="879"/>
      <c r="F191" s="879"/>
      <c r="G191" s="879"/>
      <c r="H191" s="879"/>
      <c r="I191" s="879"/>
      <c r="J191" s="879"/>
      <c r="K191" s="879"/>
      <c r="L191" s="879"/>
      <c r="M191" s="879"/>
      <c r="N191" s="879"/>
      <c r="O191" s="879"/>
      <c r="P191" s="879"/>
      <c r="Q191" s="880"/>
      <c r="R191" s="881"/>
      <c r="S191" s="881"/>
      <c r="T191" s="882"/>
      <c r="U191" s="882"/>
      <c r="V191" s="882"/>
      <c r="W191" s="882"/>
      <c r="X191" s="882"/>
    </row>
    <row r="192" spans="1:24" ht="15.75" customHeight="1">
      <c r="A192" s="886"/>
      <c r="B192" s="879"/>
      <c r="C192" s="879"/>
      <c r="D192" s="879"/>
      <c r="E192" s="879"/>
      <c r="F192" s="879"/>
      <c r="G192" s="879"/>
      <c r="H192" s="879"/>
      <c r="I192" s="879"/>
      <c r="J192" s="879"/>
      <c r="K192" s="879"/>
      <c r="L192" s="879"/>
      <c r="M192" s="879"/>
      <c r="N192" s="879"/>
      <c r="O192" s="879"/>
      <c r="P192" s="879"/>
      <c r="Q192" s="880"/>
      <c r="R192" s="881"/>
      <c r="S192" s="881"/>
      <c r="T192" s="882"/>
      <c r="U192" s="882"/>
      <c r="V192" s="882"/>
      <c r="W192" s="882"/>
      <c r="X192" s="882"/>
    </row>
    <row r="193" spans="1:24" ht="15.75" customHeight="1">
      <c r="A193" s="886"/>
      <c r="B193" s="879"/>
      <c r="C193" s="879"/>
      <c r="D193" s="879"/>
      <c r="E193" s="879"/>
      <c r="F193" s="879"/>
      <c r="G193" s="879"/>
      <c r="H193" s="879"/>
      <c r="I193" s="879"/>
      <c r="J193" s="879"/>
      <c r="K193" s="879"/>
      <c r="L193" s="879"/>
      <c r="M193" s="879"/>
      <c r="N193" s="879"/>
      <c r="O193" s="879"/>
      <c r="P193" s="879"/>
      <c r="Q193" s="880"/>
      <c r="R193" s="881"/>
      <c r="S193" s="881"/>
      <c r="T193" s="882"/>
      <c r="U193" s="882"/>
      <c r="V193" s="882"/>
      <c r="W193" s="882"/>
      <c r="X193" s="882"/>
    </row>
    <row r="194" spans="1:24" ht="15.75" customHeight="1">
      <c r="A194" s="886"/>
      <c r="B194" s="879"/>
      <c r="C194" s="879"/>
      <c r="D194" s="879"/>
      <c r="E194" s="879"/>
      <c r="F194" s="879"/>
      <c r="G194" s="879"/>
      <c r="H194" s="879"/>
      <c r="I194" s="879"/>
      <c r="J194" s="879"/>
      <c r="K194" s="879"/>
      <c r="L194" s="879"/>
      <c r="M194" s="879"/>
      <c r="N194" s="879"/>
      <c r="O194" s="879"/>
      <c r="P194" s="879"/>
      <c r="Q194" s="880"/>
      <c r="R194" s="881"/>
      <c r="S194" s="881"/>
      <c r="T194" s="882"/>
      <c r="U194" s="882"/>
      <c r="V194" s="882"/>
      <c r="W194" s="882"/>
      <c r="X194" s="882"/>
    </row>
    <row r="195" spans="1:24" ht="15.75" customHeight="1">
      <c r="A195" s="886"/>
      <c r="B195" s="879"/>
      <c r="C195" s="879"/>
      <c r="D195" s="879"/>
      <c r="E195" s="879"/>
      <c r="F195" s="879"/>
      <c r="G195" s="879"/>
      <c r="H195" s="879"/>
      <c r="I195" s="879"/>
      <c r="J195" s="879"/>
      <c r="K195" s="879"/>
      <c r="L195" s="879"/>
      <c r="M195" s="879"/>
      <c r="N195" s="879"/>
      <c r="O195" s="879"/>
      <c r="P195" s="879"/>
      <c r="Q195" s="880"/>
      <c r="R195" s="881"/>
      <c r="S195" s="881"/>
      <c r="T195" s="882"/>
      <c r="U195" s="882"/>
      <c r="V195" s="882"/>
      <c r="W195" s="882"/>
      <c r="X195" s="882"/>
    </row>
    <row r="196" spans="1:24" ht="15.75" customHeight="1">
      <c r="A196" s="886"/>
      <c r="B196" s="879"/>
      <c r="C196" s="879"/>
      <c r="D196" s="879"/>
      <c r="E196" s="879"/>
      <c r="F196" s="879"/>
      <c r="G196" s="879"/>
      <c r="H196" s="879"/>
      <c r="I196" s="879"/>
      <c r="J196" s="879"/>
      <c r="K196" s="879"/>
      <c r="L196" s="879"/>
      <c r="M196" s="879"/>
      <c r="N196" s="879"/>
      <c r="O196" s="879"/>
      <c r="P196" s="879"/>
      <c r="Q196" s="880"/>
      <c r="R196" s="881"/>
      <c r="S196" s="881"/>
      <c r="T196" s="882"/>
      <c r="U196" s="882"/>
      <c r="V196" s="882"/>
      <c r="W196" s="882"/>
      <c r="X196" s="882"/>
    </row>
    <row r="197" spans="1:24" ht="15.75" customHeight="1">
      <c r="A197" s="886"/>
      <c r="B197" s="879"/>
      <c r="C197" s="879"/>
      <c r="D197" s="879"/>
      <c r="E197" s="879"/>
      <c r="F197" s="879"/>
      <c r="G197" s="879"/>
      <c r="H197" s="879"/>
      <c r="I197" s="879"/>
      <c r="J197" s="879"/>
      <c r="K197" s="879"/>
      <c r="L197" s="879"/>
      <c r="M197" s="879"/>
      <c r="N197" s="879"/>
      <c r="O197" s="879"/>
      <c r="P197" s="879"/>
      <c r="Q197" s="880"/>
      <c r="R197" s="881"/>
      <c r="S197" s="881"/>
      <c r="T197" s="882"/>
      <c r="U197" s="882"/>
      <c r="V197" s="882"/>
      <c r="W197" s="882"/>
      <c r="X197" s="882"/>
    </row>
    <row r="198" spans="1:24" ht="15.75" customHeight="1">
      <c r="A198" s="886"/>
      <c r="B198" s="879"/>
      <c r="C198" s="879"/>
      <c r="D198" s="879"/>
      <c r="E198" s="879"/>
      <c r="F198" s="879"/>
      <c r="G198" s="879"/>
      <c r="H198" s="879"/>
      <c r="I198" s="879"/>
      <c r="J198" s="879"/>
      <c r="K198" s="879"/>
      <c r="L198" s="879"/>
      <c r="M198" s="879"/>
      <c r="N198" s="879"/>
      <c r="O198" s="879"/>
      <c r="P198" s="879"/>
      <c r="Q198" s="880"/>
      <c r="R198" s="881"/>
      <c r="S198" s="881"/>
      <c r="T198" s="882"/>
      <c r="U198" s="882"/>
      <c r="V198" s="882"/>
      <c r="W198" s="882"/>
      <c r="X198" s="882"/>
    </row>
    <row r="199" spans="1:24" ht="15.75" customHeight="1">
      <c r="A199" s="886"/>
      <c r="B199" s="879"/>
      <c r="C199" s="879"/>
      <c r="D199" s="879"/>
      <c r="E199" s="879"/>
      <c r="F199" s="879"/>
      <c r="G199" s="879"/>
      <c r="H199" s="879"/>
      <c r="I199" s="879"/>
      <c r="J199" s="879"/>
      <c r="K199" s="879"/>
      <c r="L199" s="879"/>
      <c r="M199" s="879"/>
      <c r="N199" s="879"/>
      <c r="O199" s="879"/>
      <c r="P199" s="879"/>
      <c r="Q199" s="880"/>
      <c r="R199" s="881"/>
      <c r="S199" s="881"/>
      <c r="T199" s="882"/>
      <c r="U199" s="882"/>
      <c r="V199" s="882"/>
      <c r="W199" s="882"/>
      <c r="X199" s="882"/>
    </row>
    <row r="200" spans="1:24" ht="15.75" customHeight="1">
      <c r="A200" s="886"/>
      <c r="B200" s="879"/>
      <c r="C200" s="879"/>
      <c r="D200" s="879"/>
      <c r="E200" s="879"/>
      <c r="F200" s="879"/>
      <c r="G200" s="879"/>
      <c r="H200" s="879"/>
      <c r="I200" s="879"/>
      <c r="J200" s="879"/>
      <c r="K200" s="879"/>
      <c r="L200" s="879"/>
      <c r="M200" s="879"/>
      <c r="N200" s="879"/>
      <c r="O200" s="879"/>
      <c r="P200" s="879"/>
      <c r="Q200" s="880"/>
      <c r="R200" s="881"/>
      <c r="S200" s="881"/>
      <c r="T200" s="882"/>
      <c r="U200" s="882"/>
      <c r="V200" s="882"/>
      <c r="W200" s="882"/>
      <c r="X200" s="882"/>
    </row>
    <row r="201" spans="1:24" ht="15.75" customHeight="1">
      <c r="A201" s="886"/>
      <c r="B201" s="879"/>
      <c r="C201" s="879"/>
      <c r="D201" s="879"/>
      <c r="E201" s="879"/>
      <c r="F201" s="879"/>
      <c r="G201" s="879"/>
      <c r="H201" s="879"/>
      <c r="I201" s="879"/>
      <c r="J201" s="879"/>
      <c r="K201" s="879"/>
      <c r="L201" s="879"/>
      <c r="M201" s="879"/>
      <c r="N201" s="879"/>
      <c r="O201" s="879"/>
      <c r="P201" s="879"/>
      <c r="Q201" s="880"/>
      <c r="R201" s="881"/>
      <c r="S201" s="881"/>
      <c r="T201" s="882"/>
      <c r="U201" s="882"/>
      <c r="V201" s="882"/>
      <c r="W201" s="882"/>
      <c r="X201" s="882"/>
    </row>
    <row r="202" spans="1:24" ht="15.75" customHeight="1">
      <c r="A202" s="886"/>
      <c r="B202" s="879"/>
      <c r="C202" s="879"/>
      <c r="D202" s="879"/>
      <c r="E202" s="879"/>
      <c r="F202" s="879"/>
      <c r="G202" s="879"/>
      <c r="H202" s="879"/>
      <c r="I202" s="879"/>
      <c r="J202" s="879"/>
      <c r="K202" s="879"/>
      <c r="L202" s="879"/>
      <c r="M202" s="879"/>
      <c r="N202" s="879"/>
      <c r="O202" s="879"/>
      <c r="P202" s="879"/>
      <c r="Q202" s="880"/>
      <c r="R202" s="881"/>
      <c r="S202" s="881"/>
      <c r="T202" s="882"/>
      <c r="U202" s="882"/>
      <c r="V202" s="882"/>
      <c r="W202" s="882"/>
      <c r="X202" s="882"/>
    </row>
    <row r="203" spans="1:24" ht="15.75" customHeight="1">
      <c r="A203" s="886"/>
      <c r="B203" s="879"/>
      <c r="C203" s="879"/>
      <c r="D203" s="879"/>
      <c r="E203" s="879"/>
      <c r="F203" s="879"/>
      <c r="G203" s="879"/>
      <c r="H203" s="879"/>
      <c r="I203" s="879"/>
      <c r="J203" s="879"/>
      <c r="K203" s="879"/>
      <c r="L203" s="879"/>
      <c r="M203" s="879"/>
      <c r="N203" s="879"/>
      <c r="O203" s="879"/>
      <c r="P203" s="879"/>
      <c r="Q203" s="880"/>
      <c r="R203" s="881"/>
      <c r="S203" s="881"/>
      <c r="T203" s="882"/>
      <c r="U203" s="882"/>
      <c r="V203" s="882"/>
      <c r="W203" s="882"/>
      <c r="X203" s="882"/>
    </row>
    <row r="204" spans="1:24" ht="15.75" customHeight="1">
      <c r="A204" s="886"/>
      <c r="B204" s="879"/>
      <c r="C204" s="879"/>
      <c r="D204" s="879"/>
      <c r="E204" s="879"/>
      <c r="F204" s="879"/>
      <c r="G204" s="879"/>
      <c r="H204" s="879"/>
      <c r="I204" s="879"/>
      <c r="J204" s="879"/>
      <c r="K204" s="879"/>
      <c r="L204" s="879"/>
      <c r="M204" s="879"/>
      <c r="N204" s="879"/>
      <c r="O204" s="879"/>
      <c r="P204" s="879"/>
      <c r="Q204" s="880"/>
      <c r="R204" s="881"/>
      <c r="S204" s="881"/>
      <c r="T204" s="882"/>
      <c r="U204" s="882"/>
      <c r="V204" s="882"/>
      <c r="W204" s="882"/>
      <c r="X204" s="882"/>
    </row>
    <row r="205" spans="1:24" ht="15.75" customHeight="1">
      <c r="A205" s="886"/>
      <c r="B205" s="879"/>
      <c r="C205" s="879"/>
      <c r="D205" s="879"/>
      <c r="E205" s="879"/>
      <c r="F205" s="879"/>
      <c r="G205" s="879"/>
      <c r="H205" s="879"/>
      <c r="I205" s="879"/>
      <c r="J205" s="879"/>
      <c r="K205" s="879"/>
      <c r="L205" s="879"/>
      <c r="M205" s="879"/>
      <c r="N205" s="879"/>
      <c r="O205" s="879"/>
      <c r="P205" s="879"/>
      <c r="Q205" s="880"/>
      <c r="R205" s="881"/>
      <c r="S205" s="881"/>
      <c r="T205" s="882"/>
      <c r="U205" s="882"/>
      <c r="V205" s="882"/>
      <c r="W205" s="882"/>
      <c r="X205" s="882"/>
    </row>
    <row r="206" spans="1:24" ht="15.75" customHeight="1">
      <c r="A206" s="886"/>
      <c r="B206" s="879"/>
      <c r="C206" s="879"/>
      <c r="D206" s="879"/>
      <c r="E206" s="879"/>
      <c r="F206" s="879"/>
      <c r="G206" s="879"/>
      <c r="H206" s="879"/>
      <c r="I206" s="879"/>
      <c r="J206" s="879"/>
      <c r="K206" s="879"/>
      <c r="L206" s="879"/>
      <c r="M206" s="879"/>
      <c r="N206" s="879"/>
      <c r="O206" s="879"/>
      <c r="P206" s="879"/>
      <c r="Q206" s="880"/>
      <c r="R206" s="881"/>
      <c r="S206" s="881"/>
      <c r="T206" s="882"/>
      <c r="U206" s="882"/>
      <c r="V206" s="882"/>
      <c r="W206" s="882"/>
      <c r="X206" s="882"/>
    </row>
    <row r="207" spans="1:24" ht="15.75" customHeight="1">
      <c r="A207" s="886"/>
      <c r="B207" s="879"/>
      <c r="C207" s="879"/>
      <c r="D207" s="879"/>
      <c r="E207" s="879"/>
      <c r="F207" s="879"/>
      <c r="G207" s="879"/>
      <c r="H207" s="879"/>
      <c r="I207" s="879"/>
      <c r="J207" s="879"/>
      <c r="K207" s="879"/>
      <c r="L207" s="879"/>
      <c r="M207" s="879"/>
      <c r="N207" s="879"/>
      <c r="O207" s="879"/>
      <c r="P207" s="879"/>
      <c r="Q207" s="880"/>
      <c r="R207" s="881"/>
      <c r="S207" s="881"/>
      <c r="T207" s="882"/>
      <c r="U207" s="882"/>
      <c r="V207" s="882"/>
      <c r="W207" s="882"/>
      <c r="X207" s="882"/>
    </row>
    <row r="208" spans="1:24" ht="15.75" customHeight="1">
      <c r="A208" s="886"/>
      <c r="B208" s="879"/>
      <c r="C208" s="879"/>
      <c r="D208" s="879"/>
      <c r="E208" s="879"/>
      <c r="F208" s="879"/>
      <c r="G208" s="879"/>
      <c r="H208" s="879"/>
      <c r="I208" s="879"/>
      <c r="J208" s="879"/>
      <c r="K208" s="879"/>
      <c r="L208" s="879"/>
      <c r="M208" s="879"/>
      <c r="N208" s="879"/>
      <c r="O208" s="879"/>
      <c r="P208" s="879"/>
      <c r="Q208" s="880"/>
      <c r="R208" s="881"/>
      <c r="S208" s="881"/>
      <c r="T208" s="882"/>
      <c r="U208" s="882"/>
      <c r="V208" s="882"/>
      <c r="W208" s="882"/>
      <c r="X208" s="882"/>
    </row>
    <row r="209" spans="1:24" ht="15.75" customHeight="1">
      <c r="A209" s="886"/>
      <c r="B209" s="879"/>
      <c r="C209" s="879"/>
      <c r="D209" s="879"/>
      <c r="E209" s="879"/>
      <c r="F209" s="879"/>
      <c r="G209" s="879"/>
      <c r="H209" s="879"/>
      <c r="I209" s="879"/>
      <c r="J209" s="879"/>
      <c r="K209" s="879"/>
      <c r="L209" s="879"/>
      <c r="M209" s="879"/>
      <c r="N209" s="879"/>
      <c r="O209" s="879"/>
      <c r="P209" s="879"/>
      <c r="Q209" s="880"/>
      <c r="R209" s="881"/>
      <c r="S209" s="881"/>
      <c r="T209" s="882"/>
      <c r="U209" s="882"/>
      <c r="V209" s="882"/>
      <c r="W209" s="882"/>
      <c r="X209" s="882"/>
    </row>
    <row r="210" spans="1:24" ht="15.75" customHeight="1">
      <c r="A210" s="886"/>
      <c r="B210" s="879"/>
      <c r="C210" s="879"/>
      <c r="D210" s="879"/>
      <c r="E210" s="879"/>
      <c r="F210" s="879"/>
      <c r="G210" s="879"/>
      <c r="H210" s="879"/>
      <c r="I210" s="879"/>
      <c r="J210" s="879"/>
      <c r="K210" s="879"/>
      <c r="L210" s="879"/>
      <c r="M210" s="879"/>
      <c r="N210" s="879"/>
      <c r="O210" s="879"/>
      <c r="P210" s="879"/>
      <c r="Q210" s="880"/>
      <c r="R210" s="881"/>
      <c r="S210" s="881"/>
      <c r="T210" s="882"/>
      <c r="U210" s="882"/>
      <c r="V210" s="882"/>
      <c r="W210" s="882"/>
      <c r="X210" s="882"/>
    </row>
    <row r="211" spans="1:24" ht="15.75" customHeight="1">
      <c r="A211" s="886"/>
      <c r="B211" s="879"/>
      <c r="C211" s="879"/>
      <c r="D211" s="879"/>
      <c r="E211" s="879"/>
      <c r="F211" s="879"/>
      <c r="G211" s="879"/>
      <c r="H211" s="879"/>
      <c r="I211" s="879"/>
      <c r="J211" s="879"/>
      <c r="K211" s="879"/>
      <c r="L211" s="879"/>
      <c r="M211" s="879"/>
      <c r="N211" s="879"/>
      <c r="O211" s="879"/>
      <c r="P211" s="879"/>
      <c r="Q211" s="880"/>
      <c r="R211" s="881"/>
      <c r="S211" s="881"/>
      <c r="T211" s="882"/>
      <c r="U211" s="882"/>
      <c r="V211" s="882"/>
      <c r="W211" s="882"/>
      <c r="X211" s="882"/>
    </row>
    <row r="212" spans="1:24" ht="15.75" customHeight="1">
      <c r="A212" s="886"/>
      <c r="B212" s="879"/>
      <c r="C212" s="879"/>
      <c r="D212" s="879"/>
      <c r="E212" s="879"/>
      <c r="F212" s="879"/>
      <c r="G212" s="879"/>
      <c r="H212" s="879"/>
      <c r="I212" s="879"/>
      <c r="J212" s="879"/>
      <c r="K212" s="879"/>
      <c r="L212" s="879"/>
      <c r="M212" s="879"/>
      <c r="N212" s="879"/>
      <c r="O212" s="879"/>
      <c r="P212" s="879"/>
      <c r="Q212" s="880"/>
      <c r="R212" s="881"/>
      <c r="S212" s="881"/>
      <c r="T212" s="882"/>
      <c r="U212" s="882"/>
      <c r="V212" s="882"/>
      <c r="W212" s="882"/>
      <c r="X212" s="882"/>
    </row>
    <row r="213" spans="1:24" ht="15.75" customHeight="1">
      <c r="A213" s="886"/>
      <c r="B213" s="879"/>
      <c r="C213" s="879"/>
      <c r="D213" s="879"/>
      <c r="E213" s="879"/>
      <c r="F213" s="879"/>
      <c r="G213" s="879"/>
      <c r="H213" s="879"/>
      <c r="I213" s="879"/>
      <c r="J213" s="879"/>
      <c r="K213" s="879"/>
      <c r="L213" s="879"/>
      <c r="M213" s="879"/>
      <c r="N213" s="879"/>
      <c r="O213" s="879"/>
      <c r="P213" s="879"/>
      <c r="Q213" s="880"/>
      <c r="R213" s="881"/>
      <c r="S213" s="881"/>
      <c r="T213" s="882"/>
      <c r="U213" s="882"/>
      <c r="V213" s="882"/>
      <c r="W213" s="882"/>
      <c r="X213" s="882"/>
    </row>
    <row r="214" spans="1:24" ht="15.75" customHeight="1">
      <c r="A214" s="886"/>
      <c r="B214" s="879"/>
      <c r="C214" s="879"/>
      <c r="D214" s="879"/>
      <c r="E214" s="879"/>
      <c r="F214" s="879"/>
      <c r="G214" s="879"/>
      <c r="H214" s="879"/>
      <c r="I214" s="879"/>
      <c r="J214" s="879"/>
      <c r="K214" s="879"/>
      <c r="L214" s="879"/>
      <c r="M214" s="879"/>
      <c r="N214" s="879"/>
      <c r="O214" s="879"/>
      <c r="P214" s="879"/>
      <c r="Q214" s="880"/>
      <c r="R214" s="881"/>
      <c r="S214" s="881"/>
      <c r="T214" s="882"/>
      <c r="U214" s="882"/>
      <c r="V214" s="882"/>
      <c r="W214" s="882"/>
      <c r="X214" s="882"/>
    </row>
    <row r="215" spans="1:24" ht="15.75" customHeight="1">
      <c r="A215" s="886"/>
      <c r="B215" s="879"/>
      <c r="C215" s="879"/>
      <c r="D215" s="879"/>
      <c r="E215" s="879"/>
      <c r="F215" s="879"/>
      <c r="G215" s="879"/>
      <c r="H215" s="879"/>
      <c r="I215" s="879"/>
      <c r="J215" s="879"/>
      <c r="K215" s="879"/>
      <c r="L215" s="879"/>
      <c r="M215" s="879"/>
      <c r="N215" s="879"/>
      <c r="O215" s="879"/>
      <c r="P215" s="879"/>
      <c r="Q215" s="880"/>
      <c r="R215" s="881"/>
      <c r="S215" s="881"/>
      <c r="T215" s="882"/>
      <c r="U215" s="882"/>
      <c r="V215" s="882"/>
      <c r="W215" s="882"/>
      <c r="X215" s="882"/>
    </row>
    <row r="216" spans="1:24" ht="15.75" customHeight="1">
      <c r="A216" s="886"/>
      <c r="B216" s="879"/>
      <c r="C216" s="879"/>
      <c r="D216" s="879"/>
      <c r="E216" s="879"/>
      <c r="F216" s="879"/>
      <c r="G216" s="879"/>
      <c r="H216" s="879"/>
      <c r="I216" s="879"/>
      <c r="J216" s="879"/>
      <c r="K216" s="879"/>
      <c r="L216" s="879"/>
      <c r="M216" s="879"/>
      <c r="N216" s="879"/>
      <c r="O216" s="879"/>
      <c r="P216" s="879"/>
      <c r="Q216" s="880"/>
      <c r="R216" s="881"/>
      <c r="S216" s="881"/>
      <c r="T216" s="882"/>
      <c r="U216" s="882"/>
      <c r="V216" s="882"/>
      <c r="W216" s="882"/>
      <c r="X216" s="882"/>
    </row>
    <row r="217" spans="1:24" ht="15.75" customHeight="1">
      <c r="A217" s="886"/>
      <c r="B217" s="879"/>
      <c r="C217" s="879"/>
      <c r="D217" s="879"/>
      <c r="E217" s="879"/>
      <c r="F217" s="879"/>
      <c r="G217" s="879"/>
      <c r="H217" s="879"/>
      <c r="I217" s="879"/>
      <c r="J217" s="879"/>
      <c r="K217" s="879"/>
      <c r="L217" s="879"/>
      <c r="M217" s="879"/>
      <c r="N217" s="879"/>
      <c r="O217" s="879"/>
      <c r="P217" s="879"/>
      <c r="Q217" s="880"/>
      <c r="R217" s="881"/>
      <c r="S217" s="881"/>
      <c r="T217" s="882"/>
      <c r="U217" s="882"/>
      <c r="V217" s="882"/>
      <c r="W217" s="882"/>
      <c r="X217" s="882"/>
    </row>
    <row r="218" spans="1:24" ht="15.75" customHeight="1">
      <c r="A218" s="886"/>
      <c r="B218" s="879"/>
      <c r="C218" s="879"/>
      <c r="D218" s="879"/>
      <c r="E218" s="879"/>
      <c r="F218" s="879"/>
      <c r="G218" s="879"/>
      <c r="H218" s="879"/>
      <c r="I218" s="879"/>
      <c r="J218" s="879"/>
      <c r="K218" s="879"/>
      <c r="L218" s="879"/>
      <c r="M218" s="879"/>
      <c r="N218" s="879"/>
      <c r="O218" s="879"/>
      <c r="P218" s="879"/>
      <c r="Q218" s="880"/>
      <c r="R218" s="881"/>
      <c r="S218" s="881"/>
      <c r="T218" s="882"/>
      <c r="U218" s="882"/>
      <c r="V218" s="882"/>
      <c r="W218" s="882"/>
      <c r="X218" s="882"/>
    </row>
    <row r="219" spans="1:24" ht="15.75" customHeight="1">
      <c r="A219" s="886"/>
      <c r="B219" s="879"/>
      <c r="C219" s="879"/>
      <c r="D219" s="879"/>
      <c r="E219" s="879"/>
      <c r="F219" s="879"/>
      <c r="G219" s="879"/>
      <c r="H219" s="879"/>
      <c r="I219" s="879"/>
      <c r="J219" s="879"/>
      <c r="K219" s="879"/>
      <c r="L219" s="879"/>
      <c r="M219" s="879"/>
      <c r="N219" s="879"/>
      <c r="O219" s="879"/>
      <c r="P219" s="879"/>
      <c r="Q219" s="880"/>
      <c r="R219" s="881"/>
      <c r="S219" s="881"/>
      <c r="T219" s="882"/>
      <c r="U219" s="882"/>
      <c r="V219" s="882"/>
      <c r="W219" s="882"/>
      <c r="X219" s="882"/>
    </row>
    <row r="220" spans="1:24" ht="15.75" customHeight="1">
      <c r="A220" s="886"/>
      <c r="B220" s="879"/>
      <c r="C220" s="879"/>
      <c r="D220" s="879"/>
      <c r="E220" s="879"/>
      <c r="F220" s="879"/>
      <c r="G220" s="879"/>
      <c r="H220" s="879"/>
      <c r="I220" s="879"/>
      <c r="J220" s="879"/>
      <c r="K220" s="879"/>
      <c r="L220" s="879"/>
      <c r="M220" s="879"/>
      <c r="N220" s="879"/>
      <c r="O220" s="879"/>
      <c r="P220" s="879"/>
      <c r="Q220" s="880"/>
      <c r="R220" s="881"/>
      <c r="S220" s="881"/>
      <c r="T220" s="882"/>
      <c r="U220" s="882"/>
      <c r="V220" s="882"/>
      <c r="W220" s="882"/>
      <c r="X220" s="882"/>
    </row>
    <row r="221" spans="1:24" ht="15.75" customHeight="1">
      <c r="A221" s="886"/>
      <c r="B221" s="879"/>
      <c r="C221" s="879"/>
      <c r="D221" s="879"/>
      <c r="E221" s="879"/>
      <c r="F221" s="879"/>
      <c r="G221" s="879"/>
      <c r="H221" s="879"/>
      <c r="I221" s="879"/>
      <c r="J221" s="879"/>
      <c r="K221" s="879"/>
      <c r="L221" s="879"/>
      <c r="M221" s="879"/>
      <c r="N221" s="879"/>
      <c r="O221" s="879"/>
      <c r="P221" s="879"/>
      <c r="Q221" s="880"/>
      <c r="R221" s="881"/>
      <c r="S221" s="881"/>
      <c r="T221" s="882"/>
      <c r="U221" s="882"/>
      <c r="V221" s="882"/>
      <c r="W221" s="882"/>
      <c r="X221" s="882"/>
    </row>
    <row r="222" spans="1:24" ht="15.75" customHeight="1">
      <c r="A222" s="886"/>
      <c r="B222" s="879"/>
      <c r="C222" s="879"/>
      <c r="D222" s="879"/>
      <c r="E222" s="879"/>
      <c r="F222" s="879"/>
      <c r="G222" s="879"/>
      <c r="H222" s="879"/>
      <c r="I222" s="879"/>
      <c r="J222" s="879"/>
      <c r="K222" s="879"/>
      <c r="L222" s="879"/>
      <c r="M222" s="879"/>
      <c r="N222" s="879"/>
      <c r="O222" s="879"/>
      <c r="P222" s="879"/>
      <c r="Q222" s="880"/>
      <c r="R222" s="881"/>
      <c r="S222" s="881"/>
      <c r="T222" s="882"/>
      <c r="U222" s="882"/>
      <c r="V222" s="882"/>
      <c r="W222" s="882"/>
      <c r="X222" s="882"/>
    </row>
    <row r="223" spans="1:24" ht="15.75" customHeight="1">
      <c r="A223" s="886"/>
      <c r="B223" s="879"/>
      <c r="C223" s="879"/>
      <c r="D223" s="879"/>
      <c r="E223" s="879"/>
      <c r="F223" s="879"/>
      <c r="G223" s="879"/>
      <c r="H223" s="879"/>
      <c r="I223" s="879"/>
      <c r="J223" s="879"/>
      <c r="K223" s="879"/>
      <c r="L223" s="879"/>
      <c r="M223" s="879"/>
      <c r="N223" s="879"/>
      <c r="O223" s="879"/>
      <c r="P223" s="879"/>
      <c r="Q223" s="880"/>
      <c r="R223" s="881"/>
      <c r="S223" s="881"/>
      <c r="T223" s="882"/>
      <c r="U223" s="882"/>
      <c r="V223" s="882"/>
      <c r="W223" s="882"/>
      <c r="X223" s="882"/>
    </row>
    <row r="224" spans="1:24" ht="15.75" customHeight="1">
      <c r="A224" s="886"/>
      <c r="B224" s="879"/>
      <c r="C224" s="879"/>
      <c r="D224" s="879"/>
      <c r="E224" s="879"/>
      <c r="F224" s="879"/>
      <c r="G224" s="879"/>
      <c r="H224" s="879"/>
      <c r="I224" s="879"/>
      <c r="J224" s="879"/>
      <c r="K224" s="879"/>
      <c r="L224" s="879"/>
      <c r="M224" s="879"/>
      <c r="N224" s="879"/>
      <c r="O224" s="879"/>
      <c r="P224" s="879"/>
      <c r="Q224" s="880"/>
      <c r="R224" s="881"/>
      <c r="S224" s="881"/>
      <c r="T224" s="882"/>
      <c r="U224" s="882"/>
      <c r="V224" s="882"/>
      <c r="W224" s="882"/>
      <c r="X224" s="882"/>
    </row>
    <row r="225" spans="1:24" ht="15.75" customHeight="1">
      <c r="A225" s="886"/>
      <c r="B225" s="879"/>
      <c r="C225" s="879"/>
      <c r="D225" s="879"/>
      <c r="E225" s="879"/>
      <c r="F225" s="879"/>
      <c r="G225" s="879"/>
      <c r="H225" s="879"/>
      <c r="I225" s="879"/>
      <c r="J225" s="879"/>
      <c r="K225" s="879"/>
      <c r="L225" s="879"/>
      <c r="M225" s="879"/>
      <c r="N225" s="879"/>
      <c r="O225" s="879"/>
      <c r="P225" s="879"/>
      <c r="Q225" s="880"/>
      <c r="R225" s="881"/>
      <c r="S225" s="881"/>
      <c r="T225" s="882"/>
      <c r="U225" s="882"/>
      <c r="V225" s="882"/>
      <c r="W225" s="882"/>
      <c r="X225" s="882"/>
    </row>
    <row r="226" spans="1:24" ht="15.75" customHeight="1">
      <c r="A226" s="886"/>
      <c r="B226" s="879"/>
      <c r="C226" s="879"/>
      <c r="D226" s="879"/>
      <c r="E226" s="879"/>
      <c r="F226" s="879"/>
      <c r="G226" s="879"/>
      <c r="H226" s="879"/>
      <c r="I226" s="879"/>
      <c r="J226" s="879"/>
      <c r="K226" s="879"/>
      <c r="L226" s="879"/>
      <c r="M226" s="879"/>
      <c r="N226" s="879"/>
      <c r="O226" s="879"/>
      <c r="P226" s="879"/>
      <c r="Q226" s="880"/>
      <c r="R226" s="881"/>
      <c r="S226" s="881"/>
      <c r="T226" s="882"/>
      <c r="U226" s="882"/>
      <c r="V226" s="882"/>
      <c r="W226" s="882"/>
      <c r="X226" s="882"/>
    </row>
    <row r="227" spans="1:24" ht="15.75" customHeight="1">
      <c r="A227" s="878"/>
      <c r="B227" s="879"/>
      <c r="C227" s="879"/>
      <c r="D227" s="879"/>
      <c r="E227" s="879"/>
      <c r="F227" s="879"/>
      <c r="G227" s="879"/>
      <c r="H227" s="879"/>
      <c r="I227" s="879"/>
      <c r="J227" s="879"/>
      <c r="K227" s="879"/>
      <c r="L227" s="879"/>
      <c r="M227" s="879"/>
      <c r="N227" s="879"/>
      <c r="O227" s="879"/>
      <c r="P227" s="879"/>
      <c r="Q227" s="880"/>
      <c r="R227" s="881"/>
      <c r="S227" s="881"/>
      <c r="T227" s="882"/>
      <c r="U227" s="882"/>
      <c r="V227" s="882"/>
      <c r="W227" s="882"/>
      <c r="X227" s="882"/>
    </row>
    <row r="228" spans="1:24" ht="15.75" customHeight="1">
      <c r="A228" s="878"/>
      <c r="B228" s="879"/>
      <c r="C228" s="879"/>
      <c r="D228" s="879"/>
      <c r="E228" s="879"/>
      <c r="F228" s="879"/>
      <c r="G228" s="879"/>
      <c r="H228" s="879"/>
      <c r="I228" s="879"/>
      <c r="J228" s="879"/>
      <c r="K228" s="879"/>
      <c r="L228" s="879"/>
      <c r="M228" s="879"/>
      <c r="N228" s="879"/>
      <c r="O228" s="879"/>
      <c r="P228" s="879"/>
      <c r="Q228" s="880"/>
      <c r="R228" s="881"/>
      <c r="S228" s="881"/>
      <c r="T228" s="882"/>
      <c r="U228" s="882"/>
      <c r="V228" s="882"/>
      <c r="W228" s="882"/>
      <c r="X228" s="882"/>
    </row>
    <row r="229" spans="1:24" ht="15.75" customHeight="1">
      <c r="A229" s="878"/>
      <c r="B229" s="879"/>
      <c r="C229" s="879"/>
      <c r="D229" s="879"/>
      <c r="E229" s="879"/>
      <c r="F229" s="879"/>
      <c r="G229" s="879"/>
      <c r="H229" s="879"/>
      <c r="I229" s="879"/>
      <c r="J229" s="879"/>
      <c r="K229" s="879"/>
      <c r="L229" s="879"/>
      <c r="M229" s="879"/>
      <c r="N229" s="879"/>
      <c r="O229" s="879"/>
      <c r="P229" s="879"/>
      <c r="Q229" s="880"/>
      <c r="R229" s="881"/>
      <c r="S229" s="881"/>
      <c r="T229" s="882"/>
      <c r="U229" s="882"/>
      <c r="V229" s="882"/>
      <c r="W229" s="882"/>
      <c r="X229" s="882"/>
    </row>
    <row r="230" spans="1:24" ht="15.75" customHeight="1">
      <c r="A230" s="878"/>
      <c r="B230" s="879"/>
      <c r="C230" s="879"/>
      <c r="D230" s="879"/>
      <c r="E230" s="879"/>
      <c r="F230" s="879"/>
      <c r="G230" s="879"/>
      <c r="H230" s="879"/>
      <c r="I230" s="879"/>
      <c r="J230" s="879"/>
      <c r="K230" s="879"/>
      <c r="L230" s="879"/>
      <c r="M230" s="879"/>
      <c r="N230" s="879"/>
      <c r="O230" s="879"/>
      <c r="P230" s="879"/>
      <c r="Q230" s="880"/>
      <c r="R230" s="881"/>
      <c r="S230" s="881"/>
      <c r="T230" s="882"/>
      <c r="U230" s="882"/>
      <c r="V230" s="882"/>
      <c r="W230" s="882"/>
      <c r="X230" s="882"/>
    </row>
    <row r="231" spans="1:24" ht="15.75" customHeight="1">
      <c r="A231" s="878"/>
      <c r="B231" s="879"/>
      <c r="C231" s="879"/>
      <c r="D231" s="879"/>
      <c r="E231" s="879"/>
      <c r="F231" s="879"/>
      <c r="G231" s="879"/>
      <c r="H231" s="879"/>
      <c r="I231" s="879"/>
      <c r="J231" s="879"/>
      <c r="K231" s="879"/>
      <c r="L231" s="879"/>
      <c r="M231" s="879"/>
      <c r="N231" s="879"/>
      <c r="O231" s="879"/>
      <c r="P231" s="879"/>
      <c r="Q231" s="880"/>
      <c r="R231" s="881"/>
      <c r="S231" s="881"/>
      <c r="T231" s="882"/>
      <c r="U231" s="882"/>
      <c r="V231" s="882"/>
      <c r="W231" s="882"/>
      <c r="X231" s="882"/>
    </row>
    <row r="232" spans="1:24" ht="15.75" customHeight="1">
      <c r="A232" s="878"/>
      <c r="B232" s="879"/>
      <c r="C232" s="879"/>
      <c r="D232" s="879"/>
      <c r="E232" s="879"/>
      <c r="F232" s="879"/>
      <c r="G232" s="879"/>
      <c r="H232" s="879"/>
      <c r="I232" s="879"/>
      <c r="J232" s="879"/>
      <c r="K232" s="879"/>
      <c r="L232" s="879"/>
      <c r="M232" s="879"/>
      <c r="N232" s="879"/>
      <c r="O232" s="879"/>
      <c r="P232" s="879"/>
      <c r="Q232" s="880"/>
      <c r="R232" s="881"/>
      <c r="S232" s="881"/>
      <c r="T232" s="882"/>
      <c r="U232" s="882"/>
      <c r="V232" s="882"/>
      <c r="W232" s="882"/>
      <c r="X232" s="882"/>
    </row>
    <row r="233" spans="1:24" ht="15.75" customHeight="1">
      <c r="A233" s="878"/>
      <c r="B233" s="879"/>
      <c r="C233" s="879"/>
      <c r="D233" s="879"/>
      <c r="E233" s="879"/>
      <c r="F233" s="879"/>
      <c r="G233" s="879"/>
      <c r="H233" s="879"/>
      <c r="I233" s="879"/>
      <c r="J233" s="879"/>
      <c r="K233" s="879"/>
      <c r="L233" s="879"/>
      <c r="M233" s="879"/>
      <c r="N233" s="879"/>
      <c r="O233" s="879"/>
      <c r="P233" s="879"/>
      <c r="Q233" s="880"/>
      <c r="R233" s="881"/>
      <c r="S233" s="881"/>
      <c r="T233" s="882"/>
      <c r="U233" s="882"/>
      <c r="V233" s="882"/>
      <c r="W233" s="882"/>
      <c r="X233" s="882"/>
    </row>
    <row r="234" spans="1:24" ht="15.75" customHeight="1">
      <c r="A234" s="878"/>
      <c r="B234" s="879"/>
      <c r="C234" s="879"/>
      <c r="D234" s="879"/>
      <c r="E234" s="879"/>
      <c r="F234" s="879"/>
      <c r="G234" s="879"/>
      <c r="H234" s="879"/>
      <c r="I234" s="879"/>
      <c r="J234" s="879"/>
      <c r="K234" s="879"/>
      <c r="L234" s="879"/>
      <c r="M234" s="879"/>
      <c r="N234" s="879"/>
      <c r="O234" s="879"/>
      <c r="P234" s="879"/>
      <c r="Q234" s="880"/>
      <c r="R234" s="881"/>
      <c r="S234" s="881"/>
      <c r="T234" s="882"/>
      <c r="U234" s="882"/>
      <c r="V234" s="882"/>
      <c r="W234" s="882"/>
      <c r="X234" s="882"/>
    </row>
    <row r="235" spans="1:24" ht="15.75" customHeight="1">
      <c r="A235" s="878"/>
      <c r="B235" s="879"/>
      <c r="C235" s="879"/>
      <c r="D235" s="879"/>
      <c r="E235" s="879"/>
      <c r="F235" s="879"/>
      <c r="G235" s="879"/>
      <c r="H235" s="879"/>
      <c r="I235" s="879"/>
      <c r="J235" s="879"/>
      <c r="K235" s="879"/>
      <c r="L235" s="879"/>
      <c r="M235" s="879"/>
      <c r="N235" s="879"/>
      <c r="O235" s="879"/>
      <c r="P235" s="879"/>
      <c r="Q235" s="880"/>
      <c r="R235" s="881"/>
      <c r="S235" s="881"/>
      <c r="T235" s="882"/>
      <c r="U235" s="882"/>
      <c r="V235" s="882"/>
      <c r="W235" s="882"/>
      <c r="X235" s="882"/>
    </row>
    <row r="236" spans="1:24" ht="15.75" customHeight="1">
      <c r="A236" s="878"/>
      <c r="B236" s="879"/>
      <c r="C236" s="879"/>
      <c r="D236" s="879"/>
      <c r="E236" s="879"/>
      <c r="F236" s="879"/>
      <c r="G236" s="879"/>
      <c r="H236" s="879"/>
      <c r="I236" s="879"/>
      <c r="J236" s="879"/>
      <c r="K236" s="879"/>
      <c r="L236" s="879"/>
      <c r="M236" s="879"/>
      <c r="N236" s="879"/>
      <c r="O236" s="879"/>
      <c r="P236" s="879"/>
      <c r="Q236" s="880"/>
      <c r="R236" s="881"/>
      <c r="S236" s="881"/>
      <c r="T236" s="882"/>
      <c r="U236" s="882"/>
      <c r="V236" s="882"/>
      <c r="W236" s="882"/>
      <c r="X236" s="882"/>
    </row>
    <row r="237" spans="1:24" ht="15.75" customHeight="1">
      <c r="A237" s="878"/>
      <c r="B237" s="879"/>
      <c r="C237" s="879"/>
      <c r="D237" s="879"/>
      <c r="E237" s="879"/>
      <c r="F237" s="879"/>
      <c r="G237" s="879"/>
      <c r="H237" s="879"/>
      <c r="I237" s="879"/>
      <c r="J237" s="879"/>
      <c r="K237" s="879"/>
      <c r="L237" s="879"/>
      <c r="M237" s="879"/>
      <c r="N237" s="879"/>
      <c r="O237" s="879"/>
      <c r="P237" s="879"/>
      <c r="Q237" s="880"/>
      <c r="R237" s="881"/>
      <c r="S237" s="881"/>
      <c r="T237" s="882"/>
      <c r="U237" s="882"/>
      <c r="V237" s="882"/>
      <c r="W237" s="882"/>
      <c r="X237" s="882"/>
    </row>
    <row r="238" spans="1:24" ht="15.75" customHeight="1">
      <c r="A238" s="878"/>
      <c r="B238" s="879"/>
      <c r="C238" s="879"/>
      <c r="D238" s="879"/>
      <c r="E238" s="879"/>
      <c r="F238" s="879"/>
      <c r="G238" s="879"/>
      <c r="H238" s="879"/>
      <c r="I238" s="879"/>
      <c r="J238" s="879"/>
      <c r="K238" s="879"/>
      <c r="L238" s="879"/>
      <c r="M238" s="879"/>
      <c r="N238" s="879"/>
      <c r="O238" s="879"/>
      <c r="P238" s="879"/>
      <c r="Q238" s="880"/>
      <c r="R238" s="881"/>
      <c r="S238" s="881"/>
      <c r="T238" s="882"/>
      <c r="U238" s="882"/>
      <c r="V238" s="882"/>
      <c r="W238" s="882"/>
      <c r="X238" s="882"/>
    </row>
    <row r="239" spans="1:24" ht="15.75" customHeight="1">
      <c r="A239" s="878"/>
      <c r="B239" s="879"/>
      <c r="C239" s="879"/>
      <c r="D239" s="879"/>
      <c r="E239" s="879"/>
      <c r="F239" s="879"/>
      <c r="G239" s="879"/>
      <c r="H239" s="879"/>
      <c r="I239" s="879"/>
      <c r="J239" s="879"/>
      <c r="K239" s="879"/>
      <c r="L239" s="879"/>
      <c r="M239" s="879"/>
      <c r="N239" s="879"/>
      <c r="O239" s="879"/>
      <c r="P239" s="879"/>
      <c r="Q239" s="880"/>
      <c r="R239" s="881"/>
      <c r="S239" s="881"/>
      <c r="T239" s="882"/>
      <c r="U239" s="882"/>
      <c r="V239" s="882"/>
      <c r="W239" s="882"/>
      <c r="X239" s="882"/>
    </row>
    <row r="240" spans="1:24" ht="15.75" customHeight="1">
      <c r="A240" s="878"/>
      <c r="B240" s="879"/>
      <c r="C240" s="879"/>
      <c r="D240" s="879"/>
      <c r="E240" s="879"/>
      <c r="F240" s="879"/>
      <c r="G240" s="879"/>
      <c r="H240" s="879"/>
      <c r="I240" s="879"/>
      <c r="J240" s="879"/>
      <c r="K240" s="879"/>
      <c r="L240" s="879"/>
      <c r="M240" s="879"/>
      <c r="N240" s="879"/>
      <c r="O240" s="879"/>
      <c r="P240" s="879"/>
      <c r="Q240" s="880"/>
      <c r="R240" s="881"/>
      <c r="S240" s="881"/>
      <c r="T240" s="882"/>
      <c r="U240" s="882"/>
      <c r="V240" s="882"/>
      <c r="W240" s="882"/>
      <c r="X240" s="882"/>
    </row>
    <row r="241" spans="1:24" ht="15.75" customHeight="1">
      <c r="A241" s="878"/>
      <c r="B241" s="879"/>
      <c r="C241" s="879"/>
      <c r="D241" s="879"/>
      <c r="E241" s="879"/>
      <c r="F241" s="879"/>
      <c r="G241" s="879"/>
      <c r="H241" s="879"/>
      <c r="I241" s="879"/>
      <c r="J241" s="879"/>
      <c r="K241" s="879"/>
      <c r="L241" s="879"/>
      <c r="M241" s="879"/>
      <c r="N241" s="879"/>
      <c r="O241" s="879"/>
      <c r="P241" s="879"/>
      <c r="Q241" s="880"/>
      <c r="R241" s="881"/>
      <c r="S241" s="881"/>
      <c r="T241" s="882"/>
      <c r="U241" s="882"/>
      <c r="V241" s="882"/>
      <c r="W241" s="882"/>
      <c r="X241" s="882"/>
    </row>
    <row r="242" spans="1:24" ht="15.75" customHeight="1">
      <c r="A242" s="886"/>
      <c r="B242" s="879"/>
      <c r="C242" s="879"/>
      <c r="D242" s="879"/>
      <c r="E242" s="879"/>
      <c r="F242" s="879"/>
      <c r="G242" s="879"/>
      <c r="H242" s="879"/>
      <c r="I242" s="879"/>
      <c r="J242" s="879"/>
      <c r="K242" s="879"/>
      <c r="L242" s="879"/>
      <c r="M242" s="879"/>
      <c r="N242" s="879"/>
      <c r="O242" s="879"/>
      <c r="P242" s="879"/>
      <c r="Q242" s="880"/>
      <c r="R242" s="881"/>
      <c r="S242" s="881"/>
      <c r="T242" s="882"/>
      <c r="U242" s="882"/>
      <c r="V242" s="882"/>
      <c r="W242" s="882"/>
      <c r="X242" s="882"/>
    </row>
    <row r="243" spans="1:24" ht="15.75" customHeight="1">
      <c r="A243" s="886"/>
      <c r="B243" s="879"/>
      <c r="C243" s="879"/>
      <c r="D243" s="879"/>
      <c r="E243" s="879"/>
      <c r="F243" s="879"/>
      <c r="G243" s="879"/>
      <c r="H243" s="879"/>
      <c r="I243" s="879"/>
      <c r="J243" s="879"/>
      <c r="K243" s="879"/>
      <c r="L243" s="879"/>
      <c r="M243" s="879"/>
      <c r="N243" s="879"/>
      <c r="O243" s="879"/>
      <c r="P243" s="879"/>
      <c r="Q243" s="880"/>
      <c r="R243" s="881"/>
      <c r="S243" s="881"/>
      <c r="T243" s="882"/>
      <c r="U243" s="882"/>
      <c r="V243" s="882"/>
      <c r="W243" s="882"/>
      <c r="X243" s="882"/>
    </row>
    <row r="244" spans="1:24" ht="15.75" customHeight="1">
      <c r="A244" s="886"/>
      <c r="B244" s="879"/>
      <c r="C244" s="879"/>
      <c r="D244" s="879"/>
      <c r="E244" s="879"/>
      <c r="F244" s="879"/>
      <c r="G244" s="879"/>
      <c r="H244" s="879"/>
      <c r="I244" s="879"/>
      <c r="J244" s="879"/>
      <c r="K244" s="879"/>
      <c r="L244" s="879"/>
      <c r="M244" s="879"/>
      <c r="N244" s="879"/>
      <c r="O244" s="879"/>
      <c r="P244" s="879"/>
      <c r="Q244" s="880"/>
      <c r="R244" s="881"/>
      <c r="S244" s="881"/>
      <c r="T244" s="882"/>
      <c r="U244" s="882"/>
      <c r="V244" s="882"/>
      <c r="W244" s="882"/>
      <c r="X244" s="882"/>
    </row>
    <row r="245" spans="1:24" ht="15.75" customHeight="1">
      <c r="A245" s="886"/>
      <c r="B245" s="879"/>
      <c r="C245" s="879"/>
      <c r="D245" s="879"/>
      <c r="E245" s="879"/>
      <c r="F245" s="879"/>
      <c r="G245" s="879"/>
      <c r="H245" s="879"/>
      <c r="I245" s="879"/>
      <c r="J245" s="879"/>
      <c r="K245" s="879"/>
      <c r="L245" s="879"/>
      <c r="M245" s="879"/>
      <c r="N245" s="879"/>
      <c r="O245" s="879"/>
      <c r="P245" s="879"/>
      <c r="Q245" s="880"/>
      <c r="R245" s="881"/>
      <c r="S245" s="881"/>
      <c r="T245" s="882"/>
      <c r="U245" s="882"/>
      <c r="V245" s="882"/>
      <c r="W245" s="882"/>
      <c r="X245" s="882"/>
    </row>
    <row r="246" spans="1:24" ht="15.75" customHeight="1">
      <c r="A246" s="886"/>
      <c r="B246" s="879"/>
      <c r="C246" s="879"/>
      <c r="D246" s="879"/>
      <c r="E246" s="879"/>
      <c r="F246" s="879"/>
      <c r="G246" s="879"/>
      <c r="H246" s="879"/>
      <c r="I246" s="879"/>
      <c r="J246" s="879"/>
      <c r="K246" s="879"/>
      <c r="L246" s="879"/>
      <c r="M246" s="879"/>
      <c r="N246" s="879"/>
      <c r="O246" s="879"/>
      <c r="P246" s="879"/>
      <c r="Q246" s="880"/>
      <c r="R246" s="881"/>
      <c r="S246" s="881"/>
      <c r="T246" s="882"/>
      <c r="U246" s="882"/>
      <c r="V246" s="882"/>
      <c r="W246" s="882"/>
      <c r="X246" s="882"/>
    </row>
    <row r="247" spans="1:24" ht="15.75" customHeight="1">
      <c r="A247" s="886"/>
      <c r="B247" s="879"/>
      <c r="C247" s="879"/>
      <c r="D247" s="879"/>
      <c r="E247" s="879"/>
      <c r="F247" s="879"/>
      <c r="G247" s="879"/>
      <c r="H247" s="879"/>
      <c r="I247" s="879"/>
      <c r="J247" s="879"/>
      <c r="K247" s="879"/>
      <c r="L247" s="879"/>
      <c r="M247" s="879"/>
      <c r="N247" s="879"/>
      <c r="O247" s="879"/>
      <c r="P247" s="879"/>
      <c r="Q247" s="880"/>
      <c r="R247" s="881"/>
      <c r="S247" s="881"/>
      <c r="T247" s="882"/>
      <c r="U247" s="882"/>
      <c r="V247" s="882"/>
      <c r="W247" s="882"/>
      <c r="X247" s="882"/>
    </row>
    <row r="248" spans="1:24" ht="15.75" customHeight="1">
      <c r="A248" s="886"/>
      <c r="B248" s="879"/>
      <c r="C248" s="879"/>
      <c r="D248" s="879"/>
      <c r="E248" s="879"/>
      <c r="F248" s="879"/>
      <c r="G248" s="879"/>
      <c r="H248" s="879"/>
      <c r="I248" s="879"/>
      <c r="J248" s="879"/>
      <c r="K248" s="879"/>
      <c r="L248" s="879"/>
      <c r="M248" s="879"/>
      <c r="N248" s="879"/>
      <c r="O248" s="879"/>
      <c r="P248" s="879"/>
      <c r="Q248" s="880"/>
      <c r="R248" s="881"/>
      <c r="S248" s="881"/>
      <c r="T248" s="882"/>
      <c r="U248" s="882"/>
      <c r="V248" s="882"/>
      <c r="W248" s="882"/>
      <c r="X248" s="882"/>
    </row>
    <row r="249" spans="1:24" ht="15.75" customHeight="1">
      <c r="A249" s="886"/>
      <c r="B249" s="879"/>
      <c r="C249" s="879"/>
      <c r="D249" s="879"/>
      <c r="E249" s="879"/>
      <c r="F249" s="879"/>
      <c r="G249" s="879"/>
      <c r="H249" s="879"/>
      <c r="I249" s="879"/>
      <c r="J249" s="879"/>
      <c r="K249" s="879"/>
      <c r="L249" s="879"/>
      <c r="M249" s="879"/>
      <c r="N249" s="879"/>
      <c r="O249" s="879"/>
      <c r="P249" s="879"/>
      <c r="Q249" s="880"/>
      <c r="R249" s="881"/>
      <c r="S249" s="881"/>
      <c r="T249" s="882"/>
      <c r="U249" s="882"/>
      <c r="V249" s="882"/>
      <c r="W249" s="882"/>
      <c r="X249" s="882"/>
    </row>
    <row r="250" spans="1:24" ht="15.75" customHeight="1">
      <c r="A250" s="886"/>
      <c r="B250" s="879"/>
      <c r="C250" s="879"/>
      <c r="D250" s="879"/>
      <c r="E250" s="879"/>
      <c r="F250" s="879"/>
      <c r="G250" s="879"/>
      <c r="H250" s="879"/>
      <c r="I250" s="879"/>
      <c r="J250" s="879"/>
      <c r="K250" s="879"/>
      <c r="L250" s="879"/>
      <c r="M250" s="879"/>
      <c r="N250" s="879"/>
      <c r="O250" s="879"/>
      <c r="P250" s="879"/>
      <c r="Q250" s="880"/>
      <c r="R250" s="881"/>
      <c r="S250" s="881"/>
      <c r="T250" s="882"/>
      <c r="U250" s="882"/>
      <c r="V250" s="882"/>
      <c r="W250" s="882"/>
      <c r="X250" s="882"/>
    </row>
    <row r="251" spans="1:24" ht="15.75" customHeight="1">
      <c r="A251" s="886"/>
      <c r="B251" s="879"/>
      <c r="C251" s="879"/>
      <c r="D251" s="879"/>
      <c r="E251" s="879"/>
      <c r="F251" s="879"/>
      <c r="G251" s="879"/>
      <c r="H251" s="879"/>
      <c r="I251" s="879"/>
      <c r="J251" s="879"/>
      <c r="K251" s="879"/>
      <c r="L251" s="879"/>
      <c r="M251" s="879"/>
      <c r="N251" s="879"/>
      <c r="O251" s="879"/>
      <c r="P251" s="879"/>
      <c r="Q251" s="880"/>
      <c r="R251" s="881"/>
      <c r="S251" s="881"/>
      <c r="T251" s="882"/>
      <c r="U251" s="882"/>
      <c r="V251" s="882"/>
      <c r="W251" s="882"/>
      <c r="X251" s="882"/>
    </row>
    <row r="252" spans="1:24" ht="15.75" customHeight="1">
      <c r="A252" s="886"/>
      <c r="B252" s="879"/>
      <c r="C252" s="879"/>
      <c r="D252" s="879"/>
      <c r="E252" s="879"/>
      <c r="F252" s="879"/>
      <c r="G252" s="879"/>
      <c r="H252" s="879"/>
      <c r="I252" s="879"/>
      <c r="J252" s="879"/>
      <c r="K252" s="879"/>
      <c r="L252" s="879"/>
      <c r="M252" s="879"/>
      <c r="N252" s="879"/>
      <c r="O252" s="879"/>
      <c r="P252" s="879"/>
      <c r="Q252" s="880"/>
      <c r="R252" s="881"/>
      <c r="S252" s="881"/>
      <c r="T252" s="882"/>
      <c r="U252" s="882"/>
      <c r="V252" s="882"/>
      <c r="W252" s="882"/>
      <c r="X252" s="882"/>
    </row>
    <row r="253" spans="1:24" ht="15.75" customHeight="1">
      <c r="A253" s="886"/>
      <c r="B253" s="879"/>
      <c r="C253" s="879"/>
      <c r="D253" s="879"/>
      <c r="E253" s="879"/>
      <c r="F253" s="879"/>
      <c r="G253" s="879"/>
      <c r="H253" s="879"/>
      <c r="I253" s="879"/>
      <c r="J253" s="879"/>
      <c r="K253" s="879"/>
      <c r="L253" s="879"/>
      <c r="M253" s="879"/>
      <c r="N253" s="879"/>
      <c r="O253" s="879"/>
      <c r="P253" s="879"/>
      <c r="Q253" s="880"/>
      <c r="R253" s="881"/>
      <c r="S253" s="881"/>
      <c r="T253" s="882"/>
      <c r="U253" s="882"/>
      <c r="V253" s="882"/>
      <c r="W253" s="882"/>
      <c r="X253" s="882"/>
    </row>
    <row r="254" spans="1:24" ht="15.75" customHeight="1">
      <c r="A254" s="886"/>
      <c r="B254" s="879"/>
      <c r="C254" s="879"/>
      <c r="D254" s="879"/>
      <c r="E254" s="879"/>
      <c r="F254" s="879"/>
      <c r="G254" s="879"/>
      <c r="H254" s="879"/>
      <c r="I254" s="879"/>
      <c r="J254" s="879"/>
      <c r="K254" s="879"/>
      <c r="L254" s="879"/>
      <c r="M254" s="879"/>
      <c r="N254" s="879"/>
      <c r="O254" s="879"/>
      <c r="P254" s="879"/>
      <c r="Q254" s="880"/>
      <c r="R254" s="881"/>
      <c r="S254" s="881"/>
      <c r="T254" s="882"/>
      <c r="U254" s="882"/>
      <c r="V254" s="882"/>
      <c r="W254" s="882"/>
      <c r="X254" s="882"/>
    </row>
    <row r="255" spans="1:24" ht="15.75" customHeight="1">
      <c r="A255" s="878"/>
      <c r="B255" s="879"/>
      <c r="C255" s="879"/>
      <c r="D255" s="879"/>
      <c r="E255" s="879"/>
      <c r="F255" s="879"/>
      <c r="G255" s="879"/>
      <c r="H255" s="879"/>
      <c r="I255" s="879"/>
      <c r="J255" s="879"/>
      <c r="K255" s="879"/>
      <c r="L255" s="879"/>
      <c r="M255" s="879"/>
      <c r="N255" s="879"/>
      <c r="O255" s="879"/>
      <c r="P255" s="879"/>
      <c r="Q255" s="880"/>
      <c r="R255" s="881"/>
      <c r="S255" s="881"/>
      <c r="T255" s="882"/>
      <c r="U255" s="882"/>
      <c r="V255" s="882"/>
      <c r="W255" s="882"/>
      <c r="X255" s="882"/>
    </row>
    <row r="256" spans="1:24" ht="15.75" customHeight="1">
      <c r="A256" s="878"/>
      <c r="B256" s="879"/>
      <c r="C256" s="879"/>
      <c r="D256" s="879"/>
      <c r="E256" s="879"/>
      <c r="F256" s="879"/>
      <c r="G256" s="879"/>
      <c r="H256" s="879"/>
      <c r="I256" s="879"/>
      <c r="J256" s="879"/>
      <c r="K256" s="879"/>
      <c r="L256" s="879"/>
      <c r="M256" s="879"/>
      <c r="N256" s="879"/>
      <c r="O256" s="879"/>
      <c r="P256" s="879"/>
      <c r="Q256" s="880"/>
      <c r="R256" s="881"/>
      <c r="S256" s="881"/>
      <c r="T256" s="882"/>
      <c r="U256" s="882"/>
      <c r="V256" s="882"/>
      <c r="W256" s="882"/>
      <c r="X256" s="882"/>
    </row>
    <row r="257" spans="1:24" ht="15.75" customHeight="1">
      <c r="A257" s="878"/>
      <c r="B257" s="879"/>
      <c r="C257" s="879"/>
      <c r="D257" s="879"/>
      <c r="E257" s="879"/>
      <c r="F257" s="879"/>
      <c r="G257" s="879"/>
      <c r="H257" s="879"/>
      <c r="I257" s="879"/>
      <c r="J257" s="879"/>
      <c r="K257" s="879"/>
      <c r="L257" s="879"/>
      <c r="M257" s="879"/>
      <c r="N257" s="879"/>
      <c r="O257" s="879"/>
      <c r="P257" s="879"/>
      <c r="Q257" s="880"/>
      <c r="R257" s="881"/>
      <c r="S257" s="881"/>
      <c r="T257" s="882"/>
      <c r="U257" s="882"/>
      <c r="V257" s="882"/>
      <c r="W257" s="882"/>
      <c r="X257" s="882"/>
    </row>
    <row r="258" spans="1:24" ht="15.75" customHeight="1">
      <c r="A258" s="878"/>
      <c r="B258" s="879"/>
      <c r="C258" s="879"/>
      <c r="D258" s="879"/>
      <c r="E258" s="879"/>
      <c r="F258" s="879"/>
      <c r="G258" s="879"/>
      <c r="H258" s="879"/>
      <c r="I258" s="879"/>
      <c r="J258" s="879"/>
      <c r="K258" s="879"/>
      <c r="L258" s="879"/>
      <c r="M258" s="879"/>
      <c r="N258" s="879"/>
      <c r="O258" s="879"/>
      <c r="P258" s="879"/>
      <c r="Q258" s="880"/>
      <c r="R258" s="881"/>
      <c r="S258" s="881"/>
      <c r="T258" s="882"/>
      <c r="U258" s="882"/>
      <c r="V258" s="882"/>
      <c r="W258" s="882"/>
      <c r="X258" s="882"/>
    </row>
    <row r="259" spans="1:24" ht="15.75" customHeight="1">
      <c r="A259" s="878"/>
      <c r="B259" s="879"/>
      <c r="C259" s="879"/>
      <c r="D259" s="879"/>
      <c r="E259" s="879"/>
      <c r="F259" s="879"/>
      <c r="G259" s="879"/>
      <c r="H259" s="879"/>
      <c r="I259" s="879"/>
      <c r="J259" s="879"/>
      <c r="K259" s="879"/>
      <c r="L259" s="879"/>
      <c r="M259" s="879"/>
      <c r="N259" s="879"/>
      <c r="O259" s="879"/>
      <c r="P259" s="879"/>
      <c r="Q259" s="880"/>
      <c r="R259" s="881"/>
      <c r="S259" s="881"/>
      <c r="T259" s="882"/>
      <c r="U259" s="882"/>
      <c r="V259" s="882"/>
      <c r="W259" s="882"/>
      <c r="X259" s="882"/>
    </row>
    <row r="260" spans="1:24" ht="15.75" customHeight="1">
      <c r="A260" s="878"/>
      <c r="B260" s="879"/>
      <c r="C260" s="879"/>
      <c r="D260" s="879"/>
      <c r="E260" s="879"/>
      <c r="F260" s="879"/>
      <c r="G260" s="879"/>
      <c r="H260" s="879"/>
      <c r="I260" s="879"/>
      <c r="J260" s="879"/>
      <c r="K260" s="879"/>
      <c r="L260" s="879"/>
      <c r="M260" s="879"/>
      <c r="N260" s="879"/>
      <c r="O260" s="879"/>
      <c r="P260" s="879"/>
      <c r="Q260" s="880"/>
      <c r="R260" s="881"/>
      <c r="S260" s="881"/>
      <c r="T260" s="882"/>
      <c r="U260" s="882"/>
      <c r="V260" s="882"/>
      <c r="W260" s="882"/>
      <c r="X260" s="882"/>
    </row>
    <row r="261" spans="1:24" ht="15.75" customHeight="1">
      <c r="A261" s="878"/>
      <c r="B261" s="879"/>
      <c r="C261" s="879"/>
      <c r="D261" s="879"/>
      <c r="E261" s="879"/>
      <c r="F261" s="879"/>
      <c r="G261" s="879"/>
      <c r="H261" s="879"/>
      <c r="I261" s="879"/>
      <c r="J261" s="879"/>
      <c r="K261" s="879"/>
      <c r="L261" s="879"/>
      <c r="M261" s="879"/>
      <c r="N261" s="879"/>
      <c r="O261" s="879"/>
      <c r="P261" s="879"/>
      <c r="Q261" s="880"/>
      <c r="R261" s="881"/>
      <c r="S261" s="881"/>
      <c r="T261" s="882"/>
      <c r="U261" s="882"/>
      <c r="V261" s="882"/>
      <c r="W261" s="882"/>
      <c r="X261" s="882"/>
    </row>
    <row r="262" spans="1:24" ht="15.75" customHeight="1">
      <c r="A262" s="878"/>
      <c r="B262" s="879"/>
      <c r="C262" s="879"/>
      <c r="D262" s="879"/>
      <c r="E262" s="879"/>
      <c r="F262" s="879"/>
      <c r="G262" s="879"/>
      <c r="H262" s="879"/>
      <c r="I262" s="879"/>
      <c r="J262" s="879"/>
      <c r="K262" s="879"/>
      <c r="L262" s="879"/>
      <c r="M262" s="879"/>
      <c r="N262" s="879"/>
      <c r="O262" s="879"/>
      <c r="P262" s="879"/>
      <c r="Q262" s="880"/>
      <c r="R262" s="881"/>
      <c r="S262" s="881"/>
      <c r="T262" s="882"/>
      <c r="U262" s="882"/>
      <c r="V262" s="882"/>
      <c r="W262" s="882"/>
      <c r="X262" s="882"/>
    </row>
    <row r="263" spans="1:24" ht="15.75" customHeight="1">
      <c r="A263" s="878"/>
      <c r="B263" s="879"/>
      <c r="C263" s="879"/>
      <c r="D263" s="879"/>
      <c r="E263" s="879"/>
      <c r="F263" s="879"/>
      <c r="G263" s="879"/>
      <c r="H263" s="879"/>
      <c r="I263" s="879"/>
      <c r="J263" s="879"/>
      <c r="K263" s="879"/>
      <c r="L263" s="879"/>
      <c r="M263" s="879"/>
      <c r="N263" s="879"/>
      <c r="O263" s="879"/>
      <c r="P263" s="879"/>
      <c r="Q263" s="880"/>
      <c r="R263" s="881"/>
      <c r="S263" s="881"/>
      <c r="T263" s="882"/>
      <c r="U263" s="882"/>
      <c r="V263" s="882"/>
      <c r="W263" s="882"/>
      <c r="X263" s="882"/>
    </row>
    <row r="264" spans="1:24" ht="15.75" customHeight="1">
      <c r="A264" s="878"/>
      <c r="B264" s="879"/>
      <c r="C264" s="879"/>
      <c r="D264" s="879"/>
      <c r="E264" s="879"/>
      <c r="F264" s="879"/>
      <c r="G264" s="879"/>
      <c r="H264" s="879"/>
      <c r="I264" s="879"/>
      <c r="J264" s="879"/>
      <c r="K264" s="879"/>
      <c r="L264" s="879"/>
      <c r="M264" s="879"/>
      <c r="N264" s="879"/>
      <c r="O264" s="879"/>
      <c r="P264" s="879"/>
      <c r="Q264" s="880"/>
      <c r="R264" s="881"/>
      <c r="S264" s="881"/>
      <c r="T264" s="882"/>
      <c r="U264" s="882"/>
      <c r="V264" s="882"/>
      <c r="W264" s="882"/>
      <c r="X264" s="882"/>
    </row>
    <row r="265" spans="1:24" ht="15.75" customHeight="1">
      <c r="A265" s="878"/>
      <c r="B265" s="879"/>
      <c r="C265" s="879"/>
      <c r="D265" s="879"/>
      <c r="E265" s="879"/>
      <c r="F265" s="879"/>
      <c r="G265" s="879"/>
      <c r="H265" s="879"/>
      <c r="I265" s="879"/>
      <c r="J265" s="879"/>
      <c r="K265" s="879"/>
      <c r="L265" s="879"/>
      <c r="M265" s="879"/>
      <c r="N265" s="879"/>
      <c r="O265" s="879"/>
      <c r="P265" s="879"/>
      <c r="Q265" s="880"/>
      <c r="R265" s="881"/>
      <c r="S265" s="881"/>
      <c r="T265" s="882"/>
      <c r="U265" s="882"/>
      <c r="V265" s="882"/>
      <c r="W265" s="882"/>
      <c r="X265" s="882"/>
    </row>
    <row r="266" spans="1:24" ht="15.75" customHeight="1">
      <c r="A266" s="878"/>
      <c r="B266" s="879"/>
      <c r="C266" s="879"/>
      <c r="D266" s="879"/>
      <c r="E266" s="879"/>
      <c r="F266" s="879"/>
      <c r="G266" s="879"/>
      <c r="H266" s="879"/>
      <c r="I266" s="879"/>
      <c r="J266" s="879"/>
      <c r="K266" s="879"/>
      <c r="L266" s="879"/>
      <c r="M266" s="879"/>
      <c r="N266" s="879"/>
      <c r="O266" s="879"/>
      <c r="P266" s="879"/>
      <c r="Q266" s="880"/>
      <c r="R266" s="881"/>
      <c r="S266" s="881"/>
      <c r="T266" s="882"/>
      <c r="U266" s="882"/>
      <c r="V266" s="882"/>
      <c r="W266" s="882"/>
      <c r="X266" s="882"/>
    </row>
    <row r="267" spans="1:24" ht="15.75" customHeight="1">
      <c r="A267" s="878"/>
      <c r="B267" s="879"/>
      <c r="C267" s="879"/>
      <c r="D267" s="879"/>
      <c r="E267" s="879"/>
      <c r="F267" s="879"/>
      <c r="G267" s="879"/>
      <c r="H267" s="879"/>
      <c r="I267" s="879"/>
      <c r="J267" s="879"/>
      <c r="K267" s="879"/>
      <c r="L267" s="879"/>
      <c r="M267" s="879"/>
      <c r="N267" s="879"/>
      <c r="O267" s="879"/>
      <c r="P267" s="879"/>
      <c r="Q267" s="880"/>
      <c r="R267" s="881"/>
      <c r="S267" s="881"/>
      <c r="T267" s="882"/>
      <c r="U267" s="882"/>
      <c r="V267" s="882"/>
      <c r="W267" s="882"/>
      <c r="X267" s="882"/>
    </row>
    <row r="268" spans="1:24" ht="15.75" customHeight="1">
      <c r="A268" s="878"/>
      <c r="B268" s="879"/>
      <c r="C268" s="879"/>
      <c r="D268" s="879"/>
      <c r="E268" s="879"/>
      <c r="F268" s="879"/>
      <c r="G268" s="879"/>
      <c r="H268" s="879"/>
      <c r="I268" s="879"/>
      <c r="J268" s="879"/>
      <c r="K268" s="879"/>
      <c r="L268" s="879"/>
      <c r="M268" s="879"/>
      <c r="N268" s="879"/>
      <c r="O268" s="879"/>
      <c r="P268" s="879"/>
      <c r="Q268" s="880"/>
      <c r="R268" s="881"/>
      <c r="S268" s="881"/>
      <c r="T268" s="882"/>
      <c r="U268" s="882"/>
      <c r="V268" s="882"/>
      <c r="W268" s="882"/>
      <c r="X268" s="882"/>
    </row>
    <row r="269" spans="1:24" ht="15.75" customHeight="1">
      <c r="A269" s="878"/>
      <c r="B269" s="879"/>
      <c r="C269" s="879"/>
      <c r="D269" s="879"/>
      <c r="E269" s="879"/>
      <c r="F269" s="879"/>
      <c r="G269" s="879"/>
      <c r="H269" s="879"/>
      <c r="I269" s="879"/>
      <c r="J269" s="879"/>
      <c r="K269" s="879"/>
      <c r="L269" s="879"/>
      <c r="M269" s="879"/>
      <c r="N269" s="879"/>
      <c r="O269" s="879"/>
      <c r="P269" s="879"/>
      <c r="Q269" s="880"/>
      <c r="R269" s="881"/>
      <c r="S269" s="881"/>
      <c r="T269" s="882"/>
      <c r="U269" s="882"/>
      <c r="V269" s="882"/>
      <c r="W269" s="882"/>
      <c r="X269" s="882"/>
    </row>
    <row r="270" spans="1:24" ht="15.75" customHeight="1">
      <c r="A270" s="878"/>
      <c r="B270" s="879"/>
      <c r="C270" s="879"/>
      <c r="D270" s="879"/>
      <c r="E270" s="879"/>
      <c r="F270" s="879"/>
      <c r="G270" s="879"/>
      <c r="H270" s="879"/>
      <c r="I270" s="879"/>
      <c r="J270" s="879"/>
      <c r="K270" s="879"/>
      <c r="L270" s="879"/>
      <c r="M270" s="879"/>
      <c r="N270" s="879"/>
      <c r="O270" s="879"/>
      <c r="P270" s="879"/>
      <c r="Q270" s="880"/>
      <c r="R270" s="881"/>
      <c r="S270" s="881"/>
      <c r="T270" s="882"/>
      <c r="U270" s="882"/>
      <c r="V270" s="882"/>
      <c r="W270" s="882"/>
      <c r="X270" s="882"/>
    </row>
    <row r="271" spans="1:24" ht="15.75" customHeight="1">
      <c r="A271" s="878"/>
      <c r="B271" s="879"/>
      <c r="C271" s="879"/>
      <c r="D271" s="879"/>
      <c r="E271" s="879"/>
      <c r="F271" s="879"/>
      <c r="G271" s="879"/>
      <c r="H271" s="879"/>
      <c r="I271" s="879"/>
      <c r="J271" s="879"/>
      <c r="K271" s="879"/>
      <c r="L271" s="879"/>
      <c r="M271" s="879"/>
      <c r="N271" s="879"/>
      <c r="O271" s="879"/>
      <c r="P271" s="879"/>
      <c r="Q271" s="880"/>
      <c r="R271" s="881"/>
      <c r="S271" s="881"/>
      <c r="T271" s="882"/>
      <c r="U271" s="882"/>
      <c r="V271" s="882"/>
      <c r="W271" s="882"/>
      <c r="X271" s="882"/>
    </row>
    <row r="272" spans="1:24" ht="15.75" customHeight="1">
      <c r="A272" s="878"/>
      <c r="B272" s="879"/>
      <c r="C272" s="879"/>
      <c r="D272" s="879"/>
      <c r="E272" s="879"/>
      <c r="F272" s="879"/>
      <c r="G272" s="879"/>
      <c r="H272" s="879"/>
      <c r="I272" s="879"/>
      <c r="J272" s="879"/>
      <c r="K272" s="879"/>
      <c r="L272" s="879"/>
      <c r="M272" s="879"/>
      <c r="N272" s="879"/>
      <c r="O272" s="879"/>
      <c r="P272" s="879"/>
      <c r="Q272" s="880"/>
      <c r="R272" s="881"/>
      <c r="S272" s="881"/>
      <c r="T272" s="882"/>
      <c r="U272" s="882"/>
      <c r="V272" s="882"/>
      <c r="W272" s="882"/>
      <c r="X272" s="882"/>
    </row>
    <row r="273" spans="1:24" ht="15.75" customHeight="1">
      <c r="A273" s="878"/>
      <c r="B273" s="879"/>
      <c r="C273" s="879"/>
      <c r="D273" s="879"/>
      <c r="E273" s="879"/>
      <c r="F273" s="879"/>
      <c r="G273" s="879"/>
      <c r="H273" s="879"/>
      <c r="I273" s="879"/>
      <c r="J273" s="879"/>
      <c r="K273" s="879"/>
      <c r="L273" s="879"/>
      <c r="M273" s="879"/>
      <c r="N273" s="879"/>
      <c r="O273" s="879"/>
      <c r="P273" s="879"/>
      <c r="Q273" s="880"/>
      <c r="R273" s="881"/>
      <c r="S273" s="881"/>
      <c r="T273" s="882"/>
      <c r="U273" s="882"/>
      <c r="V273" s="882"/>
      <c r="W273" s="882"/>
      <c r="X273" s="882"/>
    </row>
    <row r="274" spans="1:24" ht="15.75" customHeight="1">
      <c r="A274" s="886"/>
      <c r="B274" s="879"/>
      <c r="C274" s="879"/>
      <c r="D274" s="879"/>
      <c r="E274" s="879"/>
      <c r="F274" s="879"/>
      <c r="G274" s="879"/>
      <c r="H274" s="879"/>
      <c r="I274" s="879"/>
      <c r="J274" s="879"/>
      <c r="K274" s="879"/>
      <c r="L274" s="879"/>
      <c r="M274" s="879"/>
      <c r="N274" s="879"/>
      <c r="O274" s="879"/>
      <c r="P274" s="879"/>
      <c r="Q274" s="880"/>
      <c r="R274" s="881"/>
      <c r="S274" s="881"/>
      <c r="T274" s="882"/>
      <c r="U274" s="882"/>
      <c r="V274" s="882"/>
      <c r="W274" s="882"/>
      <c r="X274" s="882"/>
    </row>
    <row r="275" spans="1:24" ht="15.75" customHeight="1">
      <c r="A275" s="886"/>
      <c r="B275" s="879"/>
      <c r="C275" s="879"/>
      <c r="D275" s="879"/>
      <c r="E275" s="879"/>
      <c r="F275" s="879"/>
      <c r="G275" s="879"/>
      <c r="H275" s="879"/>
      <c r="I275" s="879"/>
      <c r="J275" s="879"/>
      <c r="K275" s="879"/>
      <c r="L275" s="879"/>
      <c r="M275" s="879"/>
      <c r="N275" s="879"/>
      <c r="O275" s="879"/>
      <c r="P275" s="879"/>
      <c r="Q275" s="880"/>
      <c r="R275" s="881"/>
      <c r="S275" s="881"/>
      <c r="T275" s="882"/>
      <c r="U275" s="882"/>
      <c r="V275" s="882"/>
      <c r="W275" s="882"/>
      <c r="X275" s="882"/>
    </row>
    <row r="276" spans="1:24" ht="15.75" customHeight="1">
      <c r="A276" s="886"/>
      <c r="B276" s="879"/>
      <c r="C276" s="879"/>
      <c r="D276" s="879"/>
      <c r="E276" s="879"/>
      <c r="F276" s="879"/>
      <c r="G276" s="879"/>
      <c r="H276" s="879"/>
      <c r="I276" s="879"/>
      <c r="J276" s="879"/>
      <c r="K276" s="879"/>
      <c r="L276" s="879"/>
      <c r="M276" s="879"/>
      <c r="N276" s="879"/>
      <c r="O276" s="879"/>
      <c r="P276" s="879"/>
      <c r="Q276" s="880"/>
      <c r="R276" s="881"/>
      <c r="S276" s="881"/>
      <c r="T276" s="882"/>
      <c r="U276" s="882"/>
      <c r="V276" s="882"/>
      <c r="W276" s="882"/>
      <c r="X276" s="882"/>
    </row>
    <row r="277" spans="1:24" ht="15.75" customHeight="1">
      <c r="A277" s="886"/>
      <c r="B277" s="879"/>
      <c r="C277" s="879"/>
      <c r="D277" s="879"/>
      <c r="E277" s="879"/>
      <c r="F277" s="879"/>
      <c r="G277" s="879"/>
      <c r="H277" s="879"/>
      <c r="I277" s="879"/>
      <c r="J277" s="879"/>
      <c r="K277" s="879"/>
      <c r="L277" s="879"/>
      <c r="M277" s="879"/>
      <c r="N277" s="879"/>
      <c r="O277" s="879"/>
      <c r="P277" s="879"/>
      <c r="Q277" s="880"/>
      <c r="R277" s="881"/>
      <c r="S277" s="881"/>
      <c r="T277" s="882"/>
      <c r="U277" s="882"/>
      <c r="V277" s="882"/>
      <c r="W277" s="882"/>
      <c r="X277" s="882"/>
    </row>
    <row r="278" spans="1:24" ht="15.75" customHeight="1">
      <c r="A278" s="886"/>
      <c r="B278" s="879"/>
      <c r="C278" s="879"/>
      <c r="D278" s="879"/>
      <c r="E278" s="879"/>
      <c r="F278" s="879"/>
      <c r="G278" s="879"/>
      <c r="H278" s="879"/>
      <c r="I278" s="879"/>
      <c r="J278" s="879"/>
      <c r="K278" s="879"/>
      <c r="L278" s="879"/>
      <c r="M278" s="879"/>
      <c r="N278" s="879"/>
      <c r="O278" s="879"/>
      <c r="P278" s="879"/>
      <c r="Q278" s="880"/>
      <c r="R278" s="881"/>
      <c r="S278" s="881"/>
      <c r="T278" s="882"/>
      <c r="U278" s="882"/>
      <c r="V278" s="882"/>
      <c r="W278" s="882"/>
      <c r="X278" s="882"/>
    </row>
    <row r="279" spans="1:24" ht="15.75" customHeight="1">
      <c r="A279" s="886"/>
      <c r="B279" s="879"/>
      <c r="C279" s="879"/>
      <c r="D279" s="879"/>
      <c r="E279" s="879"/>
      <c r="F279" s="879"/>
      <c r="G279" s="879"/>
      <c r="H279" s="879"/>
      <c r="I279" s="879"/>
      <c r="J279" s="879"/>
      <c r="K279" s="879"/>
      <c r="L279" s="879"/>
      <c r="M279" s="879"/>
      <c r="N279" s="879"/>
      <c r="O279" s="879"/>
      <c r="P279" s="879"/>
      <c r="Q279" s="880"/>
      <c r="R279" s="881"/>
      <c r="S279" s="881"/>
      <c r="T279" s="882"/>
      <c r="U279" s="882"/>
      <c r="V279" s="882"/>
      <c r="W279" s="882"/>
      <c r="X279" s="882"/>
    </row>
    <row r="280" spans="1:24" ht="15.75" customHeight="1">
      <c r="A280" s="886"/>
      <c r="B280" s="879"/>
      <c r="C280" s="879"/>
      <c r="D280" s="879"/>
      <c r="E280" s="879"/>
      <c r="F280" s="879"/>
      <c r="G280" s="879"/>
      <c r="H280" s="879"/>
      <c r="I280" s="879"/>
      <c r="J280" s="879"/>
      <c r="K280" s="879"/>
      <c r="L280" s="879"/>
      <c r="M280" s="879"/>
      <c r="N280" s="879"/>
      <c r="O280" s="879"/>
      <c r="P280" s="879"/>
      <c r="Q280" s="880"/>
      <c r="R280" s="881"/>
      <c r="S280" s="881"/>
      <c r="T280" s="882"/>
      <c r="U280" s="882"/>
      <c r="V280" s="882"/>
      <c r="W280" s="882"/>
      <c r="X280" s="882"/>
    </row>
    <row r="281" spans="1:24" ht="15.75" customHeight="1">
      <c r="A281" s="886"/>
      <c r="B281" s="879"/>
      <c r="C281" s="879"/>
      <c r="D281" s="879"/>
      <c r="E281" s="879"/>
      <c r="F281" s="879"/>
      <c r="G281" s="879"/>
      <c r="H281" s="879"/>
      <c r="I281" s="879"/>
      <c r="J281" s="879"/>
      <c r="K281" s="879"/>
      <c r="L281" s="879"/>
      <c r="M281" s="879"/>
      <c r="N281" s="879"/>
      <c r="O281" s="879"/>
      <c r="P281" s="879"/>
      <c r="Q281" s="880"/>
      <c r="R281" s="881"/>
      <c r="S281" s="881"/>
      <c r="T281" s="882"/>
      <c r="U281" s="882"/>
      <c r="V281" s="882"/>
      <c r="W281" s="882"/>
      <c r="X281" s="882"/>
    </row>
    <row r="282" spans="1:24" ht="15.75" customHeight="1">
      <c r="A282" s="886"/>
      <c r="B282" s="879"/>
      <c r="C282" s="879"/>
      <c r="D282" s="879"/>
      <c r="E282" s="879"/>
      <c r="F282" s="879"/>
      <c r="G282" s="879"/>
      <c r="H282" s="879"/>
      <c r="I282" s="879"/>
      <c r="J282" s="879"/>
      <c r="K282" s="879"/>
      <c r="L282" s="879"/>
      <c r="M282" s="879"/>
      <c r="N282" s="879"/>
      <c r="O282" s="879"/>
      <c r="P282" s="879"/>
      <c r="Q282" s="880"/>
      <c r="R282" s="881"/>
      <c r="S282" s="881"/>
      <c r="T282" s="882"/>
      <c r="U282" s="882"/>
      <c r="V282" s="882"/>
      <c r="W282" s="882"/>
      <c r="X282" s="882"/>
    </row>
    <row r="283" spans="1:24" ht="15.75" customHeight="1">
      <c r="A283" s="886"/>
      <c r="B283" s="879"/>
      <c r="C283" s="879"/>
      <c r="D283" s="879"/>
      <c r="E283" s="879"/>
      <c r="F283" s="879"/>
      <c r="G283" s="879"/>
      <c r="H283" s="879"/>
      <c r="I283" s="879"/>
      <c r="J283" s="879"/>
      <c r="K283" s="879"/>
      <c r="L283" s="879"/>
      <c r="M283" s="879"/>
      <c r="N283" s="879"/>
      <c r="O283" s="879"/>
      <c r="P283" s="879"/>
      <c r="Q283" s="880"/>
      <c r="R283" s="881"/>
      <c r="S283" s="881"/>
      <c r="T283" s="882"/>
      <c r="U283" s="882"/>
      <c r="V283" s="882"/>
      <c r="W283" s="882"/>
      <c r="X283" s="882"/>
    </row>
    <row r="284" spans="1:24" ht="15.75" customHeight="1">
      <c r="A284" s="886"/>
      <c r="B284" s="879"/>
      <c r="C284" s="879"/>
      <c r="D284" s="879"/>
      <c r="E284" s="879"/>
      <c r="F284" s="879"/>
      <c r="G284" s="879"/>
      <c r="H284" s="879"/>
      <c r="I284" s="879"/>
      <c r="J284" s="879"/>
      <c r="K284" s="879"/>
      <c r="L284" s="879"/>
      <c r="M284" s="879"/>
      <c r="N284" s="879"/>
      <c r="O284" s="879"/>
      <c r="P284" s="879"/>
      <c r="Q284" s="880"/>
      <c r="R284" s="881"/>
      <c r="S284" s="881"/>
      <c r="T284" s="882"/>
      <c r="U284" s="882"/>
      <c r="V284" s="882"/>
      <c r="W284" s="882"/>
      <c r="X284" s="882"/>
    </row>
    <row r="285" spans="1:24" ht="15.75" customHeight="1">
      <c r="A285" s="886"/>
      <c r="B285" s="879"/>
      <c r="C285" s="879"/>
      <c r="D285" s="879"/>
      <c r="E285" s="879"/>
      <c r="F285" s="879"/>
      <c r="G285" s="879"/>
      <c r="H285" s="879"/>
      <c r="I285" s="879"/>
      <c r="J285" s="879"/>
      <c r="K285" s="879"/>
      <c r="L285" s="879"/>
      <c r="M285" s="879"/>
      <c r="N285" s="879"/>
      <c r="O285" s="879"/>
      <c r="P285" s="879"/>
      <c r="Q285" s="880"/>
      <c r="R285" s="881"/>
      <c r="S285" s="881"/>
      <c r="T285" s="882"/>
      <c r="U285" s="882"/>
      <c r="V285" s="882"/>
      <c r="W285" s="882"/>
      <c r="X285" s="882"/>
    </row>
    <row r="286" spans="1:24" ht="15.75" customHeight="1">
      <c r="A286" s="886"/>
      <c r="B286" s="879"/>
      <c r="C286" s="879"/>
      <c r="D286" s="879"/>
      <c r="E286" s="879"/>
      <c r="F286" s="879"/>
      <c r="G286" s="879"/>
      <c r="H286" s="879"/>
      <c r="I286" s="879"/>
      <c r="J286" s="879"/>
      <c r="K286" s="879"/>
      <c r="L286" s="879"/>
      <c r="M286" s="879"/>
      <c r="N286" s="879"/>
      <c r="O286" s="879"/>
      <c r="P286" s="879"/>
      <c r="Q286" s="880"/>
      <c r="R286" s="881"/>
      <c r="S286" s="881"/>
      <c r="T286" s="882"/>
      <c r="U286" s="882"/>
      <c r="V286" s="882"/>
      <c r="W286" s="882"/>
      <c r="X286" s="882"/>
    </row>
    <row r="287" spans="1:24" ht="15.75" customHeight="1">
      <c r="A287" s="886"/>
      <c r="B287" s="879"/>
      <c r="C287" s="879"/>
      <c r="D287" s="879"/>
      <c r="E287" s="879"/>
      <c r="F287" s="879"/>
      <c r="G287" s="879"/>
      <c r="H287" s="879"/>
      <c r="I287" s="879"/>
      <c r="J287" s="879"/>
      <c r="K287" s="879"/>
      <c r="L287" s="879"/>
      <c r="M287" s="879"/>
      <c r="N287" s="879"/>
      <c r="O287" s="879"/>
      <c r="P287" s="879"/>
      <c r="Q287" s="880"/>
      <c r="R287" s="881"/>
      <c r="S287" s="881"/>
      <c r="T287" s="882"/>
      <c r="U287" s="882"/>
      <c r="V287" s="882"/>
      <c r="W287" s="882"/>
      <c r="X287" s="882"/>
    </row>
    <row r="288" spans="1:24" ht="15.75" customHeight="1">
      <c r="A288" s="886"/>
      <c r="B288" s="879"/>
      <c r="C288" s="879"/>
      <c r="D288" s="879"/>
      <c r="E288" s="879"/>
      <c r="F288" s="879"/>
      <c r="G288" s="879"/>
      <c r="H288" s="879"/>
      <c r="I288" s="879"/>
      <c r="J288" s="879"/>
      <c r="K288" s="879"/>
      <c r="L288" s="879"/>
      <c r="M288" s="879"/>
      <c r="N288" s="879"/>
      <c r="O288" s="879"/>
      <c r="P288" s="879"/>
      <c r="Q288" s="880"/>
      <c r="R288" s="881"/>
      <c r="S288" s="881"/>
      <c r="T288" s="882"/>
      <c r="U288" s="882"/>
      <c r="V288" s="882"/>
      <c r="W288" s="882"/>
      <c r="X288" s="882"/>
    </row>
    <row r="289" spans="1:24" ht="15.75" customHeight="1">
      <c r="A289" s="886"/>
      <c r="B289" s="879"/>
      <c r="C289" s="879"/>
      <c r="D289" s="879"/>
      <c r="E289" s="879"/>
      <c r="F289" s="879"/>
      <c r="G289" s="879"/>
      <c r="H289" s="879"/>
      <c r="I289" s="879"/>
      <c r="J289" s="879"/>
      <c r="K289" s="879"/>
      <c r="L289" s="879"/>
      <c r="M289" s="879"/>
      <c r="N289" s="879"/>
      <c r="O289" s="879"/>
      <c r="P289" s="879"/>
      <c r="Q289" s="880"/>
      <c r="R289" s="881"/>
      <c r="S289" s="881"/>
      <c r="T289" s="882"/>
      <c r="U289" s="882"/>
      <c r="V289" s="882"/>
      <c r="W289" s="882"/>
      <c r="X289" s="882"/>
    </row>
    <row r="290" spans="1:24" ht="15.75" customHeight="1">
      <c r="A290" s="886"/>
      <c r="B290" s="879"/>
      <c r="C290" s="879"/>
      <c r="D290" s="879"/>
      <c r="E290" s="879"/>
      <c r="F290" s="879"/>
      <c r="G290" s="879"/>
      <c r="H290" s="879"/>
      <c r="I290" s="879"/>
      <c r="J290" s="879"/>
      <c r="K290" s="879"/>
      <c r="L290" s="879"/>
      <c r="M290" s="879"/>
      <c r="N290" s="879"/>
      <c r="O290" s="879"/>
      <c r="P290" s="879"/>
      <c r="Q290" s="880"/>
      <c r="R290" s="881"/>
      <c r="S290" s="881"/>
      <c r="T290" s="882"/>
      <c r="U290" s="882"/>
      <c r="V290" s="882"/>
      <c r="W290" s="882"/>
      <c r="X290" s="882"/>
    </row>
    <row r="291" spans="1:24" ht="15.75" customHeight="1">
      <c r="A291" s="886"/>
      <c r="B291" s="879"/>
      <c r="C291" s="879"/>
      <c r="D291" s="879"/>
      <c r="E291" s="879"/>
      <c r="F291" s="879"/>
      <c r="G291" s="879"/>
      <c r="H291" s="879"/>
      <c r="I291" s="879"/>
      <c r="J291" s="879"/>
      <c r="K291" s="879"/>
      <c r="L291" s="879"/>
      <c r="M291" s="879"/>
      <c r="N291" s="879"/>
      <c r="O291" s="879"/>
      <c r="P291" s="879"/>
      <c r="Q291" s="880"/>
      <c r="R291" s="881"/>
      <c r="S291" s="881"/>
      <c r="T291" s="882"/>
      <c r="U291" s="882"/>
      <c r="V291" s="882"/>
      <c r="W291" s="882"/>
      <c r="X291" s="882"/>
    </row>
    <row r="292" spans="1:24" ht="15.75" customHeight="1">
      <c r="A292" s="886"/>
      <c r="B292" s="879"/>
      <c r="C292" s="879"/>
      <c r="D292" s="879"/>
      <c r="E292" s="879"/>
      <c r="F292" s="879"/>
      <c r="G292" s="879"/>
      <c r="H292" s="879"/>
      <c r="I292" s="879"/>
      <c r="J292" s="879"/>
      <c r="K292" s="879"/>
      <c r="L292" s="879"/>
      <c r="M292" s="879"/>
      <c r="N292" s="879"/>
      <c r="O292" s="879"/>
      <c r="P292" s="879"/>
      <c r="Q292" s="880"/>
      <c r="R292" s="881"/>
      <c r="S292" s="881"/>
      <c r="T292" s="882"/>
      <c r="U292" s="882"/>
      <c r="V292" s="882"/>
      <c r="W292" s="882"/>
      <c r="X292" s="882"/>
    </row>
    <row r="293" spans="1:24" ht="15.75" customHeight="1">
      <c r="A293" s="886"/>
      <c r="B293" s="879"/>
      <c r="C293" s="879"/>
      <c r="D293" s="879"/>
      <c r="E293" s="879"/>
      <c r="F293" s="879"/>
      <c r="G293" s="879"/>
      <c r="H293" s="879"/>
      <c r="I293" s="879"/>
      <c r="J293" s="879"/>
      <c r="K293" s="879"/>
      <c r="L293" s="879"/>
      <c r="M293" s="879"/>
      <c r="N293" s="879"/>
      <c r="O293" s="879"/>
      <c r="P293" s="879"/>
      <c r="Q293" s="880"/>
      <c r="R293" s="881"/>
      <c r="S293" s="881"/>
      <c r="T293" s="882"/>
      <c r="U293" s="882"/>
      <c r="V293" s="882"/>
      <c r="W293" s="882"/>
      <c r="X293" s="882"/>
    </row>
    <row r="294" spans="1:24" ht="15.75" customHeight="1">
      <c r="A294" s="886"/>
      <c r="B294" s="879"/>
      <c r="C294" s="879"/>
      <c r="D294" s="879"/>
      <c r="E294" s="879"/>
      <c r="F294" s="879"/>
      <c r="G294" s="879"/>
      <c r="H294" s="879"/>
      <c r="I294" s="879"/>
      <c r="J294" s="879"/>
      <c r="K294" s="879"/>
      <c r="L294" s="879"/>
      <c r="M294" s="879"/>
      <c r="N294" s="879"/>
      <c r="O294" s="879"/>
      <c r="P294" s="879"/>
      <c r="Q294" s="880"/>
      <c r="R294" s="881"/>
      <c r="S294" s="881"/>
      <c r="T294" s="882"/>
      <c r="U294" s="882"/>
      <c r="V294" s="882"/>
      <c r="W294" s="882"/>
      <c r="X294" s="882"/>
    </row>
    <row r="295" spans="1:24" ht="15.75" customHeight="1">
      <c r="A295" s="886"/>
      <c r="B295" s="879"/>
      <c r="C295" s="879"/>
      <c r="D295" s="879"/>
      <c r="E295" s="879"/>
      <c r="F295" s="879"/>
      <c r="G295" s="879"/>
      <c r="H295" s="879"/>
      <c r="I295" s="879"/>
      <c r="J295" s="879"/>
      <c r="K295" s="879"/>
      <c r="L295" s="879"/>
      <c r="M295" s="879"/>
      <c r="N295" s="879"/>
      <c r="O295" s="879"/>
      <c r="P295" s="879"/>
      <c r="Q295" s="880"/>
      <c r="R295" s="881"/>
      <c r="S295" s="881"/>
      <c r="T295" s="882"/>
      <c r="U295" s="882"/>
      <c r="V295" s="882"/>
      <c r="W295" s="882"/>
      <c r="X295" s="882"/>
    </row>
    <row r="296" spans="1:24" ht="15.75" customHeight="1">
      <c r="A296" s="886"/>
      <c r="B296" s="879"/>
      <c r="C296" s="879"/>
      <c r="D296" s="879"/>
      <c r="E296" s="879"/>
      <c r="F296" s="879"/>
      <c r="G296" s="879"/>
      <c r="H296" s="879"/>
      <c r="I296" s="879"/>
      <c r="J296" s="879"/>
      <c r="K296" s="879"/>
      <c r="L296" s="879"/>
      <c r="M296" s="879"/>
      <c r="N296" s="879"/>
      <c r="O296" s="879"/>
      <c r="P296" s="879"/>
      <c r="Q296" s="880"/>
      <c r="R296" s="881"/>
      <c r="S296" s="881"/>
      <c r="T296" s="882"/>
      <c r="U296" s="882"/>
      <c r="V296" s="882"/>
      <c r="W296" s="882"/>
      <c r="X296" s="882"/>
    </row>
    <row r="297" spans="1:24" ht="15.75" customHeight="1">
      <c r="A297" s="886"/>
      <c r="B297" s="879"/>
      <c r="C297" s="879"/>
      <c r="D297" s="879"/>
      <c r="E297" s="879"/>
      <c r="F297" s="879"/>
      <c r="G297" s="879"/>
      <c r="H297" s="879"/>
      <c r="I297" s="879"/>
      <c r="J297" s="879"/>
      <c r="K297" s="879"/>
      <c r="L297" s="879"/>
      <c r="M297" s="879"/>
      <c r="N297" s="879"/>
      <c r="O297" s="879"/>
      <c r="P297" s="879"/>
      <c r="Q297" s="880"/>
      <c r="R297" s="881"/>
      <c r="S297" s="881"/>
      <c r="T297" s="882"/>
      <c r="U297" s="882"/>
      <c r="V297" s="882"/>
      <c r="W297" s="882"/>
      <c r="X297" s="882"/>
    </row>
    <row r="298" spans="1:24" ht="15.75" customHeight="1">
      <c r="A298" s="886"/>
      <c r="B298" s="879"/>
      <c r="C298" s="879"/>
      <c r="D298" s="879"/>
      <c r="E298" s="879"/>
      <c r="F298" s="879"/>
      <c r="G298" s="879"/>
      <c r="H298" s="879"/>
      <c r="I298" s="879"/>
      <c r="J298" s="879"/>
      <c r="K298" s="879"/>
      <c r="L298" s="879"/>
      <c r="M298" s="879"/>
      <c r="N298" s="879"/>
      <c r="O298" s="879"/>
      <c r="P298" s="879"/>
      <c r="Q298" s="880"/>
      <c r="R298" s="881"/>
      <c r="S298" s="881"/>
      <c r="T298" s="882"/>
      <c r="U298" s="882"/>
      <c r="V298" s="882"/>
      <c r="W298" s="882"/>
      <c r="X298" s="882"/>
    </row>
    <row r="299" spans="1:24" ht="15.75" customHeight="1">
      <c r="A299" s="886"/>
      <c r="B299" s="879"/>
      <c r="C299" s="879"/>
      <c r="D299" s="879"/>
      <c r="E299" s="879"/>
      <c r="F299" s="879"/>
      <c r="G299" s="879"/>
      <c r="H299" s="879"/>
      <c r="I299" s="879"/>
      <c r="J299" s="879"/>
      <c r="K299" s="879"/>
      <c r="L299" s="879"/>
      <c r="M299" s="879"/>
      <c r="N299" s="879"/>
      <c r="O299" s="879"/>
      <c r="P299" s="879"/>
      <c r="Q299" s="880"/>
      <c r="R299" s="881"/>
      <c r="S299" s="881"/>
      <c r="T299" s="882"/>
      <c r="U299" s="882"/>
      <c r="V299" s="882"/>
      <c r="W299" s="882"/>
      <c r="X299" s="882"/>
    </row>
    <row r="300" spans="1:24" ht="15.75" customHeight="1">
      <c r="A300" s="886"/>
      <c r="B300" s="879"/>
      <c r="C300" s="879"/>
      <c r="D300" s="879"/>
      <c r="E300" s="879"/>
      <c r="F300" s="879"/>
      <c r="G300" s="879"/>
      <c r="H300" s="879"/>
      <c r="I300" s="879"/>
      <c r="J300" s="879"/>
      <c r="K300" s="879"/>
      <c r="L300" s="879"/>
      <c r="M300" s="879"/>
      <c r="N300" s="879"/>
      <c r="O300" s="879"/>
      <c r="P300" s="879"/>
      <c r="Q300" s="880"/>
      <c r="R300" s="881"/>
      <c r="S300" s="881"/>
      <c r="T300" s="882"/>
      <c r="U300" s="882"/>
      <c r="V300" s="882"/>
      <c r="W300" s="882"/>
      <c r="X300" s="882"/>
    </row>
    <row r="301" spans="1:24" ht="15.75" customHeight="1">
      <c r="A301" s="886"/>
      <c r="B301" s="879"/>
      <c r="C301" s="879"/>
      <c r="D301" s="879"/>
      <c r="E301" s="879"/>
      <c r="F301" s="879"/>
      <c r="G301" s="879"/>
      <c r="H301" s="879"/>
      <c r="I301" s="879"/>
      <c r="J301" s="879"/>
      <c r="K301" s="879"/>
      <c r="L301" s="879"/>
      <c r="M301" s="879"/>
      <c r="N301" s="879"/>
      <c r="O301" s="879"/>
      <c r="P301" s="879"/>
      <c r="Q301" s="880"/>
      <c r="R301" s="881"/>
      <c r="S301" s="881"/>
      <c r="T301" s="882"/>
      <c r="U301" s="882"/>
      <c r="V301" s="882"/>
      <c r="W301" s="882"/>
      <c r="X301" s="882"/>
    </row>
    <row r="302" spans="1:24" ht="15.75" customHeight="1">
      <c r="A302" s="886"/>
      <c r="B302" s="879"/>
      <c r="C302" s="879"/>
      <c r="D302" s="879"/>
      <c r="E302" s="879"/>
      <c r="F302" s="879"/>
      <c r="G302" s="879"/>
      <c r="H302" s="879"/>
      <c r="I302" s="879"/>
      <c r="J302" s="879"/>
      <c r="K302" s="879"/>
      <c r="L302" s="879"/>
      <c r="M302" s="879"/>
      <c r="N302" s="879"/>
      <c r="O302" s="879"/>
      <c r="P302" s="879"/>
      <c r="Q302" s="880"/>
      <c r="R302" s="881"/>
      <c r="S302" s="881"/>
      <c r="T302" s="882"/>
      <c r="U302" s="882"/>
      <c r="V302" s="882"/>
      <c r="W302" s="882"/>
      <c r="X302" s="882"/>
    </row>
    <row r="303" spans="1:24" ht="15.75" customHeight="1">
      <c r="A303" s="886"/>
      <c r="B303" s="879"/>
      <c r="C303" s="879"/>
      <c r="D303" s="879"/>
      <c r="E303" s="879"/>
      <c r="F303" s="879"/>
      <c r="G303" s="879"/>
      <c r="H303" s="879"/>
      <c r="I303" s="879"/>
      <c r="J303" s="879"/>
      <c r="K303" s="879"/>
      <c r="L303" s="879"/>
      <c r="M303" s="879"/>
      <c r="N303" s="879"/>
      <c r="O303" s="879"/>
      <c r="P303" s="879"/>
      <c r="Q303" s="880"/>
      <c r="R303" s="881"/>
      <c r="S303" s="881"/>
      <c r="T303" s="882"/>
      <c r="U303" s="882"/>
      <c r="V303" s="882"/>
      <c r="W303" s="882"/>
      <c r="X303" s="882"/>
    </row>
    <row r="304" spans="1:24" ht="15.75" customHeight="1">
      <c r="A304" s="886"/>
      <c r="B304" s="879"/>
      <c r="C304" s="879"/>
      <c r="D304" s="879"/>
      <c r="E304" s="879"/>
      <c r="F304" s="879"/>
      <c r="G304" s="879"/>
      <c r="H304" s="879"/>
      <c r="I304" s="879"/>
      <c r="J304" s="879"/>
      <c r="K304" s="879"/>
      <c r="L304" s="879"/>
      <c r="M304" s="879"/>
      <c r="N304" s="879"/>
      <c r="O304" s="879"/>
      <c r="P304" s="879"/>
      <c r="Q304" s="880"/>
      <c r="R304" s="881"/>
      <c r="S304" s="881"/>
      <c r="T304" s="882"/>
      <c r="U304" s="882"/>
      <c r="V304" s="882"/>
      <c r="W304" s="882"/>
      <c r="X304" s="882"/>
    </row>
    <row r="305" spans="1:24" ht="15.75" customHeight="1">
      <c r="A305" s="886"/>
      <c r="B305" s="879"/>
      <c r="C305" s="879"/>
      <c r="D305" s="879"/>
      <c r="E305" s="879"/>
      <c r="F305" s="879"/>
      <c r="G305" s="879"/>
      <c r="H305" s="879"/>
      <c r="I305" s="879"/>
      <c r="J305" s="879"/>
      <c r="K305" s="879"/>
      <c r="L305" s="879"/>
      <c r="M305" s="879"/>
      <c r="N305" s="879"/>
      <c r="O305" s="879"/>
      <c r="P305" s="879"/>
      <c r="Q305" s="880"/>
      <c r="R305" s="881"/>
      <c r="S305" s="881"/>
      <c r="T305" s="882"/>
      <c r="U305" s="882"/>
      <c r="V305" s="882"/>
      <c r="W305" s="882"/>
      <c r="X305" s="882"/>
    </row>
    <row r="306" spans="1:24" ht="15.75" customHeight="1">
      <c r="A306" s="886"/>
      <c r="B306" s="879"/>
      <c r="C306" s="879"/>
      <c r="D306" s="879"/>
      <c r="E306" s="879"/>
      <c r="F306" s="879"/>
      <c r="G306" s="879"/>
      <c r="H306" s="879"/>
      <c r="I306" s="879"/>
      <c r="J306" s="879"/>
      <c r="K306" s="879"/>
      <c r="L306" s="879"/>
      <c r="M306" s="879"/>
      <c r="N306" s="879"/>
      <c r="O306" s="879"/>
      <c r="P306" s="879"/>
      <c r="Q306" s="880"/>
      <c r="R306" s="881"/>
      <c r="S306" s="881"/>
      <c r="T306" s="882"/>
      <c r="U306" s="882"/>
      <c r="V306" s="882"/>
      <c r="W306" s="882"/>
      <c r="X306" s="882"/>
    </row>
    <row r="307" spans="1:24" ht="15.75" customHeight="1">
      <c r="A307" s="886"/>
      <c r="B307" s="879"/>
      <c r="C307" s="879"/>
      <c r="D307" s="879"/>
      <c r="E307" s="879"/>
      <c r="F307" s="879"/>
      <c r="G307" s="879"/>
      <c r="H307" s="879"/>
      <c r="I307" s="879"/>
      <c r="J307" s="879"/>
      <c r="K307" s="879"/>
      <c r="L307" s="879"/>
      <c r="M307" s="879"/>
      <c r="N307" s="879"/>
      <c r="O307" s="879"/>
      <c r="P307" s="879"/>
      <c r="Q307" s="880"/>
      <c r="R307" s="881"/>
      <c r="S307" s="881"/>
      <c r="T307" s="882"/>
      <c r="U307" s="882"/>
      <c r="V307" s="882"/>
      <c r="W307" s="882"/>
      <c r="X307" s="882"/>
    </row>
    <row r="308" spans="1:24" ht="15.75" customHeight="1">
      <c r="A308" s="886"/>
      <c r="B308" s="879"/>
      <c r="C308" s="879"/>
      <c r="D308" s="879"/>
      <c r="E308" s="879"/>
      <c r="F308" s="879"/>
      <c r="G308" s="879"/>
      <c r="H308" s="879"/>
      <c r="I308" s="879"/>
      <c r="J308" s="879"/>
      <c r="K308" s="879"/>
      <c r="L308" s="879"/>
      <c r="M308" s="879"/>
      <c r="N308" s="879"/>
      <c r="O308" s="879"/>
      <c r="P308" s="879"/>
      <c r="Q308" s="880"/>
      <c r="R308" s="881"/>
      <c r="S308" s="881"/>
      <c r="T308" s="882"/>
      <c r="U308" s="882"/>
      <c r="V308" s="882"/>
      <c r="W308" s="882"/>
      <c r="X308" s="882"/>
    </row>
    <row r="309" spans="1:24" ht="15.75" customHeight="1">
      <c r="A309" s="886"/>
      <c r="B309" s="879"/>
      <c r="C309" s="879"/>
      <c r="D309" s="879"/>
      <c r="E309" s="879"/>
      <c r="F309" s="879"/>
      <c r="G309" s="879"/>
      <c r="H309" s="879"/>
      <c r="I309" s="879"/>
      <c r="J309" s="879"/>
      <c r="K309" s="879"/>
      <c r="L309" s="879"/>
      <c r="M309" s="879"/>
      <c r="N309" s="879"/>
      <c r="O309" s="879"/>
      <c r="P309" s="879"/>
      <c r="Q309" s="880"/>
      <c r="R309" s="881"/>
      <c r="S309" s="881"/>
      <c r="T309" s="882"/>
      <c r="U309" s="882"/>
      <c r="V309" s="882"/>
      <c r="W309" s="882"/>
      <c r="X309" s="882"/>
    </row>
    <row r="310" spans="1:24" ht="15.75" customHeight="1">
      <c r="A310" s="886"/>
      <c r="B310" s="879"/>
      <c r="C310" s="879"/>
      <c r="D310" s="879"/>
      <c r="E310" s="879"/>
      <c r="F310" s="879"/>
      <c r="G310" s="879"/>
      <c r="H310" s="879"/>
      <c r="I310" s="879"/>
      <c r="J310" s="879"/>
      <c r="K310" s="879"/>
      <c r="L310" s="879"/>
      <c r="M310" s="879"/>
      <c r="N310" s="879"/>
      <c r="O310" s="879"/>
      <c r="P310" s="879"/>
      <c r="Q310" s="880"/>
      <c r="R310" s="881"/>
      <c r="S310" s="881"/>
      <c r="T310" s="882"/>
      <c r="U310" s="882"/>
      <c r="V310" s="882"/>
      <c r="W310" s="882"/>
      <c r="X310" s="882"/>
    </row>
    <row r="311" spans="1:24" ht="15.75" customHeight="1">
      <c r="A311" s="886"/>
      <c r="B311" s="879"/>
      <c r="C311" s="879"/>
      <c r="D311" s="879"/>
      <c r="E311" s="879"/>
      <c r="F311" s="879"/>
      <c r="G311" s="879"/>
      <c r="H311" s="879"/>
      <c r="I311" s="879"/>
      <c r="J311" s="879"/>
      <c r="K311" s="879"/>
      <c r="L311" s="879"/>
      <c r="M311" s="879"/>
      <c r="N311" s="879"/>
      <c r="O311" s="879"/>
      <c r="P311" s="879"/>
      <c r="Q311" s="880"/>
      <c r="R311" s="881"/>
      <c r="S311" s="881"/>
      <c r="T311" s="882"/>
      <c r="U311" s="882"/>
      <c r="V311" s="882"/>
      <c r="W311" s="882"/>
      <c r="X311" s="882"/>
    </row>
    <row r="312" spans="1:24" ht="15.75" customHeight="1">
      <c r="A312" s="886"/>
      <c r="B312" s="879"/>
      <c r="C312" s="879"/>
      <c r="D312" s="879"/>
      <c r="E312" s="879"/>
      <c r="F312" s="879"/>
      <c r="G312" s="879"/>
      <c r="H312" s="879"/>
      <c r="I312" s="879"/>
      <c r="J312" s="879"/>
      <c r="K312" s="879"/>
      <c r="L312" s="879"/>
      <c r="M312" s="879"/>
      <c r="N312" s="879"/>
      <c r="O312" s="879"/>
      <c r="P312" s="879"/>
      <c r="Q312" s="880"/>
      <c r="R312" s="881"/>
      <c r="S312" s="881"/>
      <c r="T312" s="882"/>
      <c r="U312" s="882"/>
      <c r="V312" s="882"/>
      <c r="W312" s="882"/>
      <c r="X312" s="882"/>
    </row>
    <row r="313" spans="1:24" ht="15.75" customHeight="1">
      <c r="A313" s="886"/>
      <c r="B313" s="879"/>
      <c r="C313" s="879"/>
      <c r="D313" s="879"/>
      <c r="E313" s="879"/>
      <c r="F313" s="879"/>
      <c r="G313" s="879"/>
      <c r="H313" s="879"/>
      <c r="I313" s="879"/>
      <c r="J313" s="879"/>
      <c r="K313" s="879"/>
      <c r="L313" s="879"/>
      <c r="M313" s="879"/>
      <c r="N313" s="879"/>
      <c r="O313" s="879"/>
      <c r="P313" s="879"/>
      <c r="Q313" s="880"/>
      <c r="R313" s="881"/>
      <c r="S313" s="881"/>
      <c r="T313" s="882"/>
      <c r="U313" s="882"/>
      <c r="V313" s="882"/>
      <c r="W313" s="882"/>
      <c r="X313" s="882"/>
    </row>
    <row r="314" spans="1:24" ht="15.75" customHeight="1">
      <c r="A314" s="886"/>
      <c r="B314" s="879"/>
      <c r="C314" s="879"/>
      <c r="D314" s="879"/>
      <c r="E314" s="879"/>
      <c r="F314" s="879"/>
      <c r="G314" s="879"/>
      <c r="H314" s="879"/>
      <c r="I314" s="879"/>
      <c r="J314" s="879"/>
      <c r="K314" s="879"/>
      <c r="L314" s="879"/>
      <c r="M314" s="879"/>
      <c r="N314" s="879"/>
      <c r="O314" s="879"/>
      <c r="P314" s="879"/>
      <c r="Q314" s="880"/>
      <c r="R314" s="881"/>
      <c r="S314" s="881"/>
      <c r="T314" s="882"/>
      <c r="U314" s="882"/>
      <c r="V314" s="882"/>
      <c r="W314" s="882"/>
      <c r="X314" s="882"/>
    </row>
    <row r="315" spans="1:24" ht="15.75" customHeight="1">
      <c r="A315" s="886"/>
      <c r="B315" s="879"/>
      <c r="C315" s="879"/>
      <c r="D315" s="879"/>
      <c r="E315" s="879"/>
      <c r="F315" s="879"/>
      <c r="G315" s="879"/>
      <c r="H315" s="879"/>
      <c r="I315" s="879"/>
      <c r="J315" s="879"/>
      <c r="K315" s="879"/>
      <c r="L315" s="879"/>
      <c r="M315" s="879"/>
      <c r="N315" s="879"/>
      <c r="O315" s="879"/>
      <c r="P315" s="879"/>
      <c r="Q315" s="880"/>
      <c r="R315" s="881"/>
      <c r="S315" s="881"/>
      <c r="T315" s="882"/>
      <c r="U315" s="882"/>
      <c r="V315" s="882"/>
      <c r="W315" s="882"/>
      <c r="X315" s="882"/>
    </row>
    <row r="316" spans="1:24" ht="15.75" customHeight="1">
      <c r="A316" s="886"/>
      <c r="B316" s="879"/>
      <c r="C316" s="879"/>
      <c r="D316" s="879"/>
      <c r="E316" s="879"/>
      <c r="F316" s="879"/>
      <c r="G316" s="879"/>
      <c r="H316" s="879"/>
      <c r="I316" s="879"/>
      <c r="J316" s="879"/>
      <c r="K316" s="879"/>
      <c r="L316" s="879"/>
      <c r="M316" s="879"/>
      <c r="N316" s="879"/>
      <c r="O316" s="879"/>
      <c r="P316" s="879"/>
      <c r="Q316" s="880"/>
      <c r="R316" s="881"/>
      <c r="S316" s="881"/>
      <c r="T316" s="882"/>
      <c r="U316" s="882"/>
      <c r="V316" s="882"/>
      <c r="W316" s="882"/>
      <c r="X316" s="882"/>
    </row>
    <row r="317" spans="1:24" ht="15.75" customHeight="1">
      <c r="A317" s="886"/>
      <c r="B317" s="879"/>
      <c r="C317" s="879"/>
      <c r="D317" s="879"/>
      <c r="E317" s="879"/>
      <c r="F317" s="879"/>
      <c r="G317" s="879"/>
      <c r="H317" s="879"/>
      <c r="I317" s="879"/>
      <c r="J317" s="879"/>
      <c r="K317" s="879"/>
      <c r="L317" s="879"/>
      <c r="M317" s="879"/>
      <c r="N317" s="879"/>
      <c r="O317" s="879"/>
      <c r="P317" s="879"/>
      <c r="Q317" s="880"/>
      <c r="R317" s="881"/>
      <c r="S317" s="881"/>
      <c r="T317" s="882"/>
      <c r="U317" s="882"/>
      <c r="V317" s="882"/>
      <c r="W317" s="882"/>
      <c r="X317" s="882"/>
    </row>
    <row r="318" spans="1:24" ht="15.75" customHeight="1">
      <c r="A318" s="886"/>
      <c r="B318" s="879"/>
      <c r="C318" s="879"/>
      <c r="D318" s="879"/>
      <c r="E318" s="879"/>
      <c r="F318" s="879"/>
      <c r="G318" s="879"/>
      <c r="H318" s="879"/>
      <c r="I318" s="879"/>
      <c r="J318" s="879"/>
      <c r="K318" s="879"/>
      <c r="L318" s="879"/>
      <c r="M318" s="879"/>
      <c r="N318" s="879"/>
      <c r="O318" s="879"/>
      <c r="P318" s="879"/>
      <c r="Q318" s="880"/>
      <c r="R318" s="881"/>
      <c r="S318" s="881"/>
      <c r="T318" s="882"/>
      <c r="U318" s="882"/>
      <c r="V318" s="882"/>
      <c r="W318" s="882"/>
      <c r="X318" s="882"/>
    </row>
    <row r="319" spans="1:24" ht="15.75" customHeight="1">
      <c r="A319" s="886"/>
      <c r="B319" s="879"/>
      <c r="C319" s="879"/>
      <c r="D319" s="879"/>
      <c r="E319" s="879"/>
      <c r="F319" s="879"/>
      <c r="G319" s="879"/>
      <c r="H319" s="879"/>
      <c r="I319" s="879"/>
      <c r="J319" s="879"/>
      <c r="K319" s="879"/>
      <c r="L319" s="879"/>
      <c r="M319" s="879"/>
      <c r="N319" s="879"/>
      <c r="O319" s="879"/>
      <c r="P319" s="879"/>
      <c r="Q319" s="880"/>
      <c r="R319" s="881"/>
      <c r="S319" s="881"/>
      <c r="T319" s="882"/>
      <c r="U319" s="882"/>
      <c r="V319" s="882"/>
      <c r="W319" s="882"/>
      <c r="X319" s="882"/>
    </row>
    <row r="320" spans="1:24" ht="15.75" customHeight="1">
      <c r="A320" s="886"/>
      <c r="B320" s="879"/>
      <c r="C320" s="879"/>
      <c r="D320" s="879"/>
      <c r="E320" s="879"/>
      <c r="F320" s="879"/>
      <c r="G320" s="879"/>
      <c r="H320" s="879"/>
      <c r="I320" s="879"/>
      <c r="J320" s="879"/>
      <c r="K320" s="879"/>
      <c r="L320" s="879"/>
      <c r="M320" s="879"/>
      <c r="N320" s="879"/>
      <c r="O320" s="879"/>
      <c r="P320" s="879"/>
      <c r="Q320" s="880"/>
      <c r="R320" s="881"/>
      <c r="S320" s="881"/>
      <c r="T320" s="882"/>
      <c r="U320" s="882"/>
      <c r="V320" s="882"/>
      <c r="W320" s="882"/>
      <c r="X320" s="882"/>
    </row>
    <row r="321" spans="1:24" ht="15.75" customHeight="1">
      <c r="A321" s="886"/>
      <c r="B321" s="879"/>
      <c r="C321" s="879"/>
      <c r="D321" s="879"/>
      <c r="E321" s="879"/>
      <c r="F321" s="879"/>
      <c r="G321" s="879"/>
      <c r="H321" s="879"/>
      <c r="I321" s="879"/>
      <c r="J321" s="879"/>
      <c r="K321" s="879"/>
      <c r="L321" s="879"/>
      <c r="M321" s="879"/>
      <c r="N321" s="879"/>
      <c r="O321" s="879"/>
      <c r="P321" s="879"/>
      <c r="Q321" s="880"/>
      <c r="R321" s="881"/>
      <c r="S321" s="881"/>
      <c r="T321" s="882"/>
      <c r="U321" s="882"/>
      <c r="V321" s="882"/>
      <c r="W321" s="882"/>
      <c r="X321" s="882"/>
    </row>
    <row r="322" spans="1:24" ht="15.75" customHeight="1">
      <c r="A322" s="886"/>
      <c r="B322" s="879"/>
      <c r="C322" s="879"/>
      <c r="D322" s="879"/>
      <c r="E322" s="879"/>
      <c r="F322" s="879"/>
      <c r="G322" s="879"/>
      <c r="H322" s="879"/>
      <c r="I322" s="879"/>
      <c r="J322" s="879"/>
      <c r="K322" s="879"/>
      <c r="L322" s="879"/>
      <c r="M322" s="879"/>
      <c r="N322" s="879"/>
      <c r="O322" s="879"/>
      <c r="P322" s="879"/>
      <c r="Q322" s="880"/>
      <c r="R322" s="881"/>
      <c r="S322" s="881"/>
      <c r="T322" s="882"/>
      <c r="U322" s="882"/>
      <c r="V322" s="882"/>
      <c r="W322" s="882"/>
      <c r="X322" s="882"/>
    </row>
    <row r="323" spans="1:24" ht="15.75" customHeight="1">
      <c r="A323" s="886"/>
      <c r="B323" s="879"/>
      <c r="C323" s="879"/>
      <c r="D323" s="879"/>
      <c r="E323" s="879"/>
      <c r="F323" s="879"/>
      <c r="G323" s="879"/>
      <c r="H323" s="879"/>
      <c r="I323" s="879"/>
      <c r="J323" s="879"/>
      <c r="K323" s="879"/>
      <c r="L323" s="879"/>
      <c r="M323" s="879"/>
      <c r="N323" s="879"/>
      <c r="O323" s="879"/>
      <c r="P323" s="879"/>
      <c r="Q323" s="880"/>
      <c r="R323" s="881"/>
      <c r="S323" s="881"/>
      <c r="T323" s="882"/>
      <c r="U323" s="882"/>
      <c r="V323" s="882"/>
      <c r="W323" s="882"/>
      <c r="X323" s="882"/>
    </row>
    <row r="324" spans="1:24" ht="15.75" customHeight="1">
      <c r="A324" s="886"/>
      <c r="B324" s="879"/>
      <c r="C324" s="879"/>
      <c r="D324" s="879"/>
      <c r="E324" s="879"/>
      <c r="F324" s="879"/>
      <c r="G324" s="879"/>
      <c r="H324" s="879"/>
      <c r="I324" s="879"/>
      <c r="J324" s="879"/>
      <c r="K324" s="879"/>
      <c r="L324" s="879"/>
      <c r="M324" s="879"/>
      <c r="N324" s="879"/>
      <c r="O324" s="879"/>
      <c r="P324" s="879"/>
      <c r="Q324" s="880"/>
      <c r="R324" s="881"/>
      <c r="S324" s="881"/>
      <c r="T324" s="882"/>
      <c r="U324" s="882"/>
      <c r="V324" s="882"/>
      <c r="W324" s="882"/>
      <c r="X324" s="882"/>
    </row>
    <row r="325" spans="1:24" ht="15.75" customHeight="1">
      <c r="A325" s="886"/>
      <c r="B325" s="879"/>
      <c r="C325" s="879"/>
      <c r="D325" s="879"/>
      <c r="E325" s="879"/>
      <c r="F325" s="879"/>
      <c r="G325" s="879"/>
      <c r="H325" s="879"/>
      <c r="I325" s="879"/>
      <c r="J325" s="879"/>
      <c r="K325" s="879"/>
      <c r="L325" s="879"/>
      <c r="M325" s="879"/>
      <c r="N325" s="879"/>
      <c r="O325" s="879"/>
      <c r="P325" s="879"/>
      <c r="Q325" s="880"/>
      <c r="R325" s="881"/>
      <c r="S325" s="881"/>
      <c r="T325" s="882"/>
      <c r="U325" s="882"/>
      <c r="V325" s="882"/>
      <c r="W325" s="882"/>
      <c r="X325" s="882"/>
    </row>
    <row r="326" spans="1:24" ht="15.75" customHeight="1">
      <c r="A326" s="886"/>
      <c r="B326" s="879"/>
      <c r="C326" s="879"/>
      <c r="D326" s="879"/>
      <c r="E326" s="879"/>
      <c r="F326" s="879"/>
      <c r="G326" s="879"/>
      <c r="H326" s="879"/>
      <c r="I326" s="879"/>
      <c r="J326" s="879"/>
      <c r="K326" s="879"/>
      <c r="L326" s="879"/>
      <c r="M326" s="879"/>
      <c r="N326" s="879"/>
      <c r="O326" s="879"/>
      <c r="P326" s="879"/>
      <c r="Q326" s="880"/>
      <c r="R326" s="881"/>
      <c r="S326" s="881"/>
      <c r="T326" s="882"/>
      <c r="U326" s="882"/>
      <c r="V326" s="882"/>
      <c r="W326" s="882"/>
      <c r="X326" s="882"/>
    </row>
    <row r="327" spans="1:24" ht="15.75" customHeight="1">
      <c r="A327" s="886"/>
      <c r="B327" s="879"/>
      <c r="C327" s="879"/>
      <c r="D327" s="879"/>
      <c r="E327" s="879"/>
      <c r="F327" s="879"/>
      <c r="G327" s="879"/>
      <c r="H327" s="879"/>
      <c r="I327" s="879"/>
      <c r="J327" s="879"/>
      <c r="K327" s="879"/>
      <c r="L327" s="879"/>
      <c r="M327" s="879"/>
      <c r="N327" s="879"/>
      <c r="O327" s="879"/>
      <c r="P327" s="879"/>
      <c r="Q327" s="880"/>
      <c r="R327" s="881"/>
      <c r="S327" s="881"/>
      <c r="T327" s="882"/>
      <c r="U327" s="882"/>
      <c r="V327" s="882"/>
      <c r="W327" s="882"/>
      <c r="X327" s="882"/>
    </row>
    <row r="328" spans="1:24" ht="15.75" customHeight="1">
      <c r="A328" s="886"/>
      <c r="B328" s="879"/>
      <c r="C328" s="879"/>
      <c r="D328" s="879"/>
      <c r="E328" s="879"/>
      <c r="F328" s="879"/>
      <c r="G328" s="879"/>
      <c r="H328" s="879"/>
      <c r="I328" s="879"/>
      <c r="J328" s="879"/>
      <c r="K328" s="879"/>
      <c r="L328" s="879"/>
      <c r="M328" s="879"/>
      <c r="N328" s="879"/>
      <c r="O328" s="879"/>
      <c r="P328" s="879"/>
      <c r="Q328" s="880"/>
      <c r="R328" s="881"/>
      <c r="S328" s="881"/>
      <c r="T328" s="882"/>
      <c r="U328" s="882"/>
      <c r="V328" s="882"/>
      <c r="W328" s="882"/>
      <c r="X328" s="882"/>
    </row>
    <row r="329" spans="1:24" ht="15.75" customHeight="1">
      <c r="A329" s="886"/>
      <c r="B329" s="879"/>
      <c r="C329" s="879"/>
      <c r="D329" s="879"/>
      <c r="E329" s="879"/>
      <c r="F329" s="879"/>
      <c r="G329" s="879"/>
      <c r="H329" s="879"/>
      <c r="I329" s="879"/>
      <c r="J329" s="879"/>
      <c r="K329" s="879"/>
      <c r="L329" s="879"/>
      <c r="M329" s="879"/>
      <c r="N329" s="879"/>
      <c r="O329" s="879"/>
      <c r="P329" s="879"/>
      <c r="Q329" s="880"/>
      <c r="R329" s="881"/>
      <c r="S329" s="881"/>
      <c r="T329" s="882"/>
      <c r="U329" s="882"/>
      <c r="V329" s="882"/>
      <c r="W329" s="882"/>
      <c r="X329" s="882"/>
    </row>
    <row r="330" spans="1:24" ht="15.75" customHeight="1">
      <c r="A330" s="886"/>
      <c r="B330" s="879"/>
      <c r="C330" s="879"/>
      <c r="D330" s="879"/>
      <c r="E330" s="879"/>
      <c r="F330" s="879"/>
      <c r="G330" s="879"/>
      <c r="H330" s="879"/>
      <c r="I330" s="879"/>
      <c r="J330" s="879"/>
      <c r="K330" s="879"/>
      <c r="L330" s="879"/>
      <c r="M330" s="879"/>
      <c r="N330" s="879"/>
      <c r="O330" s="879"/>
      <c r="P330" s="879"/>
      <c r="Q330" s="880"/>
      <c r="R330" s="881"/>
      <c r="S330" s="881"/>
      <c r="T330" s="882"/>
      <c r="U330" s="882"/>
      <c r="V330" s="882"/>
      <c r="W330" s="882"/>
      <c r="X330" s="882"/>
    </row>
    <row r="331" spans="1:24" ht="15.75" customHeight="1">
      <c r="A331" s="886"/>
      <c r="B331" s="879"/>
      <c r="C331" s="879"/>
      <c r="D331" s="879"/>
      <c r="E331" s="879"/>
      <c r="F331" s="879"/>
      <c r="G331" s="879"/>
      <c r="H331" s="879"/>
      <c r="I331" s="879"/>
      <c r="J331" s="879"/>
      <c r="K331" s="879"/>
      <c r="L331" s="879"/>
      <c r="M331" s="879"/>
      <c r="N331" s="879"/>
      <c r="O331" s="879"/>
      <c r="P331" s="879"/>
      <c r="Q331" s="880"/>
      <c r="R331" s="881"/>
      <c r="S331" s="881"/>
      <c r="T331" s="882"/>
      <c r="U331" s="882"/>
      <c r="V331" s="882"/>
      <c r="W331" s="882"/>
      <c r="X331" s="882"/>
    </row>
    <row r="332" spans="1:24" ht="15.75" customHeight="1">
      <c r="A332" s="886"/>
      <c r="B332" s="879"/>
      <c r="C332" s="879"/>
      <c r="D332" s="879"/>
      <c r="E332" s="879"/>
      <c r="F332" s="879"/>
      <c r="G332" s="879"/>
      <c r="H332" s="879"/>
      <c r="I332" s="879"/>
      <c r="J332" s="879"/>
      <c r="K332" s="879"/>
      <c r="L332" s="879"/>
      <c r="M332" s="879"/>
      <c r="N332" s="879"/>
      <c r="O332" s="879"/>
      <c r="P332" s="879"/>
      <c r="Q332" s="880"/>
      <c r="R332" s="881"/>
      <c r="S332" s="881"/>
      <c r="T332" s="882"/>
      <c r="U332" s="882"/>
      <c r="V332" s="882"/>
      <c r="W332" s="882"/>
      <c r="X332" s="882"/>
    </row>
    <row r="333" spans="1:24" ht="15.75" customHeight="1">
      <c r="A333" s="886"/>
      <c r="B333" s="879"/>
      <c r="C333" s="879"/>
      <c r="D333" s="879"/>
      <c r="E333" s="879"/>
      <c r="F333" s="879"/>
      <c r="G333" s="879"/>
      <c r="H333" s="879"/>
      <c r="I333" s="879"/>
      <c r="J333" s="879"/>
      <c r="K333" s="879"/>
      <c r="L333" s="879"/>
      <c r="M333" s="879"/>
      <c r="N333" s="879"/>
      <c r="O333" s="879"/>
      <c r="P333" s="879"/>
      <c r="Q333" s="880"/>
      <c r="R333" s="881"/>
      <c r="S333" s="881"/>
      <c r="T333" s="882"/>
      <c r="U333" s="882"/>
      <c r="V333" s="882"/>
      <c r="W333" s="882"/>
      <c r="X333" s="882"/>
    </row>
    <row r="334" spans="1:24" ht="15.75" customHeight="1">
      <c r="A334" s="886"/>
      <c r="B334" s="879"/>
      <c r="C334" s="879"/>
      <c r="D334" s="879"/>
      <c r="E334" s="879"/>
      <c r="F334" s="879"/>
      <c r="G334" s="879"/>
      <c r="H334" s="879"/>
      <c r="I334" s="879"/>
      <c r="J334" s="879"/>
      <c r="K334" s="879"/>
      <c r="L334" s="879"/>
      <c r="M334" s="879"/>
      <c r="N334" s="879"/>
      <c r="O334" s="879"/>
      <c r="P334" s="879"/>
      <c r="Q334" s="880"/>
      <c r="R334" s="881"/>
      <c r="S334" s="881"/>
      <c r="T334" s="882"/>
      <c r="U334" s="882"/>
      <c r="V334" s="882"/>
      <c r="W334" s="882"/>
      <c r="X334" s="882"/>
    </row>
    <row r="335" spans="1:24" ht="15.75" customHeight="1">
      <c r="A335" s="886"/>
      <c r="B335" s="879"/>
      <c r="C335" s="879"/>
      <c r="D335" s="879"/>
      <c r="E335" s="879"/>
      <c r="F335" s="879"/>
      <c r="G335" s="879"/>
      <c r="H335" s="879"/>
      <c r="I335" s="879"/>
      <c r="J335" s="879"/>
      <c r="K335" s="879"/>
      <c r="L335" s="879"/>
      <c r="M335" s="879"/>
      <c r="N335" s="879"/>
      <c r="O335" s="879"/>
      <c r="P335" s="879"/>
      <c r="Q335" s="880"/>
      <c r="R335" s="881"/>
      <c r="S335" s="881"/>
      <c r="T335" s="882"/>
      <c r="U335" s="882"/>
      <c r="V335" s="882"/>
      <c r="W335" s="882"/>
      <c r="X335" s="882"/>
    </row>
    <row r="336" spans="1:24" ht="15.75" customHeight="1">
      <c r="A336" s="886"/>
      <c r="B336" s="879"/>
      <c r="C336" s="879"/>
      <c r="D336" s="879"/>
      <c r="E336" s="879"/>
      <c r="F336" s="879"/>
      <c r="G336" s="879"/>
      <c r="H336" s="879"/>
      <c r="I336" s="879"/>
      <c r="J336" s="879"/>
      <c r="K336" s="879"/>
      <c r="L336" s="879"/>
      <c r="M336" s="879"/>
      <c r="N336" s="879"/>
      <c r="O336" s="879"/>
      <c r="P336" s="879"/>
      <c r="Q336" s="880"/>
      <c r="R336" s="881"/>
      <c r="S336" s="881"/>
      <c r="T336" s="882"/>
      <c r="U336" s="882"/>
      <c r="V336" s="882"/>
      <c r="W336" s="882"/>
      <c r="X336" s="882"/>
    </row>
    <row r="337" spans="1:24" ht="15.75" customHeight="1">
      <c r="A337" s="886"/>
      <c r="B337" s="879"/>
      <c r="C337" s="879"/>
      <c r="D337" s="879"/>
      <c r="E337" s="879"/>
      <c r="F337" s="879"/>
      <c r="G337" s="879"/>
      <c r="H337" s="879"/>
      <c r="I337" s="879"/>
      <c r="J337" s="879"/>
      <c r="K337" s="879"/>
      <c r="L337" s="879"/>
      <c r="M337" s="879"/>
      <c r="N337" s="879"/>
      <c r="O337" s="879"/>
      <c r="P337" s="879"/>
      <c r="Q337" s="880"/>
      <c r="R337" s="881"/>
      <c r="S337" s="881"/>
      <c r="T337" s="882"/>
      <c r="U337" s="882"/>
      <c r="V337" s="882"/>
      <c r="W337" s="882"/>
      <c r="X337" s="882"/>
    </row>
    <row r="338" spans="1:24" ht="15.75" customHeight="1">
      <c r="A338" s="886"/>
      <c r="B338" s="879"/>
      <c r="C338" s="879"/>
      <c r="D338" s="879"/>
      <c r="E338" s="879"/>
      <c r="F338" s="879"/>
      <c r="G338" s="879"/>
      <c r="H338" s="879"/>
      <c r="I338" s="879"/>
      <c r="J338" s="879"/>
      <c r="K338" s="879"/>
      <c r="L338" s="879"/>
      <c r="M338" s="879"/>
      <c r="N338" s="879"/>
      <c r="O338" s="879"/>
      <c r="P338" s="879"/>
      <c r="Q338" s="880"/>
      <c r="R338" s="881"/>
      <c r="S338" s="881"/>
      <c r="T338" s="882"/>
      <c r="U338" s="882"/>
      <c r="V338" s="882"/>
      <c r="W338" s="882"/>
      <c r="X338" s="882"/>
    </row>
    <row r="339" spans="1:24" ht="15.75" customHeight="1">
      <c r="A339" s="886"/>
      <c r="B339" s="879"/>
      <c r="C339" s="879"/>
      <c r="D339" s="879"/>
      <c r="E339" s="879"/>
      <c r="F339" s="879"/>
      <c r="G339" s="879"/>
      <c r="H339" s="879"/>
      <c r="I339" s="879"/>
      <c r="J339" s="879"/>
      <c r="K339" s="879"/>
      <c r="L339" s="879"/>
      <c r="M339" s="879"/>
      <c r="N339" s="879"/>
      <c r="O339" s="879"/>
      <c r="P339" s="879"/>
      <c r="Q339" s="880"/>
      <c r="R339" s="881"/>
      <c r="S339" s="881"/>
      <c r="T339" s="882"/>
      <c r="U339" s="882"/>
      <c r="V339" s="882"/>
      <c r="W339" s="882"/>
      <c r="X339" s="882"/>
    </row>
    <row r="340" spans="1:24" ht="15.75" customHeight="1">
      <c r="A340" s="886"/>
      <c r="B340" s="879"/>
      <c r="C340" s="879"/>
      <c r="D340" s="879"/>
      <c r="E340" s="879"/>
      <c r="F340" s="879"/>
      <c r="G340" s="879"/>
      <c r="H340" s="879"/>
      <c r="I340" s="879"/>
      <c r="J340" s="879"/>
      <c r="K340" s="879"/>
      <c r="L340" s="879"/>
      <c r="M340" s="879"/>
      <c r="N340" s="879"/>
      <c r="O340" s="879"/>
      <c r="P340" s="879"/>
      <c r="Q340" s="880"/>
      <c r="R340" s="881"/>
      <c r="S340" s="881"/>
      <c r="T340" s="882"/>
      <c r="U340" s="882"/>
      <c r="V340" s="882"/>
      <c r="W340" s="882"/>
      <c r="X340" s="882"/>
    </row>
    <row r="341" spans="1:24" ht="15.75" customHeight="1">
      <c r="A341" s="886"/>
      <c r="B341" s="879"/>
      <c r="C341" s="879"/>
      <c r="D341" s="879"/>
      <c r="E341" s="879"/>
      <c r="F341" s="879"/>
      <c r="G341" s="879"/>
      <c r="H341" s="879"/>
      <c r="I341" s="879"/>
      <c r="J341" s="879"/>
      <c r="K341" s="879"/>
      <c r="L341" s="879"/>
      <c r="M341" s="879"/>
      <c r="N341" s="879"/>
      <c r="O341" s="879"/>
      <c r="P341" s="879"/>
      <c r="Q341" s="880"/>
      <c r="R341" s="881"/>
      <c r="S341" s="881"/>
      <c r="T341" s="882"/>
      <c r="U341" s="882"/>
      <c r="V341" s="882"/>
      <c r="W341" s="882"/>
      <c r="X341" s="882"/>
    </row>
    <row r="342" spans="1:24" ht="15.75" customHeight="1">
      <c r="A342" s="886"/>
      <c r="B342" s="879"/>
      <c r="C342" s="879"/>
      <c r="D342" s="879"/>
      <c r="E342" s="879"/>
      <c r="F342" s="879"/>
      <c r="G342" s="879"/>
      <c r="H342" s="879"/>
      <c r="I342" s="879"/>
      <c r="J342" s="879"/>
      <c r="K342" s="879"/>
      <c r="L342" s="879"/>
      <c r="M342" s="879"/>
      <c r="N342" s="879"/>
      <c r="O342" s="879"/>
      <c r="P342" s="879"/>
      <c r="Q342" s="880"/>
      <c r="R342" s="881"/>
      <c r="S342" s="881"/>
      <c r="T342" s="882"/>
      <c r="U342" s="882"/>
      <c r="V342" s="882"/>
      <c r="W342" s="882"/>
      <c r="X342" s="882"/>
    </row>
    <row r="343" spans="1:24" ht="15.75" customHeight="1">
      <c r="A343" s="886"/>
      <c r="B343" s="879"/>
      <c r="C343" s="879"/>
      <c r="D343" s="879"/>
      <c r="E343" s="879"/>
      <c r="F343" s="879"/>
      <c r="G343" s="879"/>
      <c r="H343" s="879"/>
      <c r="I343" s="879"/>
      <c r="J343" s="879"/>
      <c r="K343" s="879"/>
      <c r="L343" s="879"/>
      <c r="M343" s="879"/>
      <c r="N343" s="879"/>
      <c r="O343" s="879"/>
      <c r="P343" s="879"/>
      <c r="Q343" s="880"/>
      <c r="R343" s="881"/>
      <c r="S343" s="881"/>
      <c r="T343" s="882"/>
      <c r="U343" s="882"/>
      <c r="V343" s="882"/>
      <c r="W343" s="882"/>
      <c r="X343" s="882"/>
    </row>
    <row r="344" spans="1:24" ht="15.75" customHeight="1">
      <c r="A344" s="886"/>
      <c r="B344" s="879"/>
      <c r="C344" s="879"/>
      <c r="D344" s="879"/>
      <c r="E344" s="879"/>
      <c r="F344" s="879"/>
      <c r="G344" s="879"/>
      <c r="H344" s="879"/>
      <c r="I344" s="879"/>
      <c r="J344" s="879"/>
      <c r="K344" s="879"/>
      <c r="L344" s="879"/>
      <c r="M344" s="879"/>
      <c r="N344" s="879"/>
      <c r="O344" s="879"/>
      <c r="P344" s="879"/>
      <c r="Q344" s="880"/>
      <c r="R344" s="881"/>
      <c r="S344" s="881"/>
      <c r="T344" s="882"/>
      <c r="U344" s="882"/>
      <c r="V344" s="882"/>
      <c r="W344" s="882"/>
      <c r="X344" s="882"/>
    </row>
    <row r="345" spans="1:24" ht="15.75" customHeight="1">
      <c r="A345" s="886"/>
      <c r="B345" s="879"/>
      <c r="C345" s="879"/>
      <c r="D345" s="879"/>
      <c r="E345" s="879"/>
      <c r="F345" s="879"/>
      <c r="G345" s="879"/>
      <c r="H345" s="879"/>
      <c r="I345" s="879"/>
      <c r="J345" s="879"/>
      <c r="K345" s="879"/>
      <c r="L345" s="879"/>
      <c r="M345" s="879"/>
      <c r="N345" s="879"/>
      <c r="O345" s="879"/>
      <c r="P345" s="879"/>
      <c r="Q345" s="880"/>
      <c r="R345" s="881"/>
      <c r="S345" s="881"/>
      <c r="T345" s="882"/>
      <c r="U345" s="882"/>
      <c r="V345" s="882"/>
      <c r="W345" s="882"/>
      <c r="X345" s="882"/>
    </row>
    <row r="346" spans="1:24" ht="15.75" customHeight="1">
      <c r="A346" s="886"/>
      <c r="B346" s="879"/>
      <c r="C346" s="879"/>
      <c r="D346" s="879"/>
      <c r="E346" s="879"/>
      <c r="F346" s="879"/>
      <c r="G346" s="879"/>
      <c r="H346" s="879"/>
      <c r="I346" s="879"/>
      <c r="J346" s="879"/>
      <c r="K346" s="879"/>
      <c r="L346" s="879"/>
      <c r="M346" s="879"/>
      <c r="N346" s="879"/>
      <c r="O346" s="879"/>
      <c r="P346" s="879"/>
      <c r="Q346" s="880"/>
      <c r="R346" s="881"/>
      <c r="S346" s="881"/>
      <c r="T346" s="882"/>
      <c r="U346" s="882"/>
      <c r="V346" s="882"/>
      <c r="W346" s="882"/>
      <c r="X346" s="882"/>
    </row>
    <row r="347" spans="1:24" ht="15.75" customHeight="1">
      <c r="A347" s="886"/>
      <c r="B347" s="879"/>
      <c r="C347" s="879"/>
      <c r="D347" s="879"/>
      <c r="E347" s="879"/>
      <c r="F347" s="879"/>
      <c r="G347" s="879"/>
      <c r="H347" s="879"/>
      <c r="I347" s="879"/>
      <c r="J347" s="879"/>
      <c r="K347" s="879"/>
      <c r="L347" s="879"/>
      <c r="M347" s="879"/>
      <c r="N347" s="879"/>
      <c r="O347" s="879"/>
      <c r="P347" s="879"/>
      <c r="Q347" s="880"/>
      <c r="R347" s="881"/>
      <c r="S347" s="881"/>
      <c r="T347" s="882"/>
      <c r="U347" s="882"/>
      <c r="V347" s="882"/>
      <c r="W347" s="882"/>
      <c r="X347" s="882"/>
    </row>
    <row r="348" spans="1:24" ht="15.75" customHeight="1">
      <c r="A348" s="886"/>
      <c r="B348" s="879"/>
      <c r="C348" s="879"/>
      <c r="D348" s="879"/>
      <c r="E348" s="879"/>
      <c r="F348" s="879"/>
      <c r="G348" s="879"/>
      <c r="H348" s="879"/>
      <c r="I348" s="879"/>
      <c r="J348" s="879"/>
      <c r="K348" s="879"/>
      <c r="L348" s="879"/>
      <c r="M348" s="879"/>
      <c r="N348" s="879"/>
      <c r="O348" s="879"/>
      <c r="P348" s="879"/>
      <c r="Q348" s="880"/>
      <c r="R348" s="881"/>
      <c r="S348" s="881"/>
      <c r="T348" s="882"/>
      <c r="U348" s="882"/>
      <c r="V348" s="882"/>
      <c r="W348" s="882"/>
      <c r="X348" s="882"/>
    </row>
    <row r="349" spans="1:24" ht="15.75" customHeight="1">
      <c r="A349" s="886"/>
      <c r="B349" s="879"/>
      <c r="C349" s="879"/>
      <c r="D349" s="879"/>
      <c r="E349" s="879"/>
      <c r="F349" s="879"/>
      <c r="G349" s="879"/>
      <c r="H349" s="879"/>
      <c r="I349" s="879"/>
      <c r="J349" s="879"/>
      <c r="K349" s="879"/>
      <c r="L349" s="879"/>
      <c r="M349" s="879"/>
      <c r="N349" s="879"/>
      <c r="O349" s="879"/>
      <c r="P349" s="879"/>
      <c r="Q349" s="880"/>
      <c r="R349" s="881"/>
      <c r="S349" s="881"/>
      <c r="T349" s="882"/>
      <c r="U349" s="882"/>
      <c r="V349" s="882"/>
      <c r="W349" s="882"/>
      <c r="X349" s="882"/>
    </row>
    <row r="350" spans="1:24" ht="15.75" customHeight="1">
      <c r="A350" s="886"/>
      <c r="B350" s="879"/>
      <c r="C350" s="879"/>
      <c r="D350" s="879"/>
      <c r="E350" s="879"/>
      <c r="F350" s="879"/>
      <c r="G350" s="879"/>
      <c r="H350" s="879"/>
      <c r="I350" s="879"/>
      <c r="J350" s="879"/>
      <c r="K350" s="879"/>
      <c r="L350" s="879"/>
      <c r="M350" s="879"/>
      <c r="N350" s="879"/>
      <c r="O350" s="879"/>
      <c r="P350" s="879"/>
      <c r="Q350" s="880"/>
      <c r="R350" s="881"/>
      <c r="S350" s="881"/>
      <c r="T350" s="882"/>
      <c r="U350" s="882"/>
      <c r="V350" s="882"/>
      <c r="W350" s="882"/>
      <c r="X350" s="882"/>
    </row>
    <row r="351" spans="1:24" ht="15.75" customHeight="1">
      <c r="A351" s="886"/>
      <c r="B351" s="879"/>
      <c r="C351" s="879"/>
      <c r="D351" s="879"/>
      <c r="E351" s="879"/>
      <c r="F351" s="879"/>
      <c r="G351" s="879"/>
      <c r="H351" s="879"/>
      <c r="I351" s="879"/>
      <c r="J351" s="879"/>
      <c r="K351" s="879"/>
      <c r="L351" s="879"/>
      <c r="M351" s="879"/>
      <c r="N351" s="879"/>
      <c r="O351" s="879"/>
      <c r="P351" s="879"/>
      <c r="Q351" s="880"/>
      <c r="R351" s="881"/>
      <c r="S351" s="881"/>
      <c r="T351" s="882"/>
      <c r="U351" s="882"/>
      <c r="V351" s="882"/>
      <c r="W351" s="882"/>
      <c r="X351" s="882"/>
    </row>
    <row r="352" spans="1:24" ht="15.75" customHeight="1">
      <c r="A352" s="886"/>
      <c r="B352" s="879"/>
      <c r="C352" s="879"/>
      <c r="D352" s="879"/>
      <c r="E352" s="879"/>
      <c r="F352" s="879"/>
      <c r="G352" s="879"/>
      <c r="H352" s="879"/>
      <c r="I352" s="879"/>
      <c r="J352" s="879"/>
      <c r="K352" s="879"/>
      <c r="L352" s="879"/>
      <c r="M352" s="879"/>
      <c r="N352" s="879"/>
      <c r="O352" s="879"/>
      <c r="P352" s="879"/>
      <c r="Q352" s="880"/>
      <c r="R352" s="881"/>
      <c r="S352" s="881"/>
      <c r="T352" s="882"/>
      <c r="U352" s="882"/>
      <c r="V352" s="882"/>
      <c r="W352" s="882"/>
      <c r="X352" s="882"/>
    </row>
    <row r="353" spans="1:24" ht="15.75" customHeight="1">
      <c r="A353" s="886"/>
      <c r="B353" s="879"/>
      <c r="C353" s="879"/>
      <c r="D353" s="879"/>
      <c r="E353" s="879"/>
      <c r="F353" s="879"/>
      <c r="G353" s="879"/>
      <c r="H353" s="879"/>
      <c r="I353" s="879"/>
      <c r="J353" s="879"/>
      <c r="K353" s="879"/>
      <c r="L353" s="879"/>
      <c r="M353" s="879"/>
      <c r="N353" s="879"/>
      <c r="O353" s="879"/>
      <c r="P353" s="879"/>
      <c r="Q353" s="880"/>
      <c r="R353" s="881"/>
      <c r="S353" s="881"/>
      <c r="T353" s="882"/>
      <c r="U353" s="882"/>
      <c r="V353" s="882"/>
      <c r="W353" s="882"/>
      <c r="X353" s="882"/>
    </row>
    <row r="354" spans="1:24" ht="15.75" customHeight="1">
      <c r="A354" s="886"/>
      <c r="B354" s="879"/>
      <c r="C354" s="879"/>
      <c r="D354" s="879"/>
      <c r="E354" s="879"/>
      <c r="F354" s="879"/>
      <c r="G354" s="879"/>
      <c r="H354" s="879"/>
      <c r="I354" s="879"/>
      <c r="J354" s="879"/>
      <c r="K354" s="879"/>
      <c r="L354" s="879"/>
      <c r="M354" s="879"/>
      <c r="N354" s="879"/>
      <c r="O354" s="879"/>
      <c r="P354" s="879"/>
      <c r="Q354" s="880"/>
      <c r="R354" s="881"/>
      <c r="S354" s="881"/>
      <c r="T354" s="882"/>
      <c r="U354" s="882"/>
      <c r="V354" s="882"/>
      <c r="W354" s="882"/>
      <c r="X354" s="882"/>
    </row>
    <row r="355" spans="1:24" ht="15.75" customHeight="1">
      <c r="A355" s="886"/>
      <c r="B355" s="879"/>
      <c r="C355" s="879"/>
      <c r="D355" s="879"/>
      <c r="E355" s="879"/>
      <c r="F355" s="879"/>
      <c r="G355" s="879"/>
      <c r="H355" s="879"/>
      <c r="I355" s="879"/>
      <c r="J355" s="879"/>
      <c r="K355" s="879"/>
      <c r="L355" s="879"/>
      <c r="M355" s="879"/>
      <c r="N355" s="879"/>
      <c r="O355" s="879"/>
      <c r="P355" s="879"/>
      <c r="Q355" s="880"/>
      <c r="R355" s="881"/>
      <c r="S355" s="881"/>
      <c r="T355" s="882"/>
      <c r="U355" s="882"/>
      <c r="V355" s="882"/>
      <c r="W355" s="882"/>
      <c r="X355" s="882"/>
    </row>
    <row r="356" spans="1:24" ht="15.75" customHeight="1">
      <c r="A356" s="886"/>
      <c r="B356" s="879"/>
      <c r="C356" s="879"/>
      <c r="D356" s="879"/>
      <c r="E356" s="879"/>
      <c r="F356" s="879"/>
      <c r="G356" s="879"/>
      <c r="H356" s="879"/>
      <c r="I356" s="879"/>
      <c r="J356" s="879"/>
      <c r="K356" s="879"/>
      <c r="L356" s="879"/>
      <c r="M356" s="879"/>
      <c r="N356" s="879"/>
      <c r="O356" s="879"/>
      <c r="P356" s="879"/>
      <c r="Q356" s="880"/>
      <c r="R356" s="881"/>
      <c r="S356" s="881"/>
      <c r="T356" s="882"/>
      <c r="U356" s="882"/>
      <c r="V356" s="882"/>
      <c r="W356" s="882"/>
      <c r="X356" s="882"/>
    </row>
    <row r="357" spans="1:24" ht="15.75" customHeight="1">
      <c r="A357" s="878"/>
      <c r="B357" s="878"/>
      <c r="C357" s="878"/>
      <c r="D357" s="878"/>
      <c r="E357" s="878"/>
      <c r="F357" s="878"/>
      <c r="G357" s="878"/>
      <c r="H357" s="878"/>
      <c r="I357" s="878"/>
      <c r="J357" s="878"/>
      <c r="K357" s="878"/>
      <c r="L357" s="878"/>
      <c r="M357" s="878"/>
      <c r="N357" s="878"/>
      <c r="O357" s="878"/>
      <c r="P357" s="878"/>
      <c r="Q357" s="889"/>
      <c r="R357" s="882"/>
      <c r="S357" s="882"/>
      <c r="T357" s="882"/>
      <c r="U357" s="882"/>
      <c r="V357" s="882"/>
      <c r="W357" s="882"/>
      <c r="X357" s="882"/>
    </row>
    <row r="358" spans="1:24" ht="15.75" customHeight="1">
      <c r="A358" s="878"/>
      <c r="B358" s="878"/>
      <c r="C358" s="878"/>
      <c r="D358" s="878"/>
      <c r="E358" s="878"/>
      <c r="F358" s="878"/>
      <c r="G358" s="878"/>
      <c r="H358" s="878"/>
      <c r="I358" s="878"/>
      <c r="J358" s="878"/>
      <c r="K358" s="878"/>
      <c r="L358" s="878"/>
      <c r="M358" s="878"/>
      <c r="N358" s="878"/>
      <c r="O358" s="878"/>
      <c r="P358" s="878"/>
      <c r="Q358" s="889"/>
      <c r="R358" s="882"/>
      <c r="S358" s="882"/>
      <c r="T358" s="882"/>
      <c r="U358" s="882"/>
      <c r="V358" s="882"/>
      <c r="W358" s="882"/>
      <c r="X358" s="882"/>
    </row>
    <row r="359" spans="1:24" ht="15.75" customHeight="1">
      <c r="A359" s="878"/>
      <c r="B359" s="878"/>
      <c r="C359" s="878"/>
      <c r="D359" s="878"/>
      <c r="E359" s="878"/>
      <c r="F359" s="878"/>
      <c r="G359" s="878"/>
      <c r="H359" s="878"/>
      <c r="I359" s="878"/>
      <c r="J359" s="878"/>
      <c r="K359" s="878"/>
      <c r="L359" s="878"/>
      <c r="M359" s="878"/>
      <c r="N359" s="878"/>
      <c r="O359" s="878"/>
      <c r="P359" s="878"/>
      <c r="Q359" s="889"/>
      <c r="R359" s="882"/>
      <c r="S359" s="882"/>
      <c r="T359" s="882"/>
      <c r="U359" s="882"/>
      <c r="V359" s="882"/>
      <c r="W359" s="882"/>
      <c r="X359" s="882"/>
    </row>
    <row r="360" spans="1:24" ht="15.75" customHeight="1">
      <c r="A360" s="878"/>
      <c r="B360" s="878"/>
      <c r="C360" s="878"/>
      <c r="D360" s="878"/>
      <c r="E360" s="878"/>
      <c r="F360" s="878"/>
      <c r="G360" s="878"/>
      <c r="H360" s="878"/>
      <c r="I360" s="878"/>
      <c r="J360" s="878"/>
      <c r="K360" s="878"/>
      <c r="L360" s="878"/>
      <c r="M360" s="878"/>
      <c r="N360" s="878"/>
      <c r="O360" s="878"/>
      <c r="P360" s="878"/>
      <c r="Q360" s="889"/>
      <c r="R360" s="882"/>
      <c r="S360" s="882"/>
      <c r="T360" s="882"/>
      <c r="U360" s="882"/>
      <c r="V360" s="882"/>
      <c r="W360" s="882"/>
      <c r="X360" s="882"/>
    </row>
    <row r="361" spans="1:24" ht="15.75" customHeight="1">
      <c r="A361" s="878"/>
      <c r="B361" s="878"/>
      <c r="C361" s="878"/>
      <c r="D361" s="878"/>
      <c r="E361" s="878"/>
      <c r="F361" s="878"/>
      <c r="G361" s="878"/>
      <c r="H361" s="878"/>
      <c r="I361" s="878"/>
      <c r="J361" s="878"/>
      <c r="K361" s="878"/>
      <c r="L361" s="878"/>
      <c r="M361" s="878"/>
      <c r="N361" s="878"/>
      <c r="O361" s="878"/>
      <c r="P361" s="878"/>
      <c r="Q361" s="889"/>
      <c r="R361" s="882"/>
      <c r="S361" s="882"/>
      <c r="T361" s="882"/>
      <c r="U361" s="882"/>
      <c r="V361" s="882"/>
      <c r="W361" s="882"/>
      <c r="X361" s="882"/>
    </row>
    <row r="362" spans="1:24" ht="15.75" customHeight="1">
      <c r="A362" s="878"/>
      <c r="B362" s="878"/>
      <c r="C362" s="878"/>
      <c r="D362" s="878"/>
      <c r="E362" s="878"/>
      <c r="F362" s="878"/>
      <c r="G362" s="878"/>
      <c r="H362" s="878"/>
      <c r="I362" s="878"/>
      <c r="J362" s="878"/>
      <c r="K362" s="878"/>
      <c r="L362" s="878"/>
      <c r="M362" s="878"/>
      <c r="N362" s="878"/>
      <c r="O362" s="878"/>
      <c r="P362" s="878"/>
      <c r="Q362" s="889"/>
      <c r="R362" s="882"/>
      <c r="S362" s="882"/>
      <c r="T362" s="882"/>
      <c r="U362" s="882"/>
      <c r="V362" s="882"/>
      <c r="W362" s="882"/>
      <c r="X362" s="882"/>
    </row>
    <row r="363" spans="1:24" ht="15.75" customHeight="1">
      <c r="A363" s="878"/>
      <c r="B363" s="878"/>
      <c r="C363" s="878"/>
      <c r="D363" s="878"/>
      <c r="E363" s="878"/>
      <c r="F363" s="878"/>
      <c r="G363" s="878"/>
      <c r="H363" s="878"/>
      <c r="I363" s="878"/>
      <c r="J363" s="878"/>
      <c r="K363" s="878"/>
      <c r="L363" s="878"/>
      <c r="M363" s="878"/>
      <c r="N363" s="878"/>
      <c r="O363" s="878"/>
      <c r="P363" s="878"/>
      <c r="Q363" s="889"/>
      <c r="R363" s="882"/>
      <c r="S363" s="882"/>
      <c r="T363" s="882"/>
      <c r="U363" s="882"/>
      <c r="V363" s="882"/>
      <c r="W363" s="882"/>
      <c r="X363" s="882"/>
    </row>
    <row r="364" spans="1:24" ht="15.75" customHeight="1">
      <c r="A364" s="878"/>
      <c r="B364" s="878"/>
      <c r="C364" s="878"/>
      <c r="D364" s="878"/>
      <c r="E364" s="878"/>
      <c r="F364" s="878"/>
      <c r="G364" s="878"/>
      <c r="H364" s="878"/>
      <c r="I364" s="878"/>
      <c r="J364" s="878"/>
      <c r="K364" s="878"/>
      <c r="L364" s="878"/>
      <c r="M364" s="878"/>
      <c r="N364" s="878"/>
      <c r="O364" s="878"/>
      <c r="P364" s="878"/>
      <c r="Q364" s="889"/>
      <c r="R364" s="882"/>
      <c r="S364" s="882"/>
      <c r="T364" s="882"/>
      <c r="U364" s="882"/>
      <c r="V364" s="882"/>
      <c r="W364" s="882"/>
      <c r="X364" s="882"/>
    </row>
    <row r="365" spans="1:24" ht="15.75" customHeight="1">
      <c r="A365" s="878"/>
      <c r="B365" s="878"/>
      <c r="C365" s="878"/>
      <c r="D365" s="878"/>
      <c r="E365" s="878"/>
      <c r="F365" s="878"/>
      <c r="G365" s="878"/>
      <c r="H365" s="878"/>
      <c r="I365" s="878"/>
      <c r="J365" s="878"/>
      <c r="K365" s="878"/>
      <c r="L365" s="878"/>
      <c r="M365" s="878"/>
      <c r="N365" s="878"/>
      <c r="O365" s="878"/>
      <c r="P365" s="878"/>
      <c r="Q365" s="889"/>
      <c r="R365" s="882"/>
      <c r="S365" s="882"/>
      <c r="T365" s="882"/>
      <c r="U365" s="882"/>
      <c r="V365" s="882"/>
      <c r="W365" s="882"/>
      <c r="X365" s="882"/>
    </row>
    <row r="366" spans="1:24" ht="15.75" customHeight="1">
      <c r="A366" s="878"/>
      <c r="B366" s="878"/>
      <c r="C366" s="878"/>
      <c r="D366" s="878"/>
      <c r="E366" s="878"/>
      <c r="F366" s="878"/>
      <c r="G366" s="878"/>
      <c r="H366" s="878"/>
      <c r="I366" s="878"/>
      <c r="J366" s="878"/>
      <c r="K366" s="878"/>
      <c r="L366" s="878"/>
      <c r="M366" s="878"/>
      <c r="N366" s="878"/>
      <c r="O366" s="878"/>
      <c r="P366" s="878"/>
      <c r="Q366" s="889"/>
      <c r="R366" s="882"/>
      <c r="S366" s="882"/>
      <c r="T366" s="882"/>
      <c r="U366" s="882"/>
      <c r="V366" s="882"/>
      <c r="W366" s="882"/>
      <c r="X366" s="882"/>
    </row>
    <row r="367" spans="1:24" ht="15.75" customHeight="1">
      <c r="A367" s="878"/>
      <c r="B367" s="878"/>
      <c r="C367" s="878"/>
      <c r="D367" s="878"/>
      <c r="E367" s="878"/>
      <c r="F367" s="878"/>
      <c r="G367" s="878"/>
      <c r="H367" s="878"/>
      <c r="I367" s="878"/>
      <c r="J367" s="878"/>
      <c r="K367" s="878"/>
      <c r="L367" s="878"/>
      <c r="M367" s="878"/>
      <c r="N367" s="878"/>
      <c r="O367" s="878"/>
      <c r="P367" s="878"/>
      <c r="Q367" s="889"/>
      <c r="R367" s="882"/>
      <c r="S367" s="882"/>
      <c r="T367" s="882"/>
      <c r="U367" s="882"/>
      <c r="V367" s="882"/>
      <c r="W367" s="882"/>
      <c r="X367" s="882"/>
    </row>
    <row r="368" spans="1:24" ht="15.75" customHeight="1">
      <c r="A368" s="878"/>
      <c r="B368" s="878"/>
      <c r="C368" s="878"/>
      <c r="D368" s="878"/>
      <c r="E368" s="878"/>
      <c r="F368" s="878"/>
      <c r="G368" s="878"/>
      <c r="H368" s="878"/>
      <c r="I368" s="878"/>
      <c r="J368" s="878"/>
      <c r="K368" s="878"/>
      <c r="L368" s="878"/>
      <c r="M368" s="878"/>
      <c r="N368" s="878"/>
      <c r="O368" s="878"/>
      <c r="P368" s="878"/>
      <c r="Q368" s="889"/>
      <c r="R368" s="882"/>
      <c r="S368" s="882"/>
      <c r="T368" s="882"/>
      <c r="U368" s="882"/>
      <c r="V368" s="882"/>
      <c r="W368" s="882"/>
      <c r="X368" s="882"/>
    </row>
    <row r="369" spans="1:24" ht="15.75" customHeight="1">
      <c r="A369" s="878"/>
      <c r="B369" s="878"/>
      <c r="C369" s="878"/>
      <c r="D369" s="878"/>
      <c r="E369" s="878"/>
      <c r="F369" s="878"/>
      <c r="G369" s="878"/>
      <c r="H369" s="878"/>
      <c r="I369" s="878"/>
      <c r="J369" s="878"/>
      <c r="K369" s="878"/>
      <c r="L369" s="878"/>
      <c r="M369" s="878"/>
      <c r="N369" s="878"/>
      <c r="O369" s="878"/>
      <c r="P369" s="878"/>
      <c r="Q369" s="889"/>
      <c r="R369" s="882"/>
      <c r="S369" s="882"/>
      <c r="T369" s="882"/>
      <c r="U369" s="882"/>
      <c r="V369" s="882"/>
      <c r="W369" s="882"/>
      <c r="X369" s="882"/>
    </row>
    <row r="370" spans="1:24" ht="15.75" customHeight="1">
      <c r="A370" s="878"/>
      <c r="B370" s="878"/>
      <c r="C370" s="878"/>
      <c r="D370" s="878"/>
      <c r="E370" s="878"/>
      <c r="F370" s="878"/>
      <c r="G370" s="878"/>
      <c r="H370" s="878"/>
      <c r="I370" s="878"/>
      <c r="J370" s="878"/>
      <c r="K370" s="878"/>
      <c r="L370" s="878"/>
      <c r="M370" s="878"/>
      <c r="N370" s="878"/>
      <c r="O370" s="878"/>
      <c r="P370" s="878"/>
      <c r="Q370" s="889"/>
      <c r="R370" s="882"/>
      <c r="S370" s="882"/>
      <c r="T370" s="882"/>
      <c r="U370" s="882"/>
      <c r="V370" s="882"/>
      <c r="W370" s="882"/>
      <c r="X370" s="882"/>
    </row>
    <row r="371" spans="1:24" ht="15.75" customHeight="1">
      <c r="A371" s="878"/>
      <c r="B371" s="878"/>
      <c r="C371" s="878"/>
      <c r="D371" s="878"/>
      <c r="E371" s="878"/>
      <c r="F371" s="878"/>
      <c r="G371" s="878"/>
      <c r="H371" s="878"/>
      <c r="I371" s="878"/>
      <c r="J371" s="878"/>
      <c r="K371" s="878"/>
      <c r="L371" s="878"/>
      <c r="M371" s="878"/>
      <c r="N371" s="878"/>
      <c r="O371" s="878"/>
      <c r="P371" s="878"/>
      <c r="Q371" s="889"/>
      <c r="R371" s="882"/>
      <c r="S371" s="882"/>
      <c r="T371" s="882"/>
      <c r="U371" s="882"/>
      <c r="V371" s="882"/>
      <c r="W371" s="882"/>
      <c r="X371" s="882"/>
    </row>
    <row r="372" spans="1:24" ht="15.75" customHeight="1">
      <c r="A372" s="878"/>
      <c r="B372" s="878"/>
      <c r="C372" s="878"/>
      <c r="D372" s="878"/>
      <c r="E372" s="878"/>
      <c r="F372" s="878"/>
      <c r="G372" s="878"/>
      <c r="H372" s="878"/>
      <c r="I372" s="878"/>
      <c r="J372" s="878"/>
      <c r="K372" s="878"/>
      <c r="L372" s="878"/>
      <c r="M372" s="878"/>
      <c r="N372" s="878"/>
      <c r="O372" s="878"/>
      <c r="P372" s="878"/>
      <c r="Q372" s="889"/>
      <c r="R372" s="882"/>
      <c r="S372" s="882"/>
      <c r="T372" s="882"/>
      <c r="U372" s="882"/>
      <c r="V372" s="882"/>
      <c r="W372" s="882"/>
      <c r="X372" s="882"/>
    </row>
    <row r="373" spans="1:24" ht="15.75" customHeight="1">
      <c r="A373" s="878"/>
      <c r="B373" s="878"/>
      <c r="C373" s="878"/>
      <c r="D373" s="878"/>
      <c r="E373" s="878"/>
      <c r="F373" s="878"/>
      <c r="G373" s="878"/>
      <c r="H373" s="878"/>
      <c r="I373" s="878"/>
      <c r="J373" s="878"/>
      <c r="K373" s="878"/>
      <c r="L373" s="878"/>
      <c r="M373" s="878"/>
      <c r="N373" s="878"/>
      <c r="O373" s="878"/>
      <c r="P373" s="878"/>
      <c r="Q373" s="889"/>
      <c r="R373" s="882"/>
      <c r="S373" s="882"/>
      <c r="T373" s="882"/>
      <c r="U373" s="882"/>
      <c r="V373" s="882"/>
      <c r="W373" s="882"/>
      <c r="X373" s="882"/>
    </row>
    <row r="374" spans="1:24" ht="15.75" customHeight="1">
      <c r="A374" s="878"/>
      <c r="B374" s="878"/>
      <c r="C374" s="878"/>
      <c r="D374" s="878"/>
      <c r="E374" s="878"/>
      <c r="F374" s="878"/>
      <c r="G374" s="878"/>
      <c r="H374" s="878"/>
      <c r="I374" s="878"/>
      <c r="J374" s="878"/>
      <c r="K374" s="878"/>
      <c r="L374" s="878"/>
      <c r="M374" s="878"/>
      <c r="N374" s="878"/>
      <c r="O374" s="878"/>
      <c r="P374" s="878"/>
      <c r="Q374" s="889"/>
      <c r="R374" s="882"/>
      <c r="S374" s="882"/>
      <c r="T374" s="882"/>
      <c r="U374" s="882"/>
      <c r="V374" s="882"/>
      <c r="W374" s="882"/>
      <c r="X374" s="882"/>
    </row>
    <row r="375" spans="1:24" ht="15.75" customHeight="1">
      <c r="A375" s="878"/>
      <c r="B375" s="878"/>
      <c r="C375" s="878"/>
      <c r="D375" s="878"/>
      <c r="E375" s="878"/>
      <c r="F375" s="878"/>
      <c r="G375" s="878"/>
      <c r="H375" s="878"/>
      <c r="I375" s="878"/>
      <c r="J375" s="878"/>
      <c r="K375" s="878"/>
      <c r="L375" s="878"/>
      <c r="M375" s="878"/>
      <c r="N375" s="878"/>
      <c r="O375" s="878"/>
      <c r="P375" s="878"/>
      <c r="Q375" s="889"/>
      <c r="R375" s="882"/>
      <c r="S375" s="882"/>
      <c r="T375" s="882"/>
      <c r="U375" s="882"/>
      <c r="V375" s="882"/>
      <c r="W375" s="882"/>
      <c r="X375" s="882"/>
    </row>
    <row r="376" spans="1:24" ht="15.75" customHeight="1">
      <c r="A376" s="878"/>
      <c r="B376" s="878"/>
      <c r="C376" s="878"/>
      <c r="D376" s="878"/>
      <c r="E376" s="878"/>
      <c r="F376" s="878"/>
      <c r="G376" s="878"/>
      <c r="H376" s="878"/>
      <c r="I376" s="878"/>
      <c r="J376" s="878"/>
      <c r="K376" s="878"/>
      <c r="L376" s="878"/>
      <c r="M376" s="878"/>
      <c r="N376" s="878"/>
      <c r="O376" s="878"/>
      <c r="P376" s="878"/>
      <c r="Q376" s="889"/>
      <c r="R376" s="882"/>
      <c r="S376" s="882"/>
      <c r="T376" s="882"/>
      <c r="U376" s="882"/>
      <c r="V376" s="882"/>
      <c r="W376" s="882"/>
      <c r="X376" s="882"/>
    </row>
    <row r="377" spans="1:24" ht="15.75" customHeight="1">
      <c r="A377" s="878"/>
      <c r="B377" s="878"/>
      <c r="C377" s="878"/>
      <c r="D377" s="878"/>
      <c r="E377" s="878"/>
      <c r="F377" s="878"/>
      <c r="G377" s="878"/>
      <c r="H377" s="878"/>
      <c r="I377" s="878"/>
      <c r="J377" s="878"/>
      <c r="K377" s="878"/>
      <c r="L377" s="878"/>
      <c r="M377" s="878"/>
      <c r="N377" s="878"/>
      <c r="O377" s="878"/>
      <c r="P377" s="878"/>
      <c r="Q377" s="889"/>
      <c r="R377" s="882"/>
      <c r="S377" s="882"/>
      <c r="T377" s="882"/>
      <c r="U377" s="882"/>
      <c r="V377" s="882"/>
      <c r="W377" s="882"/>
      <c r="X377" s="882"/>
    </row>
    <row r="378" spans="1:24" ht="15.75" customHeight="1">
      <c r="A378" s="878"/>
      <c r="B378" s="878"/>
      <c r="C378" s="878"/>
      <c r="D378" s="878"/>
      <c r="E378" s="878"/>
      <c r="F378" s="878"/>
      <c r="G378" s="878"/>
      <c r="H378" s="878"/>
      <c r="I378" s="878"/>
      <c r="J378" s="878"/>
      <c r="K378" s="878"/>
      <c r="L378" s="878"/>
      <c r="M378" s="878"/>
      <c r="N378" s="878"/>
      <c r="O378" s="878"/>
      <c r="P378" s="878"/>
      <c r="Q378" s="889"/>
      <c r="R378" s="882"/>
      <c r="S378" s="882"/>
      <c r="T378" s="882"/>
      <c r="U378" s="882"/>
      <c r="V378" s="882"/>
      <c r="W378" s="882"/>
      <c r="X378" s="882"/>
    </row>
    <row r="379" spans="1:24" ht="15.75" customHeight="1">
      <c r="A379" s="878"/>
      <c r="B379" s="878"/>
      <c r="C379" s="878"/>
      <c r="D379" s="878"/>
      <c r="E379" s="878"/>
      <c r="F379" s="878"/>
      <c r="G379" s="878"/>
      <c r="H379" s="878"/>
      <c r="I379" s="878"/>
      <c r="J379" s="878"/>
      <c r="K379" s="878"/>
      <c r="L379" s="878"/>
      <c r="M379" s="878"/>
      <c r="N379" s="878"/>
      <c r="O379" s="878"/>
      <c r="P379" s="878"/>
      <c r="Q379" s="889"/>
      <c r="R379" s="882"/>
      <c r="S379" s="882"/>
      <c r="T379" s="882"/>
      <c r="U379" s="882"/>
      <c r="V379" s="882"/>
      <c r="W379" s="882"/>
      <c r="X379" s="882"/>
    </row>
    <row r="380" spans="1:24" ht="15.75" customHeight="1">
      <c r="A380" s="878"/>
      <c r="B380" s="878"/>
      <c r="C380" s="878"/>
      <c r="D380" s="878"/>
      <c r="E380" s="878"/>
      <c r="F380" s="878"/>
      <c r="G380" s="878"/>
      <c r="H380" s="878"/>
      <c r="I380" s="878"/>
      <c r="J380" s="878"/>
      <c r="K380" s="878"/>
      <c r="L380" s="878"/>
      <c r="M380" s="878"/>
      <c r="N380" s="878"/>
      <c r="O380" s="878"/>
      <c r="P380" s="878"/>
      <c r="Q380" s="889"/>
      <c r="R380" s="882"/>
      <c r="S380" s="882"/>
      <c r="T380" s="882"/>
      <c r="U380" s="882"/>
      <c r="V380" s="882"/>
      <c r="W380" s="882"/>
      <c r="X380" s="882"/>
    </row>
    <row r="381" spans="1:24" ht="15.75" customHeight="1">
      <c r="A381" s="878"/>
      <c r="B381" s="878"/>
      <c r="C381" s="878"/>
      <c r="D381" s="878"/>
      <c r="E381" s="878"/>
      <c r="F381" s="878"/>
      <c r="G381" s="878"/>
      <c r="H381" s="878"/>
      <c r="I381" s="878"/>
      <c r="J381" s="878"/>
      <c r="K381" s="878"/>
      <c r="L381" s="878"/>
      <c r="M381" s="878"/>
      <c r="N381" s="878"/>
      <c r="O381" s="878"/>
      <c r="P381" s="878"/>
      <c r="Q381" s="889"/>
      <c r="R381" s="882"/>
      <c r="S381" s="882"/>
      <c r="T381" s="882"/>
      <c r="U381" s="882"/>
      <c r="V381" s="882"/>
      <c r="W381" s="882"/>
      <c r="X381" s="882"/>
    </row>
    <row r="382" spans="1:24" ht="15.75" customHeight="1">
      <c r="A382" s="878"/>
      <c r="B382" s="878"/>
      <c r="C382" s="878"/>
      <c r="D382" s="878"/>
      <c r="E382" s="878"/>
      <c r="F382" s="878"/>
      <c r="G382" s="878"/>
      <c r="H382" s="878"/>
      <c r="I382" s="878"/>
      <c r="J382" s="878"/>
      <c r="K382" s="878"/>
      <c r="L382" s="878"/>
      <c r="M382" s="878"/>
      <c r="N382" s="878"/>
      <c r="O382" s="878"/>
      <c r="P382" s="878"/>
      <c r="Q382" s="889"/>
      <c r="R382" s="882"/>
      <c r="S382" s="882"/>
      <c r="T382" s="882"/>
      <c r="U382" s="882"/>
      <c r="V382" s="882"/>
      <c r="W382" s="882"/>
      <c r="X382" s="882"/>
    </row>
    <row r="383" spans="1:24" ht="15.75" customHeight="1">
      <c r="A383" s="878"/>
      <c r="B383" s="878"/>
      <c r="C383" s="878"/>
      <c r="D383" s="878"/>
      <c r="E383" s="878"/>
      <c r="F383" s="878"/>
      <c r="G383" s="878"/>
      <c r="H383" s="878"/>
      <c r="I383" s="878"/>
      <c r="J383" s="878"/>
      <c r="K383" s="878"/>
      <c r="L383" s="878"/>
      <c r="M383" s="878"/>
      <c r="N383" s="878"/>
      <c r="O383" s="878"/>
      <c r="P383" s="878"/>
      <c r="Q383" s="889"/>
      <c r="R383" s="882"/>
      <c r="S383" s="882"/>
      <c r="T383" s="882"/>
      <c r="U383" s="882"/>
      <c r="V383" s="882"/>
      <c r="W383" s="882"/>
      <c r="X383" s="882"/>
    </row>
    <row r="384" spans="1:24" ht="15.75" customHeight="1">
      <c r="A384" s="878"/>
      <c r="B384" s="878"/>
      <c r="C384" s="878"/>
      <c r="D384" s="878"/>
      <c r="E384" s="878"/>
      <c r="F384" s="878"/>
      <c r="G384" s="878"/>
      <c r="H384" s="878"/>
      <c r="I384" s="878"/>
      <c r="J384" s="878"/>
      <c r="K384" s="878"/>
      <c r="L384" s="878"/>
      <c r="M384" s="878"/>
      <c r="N384" s="878"/>
      <c r="O384" s="878"/>
      <c r="P384" s="878"/>
      <c r="Q384" s="889"/>
      <c r="R384" s="882"/>
      <c r="S384" s="882"/>
      <c r="T384" s="882"/>
      <c r="U384" s="882"/>
      <c r="V384" s="882"/>
      <c r="W384" s="882"/>
      <c r="X384" s="882"/>
    </row>
    <row r="385" spans="1:24" ht="15.75" customHeight="1">
      <c r="A385" s="878"/>
      <c r="B385" s="878"/>
      <c r="C385" s="878"/>
      <c r="D385" s="878"/>
      <c r="E385" s="878"/>
      <c r="F385" s="878"/>
      <c r="G385" s="878"/>
      <c r="H385" s="878"/>
      <c r="I385" s="878"/>
      <c r="J385" s="878"/>
      <c r="K385" s="878"/>
      <c r="L385" s="878"/>
      <c r="M385" s="878"/>
      <c r="N385" s="878"/>
      <c r="O385" s="878"/>
      <c r="P385" s="878"/>
      <c r="Q385" s="889"/>
      <c r="R385" s="882"/>
      <c r="S385" s="882"/>
      <c r="T385" s="882"/>
      <c r="U385" s="882"/>
      <c r="V385" s="882"/>
      <c r="W385" s="882"/>
      <c r="X385" s="882"/>
    </row>
    <row r="386" spans="1:24" ht="15.75" customHeight="1">
      <c r="A386" s="878"/>
      <c r="B386" s="878"/>
      <c r="C386" s="878"/>
      <c r="D386" s="878"/>
      <c r="E386" s="878"/>
      <c r="F386" s="878"/>
      <c r="G386" s="878"/>
      <c r="H386" s="878"/>
      <c r="I386" s="878"/>
      <c r="J386" s="878"/>
      <c r="K386" s="878"/>
      <c r="L386" s="878"/>
      <c r="M386" s="878"/>
      <c r="N386" s="878"/>
      <c r="O386" s="878"/>
      <c r="P386" s="878"/>
      <c r="Q386" s="889"/>
      <c r="R386" s="882"/>
      <c r="S386" s="882"/>
      <c r="T386" s="882"/>
      <c r="U386" s="882"/>
      <c r="V386" s="882"/>
      <c r="W386" s="882"/>
      <c r="X386" s="882"/>
    </row>
    <row r="387" spans="1:24" ht="15.75" customHeight="1">
      <c r="A387" s="878"/>
      <c r="B387" s="878"/>
      <c r="C387" s="878"/>
      <c r="D387" s="878"/>
      <c r="E387" s="878"/>
      <c r="F387" s="878"/>
      <c r="G387" s="878"/>
      <c r="H387" s="878"/>
      <c r="I387" s="878"/>
      <c r="J387" s="878"/>
      <c r="K387" s="878"/>
      <c r="L387" s="878"/>
      <c r="M387" s="878"/>
      <c r="N387" s="878"/>
      <c r="O387" s="878"/>
      <c r="P387" s="878"/>
      <c r="Q387" s="889"/>
      <c r="R387" s="882"/>
      <c r="S387" s="882"/>
      <c r="T387" s="882"/>
      <c r="U387" s="882"/>
      <c r="V387" s="882"/>
      <c r="W387" s="882"/>
      <c r="X387" s="882"/>
    </row>
    <row r="388" spans="1:24" ht="15.75" customHeight="1">
      <c r="A388" s="878"/>
      <c r="B388" s="878"/>
      <c r="C388" s="878"/>
      <c r="D388" s="878"/>
      <c r="E388" s="878"/>
      <c r="F388" s="878"/>
      <c r="G388" s="878"/>
      <c r="H388" s="878"/>
      <c r="I388" s="878"/>
      <c r="J388" s="878"/>
      <c r="K388" s="878"/>
      <c r="L388" s="878"/>
      <c r="M388" s="878"/>
      <c r="N388" s="878"/>
      <c r="O388" s="878"/>
      <c r="P388" s="878"/>
      <c r="Q388" s="889"/>
      <c r="R388" s="882"/>
      <c r="S388" s="882"/>
      <c r="T388" s="882"/>
      <c r="U388" s="882"/>
      <c r="V388" s="882"/>
      <c r="W388" s="882"/>
      <c r="X388" s="882"/>
    </row>
    <row r="389" spans="1:24" ht="15.75" customHeight="1">
      <c r="A389" s="878"/>
      <c r="B389" s="878"/>
      <c r="C389" s="878"/>
      <c r="D389" s="878"/>
      <c r="E389" s="878"/>
      <c r="F389" s="878"/>
      <c r="G389" s="878"/>
      <c r="H389" s="878"/>
      <c r="I389" s="878"/>
      <c r="J389" s="878"/>
      <c r="K389" s="878"/>
      <c r="L389" s="878"/>
      <c r="M389" s="878"/>
      <c r="N389" s="878"/>
      <c r="O389" s="878"/>
      <c r="P389" s="878"/>
      <c r="Q389" s="889"/>
      <c r="R389" s="882"/>
      <c r="S389" s="882"/>
      <c r="T389" s="882"/>
      <c r="U389" s="882"/>
      <c r="V389" s="882"/>
      <c r="W389" s="882"/>
      <c r="X389" s="882"/>
    </row>
    <row r="390" spans="1:24" ht="15.75" customHeight="1">
      <c r="A390" s="878"/>
      <c r="B390" s="878"/>
      <c r="C390" s="878"/>
      <c r="D390" s="878"/>
      <c r="E390" s="878"/>
      <c r="F390" s="878"/>
      <c r="G390" s="878"/>
      <c r="H390" s="878"/>
      <c r="I390" s="878"/>
      <c r="J390" s="878"/>
      <c r="K390" s="878"/>
      <c r="L390" s="878"/>
      <c r="M390" s="878"/>
      <c r="N390" s="878"/>
      <c r="O390" s="878"/>
      <c r="P390" s="878"/>
      <c r="Q390" s="889"/>
      <c r="R390" s="882"/>
      <c r="S390" s="882"/>
      <c r="T390" s="882"/>
      <c r="U390" s="882"/>
      <c r="V390" s="882"/>
      <c r="W390" s="882"/>
      <c r="X390" s="882"/>
    </row>
    <row r="391" spans="1:24" ht="15.75" customHeight="1">
      <c r="A391" s="878"/>
      <c r="B391" s="878"/>
      <c r="C391" s="878"/>
      <c r="D391" s="878"/>
      <c r="E391" s="878"/>
      <c r="F391" s="878"/>
      <c r="G391" s="878"/>
      <c r="H391" s="878"/>
      <c r="I391" s="878"/>
      <c r="J391" s="878"/>
      <c r="K391" s="878"/>
      <c r="L391" s="878"/>
      <c r="M391" s="878"/>
      <c r="N391" s="878"/>
      <c r="O391" s="878"/>
      <c r="P391" s="878"/>
      <c r="Q391" s="889"/>
      <c r="R391" s="882"/>
      <c r="S391" s="882"/>
      <c r="T391" s="882"/>
      <c r="U391" s="882"/>
      <c r="V391" s="882"/>
      <c r="W391" s="882"/>
      <c r="X391" s="882"/>
    </row>
    <row r="392" spans="1:24" ht="15.75" customHeight="1">
      <c r="A392" s="878"/>
      <c r="B392" s="878"/>
      <c r="C392" s="878"/>
      <c r="D392" s="878"/>
      <c r="E392" s="878"/>
      <c r="F392" s="878"/>
      <c r="G392" s="878"/>
      <c r="H392" s="878"/>
      <c r="I392" s="878"/>
      <c r="J392" s="878"/>
      <c r="K392" s="878"/>
      <c r="L392" s="878"/>
      <c r="M392" s="878"/>
      <c r="N392" s="878"/>
      <c r="O392" s="878"/>
      <c r="P392" s="878"/>
      <c r="Q392" s="889"/>
      <c r="R392" s="882"/>
      <c r="S392" s="882"/>
      <c r="T392" s="882"/>
      <c r="U392" s="882"/>
      <c r="V392" s="882"/>
      <c r="W392" s="882"/>
      <c r="X392" s="882"/>
    </row>
    <row r="393" spans="1:24" ht="15.75" customHeight="1">
      <c r="A393" s="878"/>
      <c r="B393" s="878"/>
      <c r="C393" s="878"/>
      <c r="D393" s="878"/>
      <c r="E393" s="878"/>
      <c r="F393" s="878"/>
      <c r="G393" s="878"/>
      <c r="H393" s="878"/>
      <c r="I393" s="878"/>
      <c r="J393" s="878"/>
      <c r="K393" s="878"/>
      <c r="L393" s="878"/>
      <c r="M393" s="878"/>
      <c r="N393" s="878"/>
      <c r="O393" s="878"/>
      <c r="P393" s="878"/>
      <c r="Q393" s="889"/>
      <c r="R393" s="882"/>
      <c r="S393" s="882"/>
      <c r="T393" s="882"/>
      <c r="U393" s="882"/>
      <c r="V393" s="882"/>
      <c r="W393" s="882"/>
      <c r="X393" s="882"/>
    </row>
    <row r="394" spans="1:24" ht="15.75" customHeight="1">
      <c r="A394" s="878"/>
      <c r="B394" s="878"/>
      <c r="C394" s="878"/>
      <c r="D394" s="878"/>
      <c r="E394" s="878"/>
      <c r="F394" s="878"/>
      <c r="G394" s="878"/>
      <c r="H394" s="878"/>
      <c r="I394" s="878"/>
      <c r="J394" s="878"/>
      <c r="K394" s="878"/>
      <c r="L394" s="878"/>
      <c r="M394" s="878"/>
      <c r="N394" s="878"/>
      <c r="O394" s="878"/>
      <c r="P394" s="878"/>
      <c r="Q394" s="889"/>
      <c r="R394" s="882"/>
      <c r="S394" s="882"/>
      <c r="T394" s="882"/>
      <c r="U394" s="882"/>
      <c r="V394" s="882"/>
      <c r="W394" s="882"/>
      <c r="X394" s="882"/>
    </row>
    <row r="395" spans="1:24" ht="15.75" customHeight="1">
      <c r="A395" s="878"/>
      <c r="B395" s="878"/>
      <c r="C395" s="878"/>
      <c r="D395" s="878"/>
      <c r="E395" s="878"/>
      <c r="F395" s="878"/>
      <c r="G395" s="878"/>
      <c r="H395" s="878"/>
      <c r="I395" s="878"/>
      <c r="J395" s="878"/>
      <c r="K395" s="878"/>
      <c r="L395" s="878"/>
      <c r="M395" s="878"/>
      <c r="N395" s="878"/>
      <c r="O395" s="878"/>
      <c r="P395" s="878"/>
      <c r="Q395" s="889"/>
      <c r="R395" s="882"/>
      <c r="S395" s="882"/>
      <c r="T395" s="882"/>
      <c r="U395" s="882"/>
      <c r="V395" s="882"/>
      <c r="W395" s="882"/>
      <c r="X395" s="882"/>
    </row>
    <row r="396" spans="1:24" ht="15.75" customHeight="1">
      <c r="A396" s="878"/>
      <c r="B396" s="878"/>
      <c r="C396" s="878"/>
      <c r="D396" s="878"/>
      <c r="E396" s="878"/>
      <c r="F396" s="878"/>
      <c r="G396" s="878"/>
      <c r="H396" s="878"/>
      <c r="I396" s="878"/>
      <c r="J396" s="878"/>
      <c r="K396" s="878"/>
      <c r="L396" s="878"/>
      <c r="M396" s="878"/>
      <c r="N396" s="878"/>
      <c r="O396" s="878"/>
      <c r="P396" s="878"/>
      <c r="Q396" s="889"/>
      <c r="R396" s="882"/>
      <c r="S396" s="882"/>
      <c r="T396" s="882"/>
      <c r="U396" s="882"/>
      <c r="V396" s="882"/>
      <c r="W396" s="882"/>
      <c r="X396" s="882"/>
    </row>
    <row r="397" spans="1:24" ht="15.75" customHeight="1">
      <c r="A397" s="878"/>
      <c r="B397" s="878"/>
      <c r="C397" s="878"/>
      <c r="D397" s="878"/>
      <c r="E397" s="878"/>
      <c r="F397" s="878"/>
      <c r="G397" s="878"/>
      <c r="H397" s="878"/>
      <c r="I397" s="878"/>
      <c r="J397" s="878"/>
      <c r="K397" s="878"/>
      <c r="L397" s="878"/>
      <c r="M397" s="878"/>
      <c r="N397" s="878"/>
      <c r="O397" s="878"/>
      <c r="P397" s="878"/>
      <c r="Q397" s="889"/>
      <c r="R397" s="882"/>
      <c r="S397" s="882"/>
      <c r="T397" s="882"/>
      <c r="U397" s="882"/>
      <c r="V397" s="882"/>
      <c r="W397" s="882"/>
      <c r="X397" s="882"/>
    </row>
    <row r="398" spans="1:24" ht="15.75" customHeight="1">
      <c r="A398" s="878"/>
      <c r="B398" s="878"/>
      <c r="C398" s="878"/>
      <c r="D398" s="878"/>
      <c r="E398" s="878"/>
      <c r="F398" s="878"/>
      <c r="G398" s="878"/>
      <c r="H398" s="878"/>
      <c r="I398" s="878"/>
      <c r="J398" s="878"/>
      <c r="K398" s="878"/>
      <c r="L398" s="878"/>
      <c r="M398" s="878"/>
      <c r="N398" s="878"/>
      <c r="O398" s="878"/>
      <c r="P398" s="878"/>
      <c r="Q398" s="889"/>
      <c r="R398" s="882"/>
      <c r="S398" s="882"/>
      <c r="T398" s="882"/>
      <c r="U398" s="882"/>
      <c r="V398" s="882"/>
      <c r="W398" s="882"/>
      <c r="X398" s="882"/>
    </row>
    <row r="399" spans="1:24" ht="15.75" customHeight="1">
      <c r="A399" s="878"/>
      <c r="B399" s="878"/>
      <c r="C399" s="878"/>
      <c r="D399" s="878"/>
      <c r="E399" s="878"/>
      <c r="F399" s="878"/>
      <c r="G399" s="878"/>
      <c r="H399" s="878"/>
      <c r="I399" s="878"/>
      <c r="J399" s="878"/>
      <c r="K399" s="878"/>
      <c r="L399" s="878"/>
      <c r="M399" s="878"/>
      <c r="N399" s="878"/>
      <c r="O399" s="878"/>
      <c r="P399" s="878"/>
      <c r="Q399" s="889"/>
      <c r="R399" s="882"/>
      <c r="S399" s="882"/>
      <c r="T399" s="882"/>
      <c r="U399" s="882"/>
      <c r="V399" s="882"/>
      <c r="W399" s="882"/>
      <c r="X399" s="882"/>
    </row>
    <row r="400" spans="1:24" ht="15.75" customHeight="1">
      <c r="A400" s="878"/>
      <c r="B400" s="878"/>
      <c r="C400" s="878"/>
      <c r="D400" s="878"/>
      <c r="E400" s="878"/>
      <c r="F400" s="878"/>
      <c r="G400" s="878"/>
      <c r="H400" s="878"/>
      <c r="I400" s="878"/>
      <c r="J400" s="878"/>
      <c r="K400" s="878"/>
      <c r="L400" s="878"/>
      <c r="M400" s="878"/>
      <c r="N400" s="878"/>
      <c r="O400" s="878"/>
      <c r="P400" s="878"/>
      <c r="Q400" s="889"/>
      <c r="R400" s="882"/>
      <c r="S400" s="882"/>
      <c r="T400" s="882"/>
      <c r="U400" s="882"/>
      <c r="V400" s="882"/>
      <c r="W400" s="882"/>
      <c r="X400" s="882"/>
    </row>
    <row r="401" spans="1:24" ht="15.75" customHeight="1">
      <c r="A401" s="878"/>
      <c r="B401" s="878"/>
      <c r="C401" s="878"/>
      <c r="D401" s="878"/>
      <c r="E401" s="878"/>
      <c r="F401" s="878"/>
      <c r="G401" s="878"/>
      <c r="H401" s="878"/>
      <c r="I401" s="878"/>
      <c r="J401" s="878"/>
      <c r="K401" s="878"/>
      <c r="L401" s="878"/>
      <c r="M401" s="878"/>
      <c r="N401" s="878"/>
      <c r="O401" s="878"/>
      <c r="P401" s="878"/>
      <c r="Q401" s="889"/>
      <c r="R401" s="882"/>
      <c r="S401" s="882"/>
      <c r="T401" s="882"/>
      <c r="U401" s="882"/>
      <c r="V401" s="882"/>
      <c r="W401" s="882"/>
      <c r="X401" s="882"/>
    </row>
    <row r="402" spans="1:24" ht="15.75" customHeight="1">
      <c r="A402" s="878"/>
      <c r="B402" s="878"/>
      <c r="C402" s="878"/>
      <c r="D402" s="878"/>
      <c r="E402" s="878"/>
      <c r="F402" s="878"/>
      <c r="G402" s="878"/>
      <c r="H402" s="878"/>
      <c r="I402" s="878"/>
      <c r="J402" s="878"/>
      <c r="K402" s="878"/>
      <c r="L402" s="878"/>
      <c r="M402" s="878"/>
      <c r="N402" s="878"/>
      <c r="O402" s="878"/>
      <c r="P402" s="878"/>
      <c r="Q402" s="889"/>
      <c r="R402" s="882"/>
      <c r="S402" s="882"/>
      <c r="T402" s="882"/>
      <c r="U402" s="882"/>
      <c r="V402" s="882"/>
      <c r="W402" s="882"/>
      <c r="X402" s="882"/>
    </row>
    <row r="403" spans="1:24" ht="15.75" customHeight="1">
      <c r="A403" s="878"/>
      <c r="B403" s="878"/>
      <c r="C403" s="878"/>
      <c r="D403" s="878"/>
      <c r="E403" s="878"/>
      <c r="F403" s="878"/>
      <c r="G403" s="878"/>
      <c r="H403" s="878"/>
      <c r="I403" s="878"/>
      <c r="J403" s="878"/>
      <c r="K403" s="878"/>
      <c r="L403" s="878"/>
      <c r="M403" s="878"/>
      <c r="N403" s="878"/>
      <c r="O403" s="878"/>
      <c r="P403" s="878"/>
      <c r="Q403" s="889"/>
      <c r="R403" s="882"/>
      <c r="S403" s="882"/>
      <c r="T403" s="882"/>
      <c r="U403" s="882"/>
      <c r="V403" s="882"/>
      <c r="W403" s="882"/>
      <c r="X403" s="882"/>
    </row>
    <row r="404" spans="1:24" ht="15.75" customHeight="1">
      <c r="A404" s="878"/>
      <c r="B404" s="878"/>
      <c r="C404" s="878"/>
      <c r="D404" s="878"/>
      <c r="E404" s="878"/>
      <c r="F404" s="878"/>
      <c r="G404" s="878"/>
      <c r="H404" s="878"/>
      <c r="I404" s="878"/>
      <c r="J404" s="878"/>
      <c r="K404" s="878"/>
      <c r="L404" s="878"/>
      <c r="M404" s="878"/>
      <c r="N404" s="878"/>
      <c r="O404" s="878"/>
      <c r="P404" s="878"/>
      <c r="Q404" s="889"/>
      <c r="R404" s="882"/>
      <c r="S404" s="882"/>
      <c r="T404" s="882"/>
      <c r="U404" s="882"/>
      <c r="V404" s="882"/>
      <c r="W404" s="882"/>
      <c r="X404" s="882"/>
    </row>
    <row r="405" spans="1:24" ht="15.75" customHeight="1">
      <c r="A405" s="878"/>
      <c r="B405" s="878"/>
      <c r="C405" s="878"/>
      <c r="D405" s="878"/>
      <c r="E405" s="878"/>
      <c r="F405" s="878"/>
      <c r="G405" s="878"/>
      <c r="H405" s="878"/>
      <c r="I405" s="878"/>
      <c r="J405" s="878"/>
      <c r="K405" s="878"/>
      <c r="L405" s="878"/>
      <c r="M405" s="878"/>
      <c r="N405" s="878"/>
      <c r="O405" s="878"/>
      <c r="P405" s="878"/>
      <c r="Q405" s="889"/>
      <c r="R405" s="882"/>
      <c r="S405" s="882"/>
      <c r="T405" s="882"/>
      <c r="U405" s="882"/>
      <c r="V405" s="882"/>
      <c r="W405" s="882"/>
      <c r="X405" s="882"/>
    </row>
    <row r="406" spans="1:24" ht="15.75" customHeight="1">
      <c r="A406" s="878"/>
      <c r="B406" s="878"/>
      <c r="C406" s="878"/>
      <c r="D406" s="878"/>
      <c r="E406" s="878"/>
      <c r="F406" s="878"/>
      <c r="G406" s="878"/>
      <c r="H406" s="878"/>
      <c r="I406" s="878"/>
      <c r="J406" s="878"/>
      <c r="K406" s="878"/>
      <c r="L406" s="878"/>
      <c r="M406" s="878"/>
      <c r="N406" s="878"/>
      <c r="O406" s="878"/>
      <c r="P406" s="878"/>
      <c r="Q406" s="889"/>
      <c r="R406" s="882"/>
      <c r="S406" s="882"/>
      <c r="T406" s="882"/>
      <c r="U406" s="882"/>
      <c r="V406" s="882"/>
      <c r="W406" s="882"/>
      <c r="X406" s="882"/>
    </row>
    <row r="407" spans="1:24" ht="15.75" customHeight="1">
      <c r="A407" s="878"/>
      <c r="B407" s="878"/>
      <c r="C407" s="878"/>
      <c r="D407" s="878"/>
      <c r="E407" s="878"/>
      <c r="F407" s="878"/>
      <c r="G407" s="878"/>
      <c r="H407" s="878"/>
      <c r="I407" s="878"/>
      <c r="J407" s="878"/>
      <c r="K407" s="878"/>
      <c r="L407" s="878"/>
      <c r="M407" s="878"/>
      <c r="N407" s="878"/>
      <c r="O407" s="878"/>
      <c r="P407" s="878"/>
      <c r="Q407" s="889"/>
      <c r="R407" s="882"/>
      <c r="S407" s="882"/>
      <c r="T407" s="882"/>
      <c r="U407" s="882"/>
      <c r="V407" s="882"/>
      <c r="W407" s="882"/>
      <c r="X407" s="882"/>
    </row>
    <row r="408" spans="1:24" ht="15.75" customHeight="1">
      <c r="A408" s="878"/>
      <c r="B408" s="878"/>
      <c r="C408" s="878"/>
      <c r="D408" s="878"/>
      <c r="E408" s="878"/>
      <c r="F408" s="878"/>
      <c r="G408" s="878"/>
      <c r="H408" s="878"/>
      <c r="I408" s="878"/>
      <c r="J408" s="878"/>
      <c r="K408" s="878"/>
      <c r="L408" s="878"/>
      <c r="M408" s="878"/>
      <c r="N408" s="878"/>
      <c r="O408" s="878"/>
      <c r="P408" s="878"/>
      <c r="Q408" s="889"/>
      <c r="R408" s="882"/>
      <c r="S408" s="882"/>
      <c r="T408" s="882"/>
      <c r="U408" s="882"/>
      <c r="V408" s="882"/>
      <c r="W408" s="882"/>
      <c r="X408" s="882"/>
    </row>
    <row r="409" spans="1:24" ht="15.75" customHeight="1">
      <c r="A409" s="878"/>
      <c r="B409" s="878"/>
      <c r="C409" s="878"/>
      <c r="D409" s="878"/>
      <c r="E409" s="878"/>
      <c r="F409" s="878"/>
      <c r="G409" s="878"/>
      <c r="H409" s="878"/>
      <c r="I409" s="878"/>
      <c r="J409" s="878"/>
      <c r="K409" s="878"/>
      <c r="L409" s="878"/>
      <c r="M409" s="878"/>
      <c r="N409" s="878"/>
      <c r="O409" s="878"/>
      <c r="P409" s="878"/>
      <c r="Q409" s="889"/>
      <c r="R409" s="882"/>
      <c r="S409" s="882"/>
      <c r="T409" s="882"/>
      <c r="U409" s="882"/>
      <c r="V409" s="882"/>
      <c r="W409" s="882"/>
      <c r="X409" s="882"/>
    </row>
    <row r="410" spans="1:24" ht="15.75" customHeight="1">
      <c r="A410" s="878"/>
      <c r="B410" s="878"/>
      <c r="C410" s="878"/>
      <c r="D410" s="878"/>
      <c r="E410" s="878"/>
      <c r="F410" s="878"/>
      <c r="G410" s="878"/>
      <c r="H410" s="878"/>
      <c r="I410" s="878"/>
      <c r="J410" s="878"/>
      <c r="K410" s="878"/>
      <c r="L410" s="878"/>
      <c r="M410" s="878"/>
      <c r="N410" s="878"/>
      <c r="O410" s="878"/>
      <c r="P410" s="878"/>
      <c r="Q410" s="889"/>
      <c r="R410" s="882"/>
      <c r="S410" s="882"/>
      <c r="T410" s="882"/>
      <c r="U410" s="882"/>
      <c r="V410" s="882"/>
      <c r="W410" s="882"/>
      <c r="X410" s="882"/>
    </row>
    <row r="411" spans="1:24" ht="15.75" customHeight="1">
      <c r="A411" s="878"/>
      <c r="B411" s="878"/>
      <c r="C411" s="878"/>
      <c r="D411" s="878"/>
      <c r="E411" s="878"/>
      <c r="F411" s="878"/>
      <c r="G411" s="878"/>
      <c r="H411" s="878"/>
      <c r="I411" s="878"/>
      <c r="J411" s="878"/>
      <c r="K411" s="878"/>
      <c r="L411" s="878"/>
      <c r="M411" s="878"/>
      <c r="N411" s="878"/>
      <c r="O411" s="878"/>
      <c r="P411" s="878"/>
      <c r="Q411" s="889"/>
      <c r="R411" s="882"/>
      <c r="S411" s="882"/>
      <c r="T411" s="882"/>
      <c r="U411" s="882"/>
      <c r="V411" s="882"/>
      <c r="W411" s="882"/>
      <c r="X411" s="882"/>
    </row>
    <row r="412" spans="1:24" ht="15.75" customHeight="1">
      <c r="A412" s="878"/>
      <c r="B412" s="878"/>
      <c r="C412" s="878"/>
      <c r="D412" s="878"/>
      <c r="E412" s="878"/>
      <c r="F412" s="878"/>
      <c r="G412" s="878"/>
      <c r="H412" s="878"/>
      <c r="I412" s="878"/>
      <c r="J412" s="878"/>
      <c r="K412" s="878"/>
      <c r="L412" s="878"/>
      <c r="M412" s="878"/>
      <c r="N412" s="878"/>
      <c r="O412" s="878"/>
      <c r="P412" s="878"/>
      <c r="Q412" s="889"/>
      <c r="R412" s="882"/>
      <c r="S412" s="882"/>
      <c r="T412" s="882"/>
      <c r="U412" s="882"/>
      <c r="V412" s="882"/>
      <c r="W412" s="882"/>
      <c r="X412" s="882"/>
    </row>
    <row r="413" spans="1:24" ht="15.75" customHeight="1">
      <c r="A413" s="878"/>
      <c r="B413" s="878"/>
      <c r="C413" s="878"/>
      <c r="D413" s="878"/>
      <c r="E413" s="878"/>
      <c r="F413" s="878"/>
      <c r="G413" s="878"/>
      <c r="H413" s="878"/>
      <c r="I413" s="878"/>
      <c r="J413" s="878"/>
      <c r="K413" s="878"/>
      <c r="L413" s="878"/>
      <c r="M413" s="878"/>
      <c r="N413" s="878"/>
      <c r="O413" s="878"/>
      <c r="P413" s="878"/>
      <c r="Q413" s="889"/>
      <c r="R413" s="882"/>
      <c r="S413" s="882"/>
      <c r="T413" s="882"/>
      <c r="U413" s="882"/>
      <c r="V413" s="882"/>
      <c r="W413" s="882"/>
      <c r="X413" s="882"/>
    </row>
    <row r="414" spans="1:24" ht="15.75" customHeight="1">
      <c r="A414" s="878"/>
      <c r="B414" s="878"/>
      <c r="C414" s="878"/>
      <c r="D414" s="878"/>
      <c r="E414" s="878"/>
      <c r="F414" s="878"/>
      <c r="G414" s="878"/>
      <c r="H414" s="878"/>
      <c r="I414" s="878"/>
      <c r="J414" s="878"/>
      <c r="K414" s="878"/>
      <c r="L414" s="878"/>
      <c r="M414" s="878"/>
      <c r="N414" s="878"/>
      <c r="O414" s="878"/>
      <c r="P414" s="878"/>
      <c r="Q414" s="889"/>
      <c r="R414" s="882"/>
      <c r="S414" s="882"/>
      <c r="T414" s="882"/>
      <c r="U414" s="882"/>
      <c r="V414" s="882"/>
      <c r="W414" s="882"/>
      <c r="X414" s="882"/>
    </row>
    <row r="415" spans="1:24" ht="15.75" customHeight="1">
      <c r="A415" s="878"/>
      <c r="B415" s="878"/>
      <c r="C415" s="878"/>
      <c r="D415" s="878"/>
      <c r="E415" s="878"/>
      <c r="F415" s="878"/>
      <c r="G415" s="878"/>
      <c r="H415" s="878"/>
      <c r="I415" s="878"/>
      <c r="J415" s="878"/>
      <c r="K415" s="878"/>
      <c r="L415" s="878"/>
      <c r="M415" s="878"/>
      <c r="N415" s="878"/>
      <c r="O415" s="878"/>
      <c r="P415" s="878"/>
      <c r="Q415" s="889"/>
      <c r="R415" s="882"/>
      <c r="S415" s="882"/>
      <c r="T415" s="882"/>
      <c r="U415" s="882"/>
      <c r="V415" s="882"/>
      <c r="W415" s="882"/>
      <c r="X415" s="882"/>
    </row>
    <row r="416" spans="1:24" ht="15.75" customHeight="1">
      <c r="A416" s="878"/>
      <c r="B416" s="878"/>
      <c r="C416" s="878"/>
      <c r="D416" s="878"/>
      <c r="E416" s="878"/>
      <c r="F416" s="878"/>
      <c r="G416" s="878"/>
      <c r="H416" s="878"/>
      <c r="I416" s="878"/>
      <c r="J416" s="878"/>
      <c r="K416" s="878"/>
      <c r="L416" s="878"/>
      <c r="M416" s="878"/>
      <c r="N416" s="878"/>
      <c r="O416" s="878"/>
      <c r="P416" s="878"/>
      <c r="Q416" s="889"/>
      <c r="R416" s="882"/>
      <c r="S416" s="882"/>
      <c r="T416" s="882"/>
      <c r="U416" s="882"/>
      <c r="V416" s="882"/>
      <c r="W416" s="882"/>
      <c r="X416" s="882"/>
    </row>
    <row r="417" spans="1:24" ht="15.75" customHeight="1">
      <c r="A417" s="878"/>
      <c r="B417" s="878"/>
      <c r="C417" s="878"/>
      <c r="D417" s="878"/>
      <c r="E417" s="878"/>
      <c r="F417" s="878"/>
      <c r="G417" s="878"/>
      <c r="H417" s="878"/>
      <c r="I417" s="878"/>
      <c r="J417" s="878"/>
      <c r="K417" s="878"/>
      <c r="L417" s="878"/>
      <c r="M417" s="878"/>
      <c r="N417" s="878"/>
      <c r="O417" s="878"/>
      <c r="P417" s="878"/>
      <c r="Q417" s="889"/>
      <c r="R417" s="882"/>
      <c r="S417" s="882"/>
      <c r="T417" s="882"/>
      <c r="U417" s="882"/>
      <c r="V417" s="882"/>
      <c r="W417" s="882"/>
      <c r="X417" s="882"/>
    </row>
    <row r="418" spans="1:24" ht="15.75" customHeight="1">
      <c r="A418" s="878"/>
      <c r="B418" s="878"/>
      <c r="C418" s="878"/>
      <c r="D418" s="878"/>
      <c r="E418" s="878"/>
      <c r="F418" s="878"/>
      <c r="G418" s="878"/>
      <c r="H418" s="878"/>
      <c r="I418" s="878"/>
      <c r="J418" s="878"/>
      <c r="K418" s="878"/>
      <c r="L418" s="878"/>
      <c r="M418" s="878"/>
      <c r="N418" s="878"/>
      <c r="O418" s="878"/>
      <c r="P418" s="878"/>
      <c r="Q418" s="889"/>
      <c r="R418" s="882"/>
      <c r="S418" s="882"/>
      <c r="T418" s="882"/>
      <c r="U418" s="882"/>
      <c r="V418" s="882"/>
      <c r="W418" s="882"/>
      <c r="X418" s="882"/>
    </row>
    <row r="419" spans="1:24" ht="15.75" customHeight="1">
      <c r="A419" s="878"/>
      <c r="B419" s="878"/>
      <c r="C419" s="878"/>
      <c r="D419" s="878"/>
      <c r="E419" s="878"/>
      <c r="F419" s="878"/>
      <c r="G419" s="878"/>
      <c r="H419" s="878"/>
      <c r="I419" s="878"/>
      <c r="J419" s="878"/>
      <c r="K419" s="878"/>
      <c r="L419" s="878"/>
      <c r="M419" s="878"/>
      <c r="N419" s="878"/>
      <c r="O419" s="878"/>
      <c r="P419" s="878"/>
      <c r="Q419" s="889"/>
      <c r="R419" s="882"/>
      <c r="S419" s="882"/>
      <c r="T419" s="882"/>
      <c r="U419" s="882"/>
      <c r="V419" s="882"/>
      <c r="W419" s="882"/>
      <c r="X419" s="882"/>
    </row>
    <row r="420" spans="1:24" ht="15.75" customHeight="1">
      <c r="A420" s="878"/>
      <c r="B420" s="878"/>
      <c r="C420" s="878"/>
      <c r="D420" s="878"/>
      <c r="E420" s="878"/>
      <c r="F420" s="878"/>
      <c r="G420" s="878"/>
      <c r="H420" s="878"/>
      <c r="I420" s="878"/>
      <c r="J420" s="878"/>
      <c r="K420" s="878"/>
      <c r="L420" s="878"/>
      <c r="M420" s="878"/>
      <c r="N420" s="878"/>
      <c r="O420" s="878"/>
      <c r="P420" s="878"/>
      <c r="Q420" s="889"/>
      <c r="R420" s="882"/>
      <c r="S420" s="882"/>
      <c r="T420" s="882"/>
      <c r="U420" s="882"/>
      <c r="V420" s="882"/>
      <c r="W420" s="882"/>
      <c r="X420" s="882"/>
    </row>
    <row r="421" spans="1:24" ht="15.75" customHeight="1">
      <c r="A421" s="878"/>
      <c r="B421" s="878"/>
      <c r="C421" s="878"/>
      <c r="D421" s="878"/>
      <c r="E421" s="878"/>
      <c r="F421" s="878"/>
      <c r="G421" s="878"/>
      <c r="H421" s="878"/>
      <c r="I421" s="878"/>
      <c r="J421" s="878"/>
      <c r="K421" s="878"/>
      <c r="L421" s="878"/>
      <c r="M421" s="878"/>
      <c r="N421" s="878"/>
      <c r="O421" s="878"/>
      <c r="P421" s="878"/>
      <c r="Q421" s="889"/>
      <c r="R421" s="882"/>
      <c r="S421" s="882"/>
      <c r="T421" s="882"/>
      <c r="U421" s="882"/>
      <c r="V421" s="882"/>
      <c r="W421" s="882"/>
      <c r="X421" s="882"/>
    </row>
    <row r="422" spans="1:24" ht="15.75" customHeight="1">
      <c r="A422" s="878"/>
      <c r="B422" s="878"/>
      <c r="C422" s="878"/>
      <c r="D422" s="878"/>
      <c r="E422" s="878"/>
      <c r="F422" s="878"/>
      <c r="G422" s="878"/>
      <c r="H422" s="878"/>
      <c r="I422" s="878"/>
      <c r="J422" s="878"/>
      <c r="K422" s="878"/>
      <c r="L422" s="878"/>
      <c r="M422" s="878"/>
      <c r="N422" s="878"/>
      <c r="O422" s="878"/>
      <c r="P422" s="878"/>
      <c r="Q422" s="889"/>
      <c r="R422" s="882"/>
      <c r="S422" s="882"/>
      <c r="T422" s="882"/>
      <c r="U422" s="882"/>
      <c r="V422" s="882"/>
      <c r="W422" s="882"/>
      <c r="X422" s="882"/>
    </row>
    <row r="423" spans="1:24" ht="15.75" customHeight="1">
      <c r="A423" s="878"/>
      <c r="B423" s="878"/>
      <c r="C423" s="878"/>
      <c r="D423" s="878"/>
      <c r="E423" s="878"/>
      <c r="F423" s="878"/>
      <c r="G423" s="878"/>
      <c r="H423" s="878"/>
      <c r="I423" s="878"/>
      <c r="J423" s="878"/>
      <c r="K423" s="878"/>
      <c r="L423" s="878"/>
      <c r="M423" s="878"/>
      <c r="N423" s="878"/>
      <c r="O423" s="878"/>
      <c r="P423" s="878"/>
      <c r="Q423" s="889"/>
      <c r="R423" s="882"/>
      <c r="S423" s="882"/>
      <c r="T423" s="882"/>
      <c r="U423" s="882"/>
      <c r="V423" s="882"/>
      <c r="W423" s="882"/>
      <c r="X423" s="882"/>
    </row>
    <row r="424" spans="1:24" ht="15.75" customHeight="1">
      <c r="A424" s="878"/>
      <c r="B424" s="878"/>
      <c r="C424" s="878"/>
      <c r="D424" s="878"/>
      <c r="E424" s="878"/>
      <c r="F424" s="878"/>
      <c r="G424" s="878"/>
      <c r="H424" s="878"/>
      <c r="I424" s="878"/>
      <c r="J424" s="878"/>
      <c r="K424" s="878"/>
      <c r="L424" s="878"/>
      <c r="M424" s="878"/>
      <c r="N424" s="878"/>
      <c r="O424" s="878"/>
      <c r="P424" s="878"/>
      <c r="Q424" s="889"/>
      <c r="R424" s="882"/>
      <c r="S424" s="882"/>
      <c r="T424" s="882"/>
      <c r="U424" s="882"/>
      <c r="V424" s="882"/>
      <c r="W424" s="882"/>
      <c r="X424" s="882"/>
    </row>
    <row r="425" spans="1:24" ht="15.75" customHeight="1">
      <c r="A425" s="878"/>
      <c r="B425" s="878"/>
      <c r="C425" s="878"/>
      <c r="D425" s="878"/>
      <c r="E425" s="878"/>
      <c r="F425" s="878"/>
      <c r="G425" s="878"/>
      <c r="H425" s="878"/>
      <c r="I425" s="878"/>
      <c r="J425" s="878"/>
      <c r="K425" s="878"/>
      <c r="L425" s="878"/>
      <c r="M425" s="878"/>
      <c r="N425" s="878"/>
      <c r="O425" s="878"/>
      <c r="P425" s="878"/>
      <c r="Q425" s="889"/>
      <c r="R425" s="882"/>
      <c r="S425" s="882"/>
      <c r="T425" s="882"/>
      <c r="U425" s="882"/>
      <c r="V425" s="882"/>
      <c r="W425" s="882"/>
      <c r="X425" s="882"/>
    </row>
    <row r="426" spans="1:24" ht="15.75" customHeight="1">
      <c r="A426" s="878"/>
      <c r="B426" s="878"/>
      <c r="C426" s="878"/>
      <c r="D426" s="878"/>
      <c r="E426" s="878"/>
      <c r="F426" s="878"/>
      <c r="G426" s="878"/>
      <c r="H426" s="878"/>
      <c r="I426" s="878"/>
      <c r="J426" s="878"/>
      <c r="K426" s="878"/>
      <c r="L426" s="878"/>
      <c r="M426" s="878"/>
      <c r="N426" s="878"/>
      <c r="O426" s="878"/>
      <c r="P426" s="878"/>
      <c r="Q426" s="889"/>
      <c r="R426" s="882"/>
      <c r="S426" s="882"/>
      <c r="T426" s="882"/>
      <c r="U426" s="882"/>
      <c r="V426" s="882"/>
      <c r="W426" s="882"/>
      <c r="X426" s="882"/>
    </row>
    <row r="427" spans="1:24" ht="15.75" customHeight="1">
      <c r="A427" s="878"/>
      <c r="B427" s="878"/>
      <c r="C427" s="878"/>
      <c r="D427" s="878"/>
      <c r="E427" s="878"/>
      <c r="F427" s="878"/>
      <c r="G427" s="878"/>
      <c r="H427" s="878"/>
      <c r="I427" s="878"/>
      <c r="J427" s="878"/>
      <c r="K427" s="878"/>
      <c r="L427" s="878"/>
      <c r="M427" s="878"/>
      <c r="N427" s="878"/>
      <c r="O427" s="878"/>
      <c r="P427" s="878"/>
      <c r="Q427" s="889"/>
      <c r="R427" s="882"/>
      <c r="S427" s="882"/>
      <c r="T427" s="882"/>
      <c r="U427" s="882"/>
      <c r="V427" s="882"/>
      <c r="W427" s="882"/>
      <c r="X427" s="882"/>
    </row>
    <row r="428" spans="1:24" ht="15.75" customHeight="1">
      <c r="A428" s="878"/>
      <c r="B428" s="878"/>
      <c r="C428" s="878"/>
      <c r="D428" s="878"/>
      <c r="E428" s="878"/>
      <c r="F428" s="878"/>
      <c r="G428" s="878"/>
      <c r="H428" s="878"/>
      <c r="I428" s="878"/>
      <c r="J428" s="878"/>
      <c r="K428" s="878"/>
      <c r="L428" s="878"/>
      <c r="M428" s="878"/>
      <c r="N428" s="878"/>
      <c r="O428" s="878"/>
      <c r="P428" s="878"/>
      <c r="Q428" s="889"/>
      <c r="R428" s="882"/>
      <c r="S428" s="882"/>
      <c r="T428" s="882"/>
      <c r="U428" s="882"/>
      <c r="V428" s="882"/>
      <c r="W428" s="882"/>
      <c r="X428" s="882"/>
    </row>
    <row r="429" spans="1:24" ht="15.75" customHeight="1">
      <c r="A429" s="878"/>
      <c r="B429" s="878"/>
      <c r="C429" s="878"/>
      <c r="D429" s="878"/>
      <c r="E429" s="878"/>
      <c r="F429" s="878"/>
      <c r="G429" s="878"/>
      <c r="H429" s="878"/>
      <c r="I429" s="878"/>
      <c r="J429" s="878"/>
      <c r="K429" s="878"/>
      <c r="L429" s="878"/>
      <c r="M429" s="878"/>
      <c r="N429" s="878"/>
      <c r="O429" s="878"/>
      <c r="P429" s="878"/>
      <c r="Q429" s="889"/>
      <c r="R429" s="882"/>
      <c r="S429" s="882"/>
      <c r="T429" s="882"/>
      <c r="U429" s="882"/>
      <c r="V429" s="882"/>
      <c r="W429" s="882"/>
      <c r="X429" s="882"/>
    </row>
    <row r="430" spans="1:24" ht="15.75" customHeight="1">
      <c r="A430" s="878"/>
      <c r="B430" s="878"/>
      <c r="C430" s="878"/>
      <c r="D430" s="878"/>
      <c r="E430" s="878"/>
      <c r="F430" s="878"/>
      <c r="G430" s="878"/>
      <c r="H430" s="878"/>
      <c r="I430" s="878"/>
      <c r="J430" s="878"/>
      <c r="K430" s="878"/>
      <c r="L430" s="878"/>
      <c r="M430" s="878"/>
      <c r="N430" s="878"/>
      <c r="O430" s="878"/>
      <c r="P430" s="878"/>
      <c r="Q430" s="889"/>
      <c r="R430" s="882"/>
      <c r="S430" s="882"/>
      <c r="T430" s="882"/>
      <c r="U430" s="882"/>
      <c r="V430" s="882"/>
      <c r="W430" s="882"/>
      <c r="X430" s="882"/>
    </row>
    <row r="431" spans="1:24" ht="15.75" customHeight="1">
      <c r="A431" s="878"/>
      <c r="B431" s="878"/>
      <c r="C431" s="878"/>
      <c r="D431" s="878"/>
      <c r="E431" s="878"/>
      <c r="F431" s="878"/>
      <c r="G431" s="878"/>
      <c r="H431" s="878"/>
      <c r="I431" s="878"/>
      <c r="J431" s="878"/>
      <c r="K431" s="878"/>
      <c r="L431" s="878"/>
      <c r="M431" s="878"/>
      <c r="N431" s="878"/>
      <c r="O431" s="878"/>
      <c r="P431" s="878"/>
      <c r="Q431" s="889"/>
      <c r="R431" s="882"/>
      <c r="S431" s="882"/>
      <c r="T431" s="882"/>
      <c r="U431" s="882"/>
      <c r="V431" s="882"/>
      <c r="W431" s="882"/>
      <c r="X431" s="882"/>
    </row>
    <row r="432" spans="1:24" ht="15.75" customHeight="1">
      <c r="A432" s="878"/>
      <c r="B432" s="878"/>
      <c r="C432" s="878"/>
      <c r="D432" s="878"/>
      <c r="E432" s="878"/>
      <c r="F432" s="878"/>
      <c r="G432" s="878"/>
      <c r="H432" s="878"/>
      <c r="I432" s="878"/>
      <c r="J432" s="878"/>
      <c r="K432" s="878"/>
      <c r="L432" s="878"/>
      <c r="M432" s="878"/>
      <c r="N432" s="878"/>
      <c r="O432" s="878"/>
      <c r="P432" s="878"/>
      <c r="Q432" s="889"/>
      <c r="R432" s="882"/>
      <c r="S432" s="882"/>
      <c r="T432" s="882"/>
      <c r="U432" s="882"/>
      <c r="V432" s="882"/>
      <c r="W432" s="882"/>
      <c r="X432" s="882"/>
    </row>
    <row r="433" spans="1:24" ht="15.75" customHeight="1">
      <c r="A433" s="878"/>
      <c r="B433" s="878"/>
      <c r="C433" s="878"/>
      <c r="D433" s="878"/>
      <c r="E433" s="878"/>
      <c r="F433" s="878"/>
      <c r="G433" s="878"/>
      <c r="H433" s="878"/>
      <c r="I433" s="878"/>
      <c r="J433" s="878"/>
      <c r="K433" s="878"/>
      <c r="L433" s="878"/>
      <c r="M433" s="878"/>
      <c r="N433" s="878"/>
      <c r="O433" s="878"/>
      <c r="P433" s="878"/>
      <c r="Q433" s="889"/>
      <c r="R433" s="882"/>
      <c r="S433" s="882"/>
      <c r="T433" s="882"/>
      <c r="U433" s="882"/>
      <c r="V433" s="882"/>
      <c r="W433" s="882"/>
      <c r="X433" s="882"/>
    </row>
    <row r="434" spans="1:24" ht="15.75" customHeight="1">
      <c r="A434" s="878"/>
      <c r="B434" s="878"/>
      <c r="C434" s="878"/>
      <c r="D434" s="878"/>
      <c r="E434" s="878"/>
      <c r="F434" s="878"/>
      <c r="G434" s="878"/>
      <c r="H434" s="878"/>
      <c r="I434" s="878"/>
      <c r="J434" s="878"/>
      <c r="K434" s="878"/>
      <c r="L434" s="878"/>
      <c r="M434" s="878"/>
      <c r="N434" s="878"/>
      <c r="O434" s="878"/>
      <c r="P434" s="878"/>
      <c r="Q434" s="889"/>
      <c r="R434" s="882"/>
      <c r="S434" s="882"/>
      <c r="T434" s="882"/>
      <c r="U434" s="882"/>
      <c r="V434" s="882"/>
      <c r="W434" s="882"/>
      <c r="X434" s="882"/>
    </row>
    <row r="435" spans="1:24" ht="15.75" customHeight="1">
      <c r="A435" s="878"/>
      <c r="B435" s="878"/>
      <c r="C435" s="878"/>
      <c r="D435" s="878"/>
      <c r="E435" s="878"/>
      <c r="F435" s="878"/>
      <c r="G435" s="878"/>
      <c r="H435" s="878"/>
      <c r="I435" s="878"/>
      <c r="J435" s="878"/>
      <c r="K435" s="878"/>
      <c r="L435" s="878"/>
      <c r="M435" s="878"/>
      <c r="N435" s="878"/>
      <c r="O435" s="878"/>
      <c r="P435" s="878"/>
      <c r="Q435" s="889"/>
      <c r="R435" s="882"/>
      <c r="S435" s="882"/>
      <c r="T435" s="882"/>
      <c r="U435" s="882"/>
      <c r="V435" s="882"/>
      <c r="W435" s="882"/>
      <c r="X435" s="882"/>
    </row>
    <row r="436" spans="1:24" ht="15.75" customHeight="1">
      <c r="A436" s="878"/>
      <c r="B436" s="878"/>
      <c r="C436" s="878"/>
      <c r="D436" s="878"/>
      <c r="E436" s="878"/>
      <c r="F436" s="878"/>
      <c r="G436" s="878"/>
      <c r="H436" s="878"/>
      <c r="I436" s="878"/>
      <c r="J436" s="878"/>
      <c r="K436" s="878"/>
      <c r="L436" s="878"/>
      <c r="M436" s="878"/>
      <c r="N436" s="878"/>
      <c r="O436" s="878"/>
      <c r="P436" s="878"/>
      <c r="Q436" s="889"/>
      <c r="R436" s="882"/>
      <c r="S436" s="882"/>
      <c r="T436" s="882"/>
      <c r="U436" s="882"/>
      <c r="V436" s="882"/>
      <c r="W436" s="882"/>
      <c r="X436" s="882"/>
    </row>
    <row r="437" spans="1:24" ht="15.75" customHeight="1">
      <c r="A437" s="878"/>
      <c r="B437" s="878"/>
      <c r="C437" s="878"/>
      <c r="D437" s="878"/>
      <c r="E437" s="878"/>
      <c r="F437" s="878"/>
      <c r="G437" s="878"/>
      <c r="H437" s="878"/>
      <c r="I437" s="878"/>
      <c r="J437" s="878"/>
      <c r="K437" s="878"/>
      <c r="L437" s="878"/>
      <c r="M437" s="878"/>
      <c r="N437" s="878"/>
      <c r="O437" s="878"/>
      <c r="P437" s="878"/>
      <c r="Q437" s="889"/>
      <c r="R437" s="882"/>
      <c r="S437" s="882"/>
      <c r="T437" s="882"/>
      <c r="U437" s="882"/>
      <c r="V437" s="882"/>
      <c r="W437" s="882"/>
      <c r="X437" s="882"/>
    </row>
    <row r="438" spans="1:24" ht="15.75" customHeight="1">
      <c r="A438" s="878"/>
      <c r="B438" s="878"/>
      <c r="C438" s="878"/>
      <c r="D438" s="878"/>
      <c r="E438" s="878"/>
      <c r="F438" s="878"/>
      <c r="G438" s="878"/>
      <c r="H438" s="878"/>
      <c r="I438" s="878"/>
      <c r="J438" s="878"/>
      <c r="K438" s="878"/>
      <c r="L438" s="878"/>
      <c r="M438" s="878"/>
      <c r="N438" s="878"/>
      <c r="O438" s="878"/>
      <c r="P438" s="878"/>
      <c r="Q438" s="889"/>
      <c r="R438" s="882"/>
      <c r="S438" s="882"/>
      <c r="T438" s="882"/>
      <c r="U438" s="882"/>
      <c r="V438" s="882"/>
      <c r="W438" s="882"/>
      <c r="X438" s="882"/>
    </row>
    <row r="439" spans="1:24" ht="15.75" customHeight="1">
      <c r="A439" s="878"/>
      <c r="B439" s="878"/>
      <c r="C439" s="878"/>
      <c r="D439" s="878"/>
      <c r="E439" s="878"/>
      <c r="F439" s="878"/>
      <c r="G439" s="878"/>
      <c r="H439" s="878"/>
      <c r="I439" s="878"/>
      <c r="J439" s="878"/>
      <c r="K439" s="878"/>
      <c r="L439" s="878"/>
      <c r="M439" s="878"/>
      <c r="N439" s="878"/>
      <c r="O439" s="878"/>
      <c r="P439" s="878"/>
      <c r="Q439" s="889"/>
      <c r="R439" s="882"/>
      <c r="S439" s="882"/>
      <c r="T439" s="882"/>
      <c r="U439" s="882"/>
      <c r="V439" s="882"/>
      <c r="W439" s="882"/>
      <c r="X439" s="882"/>
    </row>
    <row r="440" spans="1:24" ht="15.75" customHeight="1">
      <c r="A440" s="878"/>
      <c r="B440" s="878"/>
      <c r="C440" s="878"/>
      <c r="D440" s="878"/>
      <c r="E440" s="878"/>
      <c r="F440" s="878"/>
      <c r="G440" s="878"/>
      <c r="H440" s="878"/>
      <c r="I440" s="878"/>
      <c r="J440" s="878"/>
      <c r="K440" s="878"/>
      <c r="L440" s="878"/>
      <c r="M440" s="878"/>
      <c r="N440" s="878"/>
      <c r="O440" s="878"/>
      <c r="P440" s="878"/>
      <c r="Q440" s="889"/>
      <c r="R440" s="882"/>
      <c r="S440" s="882"/>
      <c r="T440" s="882"/>
      <c r="U440" s="882"/>
      <c r="V440" s="882"/>
      <c r="W440" s="882"/>
      <c r="X440" s="882"/>
    </row>
    <row r="441" spans="1:24" ht="15.75" customHeight="1">
      <c r="A441" s="878"/>
      <c r="B441" s="878"/>
      <c r="C441" s="878"/>
      <c r="D441" s="878"/>
      <c r="E441" s="878"/>
      <c r="F441" s="878"/>
      <c r="G441" s="878"/>
      <c r="H441" s="878"/>
      <c r="I441" s="878"/>
      <c r="J441" s="878"/>
      <c r="K441" s="878"/>
      <c r="L441" s="878"/>
      <c r="M441" s="878"/>
      <c r="N441" s="878"/>
      <c r="O441" s="878"/>
      <c r="P441" s="878"/>
      <c r="Q441" s="889"/>
      <c r="R441" s="882"/>
      <c r="S441" s="882"/>
      <c r="T441" s="882"/>
      <c r="U441" s="882"/>
      <c r="V441" s="882"/>
      <c r="W441" s="882"/>
      <c r="X441" s="882"/>
    </row>
    <row r="442" spans="1:24" ht="15.75" customHeight="1">
      <c r="A442" s="878"/>
      <c r="B442" s="878"/>
      <c r="C442" s="878"/>
      <c r="D442" s="878"/>
      <c r="E442" s="878"/>
      <c r="F442" s="878"/>
      <c r="G442" s="878"/>
      <c r="H442" s="878"/>
      <c r="I442" s="878"/>
      <c r="J442" s="878"/>
      <c r="K442" s="878"/>
      <c r="L442" s="878"/>
      <c r="M442" s="878"/>
      <c r="N442" s="878"/>
      <c r="O442" s="878"/>
      <c r="P442" s="878"/>
      <c r="Q442" s="889"/>
      <c r="R442" s="882"/>
      <c r="S442" s="882"/>
      <c r="T442" s="882"/>
      <c r="U442" s="882"/>
      <c r="V442" s="882"/>
      <c r="W442" s="882"/>
      <c r="X442" s="882"/>
    </row>
    <row r="443" spans="1:24" ht="15.75" customHeight="1">
      <c r="A443" s="878"/>
      <c r="B443" s="878"/>
      <c r="C443" s="878"/>
      <c r="D443" s="878"/>
      <c r="E443" s="878"/>
      <c r="F443" s="878"/>
      <c r="G443" s="878"/>
      <c r="H443" s="878"/>
      <c r="I443" s="878"/>
      <c r="J443" s="878"/>
      <c r="K443" s="878"/>
      <c r="L443" s="878"/>
      <c r="M443" s="878"/>
      <c r="N443" s="878"/>
      <c r="O443" s="878"/>
      <c r="P443" s="878"/>
      <c r="Q443" s="889"/>
      <c r="R443" s="882"/>
      <c r="S443" s="882"/>
      <c r="T443" s="882"/>
      <c r="U443" s="882"/>
      <c r="V443" s="882"/>
      <c r="W443" s="882"/>
      <c r="X443" s="882"/>
    </row>
    <row r="444" spans="1:24" ht="15.75" customHeight="1">
      <c r="A444" s="878"/>
      <c r="B444" s="878"/>
      <c r="C444" s="878"/>
      <c r="D444" s="878"/>
      <c r="E444" s="878"/>
      <c r="F444" s="878"/>
      <c r="G444" s="878"/>
      <c r="H444" s="878"/>
      <c r="I444" s="878"/>
      <c r="J444" s="878"/>
      <c r="K444" s="878"/>
      <c r="L444" s="878"/>
      <c r="M444" s="878"/>
      <c r="N444" s="878"/>
      <c r="O444" s="878"/>
      <c r="P444" s="878"/>
      <c r="Q444" s="889"/>
      <c r="R444" s="882"/>
      <c r="S444" s="882"/>
      <c r="T444" s="882"/>
      <c r="U444" s="882"/>
      <c r="V444" s="882"/>
      <c r="W444" s="882"/>
      <c r="X444" s="882"/>
    </row>
    <row r="445" spans="1:24" ht="15.75" customHeight="1">
      <c r="A445" s="878"/>
      <c r="B445" s="878"/>
      <c r="C445" s="878"/>
      <c r="D445" s="878"/>
      <c r="E445" s="878"/>
      <c r="F445" s="878"/>
      <c r="G445" s="878"/>
      <c r="H445" s="878"/>
      <c r="I445" s="878"/>
      <c r="J445" s="878"/>
      <c r="K445" s="878"/>
      <c r="L445" s="878"/>
      <c r="M445" s="878"/>
      <c r="N445" s="878"/>
      <c r="O445" s="878"/>
      <c r="P445" s="878"/>
      <c r="Q445" s="889"/>
      <c r="R445" s="882"/>
      <c r="S445" s="882"/>
      <c r="T445" s="882"/>
      <c r="U445" s="882"/>
      <c r="V445" s="882"/>
      <c r="W445" s="882"/>
      <c r="X445" s="882"/>
    </row>
    <row r="446" spans="1:24" ht="15.75" customHeight="1">
      <c r="A446" s="878"/>
      <c r="B446" s="878"/>
      <c r="C446" s="878"/>
      <c r="D446" s="878"/>
      <c r="E446" s="878"/>
      <c r="F446" s="878"/>
      <c r="G446" s="878"/>
      <c r="H446" s="878"/>
      <c r="I446" s="878"/>
      <c r="J446" s="878"/>
      <c r="K446" s="878"/>
      <c r="L446" s="878"/>
      <c r="M446" s="878"/>
      <c r="N446" s="878"/>
      <c r="O446" s="878"/>
      <c r="P446" s="878"/>
      <c r="Q446" s="889"/>
      <c r="R446" s="882"/>
      <c r="S446" s="882"/>
      <c r="T446" s="882"/>
      <c r="U446" s="882"/>
      <c r="V446" s="882"/>
      <c r="W446" s="882"/>
      <c r="X446" s="882"/>
    </row>
    <row r="447" spans="1:24" ht="15.75" customHeight="1">
      <c r="A447" s="878"/>
      <c r="B447" s="878"/>
      <c r="C447" s="878"/>
      <c r="D447" s="878"/>
      <c r="E447" s="878"/>
      <c r="F447" s="878"/>
      <c r="G447" s="878"/>
      <c r="H447" s="878"/>
      <c r="I447" s="878"/>
      <c r="J447" s="878"/>
      <c r="K447" s="878"/>
      <c r="L447" s="878"/>
      <c r="M447" s="878"/>
      <c r="N447" s="878"/>
      <c r="O447" s="878"/>
      <c r="P447" s="878"/>
      <c r="Q447" s="889"/>
      <c r="R447" s="882"/>
      <c r="S447" s="882"/>
      <c r="T447" s="882"/>
      <c r="U447" s="882"/>
      <c r="V447" s="882"/>
      <c r="W447" s="882"/>
      <c r="X447" s="882"/>
    </row>
    <row r="448" spans="1:24" ht="15.75" customHeight="1">
      <c r="A448" s="878"/>
      <c r="B448" s="878"/>
      <c r="C448" s="878"/>
      <c r="D448" s="878"/>
      <c r="E448" s="878"/>
      <c r="F448" s="878"/>
      <c r="G448" s="878"/>
      <c r="H448" s="878"/>
      <c r="I448" s="878"/>
      <c r="J448" s="878"/>
      <c r="K448" s="878"/>
      <c r="L448" s="878"/>
      <c r="M448" s="878"/>
      <c r="N448" s="878"/>
      <c r="O448" s="878"/>
      <c r="P448" s="878"/>
      <c r="Q448" s="889"/>
      <c r="R448" s="882"/>
      <c r="S448" s="882"/>
      <c r="T448" s="882"/>
      <c r="U448" s="882"/>
      <c r="V448" s="882"/>
      <c r="W448" s="882"/>
      <c r="X448" s="882"/>
    </row>
    <row r="449" spans="1:24" ht="15.75" customHeight="1">
      <c r="A449" s="878"/>
      <c r="B449" s="878"/>
      <c r="C449" s="878"/>
      <c r="D449" s="878"/>
      <c r="E449" s="878"/>
      <c r="F449" s="878"/>
      <c r="G449" s="878"/>
      <c r="H449" s="878"/>
      <c r="I449" s="878"/>
      <c r="J449" s="878"/>
      <c r="K449" s="878"/>
      <c r="L449" s="878"/>
      <c r="M449" s="878"/>
      <c r="N449" s="878"/>
      <c r="O449" s="878"/>
      <c r="P449" s="878"/>
      <c r="Q449" s="889"/>
      <c r="R449" s="882"/>
      <c r="S449" s="882"/>
      <c r="T449" s="882"/>
      <c r="U449" s="882"/>
      <c r="V449" s="882"/>
      <c r="W449" s="882"/>
      <c r="X449" s="882"/>
    </row>
    <row r="450" spans="1:24" ht="15.75" customHeight="1">
      <c r="A450" s="878"/>
      <c r="B450" s="878"/>
      <c r="C450" s="878"/>
      <c r="D450" s="878"/>
      <c r="E450" s="878"/>
      <c r="F450" s="878"/>
      <c r="G450" s="878"/>
      <c r="H450" s="878"/>
      <c r="I450" s="878"/>
      <c r="J450" s="878"/>
      <c r="K450" s="878"/>
      <c r="L450" s="878"/>
      <c r="M450" s="878"/>
      <c r="N450" s="878"/>
      <c r="O450" s="878"/>
      <c r="P450" s="878"/>
      <c r="Q450" s="889"/>
      <c r="R450" s="882"/>
      <c r="S450" s="882"/>
      <c r="T450" s="882"/>
      <c r="U450" s="882"/>
      <c r="V450" s="882"/>
      <c r="W450" s="882"/>
      <c r="X450" s="882"/>
    </row>
    <row r="451" spans="1:24" ht="15.75" customHeight="1">
      <c r="A451" s="878"/>
      <c r="B451" s="878"/>
      <c r="C451" s="878"/>
      <c r="D451" s="878"/>
      <c r="E451" s="878"/>
      <c r="F451" s="878"/>
      <c r="G451" s="878"/>
      <c r="H451" s="878"/>
      <c r="I451" s="878"/>
      <c r="J451" s="878"/>
      <c r="K451" s="878"/>
      <c r="L451" s="878"/>
      <c r="M451" s="878"/>
      <c r="N451" s="878"/>
      <c r="O451" s="878"/>
      <c r="P451" s="878"/>
      <c r="Q451" s="889"/>
      <c r="R451" s="882"/>
      <c r="S451" s="882"/>
      <c r="T451" s="882"/>
      <c r="U451" s="882"/>
      <c r="V451" s="882"/>
      <c r="W451" s="882"/>
      <c r="X451" s="882"/>
    </row>
    <row r="452" spans="1:24" ht="15.75" customHeight="1">
      <c r="A452" s="878"/>
      <c r="B452" s="878"/>
      <c r="C452" s="878"/>
      <c r="D452" s="878"/>
      <c r="E452" s="878"/>
      <c r="F452" s="878"/>
      <c r="G452" s="878"/>
      <c r="H452" s="878"/>
      <c r="I452" s="878"/>
      <c r="J452" s="878"/>
      <c r="K452" s="878"/>
      <c r="L452" s="878"/>
      <c r="M452" s="878"/>
      <c r="N452" s="878"/>
      <c r="O452" s="878"/>
      <c r="P452" s="878"/>
      <c r="Q452" s="889"/>
      <c r="R452" s="882"/>
      <c r="S452" s="882"/>
      <c r="T452" s="882"/>
      <c r="U452" s="882"/>
      <c r="V452" s="882"/>
      <c r="W452" s="882"/>
      <c r="X452" s="882"/>
    </row>
    <row r="453" spans="1:24" ht="15.75" customHeight="1">
      <c r="A453" s="878"/>
      <c r="B453" s="878"/>
      <c r="C453" s="878"/>
      <c r="D453" s="878"/>
      <c r="E453" s="878"/>
      <c r="F453" s="878"/>
      <c r="G453" s="878"/>
      <c r="H453" s="878"/>
      <c r="I453" s="878"/>
      <c r="J453" s="878"/>
      <c r="K453" s="878"/>
      <c r="L453" s="878"/>
      <c r="M453" s="878"/>
      <c r="N453" s="878"/>
      <c r="O453" s="878"/>
      <c r="P453" s="878"/>
      <c r="Q453" s="889"/>
      <c r="R453" s="882"/>
      <c r="S453" s="882"/>
      <c r="T453" s="882"/>
      <c r="U453" s="882"/>
      <c r="V453" s="882"/>
      <c r="W453" s="882"/>
      <c r="X453" s="882"/>
    </row>
    <row r="454" spans="1:24" ht="15.75" customHeight="1">
      <c r="A454" s="878"/>
      <c r="B454" s="878"/>
      <c r="C454" s="878"/>
      <c r="D454" s="878"/>
      <c r="E454" s="878"/>
      <c r="F454" s="878"/>
      <c r="G454" s="878"/>
      <c r="H454" s="878"/>
      <c r="I454" s="878"/>
      <c r="J454" s="878"/>
      <c r="K454" s="878"/>
      <c r="L454" s="878"/>
      <c r="M454" s="878"/>
      <c r="N454" s="878"/>
      <c r="O454" s="878"/>
      <c r="P454" s="878"/>
      <c r="Q454" s="889"/>
      <c r="R454" s="882"/>
      <c r="S454" s="882"/>
      <c r="T454" s="882"/>
      <c r="U454" s="882"/>
      <c r="V454" s="882"/>
      <c r="W454" s="882"/>
      <c r="X454" s="882"/>
    </row>
    <row r="455" spans="1:24" ht="15.75" customHeight="1">
      <c r="A455" s="878"/>
      <c r="B455" s="878"/>
      <c r="C455" s="878"/>
      <c r="D455" s="878"/>
      <c r="E455" s="878"/>
      <c r="F455" s="878"/>
      <c r="G455" s="878"/>
      <c r="H455" s="878"/>
      <c r="I455" s="878"/>
      <c r="J455" s="878"/>
      <c r="K455" s="878"/>
      <c r="L455" s="878"/>
      <c r="M455" s="878"/>
      <c r="N455" s="878"/>
      <c r="O455" s="878"/>
      <c r="P455" s="878"/>
      <c r="Q455" s="889"/>
      <c r="R455" s="882"/>
      <c r="S455" s="882"/>
      <c r="T455" s="882"/>
      <c r="U455" s="882"/>
      <c r="V455" s="882"/>
      <c r="W455" s="882"/>
      <c r="X455" s="882"/>
    </row>
    <row r="456" spans="1:24" ht="15.75" customHeight="1">
      <c r="A456" s="878"/>
      <c r="B456" s="878"/>
      <c r="C456" s="878"/>
      <c r="D456" s="878"/>
      <c r="E456" s="878"/>
      <c r="F456" s="878"/>
      <c r="G456" s="878"/>
      <c r="H456" s="878"/>
      <c r="I456" s="878"/>
      <c r="J456" s="878"/>
      <c r="K456" s="878"/>
      <c r="L456" s="878"/>
      <c r="M456" s="878"/>
      <c r="N456" s="878"/>
      <c r="O456" s="878"/>
      <c r="P456" s="878"/>
      <c r="Q456" s="889"/>
      <c r="R456" s="882"/>
      <c r="S456" s="882"/>
      <c r="T456" s="882"/>
      <c r="U456" s="882"/>
      <c r="V456" s="882"/>
      <c r="W456" s="882"/>
      <c r="X456" s="882"/>
    </row>
    <row r="457" spans="1:24" ht="15.75" customHeight="1">
      <c r="A457" s="878"/>
      <c r="B457" s="878"/>
      <c r="C457" s="878"/>
      <c r="D457" s="878"/>
      <c r="E457" s="878"/>
      <c r="F457" s="878"/>
      <c r="G457" s="878"/>
      <c r="H457" s="878"/>
      <c r="I457" s="878"/>
      <c r="J457" s="878"/>
      <c r="K457" s="878"/>
      <c r="L457" s="878"/>
      <c r="M457" s="878"/>
      <c r="N457" s="878"/>
      <c r="O457" s="878"/>
      <c r="P457" s="878"/>
      <c r="Q457" s="889"/>
      <c r="R457" s="882"/>
      <c r="S457" s="882"/>
      <c r="T457" s="882"/>
      <c r="U457" s="882"/>
      <c r="V457" s="882"/>
      <c r="W457" s="882"/>
      <c r="X457" s="882"/>
    </row>
    <row r="458" spans="1:24" ht="15.75" customHeight="1">
      <c r="A458" s="878"/>
      <c r="B458" s="878"/>
      <c r="C458" s="878"/>
      <c r="D458" s="878"/>
      <c r="E458" s="878"/>
      <c r="F458" s="878"/>
      <c r="G458" s="878"/>
      <c r="H458" s="878"/>
      <c r="I458" s="878"/>
      <c r="J458" s="878"/>
      <c r="K458" s="878"/>
      <c r="L458" s="878"/>
      <c r="M458" s="878"/>
      <c r="N458" s="878"/>
      <c r="O458" s="878"/>
      <c r="P458" s="878"/>
      <c r="Q458" s="889"/>
      <c r="R458" s="882"/>
      <c r="S458" s="882"/>
      <c r="T458" s="882"/>
      <c r="U458" s="882"/>
      <c r="V458" s="882"/>
      <c r="W458" s="882"/>
      <c r="X458" s="882"/>
    </row>
    <row r="459" spans="1:24" ht="15.75" customHeight="1">
      <c r="A459" s="878"/>
      <c r="B459" s="878"/>
      <c r="C459" s="878"/>
      <c r="D459" s="878"/>
      <c r="E459" s="878"/>
      <c r="F459" s="878"/>
      <c r="G459" s="878"/>
      <c r="H459" s="878"/>
      <c r="I459" s="878"/>
      <c r="J459" s="878"/>
      <c r="K459" s="878"/>
      <c r="L459" s="878"/>
      <c r="M459" s="878"/>
      <c r="N459" s="878"/>
      <c r="O459" s="878"/>
      <c r="P459" s="878"/>
      <c r="Q459" s="889"/>
      <c r="R459" s="882"/>
      <c r="S459" s="882"/>
      <c r="T459" s="882"/>
      <c r="U459" s="882"/>
      <c r="V459" s="882"/>
      <c r="W459" s="882"/>
      <c r="X459" s="882"/>
    </row>
    <row r="460" spans="1:24" ht="15.75" customHeight="1">
      <c r="A460" s="878"/>
      <c r="B460" s="878"/>
      <c r="C460" s="878"/>
      <c r="D460" s="878"/>
      <c r="E460" s="878"/>
      <c r="F460" s="878"/>
      <c r="G460" s="878"/>
      <c r="H460" s="878"/>
      <c r="I460" s="878"/>
      <c r="J460" s="878"/>
      <c r="K460" s="878"/>
      <c r="L460" s="878"/>
      <c r="M460" s="878"/>
      <c r="N460" s="878"/>
      <c r="O460" s="878"/>
      <c r="P460" s="878"/>
      <c r="Q460" s="889"/>
      <c r="R460" s="882"/>
      <c r="S460" s="882"/>
      <c r="T460" s="882"/>
      <c r="U460" s="882"/>
      <c r="V460" s="882"/>
      <c r="W460" s="882"/>
      <c r="X460" s="882"/>
    </row>
    <row r="461" spans="1:24" ht="15.75" customHeight="1">
      <c r="A461" s="878"/>
      <c r="B461" s="878"/>
      <c r="C461" s="878"/>
      <c r="D461" s="878"/>
      <c r="E461" s="878"/>
      <c r="F461" s="878"/>
      <c r="G461" s="878"/>
      <c r="H461" s="878"/>
      <c r="I461" s="878"/>
      <c r="J461" s="878"/>
      <c r="K461" s="878"/>
      <c r="L461" s="878"/>
      <c r="M461" s="878"/>
      <c r="N461" s="878"/>
      <c r="O461" s="878"/>
      <c r="P461" s="878"/>
      <c r="Q461" s="889"/>
      <c r="R461" s="882"/>
      <c r="S461" s="882"/>
      <c r="T461" s="882"/>
      <c r="U461" s="882"/>
      <c r="V461" s="882"/>
      <c r="W461" s="882"/>
      <c r="X461" s="882"/>
    </row>
    <row r="462" spans="1:24" ht="15.75" customHeight="1">
      <c r="A462" s="878"/>
      <c r="B462" s="878"/>
      <c r="C462" s="878"/>
      <c r="D462" s="878"/>
      <c r="E462" s="878"/>
      <c r="F462" s="878"/>
      <c r="G462" s="878"/>
      <c r="H462" s="878"/>
      <c r="I462" s="878"/>
      <c r="J462" s="878"/>
      <c r="K462" s="878"/>
      <c r="L462" s="878"/>
      <c r="M462" s="878"/>
      <c r="N462" s="878"/>
      <c r="O462" s="878"/>
      <c r="P462" s="878"/>
      <c r="Q462" s="889"/>
      <c r="R462" s="882"/>
      <c r="S462" s="882"/>
      <c r="T462" s="882"/>
      <c r="U462" s="882"/>
      <c r="V462" s="882"/>
      <c r="W462" s="882"/>
      <c r="X462" s="882"/>
    </row>
    <row r="463" spans="1:24" ht="15.75" customHeight="1">
      <c r="A463" s="878"/>
      <c r="B463" s="878"/>
      <c r="C463" s="878"/>
      <c r="D463" s="878"/>
      <c r="E463" s="878"/>
      <c r="F463" s="878"/>
      <c r="G463" s="878"/>
      <c r="H463" s="878"/>
      <c r="I463" s="878"/>
      <c r="J463" s="878"/>
      <c r="K463" s="878"/>
      <c r="L463" s="878"/>
      <c r="M463" s="878"/>
      <c r="N463" s="878"/>
      <c r="O463" s="878"/>
      <c r="P463" s="878"/>
      <c r="Q463" s="889"/>
      <c r="R463" s="882"/>
      <c r="S463" s="882"/>
      <c r="T463" s="882"/>
      <c r="U463" s="882"/>
      <c r="V463" s="882"/>
      <c r="W463" s="882"/>
      <c r="X463" s="882"/>
    </row>
    <row r="464" spans="1:24" ht="15.75" customHeight="1">
      <c r="A464" s="878"/>
      <c r="B464" s="878"/>
      <c r="C464" s="878"/>
      <c r="D464" s="878"/>
      <c r="E464" s="878"/>
      <c r="F464" s="878"/>
      <c r="G464" s="878"/>
      <c r="H464" s="878"/>
      <c r="I464" s="878"/>
      <c r="J464" s="878"/>
      <c r="K464" s="878"/>
      <c r="L464" s="878"/>
      <c r="M464" s="878"/>
      <c r="N464" s="878"/>
      <c r="O464" s="878"/>
      <c r="P464" s="878"/>
      <c r="Q464" s="889"/>
      <c r="R464" s="882"/>
      <c r="S464" s="882"/>
      <c r="T464" s="882"/>
      <c r="U464" s="882"/>
      <c r="V464" s="882"/>
      <c r="W464" s="882"/>
      <c r="X464" s="882"/>
    </row>
    <row r="465" spans="1:24" ht="15.75" customHeight="1">
      <c r="A465" s="878"/>
      <c r="B465" s="878"/>
      <c r="C465" s="878"/>
      <c r="D465" s="878"/>
      <c r="E465" s="878"/>
      <c r="F465" s="878"/>
      <c r="G465" s="878"/>
      <c r="H465" s="878"/>
      <c r="I465" s="878"/>
      <c r="J465" s="878"/>
      <c r="K465" s="878"/>
      <c r="L465" s="878"/>
      <c r="M465" s="878"/>
      <c r="N465" s="878"/>
      <c r="O465" s="878"/>
      <c r="P465" s="878"/>
      <c r="Q465" s="889"/>
      <c r="R465" s="882"/>
      <c r="S465" s="882"/>
      <c r="T465" s="882"/>
      <c r="U465" s="882"/>
      <c r="V465" s="882"/>
      <c r="W465" s="882"/>
      <c r="X465" s="882"/>
    </row>
    <row r="466" spans="1:24" ht="15.75" customHeight="1">
      <c r="A466" s="878"/>
      <c r="B466" s="878"/>
      <c r="C466" s="878"/>
      <c r="D466" s="878"/>
      <c r="E466" s="878"/>
      <c r="F466" s="878"/>
      <c r="G466" s="878"/>
      <c r="H466" s="878"/>
      <c r="I466" s="878"/>
      <c r="J466" s="878"/>
      <c r="K466" s="878"/>
      <c r="L466" s="878"/>
      <c r="M466" s="878"/>
      <c r="N466" s="878"/>
      <c r="O466" s="878"/>
      <c r="P466" s="878"/>
      <c r="Q466" s="889"/>
      <c r="R466" s="882"/>
      <c r="S466" s="882"/>
      <c r="T466" s="882"/>
      <c r="U466" s="882"/>
      <c r="V466" s="882"/>
      <c r="W466" s="882"/>
      <c r="X466" s="882"/>
    </row>
    <row r="467" spans="1:24" ht="15.75" customHeight="1">
      <c r="A467" s="878"/>
      <c r="B467" s="878"/>
      <c r="C467" s="878"/>
      <c r="D467" s="878"/>
      <c r="E467" s="878"/>
      <c r="F467" s="878"/>
      <c r="G467" s="878"/>
      <c r="H467" s="878"/>
      <c r="I467" s="878"/>
      <c r="J467" s="878"/>
      <c r="K467" s="878"/>
      <c r="L467" s="878"/>
      <c r="M467" s="878"/>
      <c r="N467" s="878"/>
      <c r="O467" s="878"/>
      <c r="P467" s="878"/>
      <c r="Q467" s="889"/>
      <c r="R467" s="882"/>
      <c r="S467" s="882"/>
      <c r="T467" s="882"/>
      <c r="U467" s="882"/>
      <c r="V467" s="882"/>
      <c r="W467" s="882"/>
      <c r="X467" s="882"/>
    </row>
    <row r="468" spans="1:24" ht="15.75" customHeight="1">
      <c r="A468" s="878"/>
      <c r="B468" s="878"/>
      <c r="C468" s="878"/>
      <c r="D468" s="878"/>
      <c r="E468" s="878"/>
      <c r="F468" s="878"/>
      <c r="G468" s="878"/>
      <c r="H468" s="878"/>
      <c r="I468" s="878"/>
      <c r="J468" s="878"/>
      <c r="K468" s="878"/>
      <c r="L468" s="878"/>
      <c r="M468" s="878"/>
      <c r="N468" s="878"/>
      <c r="O468" s="878"/>
      <c r="P468" s="878"/>
      <c r="Q468" s="889"/>
      <c r="R468" s="882"/>
      <c r="S468" s="882"/>
      <c r="T468" s="882"/>
      <c r="U468" s="882"/>
      <c r="V468" s="882"/>
      <c r="W468" s="882"/>
      <c r="X468" s="882"/>
    </row>
    <row r="469" spans="1:24" ht="15.75" customHeight="1">
      <c r="A469" s="878"/>
      <c r="B469" s="878"/>
      <c r="C469" s="878"/>
      <c r="D469" s="878"/>
      <c r="E469" s="878"/>
      <c r="F469" s="878"/>
      <c r="G469" s="878"/>
      <c r="H469" s="878"/>
      <c r="I469" s="878"/>
      <c r="J469" s="878"/>
      <c r="K469" s="878"/>
      <c r="L469" s="878"/>
      <c r="M469" s="878"/>
      <c r="N469" s="878"/>
      <c r="O469" s="878"/>
      <c r="P469" s="878"/>
      <c r="Q469" s="889"/>
      <c r="R469" s="882"/>
      <c r="S469" s="882"/>
      <c r="T469" s="882"/>
      <c r="U469" s="882"/>
      <c r="V469" s="882"/>
      <c r="W469" s="882"/>
      <c r="X469" s="882"/>
    </row>
    <row r="470" spans="1:24" ht="15.75" customHeight="1">
      <c r="A470" s="878"/>
      <c r="B470" s="878"/>
      <c r="C470" s="878"/>
      <c r="D470" s="878"/>
      <c r="E470" s="878"/>
      <c r="F470" s="878"/>
      <c r="G470" s="878"/>
      <c r="H470" s="878"/>
      <c r="I470" s="878"/>
      <c r="J470" s="878"/>
      <c r="K470" s="878"/>
      <c r="L470" s="878"/>
      <c r="M470" s="878"/>
      <c r="N470" s="878"/>
      <c r="O470" s="878"/>
      <c r="P470" s="878"/>
      <c r="Q470" s="889"/>
      <c r="R470" s="882"/>
      <c r="S470" s="882"/>
      <c r="T470" s="882"/>
      <c r="U470" s="882"/>
      <c r="V470" s="882"/>
      <c r="W470" s="882"/>
      <c r="X470" s="882"/>
    </row>
    <row r="471" spans="1:24" ht="15.75" customHeight="1">
      <c r="A471" s="878"/>
      <c r="B471" s="878"/>
      <c r="C471" s="878"/>
      <c r="D471" s="878"/>
      <c r="E471" s="878"/>
      <c r="F471" s="878"/>
      <c r="G471" s="878"/>
      <c r="H471" s="878"/>
      <c r="I471" s="878"/>
      <c r="J471" s="878"/>
      <c r="K471" s="878"/>
      <c r="L471" s="878"/>
      <c r="M471" s="878"/>
      <c r="N471" s="878"/>
      <c r="O471" s="878"/>
      <c r="P471" s="878"/>
      <c r="Q471" s="889"/>
      <c r="R471" s="882"/>
      <c r="S471" s="882"/>
      <c r="T471" s="882"/>
      <c r="U471" s="882"/>
      <c r="V471" s="882"/>
      <c r="W471" s="882"/>
      <c r="X471" s="882"/>
    </row>
    <row r="472" spans="1:24" ht="15.75" customHeight="1">
      <c r="A472" s="878"/>
      <c r="B472" s="878"/>
      <c r="C472" s="878"/>
      <c r="D472" s="878"/>
      <c r="E472" s="878"/>
      <c r="F472" s="878"/>
      <c r="G472" s="878"/>
      <c r="H472" s="878"/>
      <c r="I472" s="878"/>
      <c r="J472" s="878"/>
      <c r="K472" s="878"/>
      <c r="L472" s="878"/>
      <c r="M472" s="878"/>
      <c r="N472" s="878"/>
      <c r="O472" s="878"/>
      <c r="P472" s="878"/>
      <c r="Q472" s="889"/>
      <c r="R472" s="882"/>
      <c r="S472" s="882"/>
      <c r="T472" s="882"/>
      <c r="U472" s="882"/>
      <c r="V472" s="882"/>
      <c r="W472" s="882"/>
      <c r="X472" s="882"/>
    </row>
    <row r="473" spans="1:24" ht="15.75" customHeight="1">
      <c r="A473" s="878"/>
      <c r="B473" s="878"/>
      <c r="C473" s="878"/>
      <c r="D473" s="878"/>
      <c r="E473" s="878"/>
      <c r="F473" s="878"/>
      <c r="G473" s="878"/>
      <c r="H473" s="878"/>
      <c r="I473" s="878"/>
      <c r="J473" s="878"/>
      <c r="K473" s="878"/>
      <c r="L473" s="878"/>
      <c r="M473" s="878"/>
      <c r="N473" s="878"/>
      <c r="O473" s="878"/>
      <c r="P473" s="878"/>
      <c r="Q473" s="889"/>
      <c r="R473" s="882"/>
      <c r="S473" s="882"/>
      <c r="T473" s="882"/>
      <c r="U473" s="882"/>
      <c r="V473" s="882"/>
      <c r="W473" s="882"/>
      <c r="X473" s="882"/>
    </row>
    <row r="474" spans="1:24" ht="15.75" customHeight="1">
      <c r="A474" s="878"/>
      <c r="B474" s="878"/>
      <c r="C474" s="878"/>
      <c r="D474" s="878"/>
      <c r="E474" s="878"/>
      <c r="F474" s="878"/>
      <c r="G474" s="878"/>
      <c r="H474" s="878"/>
      <c r="I474" s="878"/>
      <c r="J474" s="878"/>
      <c r="K474" s="878"/>
      <c r="L474" s="878"/>
      <c r="M474" s="878"/>
      <c r="N474" s="878"/>
      <c r="O474" s="878"/>
      <c r="P474" s="878"/>
      <c r="Q474" s="889"/>
      <c r="R474" s="882"/>
      <c r="S474" s="882"/>
      <c r="T474" s="882"/>
      <c r="U474" s="882"/>
      <c r="V474" s="882"/>
      <c r="W474" s="882"/>
      <c r="X474" s="882"/>
    </row>
    <row r="475" spans="1:24" ht="15.75" customHeight="1">
      <c r="A475" s="878"/>
      <c r="B475" s="878"/>
      <c r="C475" s="878"/>
      <c r="D475" s="878"/>
      <c r="E475" s="878"/>
      <c r="F475" s="878"/>
      <c r="G475" s="878"/>
      <c r="H475" s="878"/>
      <c r="I475" s="878"/>
      <c r="J475" s="878"/>
      <c r="K475" s="878"/>
      <c r="L475" s="878"/>
      <c r="M475" s="878"/>
      <c r="N475" s="878"/>
      <c r="O475" s="878"/>
      <c r="P475" s="878"/>
      <c r="Q475" s="889"/>
      <c r="R475" s="882"/>
      <c r="S475" s="882"/>
      <c r="T475" s="882"/>
      <c r="U475" s="882"/>
      <c r="V475" s="882"/>
      <c r="W475" s="882"/>
      <c r="X475" s="882"/>
    </row>
    <row r="476" spans="1:24" ht="15.75" customHeight="1">
      <c r="A476" s="878"/>
      <c r="B476" s="878"/>
      <c r="C476" s="878"/>
      <c r="D476" s="878"/>
      <c r="E476" s="878"/>
      <c r="F476" s="878"/>
      <c r="G476" s="878"/>
      <c r="H476" s="878"/>
      <c r="I476" s="878"/>
      <c r="J476" s="878"/>
      <c r="K476" s="878"/>
      <c r="L476" s="878"/>
      <c r="M476" s="878"/>
      <c r="N476" s="878"/>
      <c r="O476" s="878"/>
      <c r="P476" s="878"/>
      <c r="Q476" s="889"/>
      <c r="R476" s="882"/>
      <c r="S476" s="882"/>
      <c r="T476" s="882"/>
      <c r="U476" s="882"/>
      <c r="V476" s="882"/>
      <c r="W476" s="882"/>
      <c r="X476" s="882"/>
    </row>
    <row r="477" spans="1:24" ht="15.75" customHeight="1">
      <c r="A477" s="878"/>
      <c r="B477" s="878"/>
      <c r="C477" s="878"/>
      <c r="D477" s="878"/>
      <c r="E477" s="878"/>
      <c r="F477" s="878"/>
      <c r="G477" s="878"/>
      <c r="H477" s="878"/>
      <c r="I477" s="878"/>
      <c r="J477" s="878"/>
      <c r="K477" s="878"/>
      <c r="L477" s="878"/>
      <c r="M477" s="878"/>
      <c r="N477" s="878"/>
      <c r="O477" s="878"/>
      <c r="P477" s="878"/>
      <c r="Q477" s="889"/>
      <c r="R477" s="882"/>
      <c r="S477" s="882"/>
      <c r="T477" s="882"/>
      <c r="U477" s="882"/>
      <c r="V477" s="882"/>
      <c r="W477" s="882"/>
      <c r="X477" s="882"/>
    </row>
    <row r="478" spans="1:24" ht="15.75" customHeight="1">
      <c r="A478" s="878"/>
      <c r="B478" s="878"/>
      <c r="C478" s="878"/>
      <c r="D478" s="878"/>
      <c r="E478" s="878"/>
      <c r="F478" s="878"/>
      <c r="G478" s="878"/>
      <c r="H478" s="878"/>
      <c r="I478" s="878"/>
      <c r="J478" s="878"/>
      <c r="K478" s="878"/>
      <c r="L478" s="878"/>
      <c r="M478" s="878"/>
      <c r="N478" s="878"/>
      <c r="O478" s="878"/>
      <c r="P478" s="878"/>
      <c r="Q478" s="889"/>
      <c r="R478" s="882"/>
      <c r="S478" s="882"/>
      <c r="T478" s="882"/>
      <c r="U478" s="882"/>
      <c r="V478" s="882"/>
      <c r="W478" s="882"/>
      <c r="X478" s="882"/>
    </row>
    <row r="479" spans="1:24" ht="15.75" customHeight="1">
      <c r="A479" s="878"/>
      <c r="B479" s="878"/>
      <c r="C479" s="878"/>
      <c r="D479" s="878"/>
      <c r="E479" s="878"/>
      <c r="F479" s="878"/>
      <c r="G479" s="878"/>
      <c r="H479" s="878"/>
      <c r="I479" s="878"/>
      <c r="J479" s="878"/>
      <c r="K479" s="878"/>
      <c r="L479" s="878"/>
      <c r="M479" s="878"/>
      <c r="N479" s="878"/>
      <c r="O479" s="878"/>
      <c r="P479" s="878"/>
      <c r="Q479" s="889"/>
      <c r="R479" s="882"/>
      <c r="S479" s="882"/>
      <c r="T479" s="882"/>
      <c r="U479" s="882"/>
      <c r="V479" s="882"/>
      <c r="W479" s="882"/>
      <c r="X479" s="882"/>
    </row>
    <row r="480" spans="1:24" ht="15.75" customHeight="1">
      <c r="A480" s="878"/>
      <c r="B480" s="878"/>
      <c r="C480" s="878"/>
      <c r="D480" s="878"/>
      <c r="E480" s="878"/>
      <c r="F480" s="878"/>
      <c r="G480" s="878"/>
      <c r="H480" s="878"/>
      <c r="I480" s="878"/>
      <c r="J480" s="878"/>
      <c r="K480" s="878"/>
      <c r="L480" s="878"/>
      <c r="M480" s="878"/>
      <c r="N480" s="878"/>
      <c r="O480" s="878"/>
      <c r="P480" s="878"/>
      <c r="Q480" s="889"/>
      <c r="R480" s="882"/>
      <c r="S480" s="882"/>
      <c r="T480" s="882"/>
      <c r="U480" s="882"/>
      <c r="V480" s="882"/>
      <c r="W480" s="882"/>
      <c r="X480" s="882"/>
    </row>
    <row r="481" spans="1:24" ht="15.75" customHeight="1">
      <c r="A481" s="878"/>
      <c r="B481" s="878"/>
      <c r="C481" s="878"/>
      <c r="D481" s="878"/>
      <c r="E481" s="878"/>
      <c r="F481" s="878"/>
      <c r="G481" s="878"/>
      <c r="H481" s="878"/>
      <c r="I481" s="878"/>
      <c r="J481" s="878"/>
      <c r="K481" s="878"/>
      <c r="L481" s="878"/>
      <c r="M481" s="878"/>
      <c r="N481" s="878"/>
      <c r="O481" s="878"/>
      <c r="P481" s="878"/>
      <c r="Q481" s="889"/>
      <c r="R481" s="882"/>
      <c r="S481" s="882"/>
      <c r="T481" s="882"/>
      <c r="U481" s="882"/>
      <c r="V481" s="882"/>
      <c r="W481" s="882"/>
      <c r="X481" s="882"/>
    </row>
    <row r="482" spans="1:24" ht="15.75" customHeight="1">
      <c r="A482" s="878"/>
      <c r="B482" s="878"/>
      <c r="C482" s="878"/>
      <c r="D482" s="878"/>
      <c r="E482" s="878"/>
      <c r="F482" s="878"/>
      <c r="G482" s="878"/>
      <c r="H482" s="878"/>
      <c r="I482" s="878"/>
      <c r="J482" s="878"/>
      <c r="K482" s="878"/>
      <c r="L482" s="878"/>
      <c r="M482" s="878"/>
      <c r="N482" s="878"/>
      <c r="O482" s="878"/>
      <c r="P482" s="878"/>
      <c r="Q482" s="889"/>
      <c r="R482" s="882"/>
      <c r="S482" s="882"/>
      <c r="T482" s="882"/>
      <c r="U482" s="882"/>
      <c r="V482" s="882"/>
      <c r="W482" s="882"/>
      <c r="X482" s="882"/>
    </row>
    <row r="483" spans="1:24" ht="15.75" customHeight="1">
      <c r="A483" s="878"/>
      <c r="B483" s="878"/>
      <c r="C483" s="878"/>
      <c r="D483" s="878"/>
      <c r="E483" s="878"/>
      <c r="F483" s="878"/>
      <c r="G483" s="878"/>
      <c r="H483" s="878"/>
      <c r="I483" s="878"/>
      <c r="J483" s="878"/>
      <c r="K483" s="878"/>
      <c r="L483" s="878"/>
      <c r="M483" s="878"/>
      <c r="N483" s="878"/>
      <c r="O483" s="878"/>
      <c r="P483" s="878"/>
      <c r="Q483" s="889"/>
      <c r="R483" s="882"/>
      <c r="S483" s="882"/>
      <c r="T483" s="882"/>
      <c r="U483" s="882"/>
      <c r="V483" s="882"/>
      <c r="W483" s="882"/>
      <c r="X483" s="882"/>
    </row>
    <row r="484" spans="1:24" ht="15.75" customHeight="1">
      <c r="A484" s="878"/>
      <c r="B484" s="878"/>
      <c r="C484" s="878"/>
      <c r="D484" s="878"/>
      <c r="E484" s="878"/>
      <c r="F484" s="878"/>
      <c r="G484" s="878"/>
      <c r="H484" s="878"/>
      <c r="I484" s="878"/>
      <c r="J484" s="878"/>
      <c r="K484" s="878"/>
      <c r="L484" s="878"/>
      <c r="M484" s="878"/>
      <c r="N484" s="878"/>
      <c r="O484" s="878"/>
      <c r="P484" s="878"/>
      <c r="Q484" s="889"/>
      <c r="R484" s="882"/>
      <c r="S484" s="882"/>
      <c r="T484" s="882"/>
      <c r="U484" s="882"/>
      <c r="V484" s="882"/>
      <c r="W484" s="882"/>
      <c r="X484" s="882"/>
    </row>
    <row r="485" spans="1:24" ht="15.75" customHeight="1">
      <c r="A485" s="878"/>
      <c r="B485" s="878"/>
      <c r="C485" s="878"/>
      <c r="D485" s="878"/>
      <c r="E485" s="878"/>
      <c r="F485" s="878"/>
      <c r="G485" s="878"/>
      <c r="H485" s="878"/>
      <c r="I485" s="878"/>
      <c r="J485" s="878"/>
      <c r="K485" s="878"/>
      <c r="L485" s="878"/>
      <c r="M485" s="878"/>
      <c r="N485" s="878"/>
      <c r="O485" s="878"/>
      <c r="P485" s="878"/>
      <c r="Q485" s="889"/>
      <c r="R485" s="882"/>
      <c r="S485" s="882"/>
      <c r="T485" s="882"/>
      <c r="U485" s="882"/>
      <c r="V485" s="882"/>
      <c r="W485" s="882"/>
      <c r="X485" s="882"/>
    </row>
    <row r="486" spans="1:24" ht="15.75" customHeight="1">
      <c r="A486" s="878"/>
      <c r="B486" s="878"/>
      <c r="C486" s="878"/>
      <c r="D486" s="878"/>
      <c r="E486" s="878"/>
      <c r="F486" s="878"/>
      <c r="G486" s="878"/>
      <c r="H486" s="878"/>
      <c r="I486" s="878"/>
      <c r="J486" s="878"/>
      <c r="K486" s="878"/>
      <c r="L486" s="878"/>
      <c r="M486" s="878"/>
      <c r="N486" s="878"/>
      <c r="O486" s="878"/>
      <c r="P486" s="878"/>
      <c r="Q486" s="889"/>
      <c r="R486" s="882"/>
      <c r="S486" s="882"/>
      <c r="T486" s="882"/>
      <c r="U486" s="882"/>
      <c r="V486" s="882"/>
      <c r="W486" s="882"/>
      <c r="X486" s="882"/>
    </row>
    <row r="487" spans="1:24" ht="15.75" customHeight="1">
      <c r="A487" s="878"/>
      <c r="B487" s="878"/>
      <c r="C487" s="878"/>
      <c r="D487" s="878"/>
      <c r="E487" s="878"/>
      <c r="F487" s="878"/>
      <c r="G487" s="878"/>
      <c r="H487" s="878"/>
      <c r="I487" s="878"/>
      <c r="J487" s="878"/>
      <c r="K487" s="878"/>
      <c r="L487" s="878"/>
      <c r="M487" s="878"/>
      <c r="N487" s="878"/>
      <c r="O487" s="878"/>
      <c r="P487" s="878"/>
      <c r="Q487" s="889"/>
      <c r="R487" s="882"/>
      <c r="S487" s="882"/>
      <c r="T487" s="882"/>
      <c r="U487" s="882"/>
      <c r="V487" s="882"/>
      <c r="W487" s="882"/>
      <c r="X487" s="882"/>
    </row>
    <row r="488" spans="1:24" ht="15.75" customHeight="1">
      <c r="A488" s="878"/>
      <c r="B488" s="878"/>
      <c r="C488" s="878"/>
      <c r="D488" s="878"/>
      <c r="E488" s="878"/>
      <c r="F488" s="878"/>
      <c r="G488" s="878"/>
      <c r="H488" s="878"/>
      <c r="I488" s="878"/>
      <c r="J488" s="878"/>
      <c r="K488" s="878"/>
      <c r="L488" s="878"/>
      <c r="M488" s="878"/>
      <c r="N488" s="878"/>
      <c r="O488" s="878"/>
      <c r="P488" s="878"/>
      <c r="Q488" s="889"/>
      <c r="R488" s="882"/>
      <c r="S488" s="882"/>
      <c r="T488" s="882"/>
      <c r="U488" s="882"/>
      <c r="V488" s="882"/>
      <c r="W488" s="882"/>
      <c r="X488" s="882"/>
    </row>
    <row r="489" spans="1:24" ht="15.75" customHeight="1">
      <c r="A489" s="878"/>
      <c r="B489" s="878"/>
      <c r="C489" s="878"/>
      <c r="D489" s="878"/>
      <c r="E489" s="878"/>
      <c r="F489" s="878"/>
      <c r="G489" s="878"/>
      <c r="H489" s="878"/>
      <c r="I489" s="878"/>
      <c r="J489" s="878"/>
      <c r="K489" s="878"/>
      <c r="L489" s="878"/>
      <c r="M489" s="878"/>
      <c r="N489" s="878"/>
      <c r="O489" s="878"/>
      <c r="P489" s="878"/>
      <c r="Q489" s="889"/>
      <c r="R489" s="882"/>
      <c r="S489" s="882"/>
      <c r="T489" s="882"/>
      <c r="U489" s="882"/>
      <c r="V489" s="882"/>
      <c r="W489" s="882"/>
      <c r="X489" s="882"/>
    </row>
    <row r="490" spans="1:24" ht="15.75" customHeight="1">
      <c r="A490" s="878"/>
      <c r="B490" s="878"/>
      <c r="C490" s="878"/>
      <c r="D490" s="878"/>
      <c r="E490" s="878"/>
      <c r="F490" s="878"/>
      <c r="G490" s="878"/>
      <c r="H490" s="878"/>
      <c r="I490" s="878"/>
      <c r="J490" s="878"/>
      <c r="K490" s="878"/>
      <c r="L490" s="878"/>
      <c r="M490" s="878"/>
      <c r="N490" s="878"/>
      <c r="O490" s="878"/>
      <c r="P490" s="878"/>
      <c r="Q490" s="889"/>
      <c r="R490" s="882"/>
      <c r="S490" s="882"/>
      <c r="T490" s="882"/>
      <c r="U490" s="882"/>
      <c r="V490" s="882"/>
      <c r="W490" s="882"/>
      <c r="X490" s="882"/>
    </row>
    <row r="491" spans="1:24" ht="15.75" customHeight="1">
      <c r="A491" s="878"/>
      <c r="B491" s="878"/>
      <c r="C491" s="878"/>
      <c r="D491" s="878"/>
      <c r="E491" s="878"/>
      <c r="F491" s="878"/>
      <c r="G491" s="878"/>
      <c r="H491" s="878"/>
      <c r="I491" s="878"/>
      <c r="J491" s="878"/>
      <c r="K491" s="878"/>
      <c r="L491" s="878"/>
      <c r="M491" s="878"/>
      <c r="N491" s="878"/>
      <c r="O491" s="878"/>
      <c r="P491" s="878"/>
      <c r="Q491" s="889"/>
      <c r="R491" s="882"/>
      <c r="S491" s="882"/>
      <c r="T491" s="882"/>
      <c r="U491" s="882"/>
      <c r="V491" s="882"/>
      <c r="W491" s="882"/>
      <c r="X491" s="882"/>
    </row>
    <row r="492" spans="1:24" ht="15.75" customHeight="1">
      <c r="A492" s="878"/>
      <c r="B492" s="878"/>
      <c r="C492" s="878"/>
      <c r="D492" s="878"/>
      <c r="E492" s="878"/>
      <c r="F492" s="878"/>
      <c r="G492" s="878"/>
      <c r="H492" s="878"/>
      <c r="I492" s="878"/>
      <c r="J492" s="878"/>
      <c r="K492" s="878"/>
      <c r="L492" s="878"/>
      <c r="M492" s="878"/>
      <c r="N492" s="878"/>
      <c r="O492" s="878"/>
      <c r="P492" s="878"/>
      <c r="Q492" s="889"/>
      <c r="R492" s="882"/>
      <c r="S492" s="882"/>
      <c r="T492" s="882"/>
      <c r="U492" s="882"/>
      <c r="V492" s="882"/>
      <c r="W492" s="882"/>
      <c r="X492" s="882"/>
    </row>
    <row r="493" spans="1:24" ht="15.75" customHeight="1">
      <c r="A493" s="878"/>
      <c r="B493" s="878"/>
      <c r="C493" s="878"/>
      <c r="D493" s="878"/>
      <c r="E493" s="878"/>
      <c r="F493" s="878"/>
      <c r="G493" s="878"/>
      <c r="H493" s="878"/>
      <c r="I493" s="878"/>
      <c r="J493" s="878"/>
      <c r="K493" s="878"/>
      <c r="L493" s="878"/>
      <c r="M493" s="878"/>
      <c r="N493" s="878"/>
      <c r="O493" s="878"/>
      <c r="P493" s="878"/>
      <c r="Q493" s="889"/>
      <c r="R493" s="882"/>
      <c r="S493" s="882"/>
      <c r="T493" s="882"/>
      <c r="U493" s="882"/>
      <c r="V493" s="882"/>
      <c r="W493" s="882"/>
      <c r="X493" s="882"/>
    </row>
    <row r="494" spans="1:24" ht="15.75" customHeight="1">
      <c r="A494" s="878"/>
      <c r="B494" s="878"/>
      <c r="C494" s="878"/>
      <c r="D494" s="878"/>
      <c r="E494" s="878"/>
      <c r="F494" s="878"/>
      <c r="G494" s="878"/>
      <c r="H494" s="878"/>
      <c r="I494" s="878"/>
      <c r="J494" s="878"/>
      <c r="K494" s="878"/>
      <c r="L494" s="878"/>
      <c r="M494" s="878"/>
      <c r="N494" s="878"/>
      <c r="O494" s="878"/>
      <c r="P494" s="878"/>
      <c r="Q494" s="889"/>
      <c r="R494" s="882"/>
      <c r="S494" s="882"/>
      <c r="T494" s="882"/>
      <c r="U494" s="882"/>
      <c r="V494" s="882"/>
      <c r="W494" s="882"/>
      <c r="X494" s="882"/>
    </row>
    <row r="495" spans="1:24" ht="15.75" customHeight="1">
      <c r="A495" s="878"/>
      <c r="B495" s="878"/>
      <c r="C495" s="878"/>
      <c r="D495" s="878"/>
      <c r="E495" s="878"/>
      <c r="F495" s="878"/>
      <c r="G495" s="878"/>
      <c r="H495" s="878"/>
      <c r="I495" s="878"/>
      <c r="J495" s="878"/>
      <c r="K495" s="878"/>
      <c r="L495" s="878"/>
      <c r="M495" s="878"/>
      <c r="N495" s="878"/>
      <c r="O495" s="878"/>
      <c r="P495" s="878"/>
      <c r="Q495" s="889"/>
      <c r="R495" s="882"/>
      <c r="S495" s="882"/>
      <c r="T495" s="882"/>
      <c r="U495" s="882"/>
      <c r="V495" s="882"/>
      <c r="W495" s="882"/>
      <c r="X495" s="882"/>
    </row>
    <row r="496" spans="1:24" ht="15.75" customHeight="1">
      <c r="A496" s="878"/>
      <c r="B496" s="878"/>
      <c r="C496" s="878"/>
      <c r="D496" s="878"/>
      <c r="E496" s="878"/>
      <c r="F496" s="878"/>
      <c r="G496" s="878"/>
      <c r="H496" s="878"/>
      <c r="I496" s="878"/>
      <c r="J496" s="878"/>
      <c r="K496" s="878"/>
      <c r="L496" s="878"/>
      <c r="M496" s="878"/>
      <c r="N496" s="878"/>
      <c r="O496" s="878"/>
      <c r="P496" s="878"/>
      <c r="Q496" s="889"/>
      <c r="R496" s="882"/>
      <c r="S496" s="882"/>
      <c r="T496" s="882"/>
      <c r="U496" s="882"/>
      <c r="V496" s="882"/>
      <c r="W496" s="882"/>
      <c r="X496" s="882"/>
    </row>
    <row r="497" spans="1:24" ht="15.75" customHeight="1">
      <c r="A497" s="878"/>
      <c r="B497" s="878"/>
      <c r="C497" s="878"/>
      <c r="D497" s="878"/>
      <c r="E497" s="878"/>
      <c r="F497" s="878"/>
      <c r="G497" s="878"/>
      <c r="H497" s="878"/>
      <c r="I497" s="878"/>
      <c r="J497" s="878"/>
      <c r="K497" s="878"/>
      <c r="L497" s="878"/>
      <c r="M497" s="878"/>
      <c r="N497" s="878"/>
      <c r="O497" s="878"/>
      <c r="P497" s="878"/>
      <c r="Q497" s="889"/>
      <c r="R497" s="882"/>
      <c r="S497" s="882"/>
      <c r="T497" s="882"/>
      <c r="U497" s="882"/>
      <c r="V497" s="882"/>
      <c r="W497" s="882"/>
      <c r="X497" s="882"/>
    </row>
    <row r="498" spans="1:24" ht="15.75" customHeight="1">
      <c r="A498" s="878"/>
      <c r="B498" s="878"/>
      <c r="C498" s="878"/>
      <c r="D498" s="878"/>
      <c r="E498" s="878"/>
      <c r="F498" s="878"/>
      <c r="G498" s="878"/>
      <c r="H498" s="878"/>
      <c r="I498" s="878"/>
      <c r="J498" s="878"/>
      <c r="K498" s="878"/>
      <c r="L498" s="878"/>
      <c r="M498" s="878"/>
      <c r="N498" s="878"/>
      <c r="O498" s="878"/>
      <c r="P498" s="878"/>
      <c r="Q498" s="889"/>
      <c r="R498" s="882"/>
      <c r="S498" s="882"/>
      <c r="T498" s="882"/>
      <c r="U498" s="882"/>
      <c r="V498" s="882"/>
      <c r="W498" s="882"/>
      <c r="X498" s="882"/>
    </row>
    <row r="499" spans="1:24" ht="15.75" customHeight="1">
      <c r="A499" s="878"/>
      <c r="B499" s="878"/>
      <c r="C499" s="878"/>
      <c r="D499" s="878"/>
      <c r="E499" s="878"/>
      <c r="F499" s="878"/>
      <c r="G499" s="878"/>
      <c r="H499" s="878"/>
      <c r="I499" s="878"/>
      <c r="J499" s="878"/>
      <c r="K499" s="878"/>
      <c r="L499" s="878"/>
      <c r="M499" s="878"/>
      <c r="N499" s="878"/>
      <c r="O499" s="878"/>
      <c r="P499" s="878"/>
      <c r="Q499" s="889"/>
      <c r="R499" s="882"/>
      <c r="S499" s="882"/>
      <c r="T499" s="882"/>
      <c r="U499" s="882"/>
      <c r="V499" s="882"/>
      <c r="W499" s="882"/>
      <c r="X499" s="882"/>
    </row>
    <row r="500" spans="1:24" ht="15.75" customHeight="1">
      <c r="A500" s="878"/>
      <c r="B500" s="878"/>
      <c r="C500" s="878"/>
      <c r="D500" s="878"/>
      <c r="E500" s="878"/>
      <c r="F500" s="878"/>
      <c r="G500" s="878"/>
      <c r="H500" s="878"/>
      <c r="I500" s="878"/>
      <c r="J500" s="878"/>
      <c r="K500" s="878"/>
      <c r="L500" s="878"/>
      <c r="M500" s="878"/>
      <c r="N500" s="878"/>
      <c r="O500" s="878"/>
      <c r="P500" s="878"/>
      <c r="Q500" s="889"/>
      <c r="R500" s="882"/>
      <c r="S500" s="882"/>
      <c r="T500" s="882"/>
      <c r="U500" s="882"/>
      <c r="V500" s="882"/>
      <c r="W500" s="882"/>
      <c r="X500" s="882"/>
    </row>
    <row r="501" spans="1:24" ht="15.75" customHeight="1">
      <c r="A501" s="878"/>
      <c r="B501" s="878"/>
      <c r="C501" s="878"/>
      <c r="D501" s="878"/>
      <c r="E501" s="878"/>
      <c r="F501" s="878"/>
      <c r="G501" s="878"/>
      <c r="H501" s="878"/>
      <c r="I501" s="878"/>
      <c r="J501" s="878"/>
      <c r="K501" s="878"/>
      <c r="L501" s="878"/>
      <c r="M501" s="878"/>
      <c r="N501" s="878"/>
      <c r="O501" s="878"/>
      <c r="P501" s="878"/>
      <c r="Q501" s="889"/>
      <c r="R501" s="882"/>
      <c r="S501" s="882"/>
      <c r="T501" s="882"/>
      <c r="U501" s="882"/>
      <c r="V501" s="882"/>
      <c r="W501" s="882"/>
      <c r="X501" s="882"/>
    </row>
    <row r="502" spans="1:24" ht="15.75" customHeight="1">
      <c r="A502" s="878"/>
      <c r="B502" s="878"/>
      <c r="C502" s="878"/>
      <c r="D502" s="878"/>
      <c r="E502" s="878"/>
      <c r="F502" s="878"/>
      <c r="G502" s="878"/>
      <c r="H502" s="878"/>
      <c r="I502" s="878"/>
      <c r="J502" s="878"/>
      <c r="K502" s="878"/>
      <c r="L502" s="878"/>
      <c r="M502" s="878"/>
      <c r="N502" s="878"/>
      <c r="O502" s="878"/>
      <c r="P502" s="878"/>
      <c r="Q502" s="889"/>
      <c r="R502" s="882"/>
      <c r="S502" s="882"/>
      <c r="T502" s="882"/>
      <c r="U502" s="882"/>
      <c r="V502" s="882"/>
      <c r="W502" s="882"/>
      <c r="X502" s="882"/>
    </row>
    <row r="503" spans="1:24" ht="15.75" customHeight="1">
      <c r="A503" s="878"/>
      <c r="B503" s="878"/>
      <c r="C503" s="878"/>
      <c r="D503" s="878"/>
      <c r="E503" s="878"/>
      <c r="F503" s="878"/>
      <c r="G503" s="878"/>
      <c r="H503" s="878"/>
      <c r="I503" s="878"/>
      <c r="J503" s="878"/>
      <c r="K503" s="878"/>
      <c r="L503" s="878"/>
      <c r="M503" s="878"/>
      <c r="N503" s="878"/>
      <c r="O503" s="878"/>
      <c r="P503" s="878"/>
      <c r="Q503" s="889"/>
      <c r="R503" s="882"/>
      <c r="S503" s="882"/>
      <c r="T503" s="882"/>
      <c r="U503" s="882"/>
      <c r="V503" s="882"/>
      <c r="W503" s="882"/>
      <c r="X503" s="882"/>
    </row>
    <row r="504" spans="1:24" ht="15.75" customHeight="1">
      <c r="A504" s="878"/>
      <c r="B504" s="878"/>
      <c r="C504" s="878"/>
      <c r="D504" s="878"/>
      <c r="E504" s="878"/>
      <c r="F504" s="878"/>
      <c r="G504" s="878"/>
      <c r="H504" s="878"/>
      <c r="I504" s="878"/>
      <c r="J504" s="878"/>
      <c r="K504" s="878"/>
      <c r="L504" s="878"/>
      <c r="M504" s="878"/>
      <c r="N504" s="878"/>
      <c r="O504" s="878"/>
      <c r="P504" s="878"/>
      <c r="Q504" s="889"/>
      <c r="R504" s="882"/>
      <c r="S504" s="882"/>
      <c r="T504" s="882"/>
      <c r="U504" s="882"/>
      <c r="V504" s="882"/>
      <c r="W504" s="882"/>
      <c r="X504" s="882"/>
    </row>
    <row r="505" spans="1:24" ht="15.75" customHeight="1">
      <c r="A505" s="878"/>
      <c r="B505" s="878"/>
      <c r="C505" s="878"/>
      <c r="D505" s="878"/>
      <c r="E505" s="878"/>
      <c r="F505" s="878"/>
      <c r="G505" s="878"/>
      <c r="H505" s="878"/>
      <c r="I505" s="878"/>
      <c r="J505" s="878"/>
      <c r="K505" s="878"/>
      <c r="L505" s="878"/>
      <c r="M505" s="878"/>
      <c r="N505" s="878"/>
      <c r="O505" s="878"/>
      <c r="P505" s="878"/>
      <c r="Q505" s="889"/>
      <c r="R505" s="882"/>
      <c r="S505" s="882"/>
      <c r="T505" s="882"/>
      <c r="U505" s="882"/>
      <c r="V505" s="882"/>
      <c r="W505" s="882"/>
      <c r="X505" s="882"/>
    </row>
    <row r="506" spans="1:24" ht="15.75" customHeight="1">
      <c r="A506" s="878"/>
      <c r="B506" s="878"/>
      <c r="C506" s="878"/>
      <c r="D506" s="878"/>
      <c r="E506" s="878"/>
      <c r="F506" s="878"/>
      <c r="G506" s="878"/>
      <c r="H506" s="878"/>
      <c r="I506" s="878"/>
      <c r="J506" s="878"/>
      <c r="K506" s="878"/>
      <c r="L506" s="878"/>
      <c r="M506" s="878"/>
      <c r="N506" s="878"/>
      <c r="O506" s="878"/>
      <c r="P506" s="878"/>
      <c r="Q506" s="889"/>
      <c r="R506" s="882"/>
      <c r="S506" s="882"/>
      <c r="T506" s="882"/>
      <c r="U506" s="882"/>
      <c r="V506" s="882"/>
      <c r="W506" s="882"/>
      <c r="X506" s="882"/>
    </row>
    <row r="507" spans="1:24" ht="15.75" customHeight="1">
      <c r="A507" s="878"/>
      <c r="B507" s="878"/>
      <c r="C507" s="878"/>
      <c r="D507" s="878"/>
      <c r="E507" s="878"/>
      <c r="F507" s="878"/>
      <c r="G507" s="878"/>
      <c r="H507" s="878"/>
      <c r="I507" s="878"/>
      <c r="J507" s="878"/>
      <c r="K507" s="878"/>
      <c r="L507" s="878"/>
      <c r="M507" s="878"/>
      <c r="N507" s="878"/>
      <c r="O507" s="878"/>
      <c r="P507" s="878"/>
      <c r="Q507" s="889"/>
      <c r="R507" s="882"/>
      <c r="S507" s="882"/>
      <c r="T507" s="882"/>
      <c r="U507" s="882"/>
      <c r="V507" s="882"/>
      <c r="W507" s="882"/>
      <c r="X507" s="882"/>
    </row>
    <row r="508" spans="1:24" ht="15.75" customHeight="1">
      <c r="A508" s="878"/>
      <c r="B508" s="878"/>
      <c r="C508" s="878"/>
      <c r="D508" s="878"/>
      <c r="E508" s="878"/>
      <c r="F508" s="878"/>
      <c r="G508" s="878"/>
      <c r="H508" s="878"/>
      <c r="I508" s="878"/>
      <c r="J508" s="878"/>
      <c r="K508" s="878"/>
      <c r="L508" s="878"/>
      <c r="M508" s="878"/>
      <c r="N508" s="878"/>
      <c r="O508" s="878"/>
      <c r="P508" s="878"/>
      <c r="Q508" s="889"/>
      <c r="R508" s="882"/>
      <c r="S508" s="882"/>
      <c r="T508" s="882"/>
      <c r="U508" s="882"/>
      <c r="V508" s="882"/>
      <c r="W508" s="882"/>
      <c r="X508" s="882"/>
    </row>
    <row r="509" spans="1:24" ht="15.75" customHeight="1">
      <c r="A509" s="878"/>
      <c r="B509" s="878"/>
      <c r="C509" s="878"/>
      <c r="D509" s="878"/>
      <c r="E509" s="878"/>
      <c r="F509" s="878"/>
      <c r="G509" s="878"/>
      <c r="H509" s="878"/>
      <c r="I509" s="878"/>
      <c r="J509" s="878"/>
      <c r="K509" s="878"/>
      <c r="L509" s="878"/>
      <c r="M509" s="878"/>
      <c r="N509" s="878"/>
      <c r="O509" s="878"/>
      <c r="P509" s="878"/>
      <c r="Q509" s="889"/>
      <c r="R509" s="882"/>
      <c r="S509" s="882"/>
      <c r="T509" s="882"/>
      <c r="U509" s="882"/>
      <c r="V509" s="882"/>
      <c r="W509" s="882"/>
      <c r="X509" s="882"/>
    </row>
    <row r="510" spans="1:24" ht="15.75" customHeight="1">
      <c r="A510" s="878"/>
      <c r="B510" s="878"/>
      <c r="C510" s="878"/>
      <c r="D510" s="878"/>
      <c r="E510" s="878"/>
      <c r="F510" s="878"/>
      <c r="G510" s="878"/>
      <c r="H510" s="878"/>
      <c r="I510" s="878"/>
      <c r="J510" s="878"/>
      <c r="K510" s="878"/>
      <c r="L510" s="878"/>
      <c r="M510" s="878"/>
      <c r="N510" s="878"/>
      <c r="O510" s="878"/>
      <c r="P510" s="878"/>
      <c r="Q510" s="889"/>
      <c r="R510" s="882"/>
      <c r="S510" s="882"/>
      <c r="T510" s="882"/>
      <c r="U510" s="882"/>
      <c r="V510" s="882"/>
      <c r="W510" s="882"/>
      <c r="X510" s="882"/>
    </row>
    <row r="511" spans="1:24" ht="15.75" customHeight="1">
      <c r="A511" s="878"/>
      <c r="B511" s="878"/>
      <c r="C511" s="878"/>
      <c r="D511" s="878"/>
      <c r="E511" s="878"/>
      <c r="F511" s="878"/>
      <c r="G511" s="878"/>
      <c r="H511" s="878"/>
      <c r="I511" s="878"/>
      <c r="J511" s="878"/>
      <c r="K511" s="878"/>
      <c r="L511" s="878"/>
      <c r="M511" s="878"/>
      <c r="N511" s="878"/>
      <c r="O511" s="878"/>
      <c r="P511" s="878"/>
      <c r="Q511" s="889"/>
      <c r="R511" s="882"/>
      <c r="S511" s="882"/>
      <c r="T511" s="882"/>
      <c r="U511" s="882"/>
      <c r="V511" s="882"/>
      <c r="W511" s="882"/>
      <c r="X511" s="882"/>
    </row>
    <row r="512" spans="1:24" ht="15.75" customHeight="1">
      <c r="A512" s="878"/>
      <c r="B512" s="878"/>
      <c r="C512" s="878"/>
      <c r="D512" s="878"/>
      <c r="E512" s="878"/>
      <c r="F512" s="878"/>
      <c r="G512" s="878"/>
      <c r="H512" s="878"/>
      <c r="I512" s="878"/>
      <c r="J512" s="878"/>
      <c r="K512" s="878"/>
      <c r="L512" s="878"/>
      <c r="M512" s="878"/>
      <c r="N512" s="878"/>
      <c r="O512" s="878"/>
      <c r="P512" s="878"/>
      <c r="Q512" s="889"/>
      <c r="R512" s="882"/>
      <c r="S512" s="882"/>
      <c r="T512" s="882"/>
      <c r="U512" s="882"/>
      <c r="V512" s="882"/>
      <c r="W512" s="882"/>
      <c r="X512" s="882"/>
    </row>
    <row r="513" spans="1:24" ht="15.75" customHeight="1">
      <c r="A513" s="878"/>
      <c r="B513" s="878"/>
      <c r="C513" s="878"/>
      <c r="D513" s="878"/>
      <c r="E513" s="878"/>
      <c r="F513" s="878"/>
      <c r="G513" s="878"/>
      <c r="H513" s="878"/>
      <c r="I513" s="878"/>
      <c r="J513" s="878"/>
      <c r="K513" s="878"/>
      <c r="L513" s="878"/>
      <c r="M513" s="878"/>
      <c r="N513" s="878"/>
      <c r="O513" s="878"/>
      <c r="P513" s="878"/>
      <c r="Q513" s="889"/>
      <c r="R513" s="882"/>
      <c r="S513" s="882"/>
      <c r="T513" s="882"/>
      <c r="U513" s="882"/>
      <c r="V513" s="882"/>
      <c r="W513" s="882"/>
      <c r="X513" s="882"/>
    </row>
    <row r="514" spans="1:24" ht="15.75" customHeight="1">
      <c r="A514" s="878"/>
      <c r="B514" s="878"/>
      <c r="C514" s="878"/>
      <c r="D514" s="878"/>
      <c r="E514" s="878"/>
      <c r="F514" s="878"/>
      <c r="G514" s="878"/>
      <c r="H514" s="878"/>
      <c r="I514" s="878"/>
      <c r="J514" s="878"/>
      <c r="K514" s="878"/>
      <c r="L514" s="878"/>
      <c r="M514" s="878"/>
      <c r="N514" s="878"/>
      <c r="O514" s="878"/>
      <c r="P514" s="878"/>
      <c r="Q514" s="889"/>
      <c r="R514" s="882"/>
      <c r="S514" s="882"/>
      <c r="T514" s="882"/>
      <c r="U514" s="882"/>
      <c r="V514" s="882"/>
      <c r="W514" s="882"/>
      <c r="X514" s="882"/>
    </row>
    <row r="515" spans="1:24" ht="15.75" customHeight="1">
      <c r="A515" s="878"/>
      <c r="B515" s="878"/>
      <c r="C515" s="878"/>
      <c r="D515" s="878"/>
      <c r="E515" s="878"/>
      <c r="F515" s="878"/>
      <c r="G515" s="878"/>
      <c r="H515" s="878"/>
      <c r="I515" s="878"/>
      <c r="J515" s="878"/>
      <c r="K515" s="878"/>
      <c r="L515" s="878"/>
      <c r="M515" s="878"/>
      <c r="N515" s="878"/>
      <c r="O515" s="878"/>
      <c r="P515" s="878"/>
      <c r="Q515" s="889"/>
      <c r="R515" s="882"/>
      <c r="S515" s="882"/>
      <c r="T515" s="882"/>
      <c r="U515" s="882"/>
      <c r="V515" s="882"/>
      <c r="W515" s="882"/>
      <c r="X515" s="882"/>
    </row>
    <row r="516" spans="1:24" ht="15.75" customHeight="1">
      <c r="A516" s="878"/>
      <c r="B516" s="878"/>
      <c r="C516" s="878"/>
      <c r="D516" s="878"/>
      <c r="E516" s="878"/>
      <c r="F516" s="878"/>
      <c r="G516" s="878"/>
      <c r="H516" s="878"/>
      <c r="I516" s="878"/>
      <c r="J516" s="878"/>
      <c r="K516" s="878"/>
      <c r="L516" s="878"/>
      <c r="M516" s="878"/>
      <c r="N516" s="878"/>
      <c r="O516" s="878"/>
      <c r="P516" s="878"/>
      <c r="Q516" s="889"/>
      <c r="R516" s="882"/>
      <c r="S516" s="882"/>
      <c r="T516" s="882"/>
      <c r="U516" s="882"/>
      <c r="V516" s="882"/>
      <c r="W516" s="882"/>
      <c r="X516" s="882"/>
    </row>
    <row r="517" spans="1:24" ht="15.75" customHeight="1">
      <c r="A517" s="878"/>
      <c r="B517" s="878"/>
      <c r="C517" s="878"/>
      <c r="D517" s="878"/>
      <c r="E517" s="878"/>
      <c r="F517" s="878"/>
      <c r="G517" s="878"/>
      <c r="H517" s="878"/>
      <c r="I517" s="878"/>
      <c r="J517" s="878"/>
      <c r="K517" s="878"/>
      <c r="L517" s="878"/>
      <c r="M517" s="878"/>
      <c r="N517" s="878"/>
      <c r="O517" s="878"/>
      <c r="P517" s="878"/>
      <c r="Q517" s="889"/>
      <c r="R517" s="882"/>
      <c r="S517" s="882"/>
      <c r="T517" s="882"/>
      <c r="U517" s="882"/>
      <c r="V517" s="882"/>
      <c r="W517" s="882"/>
      <c r="X517" s="882"/>
    </row>
    <row r="518" spans="1:24" ht="15.75" customHeight="1">
      <c r="A518" s="878"/>
      <c r="B518" s="878"/>
      <c r="C518" s="878"/>
      <c r="D518" s="878"/>
      <c r="E518" s="878"/>
      <c r="F518" s="878"/>
      <c r="G518" s="878"/>
      <c r="H518" s="878"/>
      <c r="I518" s="878"/>
      <c r="J518" s="878"/>
      <c r="K518" s="878"/>
      <c r="L518" s="878"/>
      <c r="M518" s="878"/>
      <c r="N518" s="878"/>
      <c r="O518" s="878"/>
      <c r="P518" s="878"/>
      <c r="Q518" s="889"/>
      <c r="R518" s="882"/>
      <c r="S518" s="882"/>
      <c r="T518" s="882"/>
      <c r="U518" s="882"/>
      <c r="V518" s="882"/>
      <c r="W518" s="882"/>
      <c r="X518" s="882"/>
    </row>
    <row r="519" spans="1:24" ht="15.75" customHeight="1">
      <c r="A519" s="878"/>
      <c r="B519" s="878"/>
      <c r="C519" s="878"/>
      <c r="D519" s="878"/>
      <c r="E519" s="878"/>
      <c r="F519" s="878"/>
      <c r="G519" s="878"/>
      <c r="H519" s="878"/>
      <c r="I519" s="878"/>
      <c r="J519" s="878"/>
      <c r="K519" s="878"/>
      <c r="L519" s="878"/>
      <c r="M519" s="878"/>
      <c r="N519" s="878"/>
      <c r="O519" s="878"/>
      <c r="P519" s="878"/>
      <c r="Q519" s="889"/>
      <c r="R519" s="882"/>
      <c r="S519" s="882"/>
      <c r="T519" s="882"/>
      <c r="U519" s="882"/>
      <c r="V519" s="882"/>
      <c r="W519" s="882"/>
      <c r="X519" s="882"/>
    </row>
    <row r="520" spans="1:24" ht="15.75" customHeight="1">
      <c r="A520" s="878"/>
      <c r="B520" s="878"/>
      <c r="C520" s="878"/>
      <c r="D520" s="878"/>
      <c r="E520" s="878"/>
      <c r="F520" s="878"/>
      <c r="G520" s="878"/>
      <c r="H520" s="878"/>
      <c r="I520" s="878"/>
      <c r="J520" s="878"/>
      <c r="K520" s="878"/>
      <c r="L520" s="878"/>
      <c r="M520" s="878"/>
      <c r="N520" s="878"/>
      <c r="O520" s="878"/>
      <c r="P520" s="878"/>
      <c r="Q520" s="889"/>
      <c r="R520" s="882"/>
      <c r="S520" s="882"/>
      <c r="T520" s="882"/>
      <c r="U520" s="882"/>
      <c r="V520" s="882"/>
      <c r="W520" s="882"/>
      <c r="X520" s="882"/>
    </row>
    <row r="521" spans="1:24" ht="15.75" customHeight="1">
      <c r="A521" s="878"/>
      <c r="B521" s="878"/>
      <c r="C521" s="878"/>
      <c r="D521" s="878"/>
      <c r="E521" s="878"/>
      <c r="F521" s="878"/>
      <c r="G521" s="878"/>
      <c r="H521" s="878"/>
      <c r="I521" s="878"/>
      <c r="J521" s="878"/>
      <c r="K521" s="878"/>
      <c r="L521" s="878"/>
      <c r="M521" s="878"/>
      <c r="N521" s="878"/>
      <c r="O521" s="878"/>
      <c r="P521" s="878"/>
      <c r="Q521" s="889"/>
      <c r="R521" s="882"/>
      <c r="S521" s="882"/>
      <c r="T521" s="882"/>
      <c r="U521" s="882"/>
      <c r="V521" s="882"/>
      <c r="W521" s="882"/>
      <c r="X521" s="882"/>
    </row>
    <row r="522" spans="1:24" ht="15.75" customHeight="1">
      <c r="A522" s="878"/>
      <c r="B522" s="878"/>
      <c r="C522" s="878"/>
      <c r="D522" s="878"/>
      <c r="E522" s="878"/>
      <c r="F522" s="878"/>
      <c r="G522" s="878"/>
      <c r="H522" s="878"/>
      <c r="I522" s="878"/>
      <c r="J522" s="878"/>
      <c r="K522" s="878"/>
      <c r="L522" s="878"/>
      <c r="M522" s="878"/>
      <c r="N522" s="878"/>
      <c r="O522" s="878"/>
      <c r="P522" s="878"/>
      <c r="Q522" s="889"/>
      <c r="R522" s="882"/>
      <c r="S522" s="882"/>
      <c r="T522" s="882"/>
      <c r="U522" s="882"/>
      <c r="V522" s="882"/>
      <c r="W522" s="882"/>
      <c r="X522" s="882"/>
    </row>
    <row r="523" spans="1:24" ht="15.75" customHeight="1">
      <c r="A523" s="878"/>
      <c r="B523" s="878"/>
      <c r="C523" s="878"/>
      <c r="D523" s="878"/>
      <c r="E523" s="878"/>
      <c r="F523" s="878"/>
      <c r="G523" s="878"/>
      <c r="H523" s="878"/>
      <c r="I523" s="878"/>
      <c r="J523" s="878"/>
      <c r="K523" s="878"/>
      <c r="L523" s="878"/>
      <c r="M523" s="878"/>
      <c r="N523" s="878"/>
      <c r="O523" s="878"/>
      <c r="P523" s="878"/>
      <c r="Q523" s="889"/>
      <c r="R523" s="882"/>
      <c r="S523" s="882"/>
      <c r="T523" s="882"/>
      <c r="U523" s="882"/>
      <c r="V523" s="882"/>
      <c r="W523" s="882"/>
      <c r="X523" s="882"/>
    </row>
    <row r="524" spans="1:24" ht="15.75" customHeight="1">
      <c r="A524" s="878"/>
      <c r="B524" s="878"/>
      <c r="C524" s="878"/>
      <c r="D524" s="878"/>
      <c r="E524" s="878"/>
      <c r="F524" s="878"/>
      <c r="G524" s="878"/>
      <c r="H524" s="878"/>
      <c r="I524" s="878"/>
      <c r="J524" s="878"/>
      <c r="K524" s="878"/>
      <c r="L524" s="878"/>
      <c r="M524" s="878"/>
      <c r="N524" s="878"/>
      <c r="O524" s="878"/>
      <c r="P524" s="878"/>
      <c r="Q524" s="889"/>
      <c r="R524" s="882"/>
      <c r="S524" s="882"/>
      <c r="T524" s="882"/>
      <c r="U524" s="882"/>
      <c r="V524" s="882"/>
      <c r="W524" s="882"/>
      <c r="X524" s="882"/>
    </row>
    <row r="525" spans="1:24" ht="15.75" customHeight="1">
      <c r="A525" s="878"/>
      <c r="B525" s="878"/>
      <c r="C525" s="878"/>
      <c r="D525" s="878"/>
      <c r="E525" s="878"/>
      <c r="F525" s="878"/>
      <c r="G525" s="878"/>
      <c r="H525" s="878"/>
      <c r="I525" s="878"/>
      <c r="J525" s="878"/>
      <c r="K525" s="878"/>
      <c r="L525" s="878"/>
      <c r="M525" s="878"/>
      <c r="N525" s="878"/>
      <c r="O525" s="878"/>
      <c r="P525" s="878"/>
      <c r="Q525" s="889"/>
      <c r="R525" s="882"/>
      <c r="S525" s="882"/>
      <c r="T525" s="882"/>
      <c r="U525" s="882"/>
      <c r="V525" s="882"/>
      <c r="W525" s="882"/>
      <c r="X525" s="882"/>
    </row>
    <row r="526" spans="1:24" ht="15.75" customHeight="1">
      <c r="A526" s="878"/>
      <c r="B526" s="878"/>
      <c r="C526" s="878"/>
      <c r="D526" s="878"/>
      <c r="E526" s="878"/>
      <c r="F526" s="878"/>
      <c r="G526" s="878"/>
      <c r="H526" s="878"/>
      <c r="I526" s="878"/>
      <c r="J526" s="878"/>
      <c r="K526" s="878"/>
      <c r="L526" s="878"/>
      <c r="M526" s="878"/>
      <c r="N526" s="878"/>
      <c r="O526" s="878"/>
      <c r="P526" s="878"/>
      <c r="Q526" s="889"/>
      <c r="R526" s="882"/>
      <c r="S526" s="882"/>
      <c r="T526" s="882"/>
      <c r="U526" s="882"/>
      <c r="V526" s="882"/>
      <c r="W526" s="882"/>
      <c r="X526" s="882"/>
    </row>
    <row r="527" spans="1:24" ht="15.75" customHeight="1">
      <c r="A527" s="878"/>
      <c r="B527" s="878"/>
      <c r="C527" s="878"/>
      <c r="D527" s="878"/>
      <c r="E527" s="878"/>
      <c r="F527" s="878"/>
      <c r="G527" s="878"/>
      <c r="H527" s="878"/>
      <c r="I527" s="878"/>
      <c r="J527" s="878"/>
      <c r="K527" s="878"/>
      <c r="L527" s="878"/>
      <c r="M527" s="878"/>
      <c r="N527" s="878"/>
      <c r="O527" s="878"/>
      <c r="P527" s="878"/>
      <c r="Q527" s="889"/>
      <c r="R527" s="882"/>
      <c r="S527" s="882"/>
      <c r="T527" s="882"/>
      <c r="U527" s="882"/>
      <c r="V527" s="882"/>
      <c r="W527" s="882"/>
      <c r="X527" s="882"/>
    </row>
    <row r="528" spans="1:24" ht="15.75" customHeight="1">
      <c r="A528" s="878"/>
      <c r="B528" s="878"/>
      <c r="C528" s="878"/>
      <c r="D528" s="878"/>
      <c r="E528" s="878"/>
      <c r="F528" s="878"/>
      <c r="G528" s="878"/>
      <c r="H528" s="878"/>
      <c r="I528" s="878"/>
      <c r="J528" s="878"/>
      <c r="K528" s="878"/>
      <c r="L528" s="878"/>
      <c r="M528" s="878"/>
      <c r="N528" s="878"/>
      <c r="O528" s="878"/>
      <c r="P528" s="878"/>
      <c r="Q528" s="889"/>
      <c r="R528" s="882"/>
      <c r="S528" s="882"/>
      <c r="T528" s="882"/>
      <c r="U528" s="882"/>
      <c r="V528" s="882"/>
      <c r="W528" s="882"/>
      <c r="X528" s="882"/>
    </row>
    <row r="529" spans="1:24" ht="15.75" customHeight="1">
      <c r="A529" s="878"/>
      <c r="B529" s="878"/>
      <c r="C529" s="878"/>
      <c r="D529" s="878"/>
      <c r="E529" s="878"/>
      <c r="F529" s="878"/>
      <c r="G529" s="878"/>
      <c r="H529" s="878"/>
      <c r="I529" s="878"/>
      <c r="J529" s="878"/>
      <c r="K529" s="878"/>
      <c r="L529" s="878"/>
      <c r="M529" s="878"/>
      <c r="N529" s="878"/>
      <c r="O529" s="878"/>
      <c r="P529" s="878"/>
      <c r="Q529" s="889"/>
      <c r="R529" s="882"/>
      <c r="S529" s="882"/>
      <c r="T529" s="882"/>
      <c r="U529" s="882"/>
      <c r="V529" s="882"/>
      <c r="W529" s="882"/>
      <c r="X529" s="882"/>
    </row>
    <row r="530" spans="1:24" ht="15.75" customHeight="1">
      <c r="A530" s="878"/>
      <c r="B530" s="878"/>
      <c r="C530" s="878"/>
      <c r="D530" s="878"/>
      <c r="E530" s="878"/>
      <c r="F530" s="878"/>
      <c r="G530" s="878"/>
      <c r="H530" s="878"/>
      <c r="I530" s="878"/>
      <c r="J530" s="878"/>
      <c r="K530" s="878"/>
      <c r="L530" s="878"/>
      <c r="M530" s="878"/>
      <c r="N530" s="878"/>
      <c r="O530" s="878"/>
      <c r="P530" s="878"/>
      <c r="Q530" s="889"/>
      <c r="R530" s="882"/>
      <c r="S530" s="882"/>
      <c r="T530" s="882"/>
      <c r="U530" s="882"/>
      <c r="V530" s="882"/>
      <c r="W530" s="882"/>
      <c r="X530" s="882"/>
    </row>
    <row r="531" spans="1:24" ht="15.75" customHeight="1">
      <c r="A531" s="878"/>
      <c r="B531" s="878"/>
      <c r="C531" s="878"/>
      <c r="D531" s="878"/>
      <c r="E531" s="878"/>
      <c r="F531" s="878"/>
      <c r="G531" s="878"/>
      <c r="H531" s="878"/>
      <c r="I531" s="878"/>
      <c r="J531" s="878"/>
      <c r="K531" s="878"/>
      <c r="L531" s="878"/>
      <c r="M531" s="878"/>
      <c r="N531" s="878"/>
      <c r="O531" s="878"/>
      <c r="P531" s="878"/>
      <c r="Q531" s="889"/>
      <c r="R531" s="882"/>
      <c r="S531" s="882"/>
      <c r="T531" s="882"/>
      <c r="U531" s="882"/>
      <c r="V531" s="882"/>
      <c r="W531" s="882"/>
      <c r="X531" s="882"/>
    </row>
    <row r="532" spans="1:24" ht="15.75" customHeight="1">
      <c r="A532" s="878"/>
      <c r="B532" s="878"/>
      <c r="C532" s="878"/>
      <c r="D532" s="878"/>
      <c r="E532" s="878"/>
      <c r="F532" s="878"/>
      <c r="G532" s="878"/>
      <c r="H532" s="878"/>
      <c r="I532" s="878"/>
      <c r="J532" s="878"/>
      <c r="K532" s="878"/>
      <c r="L532" s="878"/>
      <c r="M532" s="878"/>
      <c r="N532" s="878"/>
      <c r="O532" s="878"/>
      <c r="P532" s="878"/>
      <c r="Q532" s="889"/>
      <c r="R532" s="882"/>
      <c r="S532" s="882"/>
      <c r="T532" s="882"/>
      <c r="U532" s="882"/>
      <c r="V532" s="882"/>
      <c r="W532" s="882"/>
      <c r="X532" s="882"/>
    </row>
    <row r="533" spans="1:24" ht="15.75" customHeight="1">
      <c r="A533" s="878"/>
      <c r="B533" s="878"/>
      <c r="C533" s="878"/>
      <c r="D533" s="878"/>
      <c r="E533" s="878"/>
      <c r="F533" s="878"/>
      <c r="G533" s="878"/>
      <c r="H533" s="878"/>
      <c r="I533" s="878"/>
      <c r="J533" s="878"/>
      <c r="K533" s="878"/>
      <c r="L533" s="878"/>
      <c r="M533" s="878"/>
      <c r="N533" s="878"/>
      <c r="O533" s="878"/>
      <c r="P533" s="878"/>
      <c r="Q533" s="889"/>
      <c r="R533" s="882"/>
      <c r="S533" s="882"/>
      <c r="T533" s="882"/>
      <c r="U533" s="882"/>
      <c r="V533" s="882"/>
      <c r="W533" s="882"/>
      <c r="X533" s="882"/>
    </row>
    <row r="534" spans="1:24" ht="15.75" customHeight="1">
      <c r="A534" s="878"/>
      <c r="B534" s="878"/>
      <c r="C534" s="878"/>
      <c r="D534" s="878"/>
      <c r="E534" s="878"/>
      <c r="F534" s="878"/>
      <c r="G534" s="878"/>
      <c r="H534" s="878"/>
      <c r="I534" s="878"/>
      <c r="J534" s="878"/>
      <c r="K534" s="878"/>
      <c r="L534" s="878"/>
      <c r="M534" s="878"/>
      <c r="N534" s="878"/>
      <c r="O534" s="878"/>
      <c r="P534" s="878"/>
      <c r="Q534" s="889"/>
      <c r="R534" s="882"/>
      <c r="S534" s="882"/>
      <c r="T534" s="882"/>
      <c r="U534" s="882"/>
      <c r="V534" s="882"/>
      <c r="W534" s="882"/>
      <c r="X534" s="882"/>
    </row>
    <row r="535" spans="1:24" ht="15.75" customHeight="1">
      <c r="A535" s="878"/>
      <c r="B535" s="878"/>
      <c r="C535" s="878"/>
      <c r="D535" s="878"/>
      <c r="E535" s="878"/>
      <c r="F535" s="878"/>
      <c r="G535" s="878"/>
      <c r="H535" s="878"/>
      <c r="I535" s="878"/>
      <c r="J535" s="878"/>
      <c r="K535" s="878"/>
      <c r="L535" s="878"/>
      <c r="M535" s="878"/>
      <c r="N535" s="878"/>
      <c r="O535" s="878"/>
      <c r="P535" s="878"/>
      <c r="Q535" s="889"/>
      <c r="R535" s="882"/>
      <c r="S535" s="882"/>
      <c r="T535" s="882"/>
      <c r="U535" s="882"/>
      <c r="V535" s="882"/>
      <c r="W535" s="882"/>
      <c r="X535" s="882"/>
    </row>
    <row r="536" spans="1:24" ht="15.75" customHeight="1">
      <c r="A536" s="878"/>
      <c r="B536" s="878"/>
      <c r="C536" s="878"/>
      <c r="D536" s="878"/>
      <c r="E536" s="878"/>
      <c r="F536" s="878"/>
      <c r="G536" s="878"/>
      <c r="H536" s="878"/>
      <c r="I536" s="878"/>
      <c r="J536" s="878"/>
      <c r="K536" s="878"/>
      <c r="L536" s="878"/>
      <c r="M536" s="878"/>
      <c r="N536" s="878"/>
      <c r="O536" s="878"/>
      <c r="P536" s="878"/>
      <c r="Q536" s="889"/>
      <c r="R536" s="882"/>
      <c r="S536" s="882"/>
      <c r="T536" s="882"/>
      <c r="U536" s="882"/>
      <c r="V536" s="882"/>
      <c r="W536" s="882"/>
      <c r="X536" s="882"/>
    </row>
    <row r="537" spans="1:24" ht="15.75" customHeight="1">
      <c r="A537" s="878"/>
      <c r="B537" s="878"/>
      <c r="C537" s="878"/>
      <c r="D537" s="878"/>
      <c r="E537" s="878"/>
      <c r="F537" s="878"/>
      <c r="G537" s="878"/>
      <c r="H537" s="878"/>
      <c r="I537" s="878"/>
      <c r="J537" s="878"/>
      <c r="K537" s="878"/>
      <c r="L537" s="878"/>
      <c r="M537" s="878"/>
      <c r="N537" s="878"/>
      <c r="O537" s="878"/>
      <c r="P537" s="878"/>
      <c r="Q537" s="889"/>
      <c r="R537" s="882"/>
      <c r="S537" s="882"/>
      <c r="T537" s="882"/>
      <c r="U537" s="882"/>
      <c r="V537" s="882"/>
      <c r="W537" s="882"/>
      <c r="X537" s="882"/>
    </row>
    <row r="538" spans="1:24" ht="15.75" customHeight="1">
      <c r="A538" s="878"/>
      <c r="B538" s="878"/>
      <c r="C538" s="878"/>
      <c r="D538" s="878"/>
      <c r="E538" s="878"/>
      <c r="F538" s="878"/>
      <c r="G538" s="878"/>
      <c r="H538" s="878"/>
      <c r="I538" s="878"/>
      <c r="J538" s="878"/>
      <c r="K538" s="878"/>
      <c r="L538" s="878"/>
      <c r="M538" s="878"/>
      <c r="N538" s="878"/>
      <c r="O538" s="878"/>
      <c r="P538" s="878"/>
      <c r="Q538" s="889"/>
      <c r="R538" s="882"/>
      <c r="S538" s="882"/>
      <c r="T538" s="882"/>
      <c r="U538" s="882"/>
      <c r="V538" s="882"/>
      <c r="W538" s="882"/>
      <c r="X538" s="882"/>
    </row>
    <row r="539" spans="1:24" ht="15.75" customHeight="1">
      <c r="A539" s="878"/>
      <c r="B539" s="878"/>
      <c r="C539" s="878"/>
      <c r="D539" s="878"/>
      <c r="E539" s="878"/>
      <c r="F539" s="878"/>
      <c r="G539" s="878"/>
      <c r="H539" s="878"/>
      <c r="I539" s="878"/>
      <c r="J539" s="878"/>
      <c r="K539" s="878"/>
      <c r="L539" s="878"/>
      <c r="M539" s="878"/>
      <c r="N539" s="878"/>
      <c r="O539" s="878"/>
      <c r="P539" s="878"/>
      <c r="Q539" s="889"/>
      <c r="R539" s="882"/>
      <c r="S539" s="882"/>
      <c r="T539" s="882"/>
      <c r="U539" s="882"/>
      <c r="V539" s="882"/>
      <c r="W539" s="882"/>
      <c r="X539" s="882"/>
    </row>
    <row r="540" spans="1:24" ht="15.75" customHeight="1">
      <c r="A540" s="878"/>
      <c r="B540" s="878"/>
      <c r="C540" s="878"/>
      <c r="D540" s="878"/>
      <c r="E540" s="878"/>
      <c r="F540" s="878"/>
      <c r="G540" s="878"/>
      <c r="H540" s="878"/>
      <c r="I540" s="878"/>
      <c r="J540" s="878"/>
      <c r="K540" s="878"/>
      <c r="L540" s="878"/>
      <c r="M540" s="878"/>
      <c r="N540" s="878"/>
      <c r="O540" s="878"/>
      <c r="P540" s="878"/>
      <c r="Q540" s="889"/>
      <c r="R540" s="882"/>
      <c r="S540" s="882"/>
      <c r="T540" s="882"/>
      <c r="U540" s="882"/>
      <c r="V540" s="882"/>
      <c r="W540" s="882"/>
      <c r="X540" s="882"/>
    </row>
    <row r="541" spans="1:24" ht="15.75" customHeight="1">
      <c r="A541" s="878"/>
      <c r="B541" s="878"/>
      <c r="C541" s="878"/>
      <c r="D541" s="878"/>
      <c r="E541" s="878"/>
      <c r="F541" s="878"/>
      <c r="G541" s="878"/>
      <c r="H541" s="878"/>
      <c r="I541" s="878"/>
      <c r="J541" s="878"/>
      <c r="K541" s="878"/>
      <c r="L541" s="878"/>
      <c r="M541" s="878"/>
      <c r="N541" s="878"/>
      <c r="O541" s="878"/>
      <c r="P541" s="878"/>
      <c r="Q541" s="889"/>
      <c r="R541" s="882"/>
      <c r="S541" s="882"/>
      <c r="T541" s="882"/>
      <c r="U541" s="882"/>
      <c r="V541" s="882"/>
      <c r="W541" s="882"/>
      <c r="X541" s="882"/>
    </row>
    <row r="542" spans="1:24" ht="15.75" customHeight="1">
      <c r="A542" s="878"/>
      <c r="B542" s="878"/>
      <c r="C542" s="878"/>
      <c r="D542" s="878"/>
      <c r="E542" s="878"/>
      <c r="F542" s="878"/>
      <c r="G542" s="878"/>
      <c r="H542" s="878"/>
      <c r="I542" s="878"/>
      <c r="J542" s="878"/>
      <c r="K542" s="878"/>
      <c r="L542" s="878"/>
      <c r="M542" s="878"/>
      <c r="N542" s="878"/>
      <c r="O542" s="878"/>
      <c r="P542" s="878"/>
      <c r="Q542" s="889"/>
      <c r="R542" s="882"/>
      <c r="S542" s="882"/>
      <c r="T542" s="882"/>
      <c r="U542" s="882"/>
      <c r="V542" s="882"/>
      <c r="W542" s="882"/>
      <c r="X542" s="882"/>
    </row>
    <row r="543" spans="1:24" ht="15.75" customHeight="1">
      <c r="A543" s="878"/>
      <c r="B543" s="878"/>
      <c r="C543" s="878"/>
      <c r="D543" s="878"/>
      <c r="E543" s="878"/>
      <c r="F543" s="878"/>
      <c r="G543" s="878"/>
      <c r="H543" s="878"/>
      <c r="I543" s="878"/>
      <c r="J543" s="878"/>
      <c r="K543" s="878"/>
      <c r="L543" s="878"/>
      <c r="M543" s="878"/>
      <c r="N543" s="878"/>
      <c r="O543" s="878"/>
      <c r="P543" s="878"/>
      <c r="Q543" s="889"/>
      <c r="R543" s="882"/>
      <c r="S543" s="882"/>
      <c r="T543" s="882"/>
      <c r="U543" s="882"/>
      <c r="V543" s="882"/>
      <c r="W543" s="882"/>
      <c r="X543" s="882"/>
    </row>
    <row r="544" spans="1:24" ht="15.75" customHeight="1">
      <c r="A544" s="878"/>
      <c r="B544" s="878"/>
      <c r="C544" s="878"/>
      <c r="D544" s="878"/>
      <c r="E544" s="878"/>
      <c r="F544" s="878"/>
      <c r="G544" s="878"/>
      <c r="H544" s="878"/>
      <c r="I544" s="878"/>
      <c r="J544" s="878"/>
      <c r="K544" s="878"/>
      <c r="L544" s="878"/>
      <c r="M544" s="878"/>
      <c r="N544" s="878"/>
      <c r="O544" s="878"/>
      <c r="P544" s="878"/>
      <c r="Q544" s="889"/>
      <c r="R544" s="882"/>
      <c r="S544" s="882"/>
      <c r="T544" s="882"/>
      <c r="U544" s="882"/>
      <c r="V544" s="882"/>
      <c r="W544" s="882"/>
      <c r="X544" s="882"/>
    </row>
    <row r="545" spans="1:24" ht="15.75" customHeight="1">
      <c r="A545" s="878"/>
      <c r="B545" s="878"/>
      <c r="C545" s="878"/>
      <c r="D545" s="878"/>
      <c r="E545" s="878"/>
      <c r="F545" s="878"/>
      <c r="G545" s="878"/>
      <c r="H545" s="878"/>
      <c r="I545" s="878"/>
      <c r="J545" s="878"/>
      <c r="K545" s="878"/>
      <c r="L545" s="878"/>
      <c r="M545" s="878"/>
      <c r="N545" s="878"/>
      <c r="O545" s="878"/>
      <c r="P545" s="878"/>
      <c r="Q545" s="889"/>
      <c r="R545" s="882"/>
      <c r="S545" s="882"/>
      <c r="T545" s="882"/>
      <c r="U545" s="882"/>
      <c r="V545" s="882"/>
      <c r="W545" s="882"/>
      <c r="X545" s="882"/>
    </row>
    <row r="546" spans="1:24" ht="15.75" customHeight="1">
      <c r="A546" s="878"/>
      <c r="B546" s="878"/>
      <c r="C546" s="878"/>
      <c r="D546" s="878"/>
      <c r="E546" s="878"/>
      <c r="F546" s="878"/>
      <c r="G546" s="878"/>
      <c r="H546" s="878"/>
      <c r="I546" s="878"/>
      <c r="J546" s="878"/>
      <c r="K546" s="878"/>
      <c r="L546" s="878"/>
      <c r="M546" s="878"/>
      <c r="N546" s="878"/>
      <c r="O546" s="878"/>
      <c r="P546" s="878"/>
      <c r="Q546" s="889"/>
      <c r="R546" s="882"/>
      <c r="S546" s="882"/>
      <c r="T546" s="882"/>
      <c r="U546" s="882"/>
      <c r="V546" s="882"/>
      <c r="W546" s="882"/>
      <c r="X546" s="882"/>
    </row>
    <row r="547" spans="1:24" ht="15.75" customHeight="1">
      <c r="A547" s="878"/>
      <c r="B547" s="878"/>
      <c r="C547" s="878"/>
      <c r="D547" s="878"/>
      <c r="E547" s="878"/>
      <c r="F547" s="878"/>
      <c r="G547" s="878"/>
      <c r="H547" s="878"/>
      <c r="I547" s="878"/>
      <c r="J547" s="878"/>
      <c r="K547" s="878"/>
      <c r="L547" s="878"/>
      <c r="M547" s="878"/>
      <c r="N547" s="878"/>
      <c r="O547" s="878"/>
      <c r="P547" s="878"/>
      <c r="Q547" s="889"/>
      <c r="R547" s="882"/>
      <c r="S547" s="882"/>
      <c r="T547" s="882"/>
      <c r="U547" s="882"/>
      <c r="V547" s="882"/>
      <c r="W547" s="882"/>
      <c r="X547" s="882"/>
    </row>
    <row r="548" spans="1:24" ht="15.75" customHeight="1">
      <c r="A548" s="878"/>
      <c r="B548" s="878"/>
      <c r="C548" s="878"/>
      <c r="D548" s="878"/>
      <c r="E548" s="878"/>
      <c r="F548" s="878"/>
      <c r="G548" s="878"/>
      <c r="H548" s="878"/>
      <c r="I548" s="878"/>
      <c r="J548" s="878"/>
      <c r="K548" s="878"/>
      <c r="L548" s="878"/>
      <c r="M548" s="878"/>
      <c r="N548" s="878"/>
      <c r="O548" s="878"/>
      <c r="P548" s="878"/>
      <c r="Q548" s="889"/>
      <c r="R548" s="882"/>
      <c r="S548" s="882"/>
      <c r="T548" s="882"/>
      <c r="U548" s="882"/>
      <c r="V548" s="882"/>
      <c r="W548" s="882"/>
      <c r="X548" s="882"/>
    </row>
    <row r="549" spans="1:24" ht="15.75" customHeight="1">
      <c r="A549" s="878"/>
      <c r="B549" s="878"/>
      <c r="C549" s="878"/>
      <c r="D549" s="878"/>
      <c r="E549" s="878"/>
      <c r="F549" s="878"/>
      <c r="G549" s="878"/>
      <c r="H549" s="878"/>
      <c r="I549" s="878"/>
      <c r="J549" s="878"/>
      <c r="K549" s="878"/>
      <c r="L549" s="878"/>
      <c r="M549" s="878"/>
      <c r="N549" s="878"/>
      <c r="O549" s="878"/>
      <c r="P549" s="878"/>
      <c r="Q549" s="889"/>
      <c r="R549" s="882"/>
      <c r="S549" s="882"/>
      <c r="T549" s="882"/>
      <c r="U549" s="882"/>
      <c r="V549" s="882"/>
      <c r="W549" s="882"/>
      <c r="X549" s="882"/>
    </row>
    <row r="550" spans="1:24" ht="15.75" customHeight="1">
      <c r="A550" s="878"/>
      <c r="B550" s="878"/>
      <c r="C550" s="878"/>
      <c r="D550" s="878"/>
      <c r="E550" s="878"/>
      <c r="F550" s="878"/>
      <c r="G550" s="878"/>
      <c r="H550" s="878"/>
      <c r="I550" s="878"/>
      <c r="J550" s="878"/>
      <c r="K550" s="878"/>
      <c r="L550" s="878"/>
      <c r="M550" s="878"/>
      <c r="N550" s="878"/>
      <c r="O550" s="878"/>
      <c r="P550" s="878"/>
      <c r="Q550" s="889"/>
      <c r="R550" s="882"/>
      <c r="S550" s="882"/>
      <c r="T550" s="882"/>
      <c r="U550" s="882"/>
      <c r="V550" s="882"/>
      <c r="W550" s="882"/>
      <c r="X550" s="882"/>
    </row>
    <row r="551" spans="1:24" ht="15.75" customHeight="1">
      <c r="A551" s="878"/>
      <c r="B551" s="878"/>
      <c r="C551" s="878"/>
      <c r="D551" s="878"/>
      <c r="E551" s="878"/>
      <c r="F551" s="878"/>
      <c r="G551" s="878"/>
      <c r="H551" s="878"/>
      <c r="I551" s="878"/>
      <c r="J551" s="878"/>
      <c r="K551" s="878"/>
      <c r="L551" s="878"/>
      <c r="M551" s="878"/>
      <c r="N551" s="878"/>
      <c r="O551" s="878"/>
      <c r="P551" s="878"/>
      <c r="Q551" s="889"/>
      <c r="R551" s="882"/>
      <c r="S551" s="882"/>
      <c r="T551" s="882"/>
      <c r="U551" s="882"/>
      <c r="V551" s="882"/>
      <c r="W551" s="882"/>
      <c r="X551" s="882"/>
    </row>
    <row r="552" spans="1:24" ht="15.75" customHeight="1">
      <c r="A552" s="878"/>
      <c r="B552" s="878"/>
      <c r="C552" s="878"/>
      <c r="D552" s="878"/>
      <c r="E552" s="878"/>
      <c r="F552" s="878"/>
      <c r="G552" s="878"/>
      <c r="H552" s="878"/>
      <c r="I552" s="878"/>
      <c r="J552" s="878"/>
      <c r="K552" s="878"/>
      <c r="L552" s="878"/>
      <c r="M552" s="878"/>
      <c r="N552" s="878"/>
      <c r="O552" s="878"/>
      <c r="P552" s="878"/>
      <c r="Q552" s="889"/>
      <c r="R552" s="882"/>
      <c r="S552" s="882"/>
      <c r="T552" s="882"/>
      <c r="U552" s="882"/>
      <c r="V552" s="882"/>
      <c r="W552" s="882"/>
      <c r="X552" s="882"/>
    </row>
    <row r="553" spans="1:24" ht="15.75" customHeight="1">
      <c r="A553" s="878"/>
      <c r="B553" s="878"/>
      <c r="C553" s="878"/>
      <c r="D553" s="878"/>
      <c r="E553" s="878"/>
      <c r="F553" s="878"/>
      <c r="G553" s="878"/>
      <c r="H553" s="878"/>
      <c r="I553" s="878"/>
      <c r="J553" s="878"/>
      <c r="K553" s="878"/>
      <c r="L553" s="878"/>
      <c r="M553" s="878"/>
      <c r="N553" s="878"/>
      <c r="O553" s="878"/>
      <c r="P553" s="878"/>
      <c r="Q553" s="889"/>
      <c r="R553" s="882"/>
      <c r="S553" s="882"/>
      <c r="T553" s="882"/>
      <c r="U553" s="882"/>
      <c r="V553" s="882"/>
      <c r="W553" s="882"/>
      <c r="X553" s="882"/>
    </row>
    <row r="554" spans="1:24" ht="15.75" customHeight="1">
      <c r="A554" s="878"/>
      <c r="B554" s="878"/>
      <c r="C554" s="878"/>
      <c r="D554" s="878"/>
      <c r="E554" s="878"/>
      <c r="F554" s="878"/>
      <c r="G554" s="878"/>
      <c r="H554" s="878"/>
      <c r="I554" s="878"/>
      <c r="J554" s="878"/>
      <c r="K554" s="878"/>
      <c r="L554" s="878"/>
      <c r="M554" s="878"/>
      <c r="N554" s="878"/>
      <c r="O554" s="878"/>
      <c r="P554" s="878"/>
      <c r="Q554" s="889"/>
      <c r="R554" s="882"/>
      <c r="S554" s="882"/>
      <c r="T554" s="882"/>
      <c r="U554" s="882"/>
      <c r="V554" s="882"/>
      <c r="W554" s="882"/>
      <c r="X554" s="882"/>
    </row>
    <row r="555" spans="1:24" ht="15.75" customHeight="1">
      <c r="A555" s="878"/>
      <c r="B555" s="878"/>
      <c r="C555" s="878"/>
      <c r="D555" s="878"/>
      <c r="E555" s="878"/>
      <c r="F555" s="878"/>
      <c r="G555" s="878"/>
      <c r="H555" s="878"/>
      <c r="I555" s="878"/>
      <c r="J555" s="878"/>
      <c r="K555" s="878"/>
      <c r="L555" s="878"/>
      <c r="M555" s="878"/>
      <c r="N555" s="878"/>
      <c r="O555" s="878"/>
      <c r="P555" s="878"/>
      <c r="Q555" s="889"/>
      <c r="R555" s="882"/>
      <c r="S555" s="882"/>
      <c r="T555" s="882"/>
      <c r="U555" s="882"/>
      <c r="V555" s="882"/>
      <c r="W555" s="882"/>
      <c r="X555" s="882"/>
    </row>
    <row r="556" spans="1:24" ht="15.75" customHeight="1">
      <c r="A556" s="878"/>
      <c r="B556" s="878"/>
      <c r="C556" s="878"/>
      <c r="D556" s="878"/>
      <c r="E556" s="878"/>
      <c r="F556" s="878"/>
      <c r="G556" s="878"/>
      <c r="H556" s="878"/>
      <c r="I556" s="878"/>
      <c r="J556" s="878"/>
      <c r="K556" s="878"/>
      <c r="L556" s="878"/>
      <c r="M556" s="878"/>
      <c r="N556" s="878"/>
      <c r="O556" s="878"/>
      <c r="P556" s="878"/>
      <c r="Q556" s="889"/>
      <c r="R556" s="882"/>
      <c r="S556" s="882"/>
      <c r="T556" s="882"/>
      <c r="U556" s="882"/>
      <c r="V556" s="882"/>
      <c r="W556" s="882"/>
      <c r="X556" s="882"/>
    </row>
    <row r="557" spans="1:24" ht="15.75" customHeight="1">
      <c r="A557" s="878"/>
      <c r="B557" s="878"/>
      <c r="C557" s="878"/>
      <c r="D557" s="878"/>
      <c r="E557" s="878"/>
      <c r="F557" s="878"/>
      <c r="G557" s="878"/>
      <c r="H557" s="878"/>
      <c r="I557" s="878"/>
      <c r="J557" s="878"/>
      <c r="K557" s="878"/>
      <c r="L557" s="878"/>
      <c r="M557" s="878"/>
      <c r="N557" s="878"/>
      <c r="O557" s="878"/>
      <c r="P557" s="878"/>
      <c r="Q557" s="889"/>
      <c r="R557" s="882"/>
      <c r="S557" s="882"/>
      <c r="T557" s="882"/>
      <c r="U557" s="882"/>
      <c r="V557" s="882"/>
      <c r="W557" s="882"/>
      <c r="X557" s="882"/>
    </row>
    <row r="558" spans="1:24" ht="15.75" customHeight="1">
      <c r="A558" s="878"/>
      <c r="B558" s="878"/>
      <c r="C558" s="878"/>
      <c r="D558" s="878"/>
      <c r="E558" s="878"/>
      <c r="F558" s="878"/>
      <c r="G558" s="878"/>
      <c r="H558" s="878"/>
      <c r="I558" s="878"/>
      <c r="J558" s="878"/>
      <c r="K558" s="878"/>
      <c r="L558" s="878"/>
      <c r="M558" s="878"/>
      <c r="N558" s="878"/>
      <c r="O558" s="878"/>
      <c r="P558" s="878"/>
      <c r="Q558" s="889"/>
      <c r="R558" s="882"/>
      <c r="S558" s="882"/>
      <c r="T558" s="882"/>
      <c r="U558" s="882"/>
      <c r="V558" s="882"/>
      <c r="W558" s="882"/>
      <c r="X558" s="882"/>
    </row>
    <row r="559" spans="1:24" ht="15.75" customHeight="1">
      <c r="A559" s="878"/>
      <c r="B559" s="878"/>
      <c r="C559" s="878"/>
      <c r="D559" s="878"/>
      <c r="E559" s="878"/>
      <c r="F559" s="878"/>
      <c r="G559" s="878"/>
      <c r="H559" s="878"/>
      <c r="I559" s="878"/>
      <c r="J559" s="878"/>
      <c r="K559" s="878"/>
      <c r="L559" s="878"/>
      <c r="M559" s="878"/>
      <c r="N559" s="878"/>
      <c r="O559" s="878"/>
      <c r="P559" s="878"/>
      <c r="Q559" s="889"/>
      <c r="R559" s="882"/>
      <c r="S559" s="882"/>
      <c r="T559" s="882"/>
      <c r="U559" s="882"/>
      <c r="V559" s="882"/>
      <c r="W559" s="882"/>
      <c r="X559" s="882"/>
    </row>
    <row r="560" spans="1:24" ht="15.75" customHeight="1">
      <c r="A560" s="878"/>
      <c r="B560" s="878"/>
      <c r="C560" s="878"/>
      <c r="D560" s="878"/>
      <c r="E560" s="878"/>
      <c r="F560" s="878"/>
      <c r="G560" s="878"/>
      <c r="H560" s="878"/>
      <c r="I560" s="878"/>
      <c r="J560" s="878"/>
      <c r="K560" s="878"/>
      <c r="L560" s="878"/>
      <c r="M560" s="878"/>
      <c r="N560" s="878"/>
      <c r="O560" s="878"/>
      <c r="P560" s="878"/>
      <c r="Q560" s="889"/>
      <c r="R560" s="882"/>
      <c r="S560" s="882"/>
      <c r="T560" s="882"/>
      <c r="U560" s="882"/>
      <c r="V560" s="882"/>
      <c r="W560" s="882"/>
      <c r="X560" s="882"/>
    </row>
    <row r="561" spans="1:24" ht="15.75" customHeight="1">
      <c r="A561" s="878"/>
      <c r="B561" s="878"/>
      <c r="C561" s="878"/>
      <c r="D561" s="878"/>
      <c r="E561" s="878"/>
      <c r="F561" s="878"/>
      <c r="G561" s="878"/>
      <c r="H561" s="878"/>
      <c r="I561" s="878"/>
      <c r="J561" s="878"/>
      <c r="K561" s="878"/>
      <c r="L561" s="878"/>
      <c r="M561" s="878"/>
      <c r="N561" s="878"/>
      <c r="O561" s="878"/>
      <c r="P561" s="878"/>
      <c r="Q561" s="889"/>
      <c r="R561" s="882"/>
      <c r="S561" s="882"/>
      <c r="T561" s="882"/>
      <c r="U561" s="882"/>
      <c r="V561" s="882"/>
      <c r="W561" s="882"/>
      <c r="X561" s="882"/>
    </row>
    <row r="562" spans="1:24" ht="15.75" customHeight="1">
      <c r="A562" s="878"/>
      <c r="B562" s="878"/>
      <c r="C562" s="878"/>
      <c r="D562" s="878"/>
      <c r="E562" s="878"/>
      <c r="F562" s="878"/>
      <c r="G562" s="878"/>
      <c r="H562" s="878"/>
      <c r="I562" s="878"/>
      <c r="J562" s="878"/>
      <c r="K562" s="878"/>
      <c r="L562" s="878"/>
      <c r="M562" s="878"/>
      <c r="N562" s="878"/>
      <c r="O562" s="878"/>
      <c r="P562" s="878"/>
      <c r="Q562" s="889"/>
      <c r="R562" s="882"/>
      <c r="S562" s="882"/>
      <c r="T562" s="882"/>
      <c r="U562" s="882"/>
      <c r="V562" s="882"/>
      <c r="W562" s="882"/>
      <c r="X562" s="882"/>
    </row>
    <row r="563" spans="1:24" ht="15.75" customHeight="1">
      <c r="A563" s="878"/>
      <c r="B563" s="878"/>
      <c r="C563" s="878"/>
      <c r="D563" s="878"/>
      <c r="E563" s="878"/>
      <c r="F563" s="878"/>
      <c r="G563" s="878"/>
      <c r="H563" s="878"/>
      <c r="I563" s="878"/>
      <c r="J563" s="878"/>
      <c r="K563" s="878"/>
      <c r="L563" s="878"/>
      <c r="M563" s="878"/>
      <c r="N563" s="878"/>
      <c r="O563" s="878"/>
      <c r="P563" s="878"/>
      <c r="Q563" s="889"/>
      <c r="R563" s="882"/>
      <c r="S563" s="882"/>
      <c r="T563" s="882"/>
      <c r="U563" s="882"/>
      <c r="V563" s="882"/>
      <c r="W563" s="882"/>
      <c r="X563" s="882"/>
    </row>
    <row r="564" spans="1:24" ht="15.75" customHeight="1">
      <c r="A564" s="878"/>
      <c r="B564" s="878"/>
      <c r="C564" s="878"/>
      <c r="D564" s="878"/>
      <c r="E564" s="878"/>
      <c r="F564" s="878"/>
      <c r="G564" s="878"/>
      <c r="H564" s="878"/>
      <c r="I564" s="878"/>
      <c r="J564" s="878"/>
      <c r="K564" s="878"/>
      <c r="L564" s="878"/>
      <c r="M564" s="878"/>
      <c r="N564" s="878"/>
      <c r="O564" s="878"/>
      <c r="P564" s="878"/>
      <c r="Q564" s="889"/>
      <c r="R564" s="882"/>
      <c r="S564" s="882"/>
      <c r="T564" s="882"/>
      <c r="U564" s="882"/>
      <c r="V564" s="882"/>
      <c r="W564" s="882"/>
      <c r="X564" s="882"/>
    </row>
    <row r="565" spans="1:24" ht="15.75" customHeight="1">
      <c r="A565" s="878"/>
      <c r="B565" s="878"/>
      <c r="C565" s="878"/>
      <c r="D565" s="878"/>
      <c r="E565" s="878"/>
      <c r="F565" s="878"/>
      <c r="G565" s="878"/>
      <c r="H565" s="878"/>
      <c r="I565" s="878"/>
      <c r="J565" s="878"/>
      <c r="K565" s="878"/>
      <c r="L565" s="878"/>
      <c r="M565" s="878"/>
      <c r="N565" s="878"/>
      <c r="O565" s="878"/>
      <c r="P565" s="878"/>
      <c r="Q565" s="889"/>
      <c r="R565" s="882"/>
      <c r="S565" s="882"/>
      <c r="T565" s="882"/>
      <c r="U565" s="882"/>
      <c r="V565" s="882"/>
      <c r="W565" s="882"/>
      <c r="X565" s="882"/>
    </row>
    <row r="566" spans="1:24" ht="15.75" customHeight="1">
      <c r="A566" s="878"/>
      <c r="B566" s="878"/>
      <c r="C566" s="878"/>
      <c r="D566" s="878"/>
      <c r="E566" s="878"/>
      <c r="F566" s="878"/>
      <c r="G566" s="878"/>
      <c r="H566" s="878"/>
      <c r="I566" s="878"/>
      <c r="J566" s="878"/>
      <c r="K566" s="878"/>
      <c r="L566" s="878"/>
      <c r="M566" s="878"/>
      <c r="N566" s="878"/>
      <c r="O566" s="878"/>
      <c r="P566" s="878"/>
      <c r="Q566" s="889"/>
      <c r="R566" s="882"/>
      <c r="S566" s="882"/>
      <c r="T566" s="882"/>
      <c r="U566" s="882"/>
      <c r="V566" s="882"/>
      <c r="W566" s="882"/>
      <c r="X566" s="882"/>
    </row>
    <row r="567" spans="1:24" ht="15.75" customHeight="1">
      <c r="A567" s="878"/>
      <c r="B567" s="878"/>
      <c r="C567" s="878"/>
      <c r="D567" s="878"/>
      <c r="E567" s="878"/>
      <c r="F567" s="878"/>
      <c r="G567" s="878"/>
      <c r="H567" s="878"/>
      <c r="I567" s="878"/>
      <c r="J567" s="878"/>
      <c r="K567" s="878"/>
      <c r="L567" s="878"/>
      <c r="M567" s="878"/>
      <c r="N567" s="878"/>
      <c r="O567" s="878"/>
      <c r="P567" s="878"/>
      <c r="Q567" s="889"/>
      <c r="R567" s="882"/>
      <c r="S567" s="882"/>
      <c r="T567" s="882"/>
      <c r="U567" s="882"/>
      <c r="V567" s="882"/>
      <c r="W567" s="882"/>
      <c r="X567" s="882"/>
    </row>
    <row r="568" spans="1:24" ht="15.75" customHeight="1">
      <c r="A568" s="878"/>
      <c r="B568" s="878"/>
      <c r="C568" s="878"/>
      <c r="D568" s="878"/>
      <c r="E568" s="878"/>
      <c r="F568" s="878"/>
      <c r="G568" s="878"/>
      <c r="H568" s="878"/>
      <c r="I568" s="878"/>
      <c r="J568" s="878"/>
      <c r="K568" s="878"/>
      <c r="L568" s="878"/>
      <c r="M568" s="878"/>
      <c r="N568" s="878"/>
      <c r="O568" s="878"/>
      <c r="P568" s="878"/>
      <c r="Q568" s="889"/>
      <c r="R568" s="882"/>
      <c r="S568" s="882"/>
      <c r="T568" s="882"/>
      <c r="U568" s="882"/>
      <c r="V568" s="882"/>
      <c r="W568" s="882"/>
      <c r="X568" s="882"/>
    </row>
    <row r="569" spans="1:24" ht="15.75" customHeight="1">
      <c r="A569" s="878"/>
      <c r="B569" s="878"/>
      <c r="C569" s="878"/>
      <c r="D569" s="878"/>
      <c r="E569" s="878"/>
      <c r="F569" s="878"/>
      <c r="G569" s="878"/>
      <c r="H569" s="878"/>
      <c r="I569" s="878"/>
      <c r="J569" s="878"/>
      <c r="K569" s="878"/>
      <c r="L569" s="878"/>
      <c r="M569" s="878"/>
      <c r="N569" s="878"/>
      <c r="O569" s="878"/>
      <c r="P569" s="878"/>
      <c r="Q569" s="889"/>
      <c r="R569" s="882"/>
      <c r="S569" s="882"/>
      <c r="T569" s="882"/>
      <c r="U569" s="882"/>
      <c r="V569" s="882"/>
      <c r="W569" s="882"/>
      <c r="X569" s="882"/>
    </row>
    <row r="570" spans="1:24" ht="15.75" customHeight="1">
      <c r="A570" s="878"/>
      <c r="B570" s="878"/>
      <c r="C570" s="878"/>
      <c r="D570" s="878"/>
      <c r="E570" s="878"/>
      <c r="F570" s="878"/>
      <c r="G570" s="878"/>
      <c r="H570" s="878"/>
      <c r="I570" s="878"/>
      <c r="J570" s="878"/>
      <c r="K570" s="878"/>
      <c r="L570" s="878"/>
      <c r="M570" s="878"/>
      <c r="N570" s="878"/>
      <c r="O570" s="878"/>
      <c r="P570" s="878"/>
      <c r="Q570" s="889"/>
      <c r="R570" s="882"/>
      <c r="S570" s="882"/>
      <c r="T570" s="882"/>
      <c r="U570" s="882"/>
      <c r="V570" s="882"/>
      <c r="W570" s="882"/>
      <c r="X570" s="882"/>
    </row>
    <row r="571" spans="1:24" ht="15.75" customHeight="1">
      <c r="A571" s="878"/>
      <c r="B571" s="878"/>
      <c r="C571" s="878"/>
      <c r="D571" s="878"/>
      <c r="E571" s="878"/>
      <c r="F571" s="878"/>
      <c r="G571" s="878"/>
      <c r="H571" s="878"/>
      <c r="I571" s="878"/>
      <c r="J571" s="878"/>
      <c r="K571" s="878"/>
      <c r="L571" s="878"/>
      <c r="M571" s="878"/>
      <c r="N571" s="878"/>
      <c r="O571" s="878"/>
      <c r="P571" s="878"/>
      <c r="Q571" s="889"/>
      <c r="R571" s="882"/>
      <c r="S571" s="882"/>
      <c r="T571" s="882"/>
      <c r="U571" s="882"/>
      <c r="V571" s="882"/>
      <c r="W571" s="882"/>
      <c r="X571" s="882"/>
    </row>
    <row r="572" spans="1:24" ht="15.75" customHeight="1">
      <c r="A572" s="878"/>
      <c r="B572" s="878"/>
      <c r="C572" s="878"/>
      <c r="D572" s="878"/>
      <c r="E572" s="878"/>
      <c r="F572" s="878"/>
      <c r="G572" s="878"/>
      <c r="H572" s="878"/>
      <c r="I572" s="878"/>
      <c r="J572" s="878"/>
      <c r="K572" s="878"/>
      <c r="L572" s="878"/>
      <c r="M572" s="878"/>
      <c r="N572" s="878"/>
      <c r="O572" s="878"/>
      <c r="P572" s="878"/>
      <c r="Q572" s="889"/>
      <c r="R572" s="882"/>
      <c r="S572" s="882"/>
      <c r="T572" s="882"/>
      <c r="U572" s="882"/>
      <c r="V572" s="882"/>
      <c r="W572" s="882"/>
      <c r="X572" s="882"/>
    </row>
    <row r="573" spans="1:24" ht="15.75" customHeight="1">
      <c r="A573" s="878"/>
      <c r="B573" s="878"/>
      <c r="C573" s="878"/>
      <c r="D573" s="878"/>
      <c r="E573" s="878"/>
      <c r="F573" s="878"/>
      <c r="G573" s="878"/>
      <c r="H573" s="878"/>
      <c r="I573" s="878"/>
      <c r="J573" s="878"/>
      <c r="K573" s="878"/>
      <c r="L573" s="878"/>
      <c r="M573" s="878"/>
      <c r="N573" s="878"/>
      <c r="O573" s="878"/>
      <c r="P573" s="878"/>
      <c r="Q573" s="889"/>
      <c r="R573" s="882"/>
      <c r="S573" s="882"/>
      <c r="T573" s="882"/>
      <c r="U573" s="882"/>
      <c r="V573" s="882"/>
      <c r="W573" s="882"/>
      <c r="X573" s="882"/>
    </row>
    <row r="574" spans="1:24" ht="15.75" customHeight="1">
      <c r="A574" s="878"/>
      <c r="B574" s="878"/>
      <c r="C574" s="878"/>
      <c r="D574" s="878"/>
      <c r="E574" s="878"/>
      <c r="F574" s="878"/>
      <c r="G574" s="878"/>
      <c r="H574" s="878"/>
      <c r="I574" s="878"/>
      <c r="J574" s="878"/>
      <c r="K574" s="878"/>
      <c r="L574" s="878"/>
      <c r="M574" s="878"/>
      <c r="N574" s="878"/>
      <c r="O574" s="878"/>
      <c r="P574" s="878"/>
      <c r="Q574" s="889"/>
      <c r="R574" s="882"/>
      <c r="S574" s="882"/>
      <c r="T574" s="882"/>
      <c r="U574" s="882"/>
      <c r="V574" s="882"/>
      <c r="W574" s="882"/>
      <c r="X574" s="882"/>
    </row>
    <row r="575" spans="1:24" ht="15.75" customHeight="1">
      <c r="A575" s="878"/>
      <c r="B575" s="878"/>
      <c r="C575" s="878"/>
      <c r="D575" s="878"/>
      <c r="E575" s="878"/>
      <c r="F575" s="878"/>
      <c r="G575" s="878"/>
      <c r="H575" s="878"/>
      <c r="I575" s="878"/>
      <c r="J575" s="878"/>
      <c r="K575" s="878"/>
      <c r="L575" s="878"/>
      <c r="M575" s="878"/>
      <c r="N575" s="878"/>
      <c r="O575" s="878"/>
      <c r="P575" s="878"/>
      <c r="Q575" s="889"/>
      <c r="R575" s="882"/>
      <c r="S575" s="882"/>
      <c r="T575" s="882"/>
      <c r="U575" s="882"/>
      <c r="V575" s="882"/>
      <c r="W575" s="882"/>
      <c r="X575" s="882"/>
    </row>
    <row r="576" spans="1:24" ht="15.75" customHeight="1">
      <c r="A576" s="878"/>
      <c r="B576" s="878"/>
      <c r="C576" s="878"/>
      <c r="D576" s="878"/>
      <c r="E576" s="878"/>
      <c r="F576" s="878"/>
      <c r="G576" s="878"/>
      <c r="H576" s="878"/>
      <c r="I576" s="878"/>
      <c r="J576" s="878"/>
      <c r="K576" s="878"/>
      <c r="L576" s="878"/>
      <c r="M576" s="878"/>
      <c r="N576" s="878"/>
      <c r="O576" s="878"/>
      <c r="P576" s="878"/>
      <c r="Q576" s="889"/>
      <c r="R576" s="882"/>
      <c r="S576" s="882"/>
      <c r="T576" s="882"/>
      <c r="U576" s="882"/>
      <c r="V576" s="882"/>
      <c r="W576" s="882"/>
      <c r="X576" s="882"/>
    </row>
    <row r="577" spans="1:24" ht="15.75" customHeight="1">
      <c r="A577" s="878"/>
      <c r="B577" s="878"/>
      <c r="C577" s="878"/>
      <c r="D577" s="878"/>
      <c r="E577" s="878"/>
      <c r="F577" s="878"/>
      <c r="G577" s="878"/>
      <c r="H577" s="878"/>
      <c r="I577" s="878"/>
      <c r="J577" s="878"/>
      <c r="K577" s="878"/>
      <c r="L577" s="878"/>
      <c r="M577" s="878"/>
      <c r="N577" s="878"/>
      <c r="O577" s="878"/>
      <c r="P577" s="878"/>
      <c r="Q577" s="889"/>
      <c r="R577" s="882"/>
      <c r="S577" s="882"/>
      <c r="T577" s="882"/>
      <c r="U577" s="882"/>
      <c r="V577" s="882"/>
      <c r="W577" s="882"/>
      <c r="X577" s="882"/>
    </row>
    <row r="578" spans="1:24" ht="15.75" customHeight="1">
      <c r="A578" s="878"/>
      <c r="B578" s="878"/>
      <c r="C578" s="878"/>
      <c r="D578" s="878"/>
      <c r="E578" s="878"/>
      <c r="F578" s="878"/>
      <c r="G578" s="878"/>
      <c r="H578" s="878"/>
      <c r="I578" s="878"/>
      <c r="J578" s="878"/>
      <c r="K578" s="878"/>
      <c r="L578" s="878"/>
      <c r="M578" s="878"/>
      <c r="N578" s="878"/>
      <c r="O578" s="878"/>
      <c r="P578" s="878"/>
      <c r="Q578" s="889"/>
      <c r="R578" s="882"/>
      <c r="S578" s="882"/>
      <c r="T578" s="882"/>
      <c r="U578" s="882"/>
      <c r="V578" s="882"/>
      <c r="W578" s="882"/>
      <c r="X578" s="882"/>
    </row>
    <row r="579" spans="1:24" ht="15.75" customHeight="1">
      <c r="A579" s="878"/>
      <c r="B579" s="878"/>
      <c r="C579" s="878"/>
      <c r="D579" s="878"/>
      <c r="E579" s="878"/>
      <c r="F579" s="878"/>
      <c r="G579" s="878"/>
      <c r="H579" s="878"/>
      <c r="I579" s="878"/>
      <c r="J579" s="878"/>
      <c r="K579" s="878"/>
      <c r="L579" s="878"/>
      <c r="M579" s="878"/>
      <c r="N579" s="878"/>
      <c r="O579" s="878"/>
      <c r="P579" s="878"/>
      <c r="Q579" s="889"/>
      <c r="R579" s="882"/>
      <c r="S579" s="882"/>
      <c r="T579" s="882"/>
      <c r="U579" s="882"/>
      <c r="V579" s="882"/>
      <c r="W579" s="882"/>
      <c r="X579" s="882"/>
    </row>
    <row r="580" spans="1:24" ht="15.75" customHeight="1">
      <c r="A580" s="878"/>
      <c r="B580" s="878"/>
      <c r="C580" s="878"/>
      <c r="D580" s="878"/>
      <c r="E580" s="878"/>
      <c r="F580" s="878"/>
      <c r="G580" s="878"/>
      <c r="H580" s="878"/>
      <c r="I580" s="878"/>
      <c r="J580" s="878"/>
      <c r="K580" s="878"/>
      <c r="L580" s="878"/>
      <c r="M580" s="878"/>
      <c r="N580" s="878"/>
      <c r="O580" s="878"/>
      <c r="P580" s="878"/>
      <c r="Q580" s="889"/>
      <c r="R580" s="882"/>
      <c r="S580" s="882"/>
      <c r="T580" s="882"/>
      <c r="U580" s="882"/>
      <c r="V580" s="882"/>
      <c r="W580" s="882"/>
      <c r="X580" s="882"/>
    </row>
    <row r="581" spans="1:24" ht="15.75" customHeight="1">
      <c r="A581" s="878"/>
      <c r="B581" s="878"/>
      <c r="C581" s="878"/>
      <c r="D581" s="878"/>
      <c r="E581" s="878"/>
      <c r="F581" s="878"/>
      <c r="G581" s="878"/>
      <c r="H581" s="878"/>
      <c r="I581" s="878"/>
      <c r="J581" s="878"/>
      <c r="K581" s="878"/>
      <c r="L581" s="878"/>
      <c r="M581" s="878"/>
      <c r="N581" s="878"/>
      <c r="O581" s="878"/>
      <c r="P581" s="878"/>
      <c r="Q581" s="889"/>
      <c r="R581" s="882"/>
      <c r="S581" s="882"/>
      <c r="T581" s="882"/>
      <c r="U581" s="882"/>
      <c r="V581" s="882"/>
      <c r="W581" s="882"/>
      <c r="X581" s="882"/>
    </row>
    <row r="582" spans="1:24" ht="15.75" customHeight="1">
      <c r="A582" s="878"/>
      <c r="B582" s="878"/>
      <c r="C582" s="878"/>
      <c r="D582" s="878"/>
      <c r="E582" s="878"/>
      <c r="F582" s="878"/>
      <c r="G582" s="878"/>
      <c r="H582" s="878"/>
      <c r="I582" s="878"/>
      <c r="J582" s="878"/>
      <c r="K582" s="878"/>
      <c r="L582" s="878"/>
      <c r="M582" s="878"/>
      <c r="N582" s="878"/>
      <c r="O582" s="878"/>
      <c r="P582" s="878"/>
      <c r="Q582" s="889"/>
      <c r="R582" s="882"/>
      <c r="S582" s="882"/>
      <c r="T582" s="882"/>
      <c r="U582" s="882"/>
      <c r="V582" s="882"/>
      <c r="W582" s="882"/>
      <c r="X582" s="882"/>
    </row>
    <row r="583" spans="1:24" ht="15.75" customHeight="1">
      <c r="A583" s="878"/>
      <c r="B583" s="878"/>
      <c r="C583" s="878"/>
      <c r="D583" s="878"/>
      <c r="E583" s="878"/>
      <c r="F583" s="878"/>
      <c r="G583" s="878"/>
      <c r="H583" s="878"/>
      <c r="I583" s="878"/>
      <c r="J583" s="878"/>
      <c r="K583" s="878"/>
      <c r="L583" s="878"/>
      <c r="M583" s="878"/>
      <c r="N583" s="878"/>
      <c r="O583" s="878"/>
      <c r="P583" s="878"/>
      <c r="Q583" s="889"/>
      <c r="R583" s="882"/>
      <c r="S583" s="882"/>
      <c r="T583" s="882"/>
      <c r="U583" s="882"/>
      <c r="V583" s="882"/>
      <c r="W583" s="882"/>
      <c r="X583" s="882"/>
    </row>
    <row r="584" spans="1:24" ht="15.75" customHeight="1">
      <c r="A584" s="878"/>
      <c r="B584" s="878"/>
      <c r="C584" s="878"/>
      <c r="D584" s="878"/>
      <c r="E584" s="878"/>
      <c r="F584" s="878"/>
      <c r="G584" s="878"/>
      <c r="H584" s="878"/>
      <c r="I584" s="878"/>
      <c r="J584" s="878"/>
      <c r="K584" s="878"/>
      <c r="L584" s="878"/>
      <c r="M584" s="878"/>
      <c r="N584" s="878"/>
      <c r="O584" s="878"/>
      <c r="P584" s="878"/>
      <c r="Q584" s="889"/>
      <c r="R584" s="882"/>
      <c r="S584" s="882"/>
      <c r="T584" s="882"/>
      <c r="U584" s="882"/>
      <c r="V584" s="882"/>
      <c r="W584" s="882"/>
      <c r="X584" s="882"/>
    </row>
    <row r="585" spans="1:24" ht="15.75" customHeight="1">
      <c r="A585" s="878"/>
      <c r="B585" s="878"/>
      <c r="C585" s="878"/>
      <c r="D585" s="878"/>
      <c r="E585" s="878"/>
      <c r="F585" s="878"/>
      <c r="G585" s="878"/>
      <c r="H585" s="878"/>
      <c r="I585" s="878"/>
      <c r="J585" s="878"/>
      <c r="K585" s="878"/>
      <c r="L585" s="878"/>
      <c r="M585" s="878"/>
      <c r="N585" s="878"/>
      <c r="O585" s="878"/>
      <c r="P585" s="878"/>
      <c r="Q585" s="889"/>
      <c r="R585" s="882"/>
      <c r="S585" s="882"/>
      <c r="T585" s="882"/>
      <c r="U585" s="882"/>
      <c r="V585" s="882"/>
      <c r="W585" s="882"/>
      <c r="X585" s="882"/>
    </row>
    <row r="586" spans="1:24" ht="15.75" customHeight="1">
      <c r="A586" s="878"/>
      <c r="B586" s="878"/>
      <c r="C586" s="878"/>
      <c r="D586" s="878"/>
      <c r="E586" s="878"/>
      <c r="F586" s="878"/>
      <c r="G586" s="878"/>
      <c r="H586" s="878"/>
      <c r="I586" s="878"/>
      <c r="J586" s="878"/>
      <c r="K586" s="878"/>
      <c r="L586" s="878"/>
      <c r="M586" s="878"/>
      <c r="N586" s="878"/>
      <c r="O586" s="878"/>
      <c r="P586" s="878"/>
      <c r="Q586" s="889"/>
      <c r="R586" s="882"/>
      <c r="S586" s="882"/>
      <c r="T586" s="882"/>
      <c r="U586" s="882"/>
      <c r="V586" s="882"/>
      <c r="W586" s="882"/>
      <c r="X586" s="882"/>
    </row>
    <row r="587" spans="1:24" ht="15.75" customHeight="1">
      <c r="A587" s="878"/>
      <c r="B587" s="878"/>
      <c r="C587" s="878"/>
      <c r="D587" s="878"/>
      <c r="E587" s="878"/>
      <c r="F587" s="878"/>
      <c r="G587" s="878"/>
      <c r="H587" s="878"/>
      <c r="I587" s="878"/>
      <c r="J587" s="878"/>
      <c r="K587" s="878"/>
      <c r="L587" s="878"/>
      <c r="M587" s="878"/>
      <c r="N587" s="878"/>
      <c r="O587" s="878"/>
      <c r="P587" s="878"/>
      <c r="Q587" s="889"/>
      <c r="R587" s="882"/>
      <c r="S587" s="882"/>
      <c r="T587" s="882"/>
      <c r="U587" s="882"/>
      <c r="V587" s="882"/>
      <c r="W587" s="882"/>
      <c r="X587" s="882"/>
    </row>
    <row r="588" spans="1:24" ht="15.75" customHeight="1">
      <c r="A588" s="878"/>
      <c r="B588" s="878"/>
      <c r="C588" s="878"/>
      <c r="D588" s="878"/>
      <c r="E588" s="878"/>
      <c r="F588" s="878"/>
      <c r="G588" s="878"/>
      <c r="H588" s="878"/>
      <c r="I588" s="878"/>
      <c r="J588" s="878"/>
      <c r="K588" s="878"/>
      <c r="L588" s="878"/>
      <c r="M588" s="878"/>
      <c r="N588" s="878"/>
      <c r="O588" s="878"/>
      <c r="P588" s="878"/>
      <c r="Q588" s="889"/>
      <c r="R588" s="882"/>
      <c r="S588" s="882"/>
      <c r="T588" s="882"/>
      <c r="U588" s="882"/>
      <c r="V588" s="882"/>
      <c r="W588" s="882"/>
      <c r="X588" s="882"/>
    </row>
    <row r="589" spans="1:24" ht="15.75" customHeight="1">
      <c r="A589" s="878"/>
      <c r="B589" s="878"/>
      <c r="C589" s="878"/>
      <c r="D589" s="878"/>
      <c r="E589" s="878"/>
      <c r="F589" s="878"/>
      <c r="G589" s="878"/>
      <c r="H589" s="878"/>
      <c r="I589" s="878"/>
      <c r="J589" s="878"/>
      <c r="K589" s="878"/>
      <c r="L589" s="878"/>
      <c r="M589" s="878"/>
      <c r="N589" s="878"/>
      <c r="O589" s="878"/>
      <c r="P589" s="878"/>
      <c r="Q589" s="889"/>
      <c r="R589" s="882"/>
      <c r="S589" s="882"/>
      <c r="T589" s="882"/>
      <c r="U589" s="882"/>
      <c r="V589" s="882"/>
      <c r="W589" s="882"/>
      <c r="X589" s="882"/>
    </row>
    <row r="590" spans="1:24" ht="15.75" customHeight="1">
      <c r="A590" s="878"/>
      <c r="B590" s="878"/>
      <c r="C590" s="878"/>
      <c r="D590" s="878"/>
      <c r="E590" s="878"/>
      <c r="F590" s="878"/>
      <c r="G590" s="878"/>
      <c r="H590" s="878"/>
      <c r="I590" s="878"/>
      <c r="J590" s="878"/>
      <c r="K590" s="878"/>
      <c r="L590" s="878"/>
      <c r="M590" s="878"/>
      <c r="N590" s="878"/>
      <c r="O590" s="878"/>
      <c r="P590" s="878"/>
      <c r="Q590" s="889"/>
      <c r="R590" s="882"/>
      <c r="S590" s="882"/>
      <c r="T590" s="882"/>
      <c r="U590" s="882"/>
      <c r="V590" s="882"/>
      <c r="W590" s="882"/>
      <c r="X590" s="882"/>
    </row>
    <row r="591" spans="1:24" ht="15.75" customHeight="1">
      <c r="A591" s="878"/>
      <c r="B591" s="878"/>
      <c r="C591" s="878"/>
      <c r="D591" s="878"/>
      <c r="E591" s="878"/>
      <c r="F591" s="878"/>
      <c r="G591" s="878"/>
      <c r="H591" s="878"/>
      <c r="I591" s="878"/>
      <c r="J591" s="878"/>
      <c r="K591" s="878"/>
      <c r="L591" s="878"/>
      <c r="M591" s="878"/>
      <c r="N591" s="878"/>
      <c r="O591" s="878"/>
      <c r="P591" s="878"/>
      <c r="Q591" s="889"/>
      <c r="R591" s="882"/>
      <c r="S591" s="882"/>
      <c r="T591" s="882"/>
      <c r="U591" s="882"/>
      <c r="V591" s="882"/>
      <c r="W591" s="882"/>
      <c r="X591" s="882"/>
    </row>
    <row r="592" spans="1:24" ht="15.75" customHeight="1">
      <c r="A592" s="878"/>
      <c r="B592" s="878"/>
      <c r="C592" s="878"/>
      <c r="D592" s="878"/>
      <c r="E592" s="878"/>
      <c r="F592" s="878"/>
      <c r="G592" s="878"/>
      <c r="H592" s="878"/>
      <c r="I592" s="878"/>
      <c r="J592" s="878"/>
      <c r="K592" s="878"/>
      <c r="L592" s="878"/>
      <c r="M592" s="878"/>
      <c r="N592" s="878"/>
      <c r="O592" s="878"/>
      <c r="P592" s="878"/>
      <c r="Q592" s="889"/>
      <c r="R592" s="882"/>
      <c r="S592" s="882"/>
      <c r="T592" s="882"/>
      <c r="U592" s="882"/>
      <c r="V592" s="882"/>
      <c r="W592" s="882"/>
      <c r="X592" s="882"/>
    </row>
    <row r="593" spans="1:24" ht="15.75" customHeight="1">
      <c r="A593" s="878"/>
      <c r="B593" s="878"/>
      <c r="C593" s="878"/>
      <c r="D593" s="878"/>
      <c r="E593" s="878"/>
      <c r="F593" s="878"/>
      <c r="G593" s="878"/>
      <c r="H593" s="878"/>
      <c r="I593" s="878"/>
      <c r="J593" s="878"/>
      <c r="K593" s="878"/>
      <c r="L593" s="878"/>
      <c r="M593" s="878"/>
      <c r="N593" s="878"/>
      <c r="O593" s="878"/>
      <c r="P593" s="878"/>
      <c r="Q593" s="889"/>
      <c r="R593" s="882"/>
      <c r="S593" s="882"/>
      <c r="T593" s="882"/>
      <c r="U593" s="882"/>
      <c r="V593" s="882"/>
      <c r="W593" s="882"/>
      <c r="X593" s="882"/>
    </row>
    <row r="594" spans="1:24" ht="15.75" customHeight="1">
      <c r="A594" s="878"/>
      <c r="B594" s="878"/>
      <c r="C594" s="878"/>
      <c r="D594" s="878"/>
      <c r="E594" s="878"/>
      <c r="F594" s="878"/>
      <c r="G594" s="878"/>
      <c r="H594" s="878"/>
      <c r="I594" s="878"/>
      <c r="J594" s="878"/>
      <c r="K594" s="878"/>
      <c r="L594" s="878"/>
      <c r="M594" s="878"/>
      <c r="N594" s="878"/>
      <c r="O594" s="878"/>
      <c r="P594" s="878"/>
      <c r="Q594" s="889"/>
      <c r="R594" s="882"/>
      <c r="S594" s="882"/>
      <c r="T594" s="882"/>
      <c r="U594" s="882"/>
      <c r="V594" s="882"/>
      <c r="W594" s="882"/>
      <c r="X594" s="882"/>
    </row>
    <row r="595" spans="1:24" ht="15.75" customHeight="1">
      <c r="A595" s="878"/>
      <c r="B595" s="878"/>
      <c r="C595" s="878"/>
      <c r="D595" s="878"/>
      <c r="E595" s="878"/>
      <c r="F595" s="878"/>
      <c r="G595" s="878"/>
      <c r="H595" s="878"/>
      <c r="I595" s="878"/>
      <c r="J595" s="878"/>
      <c r="K595" s="878"/>
      <c r="L595" s="878"/>
      <c r="M595" s="878"/>
      <c r="N595" s="878"/>
      <c r="O595" s="878"/>
      <c r="P595" s="878"/>
      <c r="Q595" s="889"/>
      <c r="R595" s="882"/>
      <c r="S595" s="882"/>
      <c r="T595" s="882"/>
      <c r="U595" s="882"/>
      <c r="V595" s="882"/>
      <c r="W595" s="882"/>
      <c r="X595" s="882"/>
    </row>
    <row r="596" spans="1:24" ht="15.75" customHeight="1">
      <c r="A596" s="878"/>
      <c r="B596" s="878"/>
      <c r="C596" s="878"/>
      <c r="D596" s="878"/>
      <c r="E596" s="878"/>
      <c r="F596" s="878"/>
      <c r="G596" s="878"/>
      <c r="H596" s="878"/>
      <c r="I596" s="878"/>
      <c r="J596" s="878"/>
      <c r="K596" s="878"/>
      <c r="L596" s="878"/>
      <c r="M596" s="878"/>
      <c r="N596" s="878"/>
      <c r="O596" s="878"/>
      <c r="P596" s="878"/>
      <c r="Q596" s="889"/>
      <c r="R596" s="882"/>
      <c r="S596" s="882"/>
      <c r="T596" s="882"/>
      <c r="U596" s="882"/>
      <c r="V596" s="882"/>
      <c r="W596" s="882"/>
      <c r="X596" s="882"/>
    </row>
    <row r="597" spans="1:24" ht="15.75" customHeight="1">
      <c r="A597" s="878"/>
      <c r="B597" s="878"/>
      <c r="C597" s="878"/>
      <c r="D597" s="878"/>
      <c r="E597" s="878"/>
      <c r="F597" s="878"/>
      <c r="G597" s="878"/>
      <c r="H597" s="878"/>
      <c r="I597" s="878"/>
      <c r="J597" s="878"/>
      <c r="K597" s="878"/>
      <c r="L597" s="878"/>
      <c r="M597" s="878"/>
      <c r="N597" s="878"/>
      <c r="O597" s="878"/>
      <c r="P597" s="878"/>
      <c r="Q597" s="889"/>
      <c r="R597" s="882"/>
      <c r="S597" s="882"/>
      <c r="T597" s="882"/>
      <c r="U597" s="882"/>
      <c r="V597" s="882"/>
      <c r="W597" s="882"/>
      <c r="X597" s="882"/>
    </row>
    <row r="598" spans="1:24" ht="15.75" customHeight="1">
      <c r="A598" s="878"/>
      <c r="B598" s="878"/>
      <c r="C598" s="878"/>
      <c r="D598" s="878"/>
      <c r="E598" s="878"/>
      <c r="F598" s="878"/>
      <c r="G598" s="878"/>
      <c r="H598" s="878"/>
      <c r="I598" s="878"/>
      <c r="J598" s="878"/>
      <c r="K598" s="878"/>
      <c r="L598" s="878"/>
      <c r="M598" s="878"/>
      <c r="N598" s="878"/>
      <c r="O598" s="878"/>
      <c r="P598" s="878"/>
      <c r="Q598" s="889"/>
      <c r="R598" s="882"/>
      <c r="S598" s="882"/>
      <c r="T598" s="882"/>
      <c r="U598" s="882"/>
      <c r="V598" s="882"/>
      <c r="W598" s="882"/>
      <c r="X598" s="882"/>
    </row>
    <row r="599" spans="1:24" ht="15.75" customHeight="1">
      <c r="A599" s="878"/>
      <c r="B599" s="878"/>
      <c r="C599" s="878"/>
      <c r="D599" s="878"/>
      <c r="E599" s="878"/>
      <c r="F599" s="878"/>
      <c r="G599" s="878"/>
      <c r="H599" s="878"/>
      <c r="I599" s="878"/>
      <c r="J599" s="878"/>
      <c r="K599" s="878"/>
      <c r="L599" s="878"/>
      <c r="M599" s="878"/>
      <c r="N599" s="878"/>
      <c r="O599" s="878"/>
      <c r="P599" s="878"/>
      <c r="Q599" s="889"/>
      <c r="R599" s="882"/>
      <c r="S599" s="882"/>
      <c r="T599" s="882"/>
      <c r="U599" s="882"/>
      <c r="V599" s="882"/>
      <c r="W599" s="882"/>
      <c r="X599" s="882"/>
    </row>
    <row r="600" spans="1:24" ht="15.75" customHeight="1">
      <c r="A600" s="878"/>
      <c r="B600" s="878"/>
      <c r="C600" s="878"/>
      <c r="D600" s="878"/>
      <c r="E600" s="878"/>
      <c r="F600" s="878"/>
      <c r="G600" s="878"/>
      <c r="H600" s="878"/>
      <c r="I600" s="878"/>
      <c r="J600" s="878"/>
      <c r="K600" s="878"/>
      <c r="L600" s="878"/>
      <c r="M600" s="878"/>
      <c r="N600" s="878"/>
      <c r="O600" s="878"/>
      <c r="P600" s="878"/>
      <c r="Q600" s="889"/>
      <c r="R600" s="882"/>
      <c r="S600" s="882"/>
      <c r="T600" s="882"/>
      <c r="U600" s="882"/>
      <c r="V600" s="882"/>
      <c r="W600" s="882"/>
      <c r="X600" s="882"/>
    </row>
    <row r="601" spans="1:24" ht="15.75" customHeight="1">
      <c r="A601" s="878"/>
      <c r="B601" s="878"/>
      <c r="C601" s="878"/>
      <c r="D601" s="878"/>
      <c r="E601" s="878"/>
      <c r="F601" s="878"/>
      <c r="G601" s="878"/>
      <c r="H601" s="878"/>
      <c r="I601" s="878"/>
      <c r="J601" s="878"/>
      <c r="K601" s="878"/>
      <c r="L601" s="878"/>
      <c r="M601" s="878"/>
      <c r="N601" s="878"/>
      <c r="O601" s="878"/>
      <c r="P601" s="878"/>
      <c r="Q601" s="889"/>
      <c r="R601" s="882"/>
      <c r="S601" s="882"/>
      <c r="T601" s="882"/>
      <c r="U601" s="882"/>
      <c r="V601" s="882"/>
      <c r="W601" s="882"/>
      <c r="X601" s="882"/>
    </row>
    <row r="602" spans="1:24" ht="15.75" customHeight="1">
      <c r="A602" s="878"/>
      <c r="B602" s="878"/>
      <c r="C602" s="878"/>
      <c r="D602" s="878"/>
      <c r="E602" s="878"/>
      <c r="F602" s="878"/>
      <c r="G602" s="878"/>
      <c r="H602" s="878"/>
      <c r="I602" s="878"/>
      <c r="J602" s="878"/>
      <c r="K602" s="878"/>
      <c r="L602" s="878"/>
      <c r="M602" s="878"/>
      <c r="N602" s="878"/>
      <c r="O602" s="878"/>
      <c r="P602" s="878"/>
      <c r="Q602" s="889"/>
      <c r="R602" s="882"/>
      <c r="S602" s="882"/>
      <c r="T602" s="882"/>
      <c r="U602" s="882"/>
      <c r="V602" s="882"/>
      <c r="W602" s="882"/>
      <c r="X602" s="882"/>
    </row>
    <row r="603" spans="1:24" ht="15.75" customHeight="1">
      <c r="A603" s="878"/>
      <c r="B603" s="878"/>
      <c r="C603" s="878"/>
      <c r="D603" s="878"/>
      <c r="E603" s="878"/>
      <c r="F603" s="878"/>
      <c r="G603" s="878"/>
      <c r="H603" s="878"/>
      <c r="I603" s="878"/>
      <c r="J603" s="878"/>
      <c r="K603" s="878"/>
      <c r="L603" s="878"/>
      <c r="M603" s="878"/>
      <c r="N603" s="878"/>
      <c r="O603" s="878"/>
      <c r="P603" s="878"/>
      <c r="Q603" s="889"/>
      <c r="R603" s="882"/>
      <c r="S603" s="882"/>
      <c r="T603" s="882"/>
      <c r="U603" s="882"/>
      <c r="V603" s="882"/>
      <c r="W603" s="882"/>
      <c r="X603" s="882"/>
    </row>
    <row r="604" spans="1:24" ht="15.75" customHeight="1">
      <c r="A604" s="878"/>
      <c r="B604" s="878"/>
      <c r="C604" s="878"/>
      <c r="D604" s="878"/>
      <c r="E604" s="878"/>
      <c r="F604" s="878"/>
      <c r="G604" s="878"/>
      <c r="H604" s="878"/>
      <c r="I604" s="878"/>
      <c r="J604" s="878"/>
      <c r="K604" s="878"/>
      <c r="L604" s="878"/>
      <c r="M604" s="878"/>
      <c r="N604" s="878"/>
      <c r="O604" s="878"/>
      <c r="P604" s="878"/>
      <c r="Q604" s="889"/>
      <c r="R604" s="882"/>
      <c r="S604" s="882"/>
      <c r="T604" s="882"/>
      <c r="U604" s="882"/>
      <c r="V604" s="882"/>
      <c r="W604" s="882"/>
      <c r="X604" s="882"/>
    </row>
    <row r="605" spans="1:24" ht="15.75" customHeight="1">
      <c r="A605" s="878"/>
      <c r="B605" s="878"/>
      <c r="C605" s="878"/>
      <c r="D605" s="878"/>
      <c r="E605" s="878"/>
      <c r="F605" s="878"/>
      <c r="G605" s="878"/>
      <c r="H605" s="878"/>
      <c r="I605" s="878"/>
      <c r="J605" s="878"/>
      <c r="K605" s="878"/>
      <c r="L605" s="878"/>
      <c r="M605" s="878"/>
      <c r="N605" s="878"/>
      <c r="O605" s="878"/>
      <c r="P605" s="878"/>
      <c r="Q605" s="889"/>
      <c r="R605" s="882"/>
      <c r="S605" s="882"/>
      <c r="T605" s="882"/>
      <c r="U605" s="882"/>
      <c r="V605" s="882"/>
      <c r="W605" s="882"/>
      <c r="X605" s="882"/>
    </row>
    <row r="606" spans="1:24" ht="15.75" customHeight="1">
      <c r="A606" s="878"/>
      <c r="B606" s="878"/>
      <c r="C606" s="878"/>
      <c r="D606" s="878"/>
      <c r="E606" s="878"/>
      <c r="F606" s="878"/>
      <c r="G606" s="878"/>
      <c r="H606" s="878"/>
      <c r="I606" s="878"/>
      <c r="J606" s="878"/>
      <c r="K606" s="878"/>
      <c r="L606" s="878"/>
      <c r="M606" s="878"/>
      <c r="N606" s="878"/>
      <c r="O606" s="878"/>
      <c r="P606" s="878"/>
      <c r="Q606" s="889"/>
      <c r="R606" s="882"/>
      <c r="S606" s="882"/>
      <c r="T606" s="882"/>
      <c r="U606" s="882"/>
      <c r="V606" s="882"/>
      <c r="W606" s="882"/>
      <c r="X606" s="882"/>
    </row>
    <row r="607" spans="1:24" ht="15.75" customHeight="1">
      <c r="A607" s="878"/>
      <c r="B607" s="878"/>
      <c r="C607" s="878"/>
      <c r="D607" s="878"/>
      <c r="E607" s="878"/>
      <c r="F607" s="878"/>
      <c r="G607" s="878"/>
      <c r="H607" s="878"/>
      <c r="I607" s="878"/>
      <c r="J607" s="878"/>
      <c r="K607" s="878"/>
      <c r="L607" s="878"/>
      <c r="M607" s="878"/>
      <c r="N607" s="878"/>
      <c r="O607" s="878"/>
      <c r="P607" s="878"/>
      <c r="Q607" s="889"/>
      <c r="R607" s="882"/>
      <c r="S607" s="882"/>
      <c r="T607" s="882"/>
      <c r="U607" s="882"/>
      <c r="V607" s="882"/>
      <c r="W607" s="882"/>
      <c r="X607" s="882"/>
    </row>
    <row r="608" spans="1:24" ht="15.75" customHeight="1">
      <c r="A608" s="878"/>
      <c r="B608" s="878"/>
      <c r="C608" s="878"/>
      <c r="D608" s="878"/>
      <c r="E608" s="878"/>
      <c r="F608" s="878"/>
      <c r="G608" s="878"/>
      <c r="H608" s="878"/>
      <c r="I608" s="878"/>
      <c r="J608" s="878"/>
      <c r="K608" s="878"/>
      <c r="L608" s="878"/>
      <c r="M608" s="878"/>
      <c r="N608" s="878"/>
      <c r="O608" s="878"/>
      <c r="P608" s="878"/>
      <c r="Q608" s="889"/>
      <c r="R608" s="882"/>
      <c r="S608" s="882"/>
      <c r="T608" s="882"/>
      <c r="U608" s="882"/>
      <c r="V608" s="882"/>
      <c r="W608" s="882"/>
      <c r="X608" s="882"/>
    </row>
    <row r="609" spans="1:24" ht="15.75" customHeight="1">
      <c r="A609" s="878"/>
      <c r="B609" s="878"/>
      <c r="C609" s="878"/>
      <c r="D609" s="878"/>
      <c r="E609" s="878"/>
      <c r="F609" s="878"/>
      <c r="G609" s="878"/>
      <c r="H609" s="878"/>
      <c r="I609" s="878"/>
      <c r="J609" s="878"/>
      <c r="K609" s="878"/>
      <c r="L609" s="878"/>
      <c r="M609" s="878"/>
      <c r="N609" s="878"/>
      <c r="O609" s="878"/>
      <c r="P609" s="878"/>
      <c r="Q609" s="889"/>
      <c r="R609" s="882"/>
      <c r="S609" s="882"/>
      <c r="T609" s="882"/>
      <c r="U609" s="882"/>
      <c r="V609" s="882"/>
      <c r="W609" s="882"/>
      <c r="X609" s="882"/>
    </row>
    <row r="610" spans="1:24" ht="15.75" customHeight="1">
      <c r="A610" s="878"/>
      <c r="B610" s="878"/>
      <c r="C610" s="878"/>
      <c r="D610" s="878"/>
      <c r="E610" s="878"/>
      <c r="F610" s="878"/>
      <c r="G610" s="878"/>
      <c r="H610" s="878"/>
      <c r="I610" s="878"/>
      <c r="J610" s="878"/>
      <c r="K610" s="878"/>
      <c r="L610" s="878"/>
      <c r="M610" s="878"/>
      <c r="N610" s="878"/>
      <c r="O610" s="878"/>
      <c r="P610" s="878"/>
      <c r="Q610" s="889"/>
      <c r="R610" s="882"/>
      <c r="S610" s="882"/>
      <c r="T610" s="882"/>
      <c r="U610" s="882"/>
      <c r="V610" s="882"/>
      <c r="W610" s="882"/>
      <c r="X610" s="882"/>
    </row>
    <row r="611" spans="1:24" ht="15.75" customHeight="1">
      <c r="A611" s="878"/>
      <c r="B611" s="878"/>
      <c r="C611" s="878"/>
      <c r="D611" s="878"/>
      <c r="E611" s="878"/>
      <c r="F611" s="878"/>
      <c r="G611" s="878"/>
      <c r="H611" s="878"/>
      <c r="I611" s="878"/>
      <c r="J611" s="878"/>
      <c r="K611" s="878"/>
      <c r="L611" s="878"/>
      <c r="M611" s="878"/>
      <c r="N611" s="878"/>
      <c r="O611" s="878"/>
      <c r="P611" s="878"/>
      <c r="Q611" s="889"/>
      <c r="R611" s="882"/>
      <c r="S611" s="882"/>
      <c r="T611" s="882"/>
      <c r="U611" s="882"/>
      <c r="V611" s="882"/>
      <c r="W611" s="882"/>
      <c r="X611" s="882"/>
    </row>
    <row r="612" spans="1:24" ht="15.75" customHeight="1">
      <c r="A612" s="878"/>
      <c r="B612" s="878"/>
      <c r="C612" s="878"/>
      <c r="D612" s="878"/>
      <c r="E612" s="878"/>
      <c r="F612" s="878"/>
      <c r="G612" s="878"/>
      <c r="H612" s="878"/>
      <c r="I612" s="878"/>
      <c r="J612" s="878"/>
      <c r="K612" s="878"/>
      <c r="L612" s="878"/>
      <c r="M612" s="878"/>
      <c r="N612" s="878"/>
      <c r="O612" s="878"/>
      <c r="P612" s="878"/>
      <c r="Q612" s="889"/>
      <c r="R612" s="882"/>
      <c r="S612" s="882"/>
      <c r="T612" s="882"/>
      <c r="U612" s="882"/>
      <c r="V612" s="882"/>
      <c r="W612" s="882"/>
      <c r="X612" s="882"/>
    </row>
    <row r="613" spans="1:24" ht="15.75" customHeight="1">
      <c r="A613" s="878"/>
      <c r="B613" s="878"/>
      <c r="C613" s="878"/>
      <c r="D613" s="878"/>
      <c r="E613" s="878"/>
      <c r="F613" s="878"/>
      <c r="G613" s="878"/>
      <c r="H613" s="878"/>
      <c r="I613" s="878"/>
      <c r="J613" s="878"/>
      <c r="K613" s="878"/>
      <c r="L613" s="878"/>
      <c r="M613" s="878"/>
      <c r="N613" s="878"/>
      <c r="O613" s="878"/>
      <c r="P613" s="878"/>
      <c r="Q613" s="889"/>
      <c r="R613" s="882"/>
      <c r="S613" s="882"/>
      <c r="T613" s="882"/>
      <c r="U613" s="882"/>
      <c r="V613" s="882"/>
      <c r="W613" s="882"/>
      <c r="X613" s="882"/>
    </row>
    <row r="614" spans="1:24" ht="15.75" customHeight="1">
      <c r="A614" s="878"/>
      <c r="B614" s="878"/>
      <c r="C614" s="878"/>
      <c r="D614" s="878"/>
      <c r="E614" s="878"/>
      <c r="F614" s="878"/>
      <c r="G614" s="878"/>
      <c r="H614" s="878"/>
      <c r="I614" s="878"/>
      <c r="J614" s="878"/>
      <c r="K614" s="878"/>
      <c r="L614" s="878"/>
      <c r="M614" s="878"/>
      <c r="N614" s="878"/>
      <c r="O614" s="878"/>
      <c r="P614" s="878"/>
      <c r="Q614" s="889"/>
      <c r="R614" s="882"/>
      <c r="S614" s="882"/>
      <c r="T614" s="882"/>
      <c r="U614" s="882"/>
      <c r="V614" s="882"/>
      <c r="W614" s="882"/>
      <c r="X614" s="882"/>
    </row>
    <row r="615" spans="1:24" ht="15.75" customHeight="1">
      <c r="A615" s="878"/>
      <c r="B615" s="878"/>
      <c r="C615" s="878"/>
      <c r="D615" s="878"/>
      <c r="E615" s="878"/>
      <c r="F615" s="878"/>
      <c r="G615" s="878"/>
      <c r="H615" s="878"/>
      <c r="I615" s="878"/>
      <c r="J615" s="878"/>
      <c r="K615" s="878"/>
      <c r="L615" s="878"/>
      <c r="M615" s="878"/>
      <c r="N615" s="878"/>
      <c r="O615" s="878"/>
      <c r="P615" s="878"/>
      <c r="Q615" s="889"/>
      <c r="R615" s="882"/>
      <c r="S615" s="882"/>
      <c r="T615" s="882"/>
      <c r="U615" s="882"/>
      <c r="V615" s="882"/>
      <c r="W615" s="882"/>
      <c r="X615" s="882"/>
    </row>
    <row r="616" spans="1:24" ht="15.75" customHeight="1">
      <c r="A616" s="878"/>
      <c r="B616" s="878"/>
      <c r="C616" s="878"/>
      <c r="D616" s="878"/>
      <c r="E616" s="878"/>
      <c r="F616" s="878"/>
      <c r="G616" s="878"/>
      <c r="H616" s="878"/>
      <c r="I616" s="878"/>
      <c r="J616" s="878"/>
      <c r="K616" s="878"/>
      <c r="L616" s="878"/>
      <c r="M616" s="878"/>
      <c r="N616" s="878"/>
      <c r="O616" s="878"/>
      <c r="P616" s="878"/>
      <c r="Q616" s="889"/>
      <c r="R616" s="882"/>
      <c r="S616" s="882"/>
      <c r="T616" s="882"/>
      <c r="U616" s="882"/>
      <c r="V616" s="882"/>
      <c r="W616" s="882"/>
      <c r="X616" s="882"/>
    </row>
    <row r="617" spans="1:24" ht="15.75" customHeight="1">
      <c r="A617" s="878"/>
      <c r="B617" s="878"/>
      <c r="C617" s="878"/>
      <c r="D617" s="878"/>
      <c r="E617" s="878"/>
      <c r="F617" s="878"/>
      <c r="G617" s="878"/>
      <c r="H617" s="878"/>
      <c r="I617" s="878"/>
      <c r="J617" s="878"/>
      <c r="K617" s="878"/>
      <c r="L617" s="878"/>
      <c r="M617" s="878"/>
      <c r="N617" s="878"/>
      <c r="O617" s="878"/>
      <c r="P617" s="878"/>
      <c r="Q617" s="889"/>
      <c r="R617" s="882"/>
      <c r="S617" s="882"/>
      <c r="T617" s="882"/>
      <c r="U617" s="882"/>
      <c r="V617" s="882"/>
      <c r="W617" s="882"/>
      <c r="X617" s="882"/>
    </row>
    <row r="618" spans="1:24" ht="15.75" customHeight="1">
      <c r="A618" s="878"/>
      <c r="B618" s="878"/>
      <c r="C618" s="878"/>
      <c r="D618" s="878"/>
      <c r="E618" s="878"/>
      <c r="F618" s="878"/>
      <c r="G618" s="878"/>
      <c r="H618" s="878"/>
      <c r="I618" s="878"/>
      <c r="J618" s="878"/>
      <c r="K618" s="878"/>
      <c r="L618" s="878"/>
      <c r="M618" s="878"/>
      <c r="N618" s="878"/>
      <c r="O618" s="878"/>
      <c r="P618" s="878"/>
      <c r="Q618" s="889"/>
      <c r="R618" s="882"/>
      <c r="S618" s="882"/>
      <c r="T618" s="882"/>
      <c r="U618" s="882"/>
      <c r="V618" s="882"/>
      <c r="W618" s="882"/>
      <c r="X618" s="882"/>
    </row>
    <row r="619" spans="1:24" ht="15.75" customHeight="1">
      <c r="A619" s="878"/>
      <c r="B619" s="878"/>
      <c r="C619" s="878"/>
      <c r="D619" s="878"/>
      <c r="E619" s="878"/>
      <c r="F619" s="878"/>
      <c r="G619" s="878"/>
      <c r="H619" s="878"/>
      <c r="I619" s="878"/>
      <c r="J619" s="878"/>
      <c r="K619" s="878"/>
      <c r="L619" s="878"/>
      <c r="M619" s="878"/>
      <c r="N619" s="878"/>
      <c r="O619" s="878"/>
      <c r="P619" s="878"/>
      <c r="Q619" s="889"/>
      <c r="R619" s="882"/>
      <c r="S619" s="882"/>
      <c r="T619" s="882"/>
      <c r="U619" s="882"/>
      <c r="V619" s="882"/>
      <c r="W619" s="882"/>
      <c r="X619" s="882"/>
    </row>
    <row r="620" spans="1:24" ht="15.75" customHeight="1">
      <c r="A620" s="878"/>
      <c r="B620" s="878"/>
      <c r="C620" s="878"/>
      <c r="D620" s="878"/>
      <c r="E620" s="878"/>
      <c r="F620" s="878"/>
      <c r="G620" s="878"/>
      <c r="H620" s="878"/>
      <c r="I620" s="878"/>
      <c r="J620" s="878"/>
      <c r="K620" s="878"/>
      <c r="L620" s="878"/>
      <c r="M620" s="878"/>
      <c r="N620" s="878"/>
      <c r="O620" s="878"/>
      <c r="P620" s="878"/>
      <c r="Q620" s="889"/>
      <c r="R620" s="882"/>
      <c r="S620" s="882"/>
      <c r="T620" s="882"/>
      <c r="U620" s="882"/>
      <c r="V620" s="882"/>
      <c r="W620" s="882"/>
      <c r="X620" s="882"/>
    </row>
    <row r="621" spans="1:24" ht="15.75" customHeight="1">
      <c r="A621" s="878"/>
      <c r="B621" s="878"/>
      <c r="C621" s="878"/>
      <c r="D621" s="878"/>
      <c r="E621" s="878"/>
      <c r="F621" s="878"/>
      <c r="G621" s="878"/>
      <c r="H621" s="878"/>
      <c r="I621" s="878"/>
      <c r="J621" s="878"/>
      <c r="K621" s="878"/>
      <c r="L621" s="878"/>
      <c r="M621" s="878"/>
      <c r="N621" s="878"/>
      <c r="O621" s="878"/>
      <c r="P621" s="878"/>
      <c r="Q621" s="889"/>
      <c r="R621" s="882"/>
      <c r="S621" s="882"/>
      <c r="T621" s="882"/>
      <c r="U621" s="882"/>
      <c r="V621" s="882"/>
      <c r="W621" s="882"/>
      <c r="X621" s="882"/>
    </row>
    <row r="622" spans="1:24" ht="15.75" customHeight="1">
      <c r="A622" s="878"/>
      <c r="B622" s="878"/>
      <c r="C622" s="878"/>
      <c r="D622" s="878"/>
      <c r="E622" s="878"/>
      <c r="F622" s="878"/>
      <c r="G622" s="878"/>
      <c r="H622" s="878"/>
      <c r="I622" s="878"/>
      <c r="J622" s="878"/>
      <c r="K622" s="878"/>
      <c r="L622" s="878"/>
      <c r="M622" s="878"/>
      <c r="N622" s="878"/>
      <c r="O622" s="878"/>
      <c r="P622" s="878"/>
      <c r="Q622" s="889"/>
      <c r="R622" s="882"/>
      <c r="S622" s="882"/>
      <c r="T622" s="882"/>
      <c r="U622" s="882"/>
      <c r="V622" s="882"/>
      <c r="W622" s="882"/>
      <c r="X622" s="882"/>
    </row>
    <row r="623" spans="1:24" ht="15.75" customHeight="1">
      <c r="A623" s="878"/>
      <c r="B623" s="878"/>
      <c r="C623" s="878"/>
      <c r="D623" s="878"/>
      <c r="E623" s="878"/>
      <c r="F623" s="878"/>
      <c r="G623" s="878"/>
      <c r="H623" s="878"/>
      <c r="I623" s="878"/>
      <c r="J623" s="878"/>
      <c r="K623" s="878"/>
      <c r="L623" s="878"/>
      <c r="M623" s="878"/>
      <c r="N623" s="878"/>
      <c r="O623" s="878"/>
      <c r="P623" s="878"/>
      <c r="Q623" s="889"/>
      <c r="R623" s="882"/>
      <c r="S623" s="882"/>
      <c r="T623" s="882"/>
      <c r="U623" s="882"/>
      <c r="V623" s="882"/>
      <c r="W623" s="882"/>
      <c r="X623" s="882"/>
    </row>
    <row r="624" spans="1:24" ht="15.75" customHeight="1">
      <c r="A624" s="878"/>
      <c r="B624" s="878"/>
      <c r="C624" s="878"/>
      <c r="D624" s="878"/>
      <c r="E624" s="878"/>
      <c r="F624" s="878"/>
      <c r="G624" s="878"/>
      <c r="H624" s="878"/>
      <c r="I624" s="878"/>
      <c r="J624" s="878"/>
      <c r="K624" s="878"/>
      <c r="L624" s="878"/>
      <c r="M624" s="878"/>
      <c r="N624" s="878"/>
      <c r="O624" s="878"/>
      <c r="P624" s="878"/>
      <c r="Q624" s="889"/>
      <c r="R624" s="882"/>
      <c r="S624" s="882"/>
      <c r="T624" s="882"/>
      <c r="U624" s="882"/>
      <c r="V624" s="882"/>
      <c r="W624" s="882"/>
      <c r="X624" s="882"/>
    </row>
    <row r="625" spans="1:24" ht="15.75" customHeight="1">
      <c r="A625" s="878"/>
      <c r="B625" s="878"/>
      <c r="C625" s="878"/>
      <c r="D625" s="878"/>
      <c r="E625" s="878"/>
      <c r="F625" s="878"/>
      <c r="G625" s="878"/>
      <c r="H625" s="878"/>
      <c r="I625" s="878"/>
      <c r="J625" s="878"/>
      <c r="K625" s="878"/>
      <c r="L625" s="878"/>
      <c r="M625" s="878"/>
      <c r="N625" s="878"/>
      <c r="O625" s="878"/>
      <c r="P625" s="878"/>
      <c r="Q625" s="889"/>
      <c r="R625" s="882"/>
      <c r="S625" s="882"/>
      <c r="T625" s="882"/>
      <c r="U625" s="882"/>
      <c r="V625" s="882"/>
      <c r="W625" s="882"/>
      <c r="X625" s="882"/>
    </row>
    <row r="626" spans="1:24" ht="15.75" customHeight="1">
      <c r="A626" s="878"/>
      <c r="B626" s="878"/>
      <c r="C626" s="878"/>
      <c r="D626" s="878"/>
      <c r="E626" s="878"/>
      <c r="F626" s="878"/>
      <c r="G626" s="878"/>
      <c r="H626" s="878"/>
      <c r="I626" s="878"/>
      <c r="J626" s="878"/>
      <c r="K626" s="878"/>
      <c r="L626" s="878"/>
      <c r="M626" s="878"/>
      <c r="N626" s="878"/>
      <c r="O626" s="878"/>
      <c r="P626" s="878"/>
      <c r="Q626" s="889"/>
      <c r="R626" s="882"/>
      <c r="S626" s="882"/>
      <c r="T626" s="882"/>
      <c r="U626" s="882"/>
      <c r="V626" s="882"/>
      <c r="W626" s="882"/>
      <c r="X626" s="882"/>
    </row>
    <row r="627" spans="1:24" ht="15.75" customHeight="1">
      <c r="A627" s="878"/>
      <c r="B627" s="878"/>
      <c r="C627" s="878"/>
      <c r="D627" s="878"/>
      <c r="E627" s="878"/>
      <c r="F627" s="878"/>
      <c r="G627" s="878"/>
      <c r="H627" s="878"/>
      <c r="I627" s="878"/>
      <c r="J627" s="878"/>
      <c r="K627" s="878"/>
      <c r="L627" s="878"/>
      <c r="M627" s="878"/>
      <c r="N627" s="878"/>
      <c r="O627" s="878"/>
      <c r="P627" s="878"/>
      <c r="Q627" s="889"/>
      <c r="R627" s="882"/>
      <c r="S627" s="882"/>
      <c r="T627" s="882"/>
      <c r="U627" s="882"/>
      <c r="V627" s="882"/>
      <c r="W627" s="882"/>
      <c r="X627" s="882"/>
    </row>
    <row r="628" spans="1:24" ht="15.75" customHeight="1">
      <c r="A628" s="878"/>
      <c r="B628" s="878"/>
      <c r="C628" s="878"/>
      <c r="D628" s="878"/>
      <c r="E628" s="878"/>
      <c r="F628" s="878"/>
      <c r="G628" s="878"/>
      <c r="H628" s="878"/>
      <c r="I628" s="878"/>
      <c r="J628" s="878"/>
      <c r="K628" s="878"/>
      <c r="L628" s="878"/>
      <c r="M628" s="878"/>
      <c r="N628" s="878"/>
      <c r="O628" s="878"/>
      <c r="P628" s="878"/>
      <c r="Q628" s="889"/>
      <c r="R628" s="882"/>
      <c r="S628" s="882"/>
      <c r="T628" s="882"/>
      <c r="U628" s="882"/>
      <c r="V628" s="882"/>
      <c r="W628" s="882"/>
      <c r="X628" s="882"/>
    </row>
    <row r="629" spans="1:24" ht="15.75" customHeight="1">
      <c r="A629" s="878"/>
      <c r="B629" s="878"/>
      <c r="C629" s="878"/>
      <c r="D629" s="878"/>
      <c r="E629" s="878"/>
      <c r="F629" s="878"/>
      <c r="G629" s="878"/>
      <c r="H629" s="878"/>
      <c r="I629" s="878"/>
      <c r="J629" s="878"/>
      <c r="K629" s="878"/>
      <c r="L629" s="878"/>
      <c r="M629" s="878"/>
      <c r="N629" s="878"/>
      <c r="O629" s="878"/>
      <c r="P629" s="878"/>
      <c r="Q629" s="889"/>
      <c r="R629" s="882"/>
      <c r="S629" s="882"/>
      <c r="T629" s="882"/>
      <c r="U629" s="882"/>
      <c r="V629" s="882"/>
      <c r="W629" s="882"/>
      <c r="X629" s="882"/>
    </row>
    <row r="630" spans="1:24" ht="15.75" customHeight="1">
      <c r="A630" s="878"/>
      <c r="B630" s="878"/>
      <c r="C630" s="878"/>
      <c r="D630" s="878"/>
      <c r="E630" s="878"/>
      <c r="F630" s="878"/>
      <c r="G630" s="878"/>
      <c r="H630" s="878"/>
      <c r="I630" s="878"/>
      <c r="J630" s="878"/>
      <c r="K630" s="878"/>
      <c r="L630" s="878"/>
      <c r="M630" s="878"/>
      <c r="N630" s="878"/>
      <c r="O630" s="878"/>
      <c r="P630" s="878"/>
      <c r="Q630" s="889"/>
      <c r="R630" s="882"/>
      <c r="S630" s="882"/>
      <c r="T630" s="882"/>
      <c r="U630" s="882"/>
      <c r="V630" s="882"/>
      <c r="W630" s="882"/>
      <c r="X630" s="882"/>
    </row>
    <row r="631" spans="1:24" ht="15.75" customHeight="1">
      <c r="A631" s="878"/>
      <c r="B631" s="878"/>
      <c r="C631" s="878"/>
      <c r="D631" s="878"/>
      <c r="E631" s="878"/>
      <c r="F631" s="878"/>
      <c r="G631" s="878"/>
      <c r="H631" s="878"/>
      <c r="I631" s="878"/>
      <c r="J631" s="878"/>
      <c r="K631" s="878"/>
      <c r="L631" s="878"/>
      <c r="M631" s="878"/>
      <c r="N631" s="878"/>
      <c r="O631" s="878"/>
      <c r="P631" s="878"/>
      <c r="Q631" s="889"/>
      <c r="R631" s="882"/>
      <c r="S631" s="882"/>
      <c r="T631" s="882"/>
      <c r="U631" s="882"/>
      <c r="V631" s="882"/>
      <c r="W631" s="882"/>
      <c r="X631" s="882"/>
    </row>
    <row r="632" spans="1:24" ht="15.75" customHeight="1">
      <c r="A632" s="878"/>
      <c r="B632" s="878"/>
      <c r="C632" s="878"/>
      <c r="D632" s="878"/>
      <c r="E632" s="878"/>
      <c r="F632" s="878"/>
      <c r="G632" s="878"/>
      <c r="H632" s="878"/>
      <c r="I632" s="878"/>
      <c r="J632" s="878"/>
      <c r="K632" s="878"/>
      <c r="L632" s="878"/>
      <c r="M632" s="878"/>
      <c r="N632" s="878"/>
      <c r="O632" s="878"/>
      <c r="P632" s="878"/>
      <c r="Q632" s="889"/>
      <c r="R632" s="882"/>
      <c r="S632" s="882"/>
      <c r="T632" s="882"/>
      <c r="U632" s="882"/>
      <c r="V632" s="882"/>
      <c r="W632" s="882"/>
      <c r="X632" s="882"/>
    </row>
    <row r="633" spans="1:24" ht="15.75" customHeight="1">
      <c r="A633" s="878"/>
      <c r="B633" s="878"/>
      <c r="C633" s="878"/>
      <c r="D633" s="878"/>
      <c r="E633" s="878"/>
      <c r="F633" s="878"/>
      <c r="G633" s="878"/>
      <c r="H633" s="878"/>
      <c r="I633" s="878"/>
      <c r="J633" s="878"/>
      <c r="K633" s="878"/>
      <c r="L633" s="878"/>
      <c r="M633" s="878"/>
      <c r="N633" s="878"/>
      <c r="O633" s="878"/>
      <c r="P633" s="878"/>
      <c r="Q633" s="889"/>
      <c r="R633" s="882"/>
      <c r="S633" s="882"/>
      <c r="T633" s="882"/>
      <c r="U633" s="882"/>
      <c r="V633" s="882"/>
      <c r="W633" s="882"/>
      <c r="X633" s="882"/>
    </row>
    <row r="634" spans="1:24" ht="15.75" customHeight="1">
      <c r="A634" s="878"/>
      <c r="B634" s="878"/>
      <c r="C634" s="878"/>
      <c r="D634" s="878"/>
      <c r="E634" s="878"/>
      <c r="F634" s="878"/>
      <c r="G634" s="878"/>
      <c r="H634" s="878"/>
      <c r="I634" s="878"/>
      <c r="J634" s="878"/>
      <c r="K634" s="878"/>
      <c r="L634" s="878"/>
      <c r="M634" s="878"/>
      <c r="N634" s="878"/>
      <c r="O634" s="878"/>
      <c r="P634" s="878"/>
      <c r="Q634" s="889"/>
      <c r="R634" s="882"/>
      <c r="S634" s="882"/>
      <c r="T634" s="882"/>
      <c r="U634" s="882"/>
      <c r="V634" s="882"/>
      <c r="W634" s="882"/>
      <c r="X634" s="882"/>
    </row>
    <row r="635" spans="1:24" ht="15.75" customHeight="1">
      <c r="A635" s="878"/>
      <c r="B635" s="878"/>
      <c r="C635" s="878"/>
      <c r="D635" s="878"/>
      <c r="E635" s="878"/>
      <c r="F635" s="878"/>
      <c r="G635" s="878"/>
      <c r="H635" s="878"/>
      <c r="I635" s="878"/>
      <c r="J635" s="878"/>
      <c r="K635" s="878"/>
      <c r="L635" s="878"/>
      <c r="M635" s="878"/>
      <c r="N635" s="878"/>
      <c r="O635" s="878"/>
      <c r="P635" s="878"/>
      <c r="Q635" s="889"/>
      <c r="R635" s="882"/>
      <c r="S635" s="882"/>
      <c r="T635" s="882"/>
      <c r="U635" s="882"/>
      <c r="V635" s="882"/>
      <c r="W635" s="882"/>
      <c r="X635" s="882"/>
    </row>
    <row r="636" spans="1:24" ht="15.75" customHeight="1">
      <c r="A636" s="878"/>
      <c r="B636" s="878"/>
      <c r="C636" s="878"/>
      <c r="D636" s="878"/>
      <c r="E636" s="878"/>
      <c r="F636" s="878"/>
      <c r="G636" s="878"/>
      <c r="H636" s="878"/>
      <c r="I636" s="878"/>
      <c r="J636" s="878"/>
      <c r="K636" s="878"/>
      <c r="L636" s="878"/>
      <c r="M636" s="878"/>
      <c r="N636" s="878"/>
      <c r="O636" s="878"/>
      <c r="P636" s="878"/>
      <c r="Q636" s="889"/>
      <c r="R636" s="882"/>
      <c r="S636" s="882"/>
      <c r="T636" s="882"/>
      <c r="U636" s="882"/>
      <c r="V636" s="882"/>
      <c r="W636" s="882"/>
      <c r="X636" s="882"/>
    </row>
    <row r="637" spans="1:24" ht="15.75" customHeight="1">
      <c r="A637" s="878"/>
      <c r="B637" s="878"/>
      <c r="C637" s="878"/>
      <c r="D637" s="878"/>
      <c r="E637" s="878"/>
      <c r="F637" s="878"/>
      <c r="G637" s="878"/>
      <c r="H637" s="878"/>
      <c r="I637" s="878"/>
      <c r="J637" s="878"/>
      <c r="K637" s="878"/>
      <c r="L637" s="878"/>
      <c r="M637" s="878"/>
      <c r="N637" s="878"/>
      <c r="O637" s="878"/>
      <c r="P637" s="878"/>
      <c r="Q637" s="889"/>
      <c r="R637" s="882"/>
      <c r="S637" s="882"/>
      <c r="T637" s="882"/>
      <c r="U637" s="882"/>
      <c r="V637" s="882"/>
      <c r="W637" s="882"/>
      <c r="X637" s="882"/>
    </row>
    <row r="638" spans="1:24" ht="15.75" customHeight="1">
      <c r="A638" s="878"/>
      <c r="B638" s="878"/>
      <c r="C638" s="878"/>
      <c r="D638" s="878"/>
      <c r="E638" s="878"/>
      <c r="F638" s="878"/>
      <c r="G638" s="878"/>
      <c r="H638" s="878"/>
      <c r="I638" s="878"/>
      <c r="J638" s="878"/>
      <c r="K638" s="878"/>
      <c r="L638" s="878"/>
      <c r="M638" s="878"/>
      <c r="N638" s="878"/>
      <c r="O638" s="878"/>
      <c r="P638" s="878"/>
      <c r="Q638" s="889"/>
      <c r="R638" s="882"/>
      <c r="S638" s="882"/>
      <c r="T638" s="882"/>
      <c r="U638" s="882"/>
      <c r="V638" s="882"/>
      <c r="W638" s="882"/>
      <c r="X638" s="882"/>
    </row>
    <row r="639" spans="1:24" ht="15.75" customHeight="1">
      <c r="A639" s="878"/>
      <c r="B639" s="878"/>
      <c r="C639" s="878"/>
      <c r="D639" s="878"/>
      <c r="E639" s="878"/>
      <c r="F639" s="878"/>
      <c r="G639" s="878"/>
      <c r="H639" s="878"/>
      <c r="I639" s="878"/>
      <c r="J639" s="878"/>
      <c r="K639" s="878"/>
      <c r="L639" s="878"/>
      <c r="M639" s="878"/>
      <c r="N639" s="878"/>
      <c r="O639" s="878"/>
      <c r="P639" s="878"/>
      <c r="Q639" s="889"/>
      <c r="R639" s="882"/>
      <c r="S639" s="882"/>
      <c r="T639" s="882"/>
      <c r="U639" s="882"/>
      <c r="V639" s="882"/>
      <c r="W639" s="882"/>
      <c r="X639" s="882"/>
    </row>
    <row r="640" spans="1:24" ht="15.75" customHeight="1">
      <c r="A640" s="878"/>
      <c r="B640" s="878"/>
      <c r="C640" s="878"/>
      <c r="D640" s="878"/>
      <c r="E640" s="878"/>
      <c r="F640" s="878"/>
      <c r="G640" s="878"/>
      <c r="H640" s="878"/>
      <c r="I640" s="878"/>
      <c r="J640" s="878"/>
      <c r="K640" s="878"/>
      <c r="L640" s="878"/>
      <c r="M640" s="878"/>
      <c r="N640" s="878"/>
      <c r="O640" s="878"/>
      <c r="P640" s="878"/>
      <c r="Q640" s="889"/>
      <c r="R640" s="882"/>
      <c r="S640" s="882"/>
      <c r="T640" s="882"/>
      <c r="U640" s="882"/>
      <c r="V640" s="882"/>
      <c r="W640" s="882"/>
      <c r="X640" s="882"/>
    </row>
    <row r="641" spans="1:24" ht="15.75" customHeight="1">
      <c r="A641" s="878"/>
      <c r="B641" s="878"/>
      <c r="C641" s="878"/>
      <c r="D641" s="878"/>
      <c r="E641" s="878"/>
      <c r="F641" s="878"/>
      <c r="G641" s="878"/>
      <c r="H641" s="878"/>
      <c r="I641" s="878"/>
      <c r="J641" s="878"/>
      <c r="K641" s="878"/>
      <c r="L641" s="878"/>
      <c r="M641" s="878"/>
      <c r="N641" s="878"/>
      <c r="O641" s="878"/>
      <c r="P641" s="878"/>
      <c r="Q641" s="889"/>
      <c r="R641" s="882"/>
      <c r="S641" s="882"/>
      <c r="T641" s="882"/>
      <c r="U641" s="882"/>
      <c r="V641" s="882"/>
      <c r="W641" s="882"/>
      <c r="X641" s="882"/>
    </row>
    <row r="642" spans="1:24" ht="15.75" customHeight="1">
      <c r="A642" s="878"/>
      <c r="B642" s="878"/>
      <c r="C642" s="878"/>
      <c r="D642" s="878"/>
      <c r="E642" s="878"/>
      <c r="F642" s="878"/>
      <c r="G642" s="878"/>
      <c r="H642" s="878"/>
      <c r="I642" s="878"/>
      <c r="J642" s="878"/>
      <c r="K642" s="878"/>
      <c r="L642" s="878"/>
      <c r="M642" s="878"/>
      <c r="N642" s="878"/>
      <c r="O642" s="878"/>
      <c r="P642" s="878"/>
      <c r="Q642" s="889"/>
      <c r="R642" s="882"/>
      <c r="S642" s="882"/>
      <c r="T642" s="882"/>
      <c r="U642" s="882"/>
      <c r="V642" s="882"/>
      <c r="W642" s="882"/>
      <c r="X642" s="882"/>
    </row>
    <row r="643" spans="1:24" ht="15.75" customHeight="1">
      <c r="A643" s="878"/>
      <c r="B643" s="878"/>
      <c r="C643" s="878"/>
      <c r="D643" s="878"/>
      <c r="E643" s="878"/>
      <c r="F643" s="878"/>
      <c r="G643" s="878"/>
      <c r="H643" s="878"/>
      <c r="I643" s="878"/>
      <c r="J643" s="878"/>
      <c r="K643" s="878"/>
      <c r="L643" s="878"/>
      <c r="M643" s="878"/>
      <c r="N643" s="878"/>
      <c r="O643" s="878"/>
      <c r="P643" s="878"/>
      <c r="Q643" s="889"/>
      <c r="R643" s="882"/>
      <c r="S643" s="882"/>
      <c r="T643" s="882"/>
      <c r="U643" s="882"/>
      <c r="V643" s="882"/>
      <c r="W643" s="882"/>
      <c r="X643" s="882"/>
    </row>
    <row r="644" spans="1:24" ht="15.75" customHeight="1">
      <c r="A644" s="878"/>
      <c r="B644" s="878"/>
      <c r="C644" s="878"/>
      <c r="D644" s="878"/>
      <c r="E644" s="878"/>
      <c r="F644" s="878"/>
      <c r="G644" s="878"/>
      <c r="H644" s="878"/>
      <c r="I644" s="878"/>
      <c r="J644" s="878"/>
      <c r="K644" s="878"/>
      <c r="L644" s="878"/>
      <c r="M644" s="878"/>
      <c r="N644" s="878"/>
      <c r="O644" s="878"/>
      <c r="P644" s="878"/>
      <c r="Q644" s="889"/>
      <c r="R644" s="882"/>
      <c r="S644" s="882"/>
      <c r="T644" s="882"/>
      <c r="U644" s="882"/>
      <c r="V644" s="882"/>
      <c r="W644" s="882"/>
      <c r="X644" s="882"/>
    </row>
    <row r="645" spans="1:24" ht="15.75" customHeight="1">
      <c r="A645" s="878"/>
      <c r="B645" s="878"/>
      <c r="C645" s="878"/>
      <c r="D645" s="878"/>
      <c r="E645" s="878"/>
      <c r="F645" s="878"/>
      <c r="G645" s="878"/>
      <c r="H645" s="878"/>
      <c r="I645" s="878"/>
      <c r="J645" s="878"/>
      <c r="K645" s="878"/>
      <c r="L645" s="878"/>
      <c r="M645" s="878"/>
      <c r="N645" s="878"/>
      <c r="O645" s="878"/>
      <c r="P645" s="878"/>
      <c r="Q645" s="889"/>
      <c r="R645" s="882"/>
      <c r="S645" s="882"/>
      <c r="T645" s="882"/>
      <c r="U645" s="882"/>
      <c r="V645" s="882"/>
      <c r="W645" s="882"/>
      <c r="X645" s="882"/>
    </row>
    <row r="646" spans="1:24" ht="15.75" customHeight="1">
      <c r="A646" s="878"/>
      <c r="B646" s="878"/>
      <c r="C646" s="878"/>
      <c r="D646" s="878"/>
      <c r="E646" s="878"/>
      <c r="F646" s="878"/>
      <c r="G646" s="878"/>
      <c r="H646" s="878"/>
      <c r="I646" s="878"/>
      <c r="J646" s="878"/>
      <c r="K646" s="878"/>
      <c r="L646" s="878"/>
      <c r="M646" s="878"/>
      <c r="N646" s="878"/>
      <c r="O646" s="878"/>
      <c r="P646" s="878"/>
      <c r="Q646" s="889"/>
      <c r="R646" s="882"/>
      <c r="S646" s="882"/>
      <c r="T646" s="882"/>
      <c r="U646" s="882"/>
      <c r="V646" s="882"/>
      <c r="W646" s="882"/>
      <c r="X646" s="882"/>
    </row>
    <row r="647" spans="1:24" ht="15.75" customHeight="1">
      <c r="A647" s="878"/>
      <c r="B647" s="878"/>
      <c r="C647" s="878"/>
      <c r="D647" s="878"/>
      <c r="E647" s="878"/>
      <c r="F647" s="878"/>
      <c r="G647" s="878"/>
      <c r="H647" s="878"/>
      <c r="I647" s="878"/>
      <c r="J647" s="878"/>
      <c r="K647" s="878"/>
      <c r="L647" s="878"/>
      <c r="M647" s="878"/>
      <c r="N647" s="878"/>
      <c r="O647" s="878"/>
      <c r="P647" s="878"/>
      <c r="Q647" s="889"/>
      <c r="R647" s="882"/>
      <c r="S647" s="882"/>
      <c r="T647" s="882"/>
      <c r="U647" s="882"/>
      <c r="V647" s="882"/>
      <c r="W647" s="882"/>
      <c r="X647" s="882"/>
    </row>
    <row r="648" spans="1:24" ht="15.75" customHeight="1">
      <c r="A648" s="878"/>
      <c r="B648" s="878"/>
      <c r="C648" s="878"/>
      <c r="D648" s="878"/>
      <c r="E648" s="878"/>
      <c r="F648" s="878"/>
      <c r="G648" s="878"/>
      <c r="H648" s="878"/>
      <c r="I648" s="878"/>
      <c r="J648" s="878"/>
      <c r="K648" s="878"/>
      <c r="L648" s="878"/>
      <c r="M648" s="878"/>
      <c r="N648" s="878"/>
      <c r="O648" s="878"/>
      <c r="P648" s="878"/>
      <c r="Q648" s="889"/>
      <c r="R648" s="882"/>
      <c r="S648" s="882"/>
      <c r="T648" s="882"/>
      <c r="U648" s="882"/>
      <c r="V648" s="882"/>
      <c r="W648" s="882"/>
      <c r="X648" s="882"/>
    </row>
    <row r="649" spans="1:24" ht="15.75" customHeight="1">
      <c r="A649" s="878"/>
      <c r="B649" s="878"/>
      <c r="C649" s="878"/>
      <c r="D649" s="878"/>
      <c r="E649" s="878"/>
      <c r="F649" s="878"/>
      <c r="G649" s="878"/>
      <c r="H649" s="878"/>
      <c r="I649" s="878"/>
      <c r="J649" s="878"/>
      <c r="K649" s="878"/>
      <c r="L649" s="878"/>
      <c r="M649" s="878"/>
      <c r="N649" s="878"/>
      <c r="O649" s="878"/>
      <c r="P649" s="878"/>
      <c r="Q649" s="889"/>
      <c r="R649" s="882"/>
      <c r="S649" s="882"/>
      <c r="T649" s="882"/>
      <c r="U649" s="882"/>
      <c r="V649" s="882"/>
      <c r="W649" s="882"/>
      <c r="X649" s="882"/>
    </row>
    <row r="650" spans="1:24" ht="15.75" customHeight="1">
      <c r="A650" s="878"/>
      <c r="B650" s="878"/>
      <c r="C650" s="878"/>
      <c r="D650" s="878"/>
      <c r="E650" s="878"/>
      <c r="F650" s="878"/>
      <c r="G650" s="878"/>
      <c r="H650" s="878"/>
      <c r="I650" s="878"/>
      <c r="J650" s="878"/>
      <c r="K650" s="878"/>
      <c r="L650" s="878"/>
      <c r="M650" s="878"/>
      <c r="N650" s="878"/>
      <c r="O650" s="878"/>
      <c r="P650" s="878"/>
      <c r="Q650" s="889"/>
      <c r="R650" s="882"/>
      <c r="S650" s="882"/>
      <c r="T650" s="882"/>
      <c r="U650" s="882"/>
      <c r="V650" s="882"/>
      <c r="W650" s="882"/>
      <c r="X650" s="882"/>
    </row>
    <row r="651" spans="1:24" ht="15.75" customHeight="1">
      <c r="A651" s="878"/>
      <c r="B651" s="878"/>
      <c r="C651" s="878"/>
      <c r="D651" s="878"/>
      <c r="E651" s="878"/>
      <c r="F651" s="878"/>
      <c r="G651" s="878"/>
      <c r="H651" s="878"/>
      <c r="I651" s="878"/>
      <c r="J651" s="878"/>
      <c r="K651" s="878"/>
      <c r="L651" s="878"/>
      <c r="M651" s="878"/>
      <c r="N651" s="878"/>
      <c r="O651" s="878"/>
      <c r="P651" s="878"/>
      <c r="Q651" s="889"/>
      <c r="R651" s="882"/>
      <c r="S651" s="882"/>
      <c r="T651" s="882"/>
      <c r="U651" s="882"/>
      <c r="V651" s="882"/>
      <c r="W651" s="882"/>
      <c r="X651" s="882"/>
    </row>
    <row r="652" spans="1:24" ht="15.75" customHeight="1">
      <c r="A652" s="878"/>
      <c r="B652" s="878"/>
      <c r="C652" s="878"/>
      <c r="D652" s="878"/>
      <c r="E652" s="878"/>
      <c r="F652" s="878"/>
      <c r="G652" s="878"/>
      <c r="H652" s="878"/>
      <c r="I652" s="878"/>
      <c r="J652" s="878"/>
      <c r="K652" s="878"/>
      <c r="L652" s="878"/>
      <c r="M652" s="878"/>
      <c r="N652" s="878"/>
      <c r="O652" s="878"/>
      <c r="P652" s="878"/>
      <c r="Q652" s="889"/>
      <c r="R652" s="882"/>
      <c r="S652" s="882"/>
      <c r="T652" s="882"/>
      <c r="U652" s="882"/>
      <c r="V652" s="882"/>
      <c r="W652" s="882"/>
      <c r="X652" s="882"/>
    </row>
    <row r="653" spans="1:24" ht="15.75" customHeight="1">
      <c r="A653" s="878"/>
      <c r="B653" s="878"/>
      <c r="C653" s="878"/>
      <c r="D653" s="878"/>
      <c r="E653" s="878"/>
      <c r="F653" s="878"/>
      <c r="G653" s="878"/>
      <c r="H653" s="878"/>
      <c r="I653" s="878"/>
      <c r="J653" s="878"/>
      <c r="K653" s="878"/>
      <c r="L653" s="878"/>
      <c r="M653" s="878"/>
      <c r="N653" s="878"/>
      <c r="O653" s="878"/>
      <c r="P653" s="878"/>
      <c r="Q653" s="889"/>
      <c r="R653" s="882"/>
      <c r="S653" s="882"/>
      <c r="T653" s="882"/>
      <c r="U653" s="882"/>
      <c r="V653" s="882"/>
      <c r="W653" s="882"/>
      <c r="X653" s="882"/>
    </row>
    <row r="654" spans="1:24" ht="15.75" customHeight="1">
      <c r="A654" s="878"/>
      <c r="B654" s="878"/>
      <c r="C654" s="878"/>
      <c r="D654" s="878"/>
      <c r="E654" s="878"/>
      <c r="F654" s="878"/>
      <c r="G654" s="878"/>
      <c r="H654" s="878"/>
      <c r="I654" s="878"/>
      <c r="J654" s="878"/>
      <c r="K654" s="878"/>
      <c r="L654" s="878"/>
      <c r="M654" s="878"/>
      <c r="N654" s="878"/>
      <c r="O654" s="878"/>
      <c r="P654" s="878"/>
      <c r="Q654" s="889"/>
      <c r="R654" s="882"/>
      <c r="S654" s="882"/>
      <c r="T654" s="882"/>
      <c r="U654" s="882"/>
      <c r="V654" s="882"/>
      <c r="W654" s="882"/>
      <c r="X654" s="882"/>
    </row>
    <row r="655" spans="1:24" ht="15.75" customHeight="1">
      <c r="A655" s="878"/>
      <c r="B655" s="878"/>
      <c r="C655" s="878"/>
      <c r="D655" s="878"/>
      <c r="E655" s="878"/>
      <c r="F655" s="878"/>
      <c r="G655" s="878"/>
      <c r="H655" s="878"/>
      <c r="I655" s="878"/>
      <c r="J655" s="878"/>
      <c r="K655" s="878"/>
      <c r="L655" s="878"/>
      <c r="M655" s="878"/>
      <c r="N655" s="878"/>
      <c r="O655" s="878"/>
      <c r="P655" s="878"/>
      <c r="Q655" s="889"/>
      <c r="R655" s="882"/>
      <c r="S655" s="882"/>
      <c r="T655" s="882"/>
      <c r="U655" s="882"/>
      <c r="V655" s="882"/>
      <c r="W655" s="882"/>
      <c r="X655" s="882"/>
    </row>
    <row r="656" spans="1:24" ht="15.75" customHeight="1">
      <c r="A656" s="878"/>
      <c r="B656" s="878"/>
      <c r="C656" s="878"/>
      <c r="D656" s="878"/>
      <c r="E656" s="878"/>
      <c r="F656" s="878"/>
      <c r="G656" s="878"/>
      <c r="H656" s="878"/>
      <c r="I656" s="878"/>
      <c r="J656" s="878"/>
      <c r="K656" s="878"/>
      <c r="L656" s="878"/>
      <c r="M656" s="878"/>
      <c r="N656" s="878"/>
      <c r="O656" s="878"/>
      <c r="P656" s="878"/>
      <c r="Q656" s="889"/>
      <c r="R656" s="882"/>
      <c r="S656" s="882"/>
      <c r="T656" s="882"/>
      <c r="U656" s="882"/>
      <c r="V656" s="882"/>
      <c r="W656" s="882"/>
      <c r="X656" s="882"/>
    </row>
    <row r="657" spans="1:24" ht="15.75" customHeight="1">
      <c r="A657" s="878"/>
      <c r="B657" s="878"/>
      <c r="C657" s="878"/>
      <c r="D657" s="878"/>
      <c r="E657" s="878"/>
      <c r="F657" s="878"/>
      <c r="G657" s="878"/>
      <c r="H657" s="878"/>
      <c r="I657" s="878"/>
      <c r="J657" s="878"/>
      <c r="K657" s="878"/>
      <c r="L657" s="878"/>
      <c r="M657" s="878"/>
      <c r="N657" s="878"/>
      <c r="O657" s="878"/>
      <c r="P657" s="878"/>
      <c r="Q657" s="889"/>
      <c r="R657" s="882"/>
      <c r="S657" s="882"/>
      <c r="T657" s="882"/>
      <c r="U657" s="882"/>
      <c r="V657" s="882"/>
      <c r="W657" s="882"/>
      <c r="X657" s="882"/>
    </row>
    <row r="658" spans="1:24" ht="15.75" customHeight="1">
      <c r="A658" s="878"/>
      <c r="B658" s="878"/>
      <c r="C658" s="878"/>
      <c r="D658" s="878"/>
      <c r="E658" s="878"/>
      <c r="F658" s="878"/>
      <c r="G658" s="878"/>
      <c r="H658" s="878"/>
      <c r="I658" s="878"/>
      <c r="J658" s="878"/>
      <c r="K658" s="878"/>
      <c r="L658" s="878"/>
      <c r="M658" s="878"/>
      <c r="N658" s="878"/>
      <c r="O658" s="878"/>
      <c r="P658" s="878"/>
      <c r="Q658" s="889"/>
      <c r="R658" s="882"/>
      <c r="S658" s="882"/>
      <c r="T658" s="882"/>
      <c r="U658" s="882"/>
      <c r="V658" s="882"/>
      <c r="W658" s="882"/>
      <c r="X658" s="882"/>
    </row>
    <row r="659" spans="1:24" ht="15.75" customHeight="1">
      <c r="A659" s="878"/>
      <c r="B659" s="878"/>
      <c r="C659" s="878"/>
      <c r="D659" s="878"/>
      <c r="E659" s="878"/>
      <c r="F659" s="878"/>
      <c r="G659" s="878"/>
      <c r="H659" s="878"/>
      <c r="I659" s="878"/>
      <c r="J659" s="878"/>
      <c r="K659" s="878"/>
      <c r="L659" s="878"/>
      <c r="M659" s="878"/>
      <c r="N659" s="878"/>
      <c r="O659" s="878"/>
      <c r="P659" s="878"/>
      <c r="Q659" s="889"/>
      <c r="R659" s="882"/>
      <c r="S659" s="882"/>
      <c r="T659" s="882"/>
      <c r="U659" s="882"/>
      <c r="V659" s="882"/>
      <c r="W659" s="882"/>
      <c r="X659" s="882"/>
    </row>
    <row r="660" spans="1:24" ht="15.75" customHeight="1">
      <c r="A660" s="878"/>
      <c r="B660" s="878"/>
      <c r="C660" s="878"/>
      <c r="D660" s="878"/>
      <c r="E660" s="878"/>
      <c r="F660" s="878"/>
      <c r="G660" s="878"/>
      <c r="H660" s="878"/>
      <c r="I660" s="878"/>
      <c r="J660" s="878"/>
      <c r="K660" s="878"/>
      <c r="L660" s="878"/>
      <c r="M660" s="878"/>
      <c r="N660" s="878"/>
      <c r="O660" s="878"/>
      <c r="P660" s="878"/>
      <c r="Q660" s="889"/>
      <c r="R660" s="882"/>
      <c r="S660" s="882"/>
      <c r="T660" s="882"/>
      <c r="U660" s="882"/>
      <c r="V660" s="882"/>
      <c r="W660" s="882"/>
      <c r="X660" s="882"/>
    </row>
    <row r="661" spans="1:24" ht="15.75" customHeight="1">
      <c r="A661" s="878"/>
      <c r="B661" s="878"/>
      <c r="C661" s="878"/>
      <c r="D661" s="878"/>
      <c r="E661" s="878"/>
      <c r="F661" s="878"/>
      <c r="G661" s="878"/>
      <c r="H661" s="878"/>
      <c r="I661" s="878"/>
      <c r="J661" s="878"/>
      <c r="K661" s="878"/>
      <c r="L661" s="878"/>
      <c r="M661" s="878"/>
      <c r="N661" s="878"/>
      <c r="O661" s="878"/>
      <c r="P661" s="878"/>
      <c r="Q661" s="889"/>
      <c r="R661" s="882"/>
      <c r="S661" s="882"/>
      <c r="T661" s="882"/>
      <c r="U661" s="882"/>
      <c r="V661" s="882"/>
      <c r="W661" s="882"/>
      <c r="X661" s="882"/>
    </row>
    <row r="662" spans="1:24" ht="15.75" customHeight="1">
      <c r="A662" s="878"/>
      <c r="B662" s="878"/>
      <c r="C662" s="878"/>
      <c r="D662" s="878"/>
      <c r="E662" s="878"/>
      <c r="F662" s="878"/>
      <c r="G662" s="878"/>
      <c r="H662" s="878"/>
      <c r="I662" s="878"/>
      <c r="J662" s="878"/>
      <c r="K662" s="878"/>
      <c r="L662" s="878"/>
      <c r="M662" s="878"/>
      <c r="N662" s="878"/>
      <c r="O662" s="878"/>
      <c r="P662" s="878"/>
      <c r="Q662" s="889"/>
      <c r="R662" s="882"/>
      <c r="S662" s="882"/>
      <c r="T662" s="882"/>
      <c r="U662" s="882"/>
      <c r="V662" s="882"/>
      <c r="W662" s="882"/>
      <c r="X662" s="882"/>
    </row>
    <row r="663" spans="1:24" ht="15.75" customHeight="1">
      <c r="A663" s="878"/>
      <c r="B663" s="878"/>
      <c r="C663" s="878"/>
      <c r="D663" s="878"/>
      <c r="E663" s="878"/>
      <c r="F663" s="878"/>
      <c r="G663" s="878"/>
      <c r="H663" s="878"/>
      <c r="I663" s="878"/>
      <c r="J663" s="878"/>
      <c r="K663" s="878"/>
      <c r="L663" s="878"/>
      <c r="M663" s="878"/>
      <c r="N663" s="878"/>
      <c r="O663" s="878"/>
      <c r="P663" s="878"/>
      <c r="Q663" s="889"/>
      <c r="R663" s="882"/>
      <c r="S663" s="882"/>
      <c r="T663" s="882"/>
      <c r="U663" s="882"/>
      <c r="V663" s="882"/>
      <c r="W663" s="882"/>
      <c r="X663" s="882"/>
    </row>
    <row r="664" spans="1:24" ht="15.75" customHeight="1">
      <c r="A664" s="878"/>
      <c r="B664" s="878"/>
      <c r="C664" s="878"/>
      <c r="D664" s="878"/>
      <c r="E664" s="878"/>
      <c r="F664" s="878"/>
      <c r="G664" s="878"/>
      <c r="H664" s="878"/>
      <c r="I664" s="878"/>
      <c r="J664" s="878"/>
      <c r="K664" s="878"/>
      <c r="L664" s="878"/>
      <c r="M664" s="878"/>
      <c r="N664" s="878"/>
      <c r="O664" s="878"/>
      <c r="P664" s="878"/>
      <c r="Q664" s="889"/>
      <c r="R664" s="882"/>
      <c r="S664" s="882"/>
      <c r="T664" s="882"/>
      <c r="U664" s="882"/>
      <c r="V664" s="882"/>
      <c r="W664" s="882"/>
      <c r="X664" s="882"/>
    </row>
    <row r="665" spans="1:24" ht="15.75" customHeight="1">
      <c r="A665" s="878"/>
      <c r="B665" s="878"/>
      <c r="C665" s="878"/>
      <c r="D665" s="878"/>
      <c r="E665" s="878"/>
      <c r="F665" s="878"/>
      <c r="G665" s="878"/>
      <c r="H665" s="878"/>
      <c r="I665" s="878"/>
      <c r="J665" s="878"/>
      <c r="K665" s="878"/>
      <c r="L665" s="878"/>
      <c r="M665" s="878"/>
      <c r="N665" s="878"/>
      <c r="O665" s="878"/>
      <c r="P665" s="878"/>
      <c r="Q665" s="889"/>
      <c r="R665" s="882"/>
      <c r="S665" s="882"/>
      <c r="T665" s="882"/>
      <c r="U665" s="882"/>
      <c r="V665" s="882"/>
      <c r="W665" s="882"/>
      <c r="X665" s="882"/>
    </row>
    <row r="666" spans="1:24" ht="15.75" customHeight="1">
      <c r="A666" s="878"/>
      <c r="B666" s="878"/>
      <c r="C666" s="878"/>
      <c r="D666" s="878"/>
      <c r="E666" s="878"/>
      <c r="F666" s="878"/>
      <c r="G666" s="878"/>
      <c r="H666" s="878"/>
      <c r="I666" s="878"/>
      <c r="J666" s="878"/>
      <c r="K666" s="878"/>
      <c r="L666" s="878"/>
      <c r="M666" s="878"/>
      <c r="N666" s="878"/>
      <c r="O666" s="878"/>
      <c r="P666" s="878"/>
      <c r="Q666" s="889"/>
      <c r="R666" s="882"/>
      <c r="S666" s="882"/>
      <c r="T666" s="882"/>
      <c r="U666" s="882"/>
      <c r="V666" s="882"/>
      <c r="W666" s="882"/>
      <c r="X666" s="882"/>
    </row>
    <row r="667" spans="1:24" ht="15.75" customHeight="1">
      <c r="A667" s="878"/>
      <c r="B667" s="878"/>
      <c r="C667" s="878"/>
      <c r="D667" s="878"/>
      <c r="E667" s="878"/>
      <c r="F667" s="878"/>
      <c r="G667" s="878"/>
      <c r="H667" s="878"/>
      <c r="I667" s="878"/>
      <c r="J667" s="878"/>
      <c r="K667" s="878"/>
      <c r="L667" s="878"/>
      <c r="M667" s="878"/>
      <c r="N667" s="878"/>
      <c r="O667" s="878"/>
      <c r="P667" s="878"/>
      <c r="Q667" s="889"/>
      <c r="R667" s="882"/>
      <c r="S667" s="882"/>
      <c r="T667" s="882"/>
      <c r="U667" s="882"/>
      <c r="V667" s="882"/>
      <c r="W667" s="882"/>
      <c r="X667" s="882"/>
    </row>
    <row r="668" spans="1:24" ht="15.75" customHeight="1">
      <c r="A668" s="878"/>
      <c r="B668" s="878"/>
      <c r="C668" s="878"/>
      <c r="D668" s="878"/>
      <c r="E668" s="878"/>
      <c r="F668" s="878"/>
      <c r="G668" s="878"/>
      <c r="H668" s="878"/>
      <c r="I668" s="878"/>
      <c r="J668" s="878"/>
      <c r="K668" s="878"/>
      <c r="L668" s="878"/>
      <c r="M668" s="878"/>
      <c r="N668" s="878"/>
      <c r="O668" s="878"/>
      <c r="P668" s="878"/>
      <c r="Q668" s="889"/>
      <c r="R668" s="882"/>
      <c r="S668" s="882"/>
      <c r="T668" s="882"/>
      <c r="U668" s="882"/>
      <c r="V668" s="882"/>
      <c r="W668" s="882"/>
      <c r="X668" s="882"/>
    </row>
    <row r="669" spans="1:24" ht="15.75" customHeight="1">
      <c r="A669" s="878"/>
      <c r="B669" s="878"/>
      <c r="C669" s="878"/>
      <c r="D669" s="878"/>
      <c r="E669" s="878"/>
      <c r="F669" s="878"/>
      <c r="G669" s="878"/>
      <c r="H669" s="878"/>
      <c r="I669" s="878"/>
      <c r="J669" s="878"/>
      <c r="K669" s="878"/>
      <c r="L669" s="878"/>
      <c r="M669" s="878"/>
      <c r="N669" s="878"/>
      <c r="O669" s="878"/>
      <c r="P669" s="878"/>
      <c r="Q669" s="889"/>
      <c r="R669" s="882"/>
      <c r="S669" s="882"/>
      <c r="T669" s="882"/>
      <c r="U669" s="882"/>
      <c r="V669" s="882"/>
      <c r="W669" s="882"/>
      <c r="X669" s="882"/>
    </row>
    <row r="670" spans="1:24" ht="15.75" customHeight="1">
      <c r="A670" s="878"/>
      <c r="B670" s="878"/>
      <c r="C670" s="878"/>
      <c r="D670" s="878"/>
      <c r="E670" s="878"/>
      <c r="F670" s="878"/>
      <c r="G670" s="878"/>
      <c r="H670" s="878"/>
      <c r="I670" s="878"/>
      <c r="J670" s="878"/>
      <c r="K670" s="878"/>
      <c r="L670" s="878"/>
      <c r="M670" s="878"/>
      <c r="N670" s="878"/>
      <c r="O670" s="878"/>
      <c r="P670" s="878"/>
      <c r="Q670" s="889"/>
      <c r="R670" s="882"/>
      <c r="S670" s="882"/>
      <c r="T670" s="882"/>
      <c r="U670" s="882"/>
      <c r="V670" s="882"/>
      <c r="W670" s="882"/>
      <c r="X670" s="882"/>
    </row>
    <row r="671" spans="1:24" ht="15.75" customHeight="1">
      <c r="A671" s="878"/>
      <c r="B671" s="878"/>
      <c r="C671" s="878"/>
      <c r="D671" s="878"/>
      <c r="E671" s="878"/>
      <c r="F671" s="878"/>
      <c r="G671" s="878"/>
      <c r="H671" s="878"/>
      <c r="I671" s="878"/>
      <c r="J671" s="878"/>
      <c r="K671" s="878"/>
      <c r="L671" s="878"/>
      <c r="M671" s="878"/>
      <c r="N671" s="878"/>
      <c r="O671" s="878"/>
      <c r="P671" s="878"/>
      <c r="Q671" s="889"/>
      <c r="R671" s="882"/>
      <c r="S671" s="882"/>
      <c r="T671" s="882"/>
      <c r="U671" s="882"/>
      <c r="V671" s="882"/>
      <c r="W671" s="882"/>
      <c r="X671" s="882"/>
    </row>
    <row r="672" spans="1:24" ht="15.75" customHeight="1">
      <c r="A672" s="878"/>
      <c r="B672" s="878"/>
      <c r="C672" s="878"/>
      <c r="D672" s="878"/>
      <c r="E672" s="878"/>
      <c r="F672" s="878"/>
      <c r="G672" s="878"/>
      <c r="H672" s="878"/>
      <c r="I672" s="878"/>
      <c r="J672" s="878"/>
      <c r="K672" s="878"/>
      <c r="L672" s="878"/>
      <c r="M672" s="878"/>
      <c r="N672" s="878"/>
      <c r="O672" s="878"/>
      <c r="P672" s="878"/>
      <c r="Q672" s="889"/>
      <c r="R672" s="882"/>
      <c r="S672" s="882"/>
      <c r="T672" s="882"/>
      <c r="U672" s="882"/>
      <c r="V672" s="882"/>
      <c r="W672" s="882"/>
      <c r="X672" s="882"/>
    </row>
    <row r="673" spans="1:24" ht="15.75" customHeight="1">
      <c r="A673" s="878"/>
      <c r="B673" s="878"/>
      <c r="C673" s="878"/>
      <c r="D673" s="878"/>
      <c r="E673" s="878"/>
      <c r="F673" s="878"/>
      <c r="G673" s="878"/>
      <c r="H673" s="878"/>
      <c r="I673" s="878"/>
      <c r="J673" s="878"/>
      <c r="K673" s="878"/>
      <c r="L673" s="878"/>
      <c r="M673" s="878"/>
      <c r="N673" s="878"/>
      <c r="O673" s="878"/>
      <c r="P673" s="878"/>
      <c r="Q673" s="889"/>
      <c r="R673" s="882"/>
      <c r="S673" s="882"/>
      <c r="T673" s="882"/>
      <c r="U673" s="882"/>
      <c r="V673" s="882"/>
      <c r="W673" s="882"/>
      <c r="X673" s="882"/>
    </row>
    <row r="674" spans="1:24" ht="15.75" customHeight="1">
      <c r="A674" s="878"/>
      <c r="B674" s="878"/>
      <c r="C674" s="878"/>
      <c r="D674" s="878"/>
      <c r="E674" s="878"/>
      <c r="F674" s="878"/>
      <c r="G674" s="878"/>
      <c r="H674" s="878"/>
      <c r="I674" s="878"/>
      <c r="J674" s="878"/>
      <c r="K674" s="878"/>
      <c r="L674" s="878"/>
      <c r="M674" s="878"/>
      <c r="N674" s="878"/>
      <c r="O674" s="878"/>
      <c r="P674" s="878"/>
      <c r="Q674" s="889"/>
      <c r="R674" s="882"/>
      <c r="S674" s="882"/>
      <c r="T674" s="882"/>
      <c r="U674" s="882"/>
      <c r="V674" s="882"/>
      <c r="W674" s="882"/>
      <c r="X674" s="882"/>
    </row>
    <row r="675" spans="1:24" ht="15.75" customHeight="1">
      <c r="A675" s="878"/>
      <c r="B675" s="878"/>
      <c r="C675" s="878"/>
      <c r="D675" s="878"/>
      <c r="E675" s="878"/>
      <c r="F675" s="878"/>
      <c r="G675" s="878"/>
      <c r="H675" s="878"/>
      <c r="I675" s="878"/>
      <c r="J675" s="878"/>
      <c r="K675" s="878"/>
      <c r="L675" s="878"/>
      <c r="M675" s="878"/>
      <c r="N675" s="878"/>
      <c r="O675" s="878"/>
      <c r="P675" s="878"/>
      <c r="Q675" s="889"/>
      <c r="R675" s="882"/>
      <c r="S675" s="882"/>
      <c r="T675" s="882"/>
      <c r="U675" s="882"/>
      <c r="V675" s="882"/>
      <c r="W675" s="882"/>
      <c r="X675" s="882"/>
    </row>
    <row r="676" spans="1:24" ht="15.75" customHeight="1">
      <c r="A676" s="878"/>
      <c r="B676" s="878"/>
      <c r="C676" s="878"/>
      <c r="D676" s="878"/>
      <c r="E676" s="878"/>
      <c r="F676" s="878"/>
      <c r="G676" s="878"/>
      <c r="H676" s="878"/>
      <c r="I676" s="878"/>
      <c r="J676" s="878"/>
      <c r="K676" s="878"/>
      <c r="L676" s="878"/>
      <c r="M676" s="878"/>
      <c r="N676" s="878"/>
      <c r="O676" s="878"/>
      <c r="P676" s="878"/>
      <c r="Q676" s="889"/>
      <c r="R676" s="882"/>
      <c r="S676" s="882"/>
      <c r="T676" s="882"/>
      <c r="U676" s="882"/>
      <c r="V676" s="882"/>
      <c r="W676" s="882"/>
      <c r="X676" s="882"/>
    </row>
    <row r="677" spans="1:24" ht="15.75" customHeight="1">
      <c r="A677" s="878"/>
      <c r="B677" s="878"/>
      <c r="C677" s="878"/>
      <c r="D677" s="878"/>
      <c r="E677" s="878"/>
      <c r="F677" s="878"/>
      <c r="G677" s="878"/>
      <c r="H677" s="878"/>
      <c r="I677" s="878"/>
      <c r="J677" s="878"/>
      <c r="K677" s="878"/>
      <c r="L677" s="878"/>
      <c r="M677" s="878"/>
      <c r="N677" s="878"/>
      <c r="O677" s="878"/>
      <c r="P677" s="878"/>
      <c r="Q677" s="889"/>
      <c r="R677" s="882"/>
      <c r="S677" s="882"/>
      <c r="T677" s="882"/>
      <c r="U677" s="882"/>
      <c r="V677" s="882"/>
      <c r="W677" s="882"/>
      <c r="X677" s="882"/>
    </row>
    <row r="678" spans="1:24" ht="15.75" customHeight="1">
      <c r="A678" s="878"/>
      <c r="B678" s="878"/>
      <c r="C678" s="878"/>
      <c r="D678" s="878"/>
      <c r="E678" s="878"/>
      <c r="F678" s="878"/>
      <c r="G678" s="878"/>
      <c r="H678" s="878"/>
      <c r="I678" s="878"/>
      <c r="J678" s="878"/>
      <c r="K678" s="878"/>
      <c r="L678" s="878"/>
      <c r="M678" s="878"/>
      <c r="N678" s="878"/>
      <c r="O678" s="878"/>
      <c r="P678" s="878"/>
      <c r="Q678" s="889"/>
      <c r="R678" s="882"/>
      <c r="S678" s="882"/>
      <c r="T678" s="882"/>
      <c r="U678" s="882"/>
      <c r="V678" s="882"/>
      <c r="W678" s="882"/>
      <c r="X678" s="882"/>
    </row>
    <row r="679" spans="1:24" ht="15.75" customHeight="1">
      <c r="A679" s="878"/>
      <c r="B679" s="878"/>
      <c r="C679" s="878"/>
      <c r="D679" s="878"/>
      <c r="E679" s="878"/>
      <c r="F679" s="878"/>
      <c r="G679" s="878"/>
      <c r="H679" s="878"/>
      <c r="I679" s="878"/>
      <c r="J679" s="878"/>
      <c r="K679" s="878"/>
      <c r="L679" s="878"/>
      <c r="M679" s="878"/>
      <c r="N679" s="878"/>
      <c r="O679" s="878"/>
      <c r="P679" s="878"/>
      <c r="Q679" s="889"/>
      <c r="R679" s="882"/>
      <c r="S679" s="882"/>
      <c r="T679" s="882"/>
      <c r="U679" s="882"/>
      <c r="V679" s="882"/>
      <c r="W679" s="882"/>
      <c r="X679" s="882"/>
    </row>
    <row r="680" spans="1:24" ht="15.75" customHeight="1">
      <c r="A680" s="878"/>
      <c r="B680" s="878"/>
      <c r="C680" s="878"/>
      <c r="D680" s="878"/>
      <c r="E680" s="878"/>
      <c r="F680" s="878"/>
      <c r="G680" s="878"/>
      <c r="H680" s="878"/>
      <c r="I680" s="878"/>
      <c r="J680" s="878"/>
      <c r="K680" s="878"/>
      <c r="L680" s="878"/>
      <c r="M680" s="878"/>
      <c r="N680" s="878"/>
      <c r="O680" s="878"/>
      <c r="P680" s="878"/>
      <c r="Q680" s="889"/>
      <c r="R680" s="882"/>
      <c r="S680" s="882"/>
      <c r="T680" s="882"/>
      <c r="U680" s="882"/>
      <c r="V680" s="882"/>
      <c r="W680" s="882"/>
      <c r="X680" s="882"/>
    </row>
    <row r="681" spans="1:24" ht="15.75" customHeight="1">
      <c r="A681" s="878"/>
      <c r="B681" s="878"/>
      <c r="C681" s="878"/>
      <c r="D681" s="878"/>
      <c r="E681" s="878"/>
      <c r="F681" s="878"/>
      <c r="G681" s="878"/>
      <c r="H681" s="878"/>
      <c r="I681" s="878"/>
      <c r="J681" s="878"/>
      <c r="K681" s="878"/>
      <c r="L681" s="878"/>
      <c r="M681" s="878"/>
      <c r="N681" s="878"/>
      <c r="O681" s="878"/>
      <c r="P681" s="878"/>
      <c r="Q681" s="889"/>
      <c r="R681" s="882"/>
      <c r="S681" s="882"/>
      <c r="T681" s="882"/>
      <c r="U681" s="882"/>
      <c r="V681" s="882"/>
      <c r="W681" s="882"/>
      <c r="X681" s="882"/>
    </row>
    <row r="682" spans="1:24" ht="15.75" customHeight="1">
      <c r="A682" s="878"/>
      <c r="B682" s="878"/>
      <c r="C682" s="878"/>
      <c r="D682" s="878"/>
      <c r="E682" s="878"/>
      <c r="F682" s="878"/>
      <c r="G682" s="878"/>
      <c r="H682" s="878"/>
      <c r="I682" s="878"/>
      <c r="J682" s="878"/>
      <c r="K682" s="878"/>
      <c r="L682" s="878"/>
      <c r="M682" s="878"/>
      <c r="N682" s="878"/>
      <c r="O682" s="878"/>
      <c r="P682" s="878"/>
      <c r="Q682" s="889"/>
      <c r="R682" s="882"/>
      <c r="S682" s="882"/>
      <c r="T682" s="882"/>
      <c r="U682" s="882"/>
      <c r="V682" s="882"/>
      <c r="W682" s="882"/>
      <c r="X682" s="882"/>
    </row>
    <row r="683" spans="1:24" ht="15.75" customHeight="1">
      <c r="A683" s="878"/>
      <c r="B683" s="878"/>
      <c r="C683" s="878"/>
      <c r="D683" s="878"/>
      <c r="E683" s="878"/>
      <c r="F683" s="878"/>
      <c r="G683" s="878"/>
      <c r="H683" s="878"/>
      <c r="I683" s="878"/>
      <c r="J683" s="878"/>
      <c r="K683" s="878"/>
      <c r="L683" s="878"/>
      <c r="M683" s="878"/>
      <c r="N683" s="878"/>
      <c r="O683" s="878"/>
      <c r="P683" s="878"/>
      <c r="Q683" s="889"/>
      <c r="R683" s="882"/>
      <c r="S683" s="882"/>
      <c r="T683" s="882"/>
      <c r="U683" s="882"/>
      <c r="V683" s="882"/>
      <c r="W683" s="882"/>
      <c r="X683" s="882"/>
    </row>
    <row r="684" spans="1:24" ht="15.75" customHeight="1">
      <c r="A684" s="878"/>
      <c r="B684" s="878"/>
      <c r="C684" s="878"/>
      <c r="D684" s="878"/>
      <c r="E684" s="878"/>
      <c r="F684" s="878"/>
      <c r="G684" s="878"/>
      <c r="H684" s="878"/>
      <c r="I684" s="878"/>
      <c r="J684" s="878"/>
      <c r="K684" s="878"/>
      <c r="L684" s="878"/>
      <c r="M684" s="878"/>
      <c r="N684" s="878"/>
      <c r="O684" s="878"/>
      <c r="P684" s="878"/>
      <c r="Q684" s="889"/>
      <c r="R684" s="882"/>
      <c r="S684" s="882"/>
      <c r="T684" s="882"/>
      <c r="U684" s="882"/>
      <c r="V684" s="882"/>
      <c r="W684" s="882"/>
      <c r="X684" s="882"/>
    </row>
    <row r="685" spans="1:24" ht="15.75" customHeight="1">
      <c r="A685" s="878"/>
      <c r="B685" s="878"/>
      <c r="C685" s="878"/>
      <c r="D685" s="878"/>
      <c r="E685" s="878"/>
      <c r="F685" s="878"/>
      <c r="G685" s="878"/>
      <c r="H685" s="878"/>
      <c r="I685" s="878"/>
      <c r="J685" s="878"/>
      <c r="K685" s="878"/>
      <c r="L685" s="878"/>
      <c r="M685" s="878"/>
      <c r="N685" s="878"/>
      <c r="O685" s="878"/>
      <c r="P685" s="878"/>
      <c r="Q685" s="889"/>
      <c r="R685" s="882"/>
      <c r="S685" s="882"/>
      <c r="T685" s="882"/>
      <c r="U685" s="882"/>
      <c r="V685" s="882"/>
      <c r="W685" s="882"/>
      <c r="X685" s="882"/>
    </row>
    <row r="686" spans="1:24" ht="15.75" customHeight="1">
      <c r="A686" s="878"/>
      <c r="B686" s="878"/>
      <c r="C686" s="878"/>
      <c r="D686" s="878"/>
      <c r="E686" s="878"/>
      <c r="F686" s="878"/>
      <c r="G686" s="878"/>
      <c r="H686" s="878"/>
      <c r="I686" s="878"/>
      <c r="J686" s="878"/>
      <c r="K686" s="878"/>
      <c r="L686" s="878"/>
      <c r="M686" s="878"/>
      <c r="N686" s="878"/>
      <c r="O686" s="878"/>
      <c r="P686" s="878"/>
      <c r="Q686" s="889"/>
      <c r="R686" s="882"/>
      <c r="S686" s="882"/>
      <c r="T686" s="882"/>
      <c r="U686" s="882"/>
      <c r="V686" s="882"/>
      <c r="W686" s="882"/>
      <c r="X686" s="882"/>
    </row>
    <row r="687" spans="1:24" ht="15.75" customHeight="1">
      <c r="A687" s="878"/>
      <c r="B687" s="878"/>
      <c r="C687" s="878"/>
      <c r="D687" s="878"/>
      <c r="E687" s="878"/>
      <c r="F687" s="878"/>
      <c r="G687" s="878"/>
      <c r="H687" s="878"/>
      <c r="I687" s="878"/>
      <c r="J687" s="878"/>
      <c r="K687" s="878"/>
      <c r="L687" s="878"/>
      <c r="M687" s="878"/>
      <c r="N687" s="878"/>
      <c r="O687" s="878"/>
      <c r="P687" s="878"/>
      <c r="Q687" s="889"/>
      <c r="R687" s="882"/>
      <c r="S687" s="882"/>
      <c r="T687" s="882"/>
      <c r="U687" s="882"/>
      <c r="V687" s="882"/>
      <c r="W687" s="882"/>
      <c r="X687" s="882"/>
    </row>
    <row r="688" spans="1:24" ht="15.75" customHeight="1">
      <c r="A688" s="878"/>
      <c r="B688" s="878"/>
      <c r="C688" s="878"/>
      <c r="D688" s="878"/>
      <c r="E688" s="878"/>
      <c r="F688" s="878"/>
      <c r="G688" s="878"/>
      <c r="H688" s="878"/>
      <c r="I688" s="878"/>
      <c r="J688" s="878"/>
      <c r="K688" s="878"/>
      <c r="L688" s="878"/>
      <c r="M688" s="878"/>
      <c r="N688" s="878"/>
      <c r="O688" s="878"/>
      <c r="P688" s="878"/>
      <c r="Q688" s="889"/>
      <c r="R688" s="882"/>
      <c r="S688" s="882"/>
      <c r="T688" s="882"/>
      <c r="U688" s="882"/>
      <c r="V688" s="882"/>
      <c r="W688" s="882"/>
      <c r="X688" s="882"/>
    </row>
    <row r="689" spans="1:24" ht="15.75" customHeight="1">
      <c r="A689" s="878"/>
      <c r="B689" s="878"/>
      <c r="C689" s="878"/>
      <c r="D689" s="878"/>
      <c r="E689" s="878"/>
      <c r="F689" s="878"/>
      <c r="G689" s="878"/>
      <c r="H689" s="878"/>
      <c r="I689" s="878"/>
      <c r="J689" s="878"/>
      <c r="K689" s="878"/>
      <c r="L689" s="878"/>
      <c r="M689" s="878"/>
      <c r="N689" s="878"/>
      <c r="O689" s="878"/>
      <c r="P689" s="878"/>
      <c r="Q689" s="889"/>
      <c r="R689" s="882"/>
      <c r="S689" s="882"/>
      <c r="T689" s="882"/>
      <c r="U689" s="882"/>
      <c r="V689" s="882"/>
      <c r="W689" s="882"/>
      <c r="X689" s="882"/>
    </row>
    <row r="690" spans="1:24" ht="15.75" customHeight="1">
      <c r="A690" s="878"/>
      <c r="B690" s="878"/>
      <c r="C690" s="878"/>
      <c r="D690" s="878"/>
      <c r="E690" s="878"/>
      <c r="F690" s="878"/>
      <c r="G690" s="878"/>
      <c r="H690" s="878"/>
      <c r="I690" s="878"/>
      <c r="J690" s="878"/>
      <c r="K690" s="878"/>
      <c r="L690" s="878"/>
      <c r="M690" s="878"/>
      <c r="N690" s="878"/>
      <c r="O690" s="878"/>
      <c r="P690" s="878"/>
      <c r="Q690" s="889"/>
      <c r="R690" s="882"/>
      <c r="S690" s="882"/>
      <c r="T690" s="882"/>
      <c r="U690" s="882"/>
      <c r="V690" s="882"/>
      <c r="W690" s="882"/>
      <c r="X690" s="882"/>
    </row>
    <row r="691" spans="1:24" ht="15.75" customHeight="1">
      <c r="A691" s="878"/>
      <c r="B691" s="878"/>
      <c r="C691" s="878"/>
      <c r="D691" s="878"/>
      <c r="E691" s="878"/>
      <c r="F691" s="878"/>
      <c r="G691" s="878"/>
      <c r="H691" s="878"/>
      <c r="I691" s="878"/>
      <c r="J691" s="878"/>
      <c r="K691" s="878"/>
      <c r="L691" s="878"/>
      <c r="M691" s="878"/>
      <c r="N691" s="878"/>
      <c r="O691" s="878"/>
      <c r="P691" s="878"/>
      <c r="Q691" s="889"/>
      <c r="R691" s="882"/>
      <c r="S691" s="882"/>
      <c r="T691" s="882"/>
      <c r="U691" s="882"/>
      <c r="V691" s="882"/>
      <c r="W691" s="882"/>
      <c r="X691" s="882"/>
    </row>
    <row r="692" spans="1:24" ht="15.75" customHeight="1">
      <c r="A692" s="878"/>
      <c r="B692" s="878"/>
      <c r="C692" s="878"/>
      <c r="D692" s="878"/>
      <c r="E692" s="878"/>
      <c r="F692" s="878"/>
      <c r="G692" s="878"/>
      <c r="H692" s="878"/>
      <c r="I692" s="878"/>
      <c r="J692" s="878"/>
      <c r="K692" s="878"/>
      <c r="L692" s="878"/>
      <c r="M692" s="878"/>
      <c r="N692" s="878"/>
      <c r="O692" s="878"/>
      <c r="P692" s="878"/>
      <c r="Q692" s="889"/>
      <c r="R692" s="882"/>
      <c r="S692" s="882"/>
      <c r="T692" s="882"/>
      <c r="U692" s="882"/>
      <c r="V692" s="882"/>
      <c r="W692" s="882"/>
      <c r="X692" s="882"/>
    </row>
    <row r="693" spans="1:24" ht="15.75" customHeight="1">
      <c r="A693" s="878"/>
      <c r="B693" s="878"/>
      <c r="C693" s="878"/>
      <c r="D693" s="878"/>
      <c r="E693" s="878"/>
      <c r="F693" s="878"/>
      <c r="G693" s="878"/>
      <c r="H693" s="878"/>
      <c r="I693" s="878"/>
      <c r="J693" s="878"/>
      <c r="K693" s="878"/>
      <c r="L693" s="878"/>
      <c r="M693" s="878"/>
      <c r="N693" s="878"/>
      <c r="O693" s="878"/>
      <c r="P693" s="878"/>
      <c r="Q693" s="889"/>
      <c r="R693" s="882"/>
      <c r="S693" s="882"/>
      <c r="T693" s="882"/>
      <c r="U693" s="882"/>
      <c r="V693" s="882"/>
      <c r="W693" s="882"/>
      <c r="X693" s="882"/>
    </row>
    <row r="694" spans="1:24" ht="15.75" customHeight="1">
      <c r="A694" s="878"/>
      <c r="B694" s="878"/>
      <c r="C694" s="878"/>
      <c r="D694" s="878"/>
      <c r="E694" s="878"/>
      <c r="F694" s="878"/>
      <c r="G694" s="878"/>
      <c r="H694" s="878"/>
      <c r="I694" s="878"/>
      <c r="J694" s="878"/>
      <c r="K694" s="878"/>
      <c r="L694" s="878"/>
      <c r="M694" s="878"/>
      <c r="N694" s="878"/>
      <c r="O694" s="878"/>
      <c r="P694" s="878"/>
      <c r="Q694" s="889"/>
      <c r="R694" s="882"/>
      <c r="S694" s="882"/>
      <c r="T694" s="882"/>
      <c r="U694" s="882"/>
      <c r="V694" s="882"/>
      <c r="W694" s="882"/>
      <c r="X694" s="882"/>
    </row>
    <row r="695" spans="1:24" ht="15.75" customHeight="1">
      <c r="A695" s="878"/>
      <c r="B695" s="878"/>
      <c r="C695" s="878"/>
      <c r="D695" s="878"/>
      <c r="E695" s="878"/>
      <c r="F695" s="878"/>
      <c r="G695" s="878"/>
      <c r="H695" s="878"/>
      <c r="I695" s="878"/>
      <c r="J695" s="878"/>
      <c r="K695" s="878"/>
      <c r="L695" s="878"/>
      <c r="M695" s="878"/>
      <c r="N695" s="878"/>
      <c r="O695" s="878"/>
      <c r="P695" s="878"/>
      <c r="Q695" s="889"/>
      <c r="R695" s="882"/>
      <c r="S695" s="882"/>
      <c r="T695" s="882"/>
      <c r="U695" s="882"/>
      <c r="V695" s="882"/>
      <c r="W695" s="882"/>
      <c r="X695" s="882"/>
    </row>
    <row r="696" spans="1:24" ht="15.75" customHeight="1">
      <c r="A696" s="878"/>
      <c r="B696" s="878"/>
      <c r="C696" s="878"/>
      <c r="D696" s="878"/>
      <c r="E696" s="878"/>
      <c r="F696" s="878"/>
      <c r="G696" s="878"/>
      <c r="H696" s="878"/>
      <c r="I696" s="878"/>
      <c r="J696" s="878"/>
      <c r="K696" s="878"/>
      <c r="L696" s="878"/>
      <c r="M696" s="878"/>
      <c r="N696" s="878"/>
      <c r="O696" s="878"/>
      <c r="P696" s="878"/>
      <c r="Q696" s="889"/>
      <c r="R696" s="882"/>
      <c r="S696" s="882"/>
      <c r="T696" s="882"/>
      <c r="U696" s="882"/>
      <c r="V696" s="882"/>
      <c r="W696" s="882"/>
      <c r="X696" s="882"/>
    </row>
    <row r="697" spans="1:24" ht="15.75" customHeight="1">
      <c r="A697" s="878"/>
      <c r="B697" s="878"/>
      <c r="C697" s="878"/>
      <c r="D697" s="878"/>
      <c r="E697" s="878"/>
      <c r="F697" s="878"/>
      <c r="G697" s="878"/>
      <c r="H697" s="878"/>
      <c r="I697" s="878"/>
      <c r="J697" s="878"/>
      <c r="K697" s="878"/>
      <c r="L697" s="878"/>
      <c r="M697" s="878"/>
      <c r="N697" s="878"/>
      <c r="O697" s="878"/>
      <c r="P697" s="878"/>
      <c r="Q697" s="889"/>
      <c r="R697" s="882"/>
      <c r="S697" s="882"/>
      <c r="T697" s="882"/>
      <c r="U697" s="882"/>
      <c r="V697" s="882"/>
      <c r="W697" s="882"/>
      <c r="X697" s="882"/>
    </row>
    <row r="698" spans="1:24" ht="15.75" customHeight="1">
      <c r="A698" s="878"/>
      <c r="B698" s="878"/>
      <c r="C698" s="878"/>
      <c r="D698" s="878"/>
      <c r="E698" s="878"/>
      <c r="F698" s="878"/>
      <c r="G698" s="878"/>
      <c r="H698" s="878"/>
      <c r="I698" s="878"/>
      <c r="J698" s="878"/>
      <c r="K698" s="878"/>
      <c r="L698" s="878"/>
      <c r="M698" s="878"/>
      <c r="N698" s="878"/>
      <c r="O698" s="878"/>
      <c r="P698" s="878"/>
      <c r="Q698" s="889"/>
      <c r="R698" s="882"/>
      <c r="S698" s="882"/>
      <c r="T698" s="882"/>
      <c r="U698" s="882"/>
      <c r="V698" s="882"/>
      <c r="W698" s="882"/>
      <c r="X698" s="882"/>
    </row>
    <row r="699" spans="1:24" ht="15.75" customHeight="1">
      <c r="A699" s="878"/>
      <c r="B699" s="878"/>
      <c r="C699" s="878"/>
      <c r="D699" s="878"/>
      <c r="E699" s="878"/>
      <c r="F699" s="878"/>
      <c r="G699" s="878"/>
      <c r="H699" s="878"/>
      <c r="I699" s="878"/>
      <c r="J699" s="878"/>
      <c r="K699" s="878"/>
      <c r="L699" s="878"/>
      <c r="M699" s="878"/>
      <c r="N699" s="878"/>
      <c r="O699" s="878"/>
      <c r="P699" s="878"/>
      <c r="Q699" s="889"/>
      <c r="R699" s="882"/>
      <c r="S699" s="882"/>
      <c r="T699" s="882"/>
      <c r="U699" s="882"/>
      <c r="V699" s="882"/>
      <c r="W699" s="882"/>
      <c r="X699" s="882"/>
    </row>
    <row r="700" spans="1:24" ht="15.75" customHeight="1">
      <c r="A700" s="878"/>
      <c r="B700" s="878"/>
      <c r="C700" s="878"/>
      <c r="D700" s="878"/>
      <c r="E700" s="878"/>
      <c r="F700" s="878"/>
      <c r="G700" s="878"/>
      <c r="H700" s="878"/>
      <c r="I700" s="878"/>
      <c r="J700" s="878"/>
      <c r="K700" s="878"/>
      <c r="L700" s="878"/>
      <c r="M700" s="878"/>
      <c r="N700" s="878"/>
      <c r="O700" s="878"/>
      <c r="P700" s="878"/>
      <c r="Q700" s="889"/>
      <c r="R700" s="882"/>
      <c r="S700" s="882"/>
      <c r="T700" s="882"/>
      <c r="U700" s="882"/>
      <c r="V700" s="882"/>
      <c r="W700" s="882"/>
      <c r="X700" s="882"/>
    </row>
    <row r="701" spans="1:24" ht="15.75" customHeight="1">
      <c r="A701" s="878"/>
      <c r="B701" s="878"/>
      <c r="C701" s="878"/>
      <c r="D701" s="878"/>
      <c r="E701" s="878"/>
      <c r="F701" s="878"/>
      <c r="G701" s="878"/>
      <c r="H701" s="878"/>
      <c r="I701" s="878"/>
      <c r="J701" s="878"/>
      <c r="K701" s="878"/>
      <c r="L701" s="878"/>
      <c r="M701" s="878"/>
      <c r="N701" s="878"/>
      <c r="O701" s="878"/>
      <c r="P701" s="878"/>
      <c r="Q701" s="889"/>
      <c r="R701" s="882"/>
      <c r="S701" s="882"/>
      <c r="T701" s="882"/>
      <c r="U701" s="882"/>
      <c r="V701" s="882"/>
      <c r="W701" s="882"/>
      <c r="X701" s="882"/>
    </row>
    <row r="702" spans="1:24" ht="15.75" customHeight="1">
      <c r="A702" s="878"/>
      <c r="B702" s="878"/>
      <c r="C702" s="878"/>
      <c r="D702" s="878"/>
      <c r="E702" s="878"/>
      <c r="F702" s="878"/>
      <c r="G702" s="878"/>
      <c r="H702" s="878"/>
      <c r="I702" s="878"/>
      <c r="J702" s="878"/>
      <c r="K702" s="878"/>
      <c r="L702" s="878"/>
      <c r="M702" s="878"/>
      <c r="N702" s="878"/>
      <c r="O702" s="878"/>
      <c r="P702" s="878"/>
      <c r="Q702" s="889"/>
      <c r="R702" s="882"/>
      <c r="S702" s="882"/>
      <c r="T702" s="882"/>
      <c r="U702" s="882"/>
      <c r="V702" s="882"/>
      <c r="W702" s="882"/>
      <c r="X702" s="882"/>
    </row>
    <row r="703" spans="1:24" ht="15.75" customHeight="1">
      <c r="A703" s="878"/>
      <c r="B703" s="878"/>
      <c r="C703" s="878"/>
      <c r="D703" s="878"/>
      <c r="E703" s="878"/>
      <c r="F703" s="878"/>
      <c r="G703" s="878"/>
      <c r="H703" s="878"/>
      <c r="I703" s="878"/>
      <c r="J703" s="878"/>
      <c r="K703" s="878"/>
      <c r="L703" s="878"/>
      <c r="M703" s="878"/>
      <c r="N703" s="878"/>
      <c r="O703" s="878"/>
      <c r="P703" s="878"/>
      <c r="Q703" s="889"/>
      <c r="R703" s="882"/>
      <c r="S703" s="882"/>
      <c r="T703" s="882"/>
      <c r="U703" s="882"/>
      <c r="V703" s="882"/>
      <c r="W703" s="882"/>
      <c r="X703" s="882"/>
    </row>
    <row r="704" spans="1:24" ht="15.75" customHeight="1">
      <c r="A704" s="878"/>
      <c r="B704" s="878"/>
      <c r="C704" s="878"/>
      <c r="D704" s="878"/>
      <c r="E704" s="878"/>
      <c r="F704" s="878"/>
      <c r="G704" s="878"/>
      <c r="H704" s="878"/>
      <c r="I704" s="878"/>
      <c r="J704" s="878"/>
      <c r="K704" s="878"/>
      <c r="L704" s="878"/>
      <c r="M704" s="878"/>
      <c r="N704" s="878"/>
      <c r="O704" s="878"/>
      <c r="P704" s="878"/>
      <c r="Q704" s="889"/>
      <c r="R704" s="882"/>
      <c r="S704" s="882"/>
      <c r="T704" s="882"/>
      <c r="U704" s="882"/>
      <c r="V704" s="882"/>
      <c r="W704" s="882"/>
      <c r="X704" s="882"/>
    </row>
    <row r="705" spans="1:24" ht="15.75" customHeight="1">
      <c r="A705" s="878"/>
      <c r="B705" s="878"/>
      <c r="C705" s="878"/>
      <c r="D705" s="878"/>
      <c r="E705" s="878"/>
      <c r="F705" s="878"/>
      <c r="G705" s="878"/>
      <c r="H705" s="878"/>
      <c r="I705" s="878"/>
      <c r="J705" s="878"/>
      <c r="K705" s="878"/>
      <c r="L705" s="878"/>
      <c r="M705" s="878"/>
      <c r="N705" s="878"/>
      <c r="O705" s="878"/>
      <c r="P705" s="878"/>
      <c r="Q705" s="889"/>
      <c r="R705" s="882"/>
      <c r="S705" s="882"/>
      <c r="T705" s="882"/>
      <c r="U705" s="882"/>
      <c r="V705" s="882"/>
      <c r="W705" s="882"/>
      <c r="X705" s="882"/>
    </row>
    <row r="706" spans="1:24" ht="15.75" customHeight="1">
      <c r="A706" s="878"/>
      <c r="B706" s="878"/>
      <c r="C706" s="878"/>
      <c r="D706" s="878"/>
      <c r="E706" s="878"/>
      <c r="F706" s="878"/>
      <c r="G706" s="878"/>
      <c r="H706" s="878"/>
      <c r="I706" s="878"/>
      <c r="J706" s="878"/>
      <c r="K706" s="878"/>
      <c r="L706" s="878"/>
      <c r="M706" s="878"/>
      <c r="N706" s="878"/>
      <c r="O706" s="878"/>
      <c r="P706" s="878"/>
      <c r="Q706" s="889"/>
      <c r="R706" s="882"/>
      <c r="S706" s="882"/>
      <c r="T706" s="882"/>
      <c r="U706" s="882"/>
      <c r="V706" s="882"/>
      <c r="W706" s="882"/>
      <c r="X706" s="882"/>
    </row>
    <row r="707" spans="1:24" ht="15.75" customHeight="1">
      <c r="A707" s="878"/>
      <c r="B707" s="878"/>
      <c r="C707" s="878"/>
      <c r="D707" s="878"/>
      <c r="E707" s="878"/>
      <c r="F707" s="878"/>
      <c r="G707" s="878"/>
      <c r="H707" s="878"/>
      <c r="I707" s="878"/>
      <c r="J707" s="878"/>
      <c r="K707" s="878"/>
      <c r="L707" s="878"/>
      <c r="M707" s="878"/>
      <c r="N707" s="878"/>
      <c r="O707" s="878"/>
      <c r="P707" s="878"/>
      <c r="Q707" s="889"/>
      <c r="R707" s="882"/>
      <c r="S707" s="882"/>
      <c r="T707" s="882"/>
      <c r="U707" s="882"/>
      <c r="V707" s="882"/>
      <c r="W707" s="882"/>
      <c r="X707" s="882"/>
    </row>
    <row r="708" spans="1:24" ht="15.75" customHeight="1">
      <c r="A708" s="878"/>
      <c r="B708" s="878"/>
      <c r="C708" s="878"/>
      <c r="D708" s="878"/>
      <c r="E708" s="878"/>
      <c r="F708" s="878"/>
      <c r="G708" s="878"/>
      <c r="H708" s="878"/>
      <c r="I708" s="878"/>
      <c r="J708" s="878"/>
      <c r="K708" s="878"/>
      <c r="L708" s="878"/>
      <c r="M708" s="878"/>
      <c r="N708" s="878"/>
      <c r="O708" s="878"/>
      <c r="P708" s="878"/>
      <c r="Q708" s="889"/>
      <c r="R708" s="882"/>
      <c r="S708" s="882"/>
      <c r="T708" s="882"/>
      <c r="U708" s="882"/>
      <c r="V708" s="882"/>
      <c r="W708" s="882"/>
      <c r="X708" s="882"/>
    </row>
    <row r="709" spans="1:24" ht="15.75" customHeight="1">
      <c r="A709" s="878"/>
      <c r="B709" s="878"/>
      <c r="C709" s="878"/>
      <c r="D709" s="878"/>
      <c r="E709" s="878"/>
      <c r="F709" s="878"/>
      <c r="G709" s="878"/>
      <c r="H709" s="878"/>
      <c r="I709" s="878"/>
      <c r="J709" s="878"/>
      <c r="K709" s="878"/>
      <c r="L709" s="878"/>
      <c r="M709" s="878"/>
      <c r="N709" s="878"/>
      <c r="O709" s="878"/>
      <c r="P709" s="878"/>
      <c r="Q709" s="889"/>
      <c r="R709" s="882"/>
      <c r="S709" s="882"/>
      <c r="T709" s="882"/>
      <c r="U709" s="882"/>
      <c r="V709" s="882"/>
      <c r="W709" s="882"/>
      <c r="X709" s="882"/>
    </row>
    <row r="710" spans="1:24" ht="15.75" customHeight="1">
      <c r="A710" s="878"/>
      <c r="B710" s="878"/>
      <c r="C710" s="878"/>
      <c r="D710" s="878"/>
      <c r="E710" s="878"/>
      <c r="F710" s="878"/>
      <c r="G710" s="878"/>
      <c r="H710" s="878"/>
      <c r="I710" s="878"/>
      <c r="J710" s="878"/>
      <c r="K710" s="878"/>
      <c r="L710" s="878"/>
      <c r="M710" s="878"/>
      <c r="N710" s="878"/>
      <c r="O710" s="878"/>
      <c r="P710" s="878"/>
      <c r="Q710" s="889"/>
      <c r="R710" s="882"/>
      <c r="S710" s="882"/>
      <c r="T710" s="882"/>
      <c r="U710" s="882"/>
      <c r="V710" s="882"/>
      <c r="W710" s="882"/>
      <c r="X710" s="882"/>
    </row>
    <row r="711" spans="1:24" ht="15.75" customHeight="1">
      <c r="A711" s="878"/>
      <c r="B711" s="878"/>
      <c r="C711" s="878"/>
      <c r="D711" s="878"/>
      <c r="E711" s="878"/>
      <c r="F711" s="878"/>
      <c r="G711" s="878"/>
      <c r="H711" s="878"/>
      <c r="I711" s="878"/>
      <c r="J711" s="878"/>
      <c r="K711" s="878"/>
      <c r="L711" s="878"/>
      <c r="M711" s="878"/>
      <c r="N711" s="878"/>
      <c r="O711" s="878"/>
      <c r="P711" s="878"/>
      <c r="Q711" s="889"/>
      <c r="R711" s="882"/>
      <c r="S711" s="882"/>
      <c r="T711" s="882"/>
      <c r="U711" s="882"/>
      <c r="V711" s="882"/>
      <c r="W711" s="882"/>
      <c r="X711" s="882"/>
    </row>
    <row r="712" spans="1:24" ht="15.75" customHeight="1">
      <c r="A712" s="878"/>
      <c r="B712" s="878"/>
      <c r="C712" s="878"/>
      <c r="D712" s="878"/>
      <c r="E712" s="878"/>
      <c r="F712" s="878"/>
      <c r="G712" s="878"/>
      <c r="H712" s="878"/>
      <c r="I712" s="878"/>
      <c r="J712" s="878"/>
      <c r="K712" s="878"/>
      <c r="L712" s="878"/>
      <c r="M712" s="878"/>
      <c r="N712" s="878"/>
      <c r="O712" s="878"/>
      <c r="P712" s="878"/>
      <c r="Q712" s="889"/>
      <c r="R712" s="882"/>
      <c r="S712" s="882"/>
      <c r="T712" s="882"/>
      <c r="U712" s="882"/>
      <c r="V712" s="882"/>
      <c r="W712" s="882"/>
      <c r="X712" s="882"/>
    </row>
    <row r="713" spans="1:24" ht="15.75" customHeight="1">
      <c r="A713" s="878"/>
      <c r="B713" s="878"/>
      <c r="C713" s="878"/>
      <c r="D713" s="878"/>
      <c r="E713" s="878"/>
      <c r="F713" s="878"/>
      <c r="G713" s="878"/>
      <c r="H713" s="878"/>
      <c r="I713" s="878"/>
      <c r="J713" s="878"/>
      <c r="K713" s="878"/>
      <c r="L713" s="878"/>
      <c r="M713" s="878"/>
      <c r="N713" s="878"/>
      <c r="O713" s="878"/>
      <c r="P713" s="878"/>
      <c r="Q713" s="889"/>
      <c r="R713" s="882"/>
      <c r="S713" s="882"/>
      <c r="T713" s="882"/>
      <c r="U713" s="882"/>
      <c r="V713" s="882"/>
      <c r="W713" s="882"/>
      <c r="X713" s="882"/>
    </row>
    <row r="714" spans="1:24" ht="15.75" customHeight="1">
      <c r="A714" s="878"/>
      <c r="B714" s="878"/>
      <c r="C714" s="878"/>
      <c r="D714" s="878"/>
      <c r="E714" s="878"/>
      <c r="F714" s="878"/>
      <c r="G714" s="878"/>
      <c r="H714" s="878"/>
      <c r="I714" s="878"/>
      <c r="J714" s="878"/>
      <c r="K714" s="878"/>
      <c r="L714" s="878"/>
      <c r="M714" s="878"/>
      <c r="N714" s="878"/>
      <c r="O714" s="878"/>
      <c r="P714" s="878"/>
      <c r="Q714" s="889"/>
      <c r="R714" s="882"/>
      <c r="S714" s="882"/>
      <c r="T714" s="882"/>
      <c r="U714" s="882"/>
      <c r="V714" s="882"/>
      <c r="W714" s="882"/>
      <c r="X714" s="882"/>
    </row>
    <row r="715" spans="1:24" ht="15.75" customHeight="1">
      <c r="A715" s="878"/>
      <c r="B715" s="878"/>
      <c r="C715" s="878"/>
      <c r="D715" s="878"/>
      <c r="E715" s="878"/>
      <c r="F715" s="878"/>
      <c r="G715" s="878"/>
      <c r="H715" s="878"/>
      <c r="I715" s="878"/>
      <c r="J715" s="878"/>
      <c r="K715" s="878"/>
      <c r="L715" s="878"/>
      <c r="M715" s="878"/>
      <c r="N715" s="878"/>
      <c r="O715" s="878"/>
      <c r="P715" s="878"/>
      <c r="Q715" s="889"/>
      <c r="R715" s="882"/>
      <c r="S715" s="882"/>
      <c r="T715" s="882"/>
      <c r="U715" s="882"/>
      <c r="V715" s="882"/>
      <c r="W715" s="882"/>
      <c r="X715" s="882"/>
    </row>
    <row r="716" spans="1:24" ht="15.75" customHeight="1">
      <c r="A716" s="878"/>
      <c r="B716" s="878"/>
      <c r="C716" s="878"/>
      <c r="D716" s="878"/>
      <c r="E716" s="878"/>
      <c r="F716" s="878"/>
      <c r="G716" s="878"/>
      <c r="H716" s="878"/>
      <c r="I716" s="878"/>
      <c r="J716" s="878"/>
      <c r="K716" s="878"/>
      <c r="L716" s="878"/>
      <c r="M716" s="878"/>
      <c r="N716" s="878"/>
      <c r="O716" s="878"/>
      <c r="P716" s="878"/>
      <c r="Q716" s="889"/>
      <c r="R716" s="882"/>
      <c r="S716" s="882"/>
      <c r="T716" s="882"/>
      <c r="U716" s="882"/>
      <c r="V716" s="882"/>
      <c r="W716" s="882"/>
      <c r="X716" s="882"/>
    </row>
    <row r="717" spans="1:24" ht="15.75" customHeight="1">
      <c r="A717" s="878"/>
      <c r="B717" s="878"/>
      <c r="C717" s="878"/>
      <c r="D717" s="878"/>
      <c r="E717" s="878"/>
      <c r="F717" s="878"/>
      <c r="G717" s="878"/>
      <c r="H717" s="878"/>
      <c r="I717" s="878"/>
      <c r="J717" s="878"/>
      <c r="K717" s="878"/>
      <c r="L717" s="878"/>
      <c r="M717" s="878"/>
      <c r="N717" s="878"/>
      <c r="O717" s="878"/>
      <c r="P717" s="878"/>
      <c r="Q717" s="889"/>
      <c r="R717" s="882"/>
      <c r="S717" s="882"/>
      <c r="T717" s="882"/>
      <c r="U717" s="882"/>
      <c r="V717" s="882"/>
      <c r="W717" s="882"/>
      <c r="X717" s="882"/>
    </row>
    <row r="718" spans="1:24" ht="15.75" customHeight="1">
      <c r="A718" s="878"/>
      <c r="B718" s="878"/>
      <c r="C718" s="878"/>
      <c r="D718" s="878"/>
      <c r="E718" s="878"/>
      <c r="F718" s="878"/>
      <c r="G718" s="878"/>
      <c r="H718" s="878"/>
      <c r="I718" s="878"/>
      <c r="J718" s="878"/>
      <c r="K718" s="878"/>
      <c r="L718" s="878"/>
      <c r="M718" s="878"/>
      <c r="N718" s="878"/>
      <c r="O718" s="878"/>
      <c r="P718" s="878"/>
      <c r="Q718" s="889"/>
      <c r="R718" s="882"/>
      <c r="S718" s="882"/>
      <c r="T718" s="882"/>
      <c r="U718" s="882"/>
      <c r="V718" s="882"/>
      <c r="W718" s="882"/>
      <c r="X718" s="882"/>
    </row>
    <row r="719" spans="1:24" ht="15.75" customHeight="1">
      <c r="A719" s="878"/>
      <c r="B719" s="878"/>
      <c r="C719" s="878"/>
      <c r="D719" s="878"/>
      <c r="E719" s="878"/>
      <c r="F719" s="878"/>
      <c r="G719" s="878"/>
      <c r="H719" s="878"/>
      <c r="I719" s="878"/>
      <c r="J719" s="878"/>
      <c r="K719" s="878"/>
      <c r="L719" s="878"/>
      <c r="M719" s="878"/>
      <c r="N719" s="878"/>
      <c r="O719" s="878"/>
      <c r="P719" s="878"/>
      <c r="Q719" s="889"/>
      <c r="R719" s="882"/>
      <c r="S719" s="882"/>
      <c r="T719" s="882"/>
      <c r="U719" s="882"/>
      <c r="V719" s="882"/>
      <c r="W719" s="882"/>
      <c r="X719" s="882"/>
    </row>
    <row r="720" spans="1:24" ht="15.75" customHeight="1">
      <c r="A720" s="878"/>
      <c r="B720" s="878"/>
      <c r="C720" s="878"/>
      <c r="D720" s="878"/>
      <c r="E720" s="878"/>
      <c r="F720" s="878"/>
      <c r="G720" s="878"/>
      <c r="H720" s="878"/>
      <c r="I720" s="878"/>
      <c r="J720" s="878"/>
      <c r="K720" s="878"/>
      <c r="L720" s="878"/>
      <c r="M720" s="878"/>
      <c r="N720" s="878"/>
      <c r="O720" s="878"/>
      <c r="P720" s="878"/>
      <c r="Q720" s="889"/>
      <c r="R720" s="882"/>
      <c r="S720" s="882"/>
      <c r="T720" s="882"/>
      <c r="U720" s="882"/>
      <c r="V720" s="882"/>
      <c r="W720" s="882"/>
      <c r="X720" s="882"/>
    </row>
    <row r="721" spans="1:24" ht="15.75" customHeight="1">
      <c r="A721" s="878"/>
      <c r="B721" s="878"/>
      <c r="C721" s="878"/>
      <c r="D721" s="878"/>
      <c r="E721" s="878"/>
      <c r="F721" s="878"/>
      <c r="G721" s="878"/>
      <c r="H721" s="878"/>
      <c r="I721" s="878"/>
      <c r="J721" s="878"/>
      <c r="K721" s="878"/>
      <c r="L721" s="878"/>
      <c r="M721" s="878"/>
      <c r="N721" s="878"/>
      <c r="O721" s="878"/>
      <c r="P721" s="878"/>
      <c r="Q721" s="889"/>
      <c r="R721" s="882"/>
      <c r="S721" s="882"/>
      <c r="T721" s="882"/>
      <c r="U721" s="882"/>
      <c r="V721" s="882"/>
      <c r="W721" s="882"/>
      <c r="X721" s="882"/>
    </row>
    <row r="722" spans="1:24" ht="15.75" customHeight="1">
      <c r="A722" s="878"/>
      <c r="B722" s="878"/>
      <c r="C722" s="878"/>
      <c r="D722" s="878"/>
      <c r="E722" s="878"/>
      <c r="F722" s="878"/>
      <c r="G722" s="878"/>
      <c r="H722" s="878"/>
      <c r="I722" s="878"/>
      <c r="J722" s="878"/>
      <c r="K722" s="878"/>
      <c r="L722" s="878"/>
      <c r="M722" s="878"/>
      <c r="N722" s="878"/>
      <c r="O722" s="878"/>
      <c r="P722" s="878"/>
      <c r="Q722" s="889"/>
      <c r="R722" s="882"/>
      <c r="S722" s="882"/>
      <c r="T722" s="882"/>
      <c r="U722" s="882"/>
      <c r="V722" s="882"/>
      <c r="W722" s="882"/>
      <c r="X722" s="882"/>
    </row>
    <row r="723" spans="1:24" ht="15.75" customHeight="1">
      <c r="A723" s="878"/>
      <c r="B723" s="878"/>
      <c r="C723" s="878"/>
      <c r="D723" s="878"/>
      <c r="E723" s="878"/>
      <c r="F723" s="878"/>
      <c r="G723" s="878"/>
      <c r="H723" s="878"/>
      <c r="I723" s="878"/>
      <c r="J723" s="878"/>
      <c r="K723" s="878"/>
      <c r="L723" s="878"/>
      <c r="M723" s="878"/>
      <c r="N723" s="878"/>
      <c r="O723" s="878"/>
      <c r="P723" s="878"/>
      <c r="Q723" s="889"/>
      <c r="R723" s="882"/>
      <c r="S723" s="882"/>
      <c r="T723" s="882"/>
      <c r="U723" s="882"/>
      <c r="V723" s="882"/>
      <c r="W723" s="882"/>
      <c r="X723" s="882"/>
    </row>
    <row r="724" spans="1:24" ht="15.75" customHeight="1">
      <c r="A724" s="878"/>
      <c r="B724" s="878"/>
      <c r="C724" s="878"/>
      <c r="D724" s="878"/>
      <c r="E724" s="878"/>
      <c r="F724" s="878"/>
      <c r="G724" s="878"/>
      <c r="H724" s="878"/>
      <c r="I724" s="878"/>
      <c r="J724" s="878"/>
      <c r="K724" s="878"/>
      <c r="L724" s="878"/>
      <c r="M724" s="878"/>
      <c r="N724" s="878"/>
      <c r="O724" s="878"/>
      <c r="P724" s="878"/>
      <c r="Q724" s="889"/>
      <c r="R724" s="882"/>
      <c r="S724" s="882"/>
      <c r="T724" s="882"/>
      <c r="U724" s="882"/>
      <c r="V724" s="882"/>
      <c r="W724" s="882"/>
      <c r="X724" s="882"/>
    </row>
    <row r="725" spans="1:24" ht="15.75" customHeight="1">
      <c r="A725" s="878"/>
      <c r="B725" s="878"/>
      <c r="C725" s="878"/>
      <c r="D725" s="878"/>
      <c r="E725" s="878"/>
      <c r="F725" s="878"/>
      <c r="G725" s="878"/>
      <c r="H725" s="878"/>
      <c r="I725" s="878"/>
      <c r="J725" s="878"/>
      <c r="K725" s="878"/>
      <c r="L725" s="878"/>
      <c r="M725" s="878"/>
      <c r="N725" s="878"/>
      <c r="O725" s="878"/>
      <c r="P725" s="878"/>
      <c r="Q725" s="889"/>
      <c r="R725" s="882"/>
      <c r="S725" s="882"/>
      <c r="T725" s="882"/>
      <c r="U725" s="882"/>
      <c r="V725" s="882"/>
      <c r="W725" s="882"/>
      <c r="X725" s="882"/>
    </row>
    <row r="726" spans="1:24" ht="15.75" customHeight="1">
      <c r="A726" s="878"/>
      <c r="B726" s="878"/>
      <c r="C726" s="878"/>
      <c r="D726" s="878"/>
      <c r="E726" s="878"/>
      <c r="F726" s="878"/>
      <c r="G726" s="878"/>
      <c r="H726" s="878"/>
      <c r="I726" s="878"/>
      <c r="J726" s="878"/>
      <c r="K726" s="878"/>
      <c r="L726" s="878"/>
      <c r="M726" s="878"/>
      <c r="N726" s="878"/>
      <c r="O726" s="878"/>
      <c r="P726" s="878"/>
      <c r="Q726" s="889"/>
      <c r="R726" s="882"/>
      <c r="S726" s="882"/>
      <c r="T726" s="882"/>
      <c r="U726" s="882"/>
      <c r="V726" s="882"/>
      <c r="W726" s="882"/>
      <c r="X726" s="882"/>
    </row>
    <row r="727" spans="1:24" ht="15.75" customHeight="1">
      <c r="A727" s="878"/>
      <c r="B727" s="878"/>
      <c r="C727" s="878"/>
      <c r="D727" s="878"/>
      <c r="E727" s="878"/>
      <c r="F727" s="878"/>
      <c r="G727" s="878"/>
      <c r="H727" s="878"/>
      <c r="I727" s="878"/>
      <c r="J727" s="878"/>
      <c r="K727" s="878"/>
      <c r="L727" s="878"/>
      <c r="M727" s="878"/>
      <c r="N727" s="878"/>
      <c r="O727" s="878"/>
      <c r="P727" s="878"/>
      <c r="Q727" s="889"/>
      <c r="R727" s="882"/>
      <c r="S727" s="882"/>
      <c r="T727" s="882"/>
      <c r="U727" s="882"/>
      <c r="V727" s="882"/>
      <c r="W727" s="882"/>
      <c r="X727" s="882"/>
    </row>
    <row r="728" spans="1:24" ht="15.75" customHeight="1">
      <c r="A728" s="878"/>
      <c r="B728" s="878"/>
      <c r="C728" s="878"/>
      <c r="D728" s="878"/>
      <c r="E728" s="878"/>
      <c r="F728" s="878"/>
      <c r="G728" s="878"/>
      <c r="H728" s="878"/>
      <c r="I728" s="878"/>
      <c r="J728" s="878"/>
      <c r="K728" s="878"/>
      <c r="L728" s="878"/>
      <c r="M728" s="878"/>
      <c r="N728" s="878"/>
      <c r="O728" s="878"/>
      <c r="P728" s="878"/>
      <c r="Q728" s="889"/>
      <c r="R728" s="882"/>
      <c r="S728" s="882"/>
      <c r="T728" s="882"/>
      <c r="U728" s="882"/>
      <c r="V728" s="882"/>
      <c r="W728" s="882"/>
      <c r="X728" s="882"/>
    </row>
    <row r="729" spans="1:24" ht="15.75" customHeight="1">
      <c r="A729" s="878"/>
      <c r="B729" s="878"/>
      <c r="C729" s="878"/>
      <c r="D729" s="878"/>
      <c r="E729" s="878"/>
      <c r="F729" s="878"/>
      <c r="G729" s="878"/>
      <c r="H729" s="878"/>
      <c r="I729" s="878"/>
      <c r="J729" s="878"/>
      <c r="K729" s="878"/>
      <c r="L729" s="878"/>
      <c r="M729" s="878"/>
      <c r="N729" s="878"/>
      <c r="O729" s="878"/>
      <c r="P729" s="878"/>
      <c r="Q729" s="889"/>
      <c r="R729" s="882"/>
      <c r="S729" s="882"/>
      <c r="T729" s="882"/>
      <c r="U729" s="882"/>
      <c r="V729" s="882"/>
      <c r="W729" s="882"/>
      <c r="X729" s="882"/>
    </row>
    <row r="730" spans="1:24" ht="15.75" customHeight="1">
      <c r="A730" s="878"/>
      <c r="B730" s="878"/>
      <c r="C730" s="878"/>
      <c r="D730" s="878"/>
      <c r="E730" s="878"/>
      <c r="F730" s="878"/>
      <c r="G730" s="878"/>
      <c r="H730" s="878"/>
      <c r="I730" s="878"/>
      <c r="J730" s="878"/>
      <c r="K730" s="878"/>
      <c r="L730" s="878"/>
      <c r="M730" s="878"/>
      <c r="N730" s="878"/>
      <c r="O730" s="878"/>
      <c r="P730" s="878"/>
      <c r="Q730" s="889"/>
      <c r="R730" s="882"/>
      <c r="S730" s="882"/>
      <c r="T730" s="882"/>
      <c r="U730" s="882"/>
      <c r="V730" s="882"/>
      <c r="W730" s="882"/>
      <c r="X730" s="882"/>
    </row>
    <row r="731" spans="1:24" ht="15.75" customHeight="1">
      <c r="A731" s="878"/>
      <c r="B731" s="878"/>
      <c r="C731" s="878"/>
      <c r="D731" s="878"/>
      <c r="E731" s="878"/>
      <c r="F731" s="878"/>
      <c r="G731" s="878"/>
      <c r="H731" s="878"/>
      <c r="I731" s="878"/>
      <c r="J731" s="878"/>
      <c r="K731" s="878"/>
      <c r="L731" s="878"/>
      <c r="M731" s="878"/>
      <c r="N731" s="878"/>
      <c r="O731" s="878"/>
      <c r="P731" s="878"/>
      <c r="Q731" s="889"/>
      <c r="R731" s="882"/>
      <c r="S731" s="882"/>
      <c r="T731" s="882"/>
      <c r="U731" s="882"/>
      <c r="V731" s="882"/>
      <c r="W731" s="882"/>
      <c r="X731" s="882"/>
    </row>
    <row r="732" spans="1:24" ht="15.75" customHeight="1">
      <c r="A732" s="878"/>
      <c r="B732" s="878"/>
      <c r="C732" s="878"/>
      <c r="D732" s="878"/>
      <c r="E732" s="878"/>
      <c r="F732" s="878"/>
      <c r="G732" s="878"/>
      <c r="H732" s="878"/>
      <c r="I732" s="878"/>
      <c r="J732" s="878"/>
      <c r="K732" s="878"/>
      <c r="L732" s="878"/>
      <c r="M732" s="878"/>
      <c r="N732" s="878"/>
      <c r="O732" s="878"/>
      <c r="P732" s="878"/>
      <c r="Q732" s="889"/>
      <c r="R732" s="882"/>
      <c r="S732" s="882"/>
      <c r="T732" s="882"/>
      <c r="U732" s="882"/>
      <c r="V732" s="882"/>
      <c r="W732" s="882"/>
      <c r="X732" s="882"/>
    </row>
    <row r="733" spans="1:24" ht="15.75" customHeight="1">
      <c r="A733" s="878"/>
      <c r="B733" s="878"/>
      <c r="C733" s="878"/>
      <c r="D733" s="878"/>
      <c r="E733" s="878"/>
      <c r="F733" s="878"/>
      <c r="G733" s="878"/>
      <c r="H733" s="878"/>
      <c r="I733" s="878"/>
      <c r="J733" s="878"/>
      <c r="K733" s="878"/>
      <c r="L733" s="878"/>
      <c r="M733" s="878"/>
      <c r="N733" s="878"/>
      <c r="O733" s="878"/>
      <c r="P733" s="878"/>
      <c r="Q733" s="889"/>
      <c r="R733" s="882"/>
      <c r="S733" s="882"/>
      <c r="T733" s="882"/>
      <c r="U733" s="882"/>
      <c r="V733" s="882"/>
      <c r="W733" s="882"/>
      <c r="X733" s="882"/>
    </row>
    <row r="734" spans="1:24" ht="15.75" customHeight="1">
      <c r="A734" s="878"/>
      <c r="B734" s="878"/>
      <c r="C734" s="878"/>
      <c r="D734" s="878"/>
      <c r="E734" s="878"/>
      <c r="F734" s="878"/>
      <c r="G734" s="878"/>
      <c r="H734" s="878"/>
      <c r="I734" s="878"/>
      <c r="J734" s="878"/>
      <c r="K734" s="878"/>
      <c r="L734" s="878"/>
      <c r="M734" s="878"/>
      <c r="N734" s="878"/>
      <c r="O734" s="878"/>
      <c r="P734" s="878"/>
      <c r="Q734" s="889"/>
      <c r="R734" s="882"/>
      <c r="S734" s="882"/>
      <c r="T734" s="882"/>
      <c r="U734" s="882"/>
      <c r="V734" s="882"/>
      <c r="W734" s="882"/>
      <c r="X734" s="882"/>
    </row>
    <row r="735" spans="1:24" ht="15.75" customHeight="1">
      <c r="A735" s="878"/>
      <c r="B735" s="878"/>
      <c r="C735" s="878"/>
      <c r="D735" s="878"/>
      <c r="E735" s="878"/>
      <c r="F735" s="878"/>
      <c r="G735" s="878"/>
      <c r="H735" s="878"/>
      <c r="I735" s="878"/>
      <c r="J735" s="878"/>
      <c r="K735" s="878"/>
      <c r="L735" s="878"/>
      <c r="M735" s="878"/>
      <c r="N735" s="878"/>
      <c r="O735" s="878"/>
      <c r="P735" s="878"/>
      <c r="Q735" s="889"/>
      <c r="R735" s="882"/>
      <c r="S735" s="882"/>
      <c r="T735" s="882"/>
      <c r="U735" s="882"/>
      <c r="V735" s="882"/>
      <c r="W735" s="882"/>
      <c r="X735" s="882"/>
    </row>
    <row r="736" spans="1:24" ht="15.75" customHeight="1">
      <c r="A736" s="878"/>
      <c r="B736" s="878"/>
      <c r="C736" s="878"/>
      <c r="D736" s="878"/>
      <c r="E736" s="878"/>
      <c r="F736" s="878"/>
      <c r="G736" s="878"/>
      <c r="H736" s="878"/>
      <c r="I736" s="878"/>
      <c r="J736" s="878"/>
      <c r="K736" s="878"/>
      <c r="L736" s="878"/>
      <c r="M736" s="878"/>
      <c r="N736" s="878"/>
      <c r="O736" s="878"/>
      <c r="P736" s="878"/>
      <c r="Q736" s="889"/>
      <c r="R736" s="882"/>
      <c r="S736" s="882"/>
      <c r="T736" s="882"/>
      <c r="U736" s="882"/>
      <c r="V736" s="882"/>
      <c r="W736" s="882"/>
      <c r="X736" s="882"/>
    </row>
    <row r="737" spans="1:24" ht="15.75" customHeight="1">
      <c r="A737" s="878"/>
      <c r="B737" s="878"/>
      <c r="C737" s="878"/>
      <c r="D737" s="878"/>
      <c r="E737" s="878"/>
      <c r="F737" s="878"/>
      <c r="G737" s="878"/>
      <c r="H737" s="878"/>
      <c r="I737" s="878"/>
      <c r="J737" s="878"/>
      <c r="K737" s="878"/>
      <c r="L737" s="878"/>
      <c r="M737" s="878"/>
      <c r="N737" s="878"/>
      <c r="O737" s="878"/>
      <c r="P737" s="878"/>
      <c r="Q737" s="889"/>
      <c r="R737" s="882"/>
      <c r="S737" s="882"/>
      <c r="T737" s="882"/>
      <c r="U737" s="882"/>
      <c r="V737" s="882"/>
      <c r="W737" s="882"/>
      <c r="X737" s="882"/>
    </row>
    <row r="738" spans="1:24" ht="15.75" customHeight="1">
      <c r="A738" s="878"/>
      <c r="B738" s="878"/>
      <c r="C738" s="878"/>
      <c r="D738" s="878"/>
      <c r="E738" s="878"/>
      <c r="F738" s="878"/>
      <c r="G738" s="878"/>
      <c r="H738" s="878"/>
      <c r="I738" s="878"/>
      <c r="J738" s="878"/>
      <c r="K738" s="878"/>
      <c r="L738" s="878"/>
      <c r="M738" s="878"/>
      <c r="N738" s="878"/>
      <c r="O738" s="878"/>
      <c r="P738" s="878"/>
      <c r="Q738" s="889"/>
      <c r="R738" s="882"/>
      <c r="S738" s="882"/>
      <c r="T738" s="882"/>
      <c r="U738" s="882"/>
      <c r="V738" s="882"/>
      <c r="W738" s="882"/>
      <c r="X738" s="882"/>
    </row>
    <row r="739" spans="1:24" ht="15.75" customHeight="1">
      <c r="A739" s="878"/>
      <c r="B739" s="878"/>
      <c r="C739" s="878"/>
      <c r="D739" s="878"/>
      <c r="E739" s="878"/>
      <c r="F739" s="878"/>
      <c r="G739" s="878"/>
      <c r="H739" s="878"/>
      <c r="I739" s="878"/>
      <c r="J739" s="878"/>
      <c r="K739" s="878"/>
      <c r="L739" s="878"/>
      <c r="M739" s="878"/>
      <c r="N739" s="878"/>
      <c r="O739" s="878"/>
      <c r="P739" s="878"/>
      <c r="Q739" s="889"/>
      <c r="R739" s="882"/>
      <c r="S739" s="882"/>
      <c r="T739" s="882"/>
      <c r="U739" s="882"/>
      <c r="V739" s="882"/>
      <c r="W739" s="882"/>
      <c r="X739" s="882"/>
    </row>
    <row r="740" spans="1:24" ht="15.75" customHeight="1">
      <c r="A740" s="878"/>
      <c r="B740" s="878"/>
      <c r="C740" s="878"/>
      <c r="D740" s="878"/>
      <c r="E740" s="878"/>
      <c r="F740" s="878"/>
      <c r="G740" s="878"/>
      <c r="H740" s="878"/>
      <c r="I740" s="878"/>
      <c r="J740" s="878"/>
      <c r="K740" s="878"/>
      <c r="L740" s="878"/>
      <c r="M740" s="878"/>
      <c r="N740" s="878"/>
      <c r="O740" s="878"/>
      <c r="P740" s="878"/>
      <c r="Q740" s="889"/>
      <c r="R740" s="882"/>
      <c r="S740" s="882"/>
      <c r="T740" s="882"/>
      <c r="U740" s="882"/>
      <c r="V740" s="882"/>
      <c r="W740" s="882"/>
      <c r="X740" s="882"/>
    </row>
    <row r="741" spans="1:24" ht="15.75" customHeight="1">
      <c r="A741" s="878"/>
      <c r="B741" s="878"/>
      <c r="C741" s="878"/>
      <c r="D741" s="878"/>
      <c r="E741" s="878"/>
      <c r="F741" s="878"/>
      <c r="G741" s="878"/>
      <c r="H741" s="878"/>
      <c r="I741" s="878"/>
      <c r="J741" s="878"/>
      <c r="K741" s="878"/>
      <c r="L741" s="878"/>
      <c r="M741" s="878"/>
      <c r="N741" s="878"/>
      <c r="O741" s="878"/>
      <c r="P741" s="878"/>
      <c r="Q741" s="889"/>
      <c r="R741" s="882"/>
      <c r="S741" s="882"/>
      <c r="T741" s="882"/>
      <c r="U741" s="882"/>
      <c r="V741" s="882"/>
      <c r="W741" s="882"/>
      <c r="X741" s="882"/>
    </row>
    <row r="742" spans="1:24" ht="15.75" customHeight="1">
      <c r="A742" s="878"/>
      <c r="B742" s="878"/>
      <c r="C742" s="878"/>
      <c r="D742" s="878"/>
      <c r="E742" s="878"/>
      <c r="F742" s="878"/>
      <c r="G742" s="878"/>
      <c r="H742" s="878"/>
      <c r="I742" s="878"/>
      <c r="J742" s="878"/>
      <c r="K742" s="878"/>
      <c r="L742" s="878"/>
      <c r="M742" s="878"/>
      <c r="N742" s="878"/>
      <c r="O742" s="878"/>
      <c r="P742" s="878"/>
      <c r="Q742" s="889"/>
      <c r="R742" s="882"/>
      <c r="S742" s="882"/>
      <c r="T742" s="882"/>
      <c r="U742" s="882"/>
      <c r="V742" s="882"/>
      <c r="W742" s="882"/>
      <c r="X742" s="882"/>
    </row>
    <row r="743" spans="1:24" ht="15.75" customHeight="1">
      <c r="A743" s="878"/>
      <c r="B743" s="878"/>
      <c r="C743" s="878"/>
      <c r="D743" s="878"/>
      <c r="E743" s="878"/>
      <c r="F743" s="878"/>
      <c r="G743" s="878"/>
      <c r="H743" s="878"/>
      <c r="I743" s="878"/>
      <c r="J743" s="878"/>
      <c r="K743" s="878"/>
      <c r="L743" s="878"/>
      <c r="M743" s="878"/>
      <c r="N743" s="878"/>
      <c r="O743" s="878"/>
      <c r="P743" s="878"/>
      <c r="Q743" s="889"/>
      <c r="R743" s="882"/>
      <c r="S743" s="882"/>
      <c r="T743" s="882"/>
      <c r="U743" s="882"/>
      <c r="V743" s="882"/>
      <c r="W743" s="882"/>
      <c r="X743" s="882"/>
    </row>
    <row r="744" spans="1:24" ht="15.75" customHeight="1">
      <c r="A744" s="878"/>
      <c r="B744" s="878"/>
      <c r="C744" s="878"/>
      <c r="D744" s="878"/>
      <c r="E744" s="878"/>
      <c r="F744" s="878"/>
      <c r="G744" s="878"/>
      <c r="H744" s="878"/>
      <c r="I744" s="878"/>
      <c r="J744" s="878"/>
      <c r="K744" s="878"/>
      <c r="L744" s="878"/>
      <c r="M744" s="878"/>
      <c r="N744" s="878"/>
      <c r="O744" s="878"/>
      <c r="P744" s="878"/>
      <c r="Q744" s="889"/>
      <c r="R744" s="882"/>
      <c r="S744" s="882"/>
      <c r="T744" s="882"/>
      <c r="U744" s="882"/>
      <c r="V744" s="882"/>
      <c r="W744" s="882"/>
      <c r="X744" s="882"/>
    </row>
    <row r="745" spans="1:24" ht="15.75" customHeight="1">
      <c r="A745" s="878"/>
      <c r="B745" s="878"/>
      <c r="C745" s="878"/>
      <c r="D745" s="878"/>
      <c r="E745" s="878"/>
      <c r="F745" s="878"/>
      <c r="G745" s="878"/>
      <c r="H745" s="878"/>
      <c r="I745" s="878"/>
      <c r="J745" s="878"/>
      <c r="K745" s="878"/>
      <c r="L745" s="878"/>
      <c r="M745" s="878"/>
      <c r="N745" s="878"/>
      <c r="O745" s="878"/>
      <c r="P745" s="878"/>
      <c r="Q745" s="889"/>
      <c r="R745" s="882"/>
      <c r="S745" s="882"/>
      <c r="T745" s="882"/>
      <c r="U745" s="882"/>
      <c r="V745" s="882"/>
      <c r="W745" s="882"/>
      <c r="X745" s="882"/>
    </row>
    <row r="746" spans="1:24" ht="15.75" customHeight="1">
      <c r="A746" s="878"/>
      <c r="B746" s="878"/>
      <c r="C746" s="878"/>
      <c r="D746" s="878"/>
      <c r="E746" s="878"/>
      <c r="F746" s="878"/>
      <c r="G746" s="878"/>
      <c r="H746" s="878"/>
      <c r="I746" s="878"/>
      <c r="J746" s="878"/>
      <c r="K746" s="878"/>
      <c r="L746" s="878"/>
      <c r="M746" s="878"/>
      <c r="N746" s="878"/>
      <c r="O746" s="878"/>
      <c r="P746" s="878"/>
      <c r="Q746" s="889"/>
      <c r="R746" s="882"/>
      <c r="S746" s="882"/>
      <c r="T746" s="882"/>
      <c r="U746" s="882"/>
      <c r="V746" s="882"/>
      <c r="W746" s="882"/>
      <c r="X746" s="882"/>
    </row>
    <row r="747" spans="1:24" ht="15.75" customHeight="1">
      <c r="A747" s="878"/>
      <c r="B747" s="878"/>
      <c r="C747" s="878"/>
      <c r="D747" s="878"/>
      <c r="E747" s="878"/>
      <c r="F747" s="878"/>
      <c r="G747" s="878"/>
      <c r="H747" s="878"/>
      <c r="I747" s="878"/>
      <c r="J747" s="878"/>
      <c r="K747" s="878"/>
      <c r="L747" s="878"/>
      <c r="M747" s="878"/>
      <c r="N747" s="878"/>
      <c r="O747" s="878"/>
      <c r="P747" s="878"/>
      <c r="Q747" s="889"/>
      <c r="R747" s="882"/>
      <c r="S747" s="882"/>
      <c r="T747" s="882"/>
      <c r="U747" s="882"/>
      <c r="V747" s="882"/>
      <c r="W747" s="882"/>
      <c r="X747" s="882"/>
    </row>
    <row r="748" spans="1:24" ht="15.75" customHeight="1">
      <c r="A748" s="878"/>
      <c r="B748" s="878"/>
      <c r="C748" s="878"/>
      <c r="D748" s="878"/>
      <c r="E748" s="878"/>
      <c r="F748" s="878"/>
      <c r="G748" s="878"/>
      <c r="H748" s="878"/>
      <c r="I748" s="878"/>
      <c r="J748" s="878"/>
      <c r="K748" s="878"/>
      <c r="L748" s="878"/>
      <c r="M748" s="878"/>
      <c r="N748" s="878"/>
      <c r="O748" s="878"/>
      <c r="P748" s="878"/>
      <c r="Q748" s="889"/>
      <c r="R748" s="882"/>
      <c r="S748" s="882"/>
      <c r="T748" s="882"/>
      <c r="U748" s="882"/>
      <c r="V748" s="882"/>
      <c r="W748" s="882"/>
      <c r="X748" s="882"/>
    </row>
    <row r="749" spans="1:24" ht="15.75" customHeight="1">
      <c r="A749" s="878"/>
      <c r="B749" s="878"/>
      <c r="C749" s="878"/>
      <c r="D749" s="878"/>
      <c r="E749" s="878"/>
      <c r="F749" s="878"/>
      <c r="G749" s="878"/>
      <c r="H749" s="878"/>
      <c r="I749" s="878"/>
      <c r="J749" s="878"/>
      <c r="K749" s="878"/>
      <c r="L749" s="878"/>
      <c r="M749" s="878"/>
      <c r="N749" s="878"/>
      <c r="O749" s="878"/>
      <c r="P749" s="878"/>
      <c r="Q749" s="889"/>
      <c r="R749" s="882"/>
      <c r="S749" s="882"/>
      <c r="T749" s="882"/>
      <c r="U749" s="882"/>
      <c r="V749" s="882"/>
      <c r="W749" s="882"/>
      <c r="X749" s="882"/>
    </row>
    <row r="750" spans="1:24" ht="15.75" customHeight="1">
      <c r="A750" s="878"/>
      <c r="B750" s="878"/>
      <c r="C750" s="878"/>
      <c r="D750" s="878"/>
      <c r="E750" s="878"/>
      <c r="F750" s="878"/>
      <c r="G750" s="878"/>
      <c r="H750" s="878"/>
      <c r="I750" s="878"/>
      <c r="J750" s="878"/>
      <c r="K750" s="878"/>
      <c r="L750" s="878"/>
      <c r="M750" s="878"/>
      <c r="N750" s="878"/>
      <c r="O750" s="878"/>
      <c r="P750" s="878"/>
      <c r="Q750" s="889"/>
      <c r="R750" s="882"/>
      <c r="S750" s="882"/>
      <c r="T750" s="882"/>
      <c r="U750" s="882"/>
      <c r="V750" s="882"/>
      <c r="W750" s="882"/>
      <c r="X750" s="882"/>
    </row>
    <row r="751" spans="1:24" ht="15.75" customHeight="1">
      <c r="A751" s="878"/>
      <c r="B751" s="878"/>
      <c r="C751" s="878"/>
      <c r="D751" s="878"/>
      <c r="E751" s="878"/>
      <c r="F751" s="878"/>
      <c r="G751" s="878"/>
      <c r="H751" s="878"/>
      <c r="I751" s="878"/>
      <c r="J751" s="878"/>
      <c r="K751" s="878"/>
      <c r="L751" s="878"/>
      <c r="M751" s="878"/>
      <c r="N751" s="878"/>
      <c r="O751" s="878"/>
      <c r="P751" s="878"/>
      <c r="Q751" s="889"/>
      <c r="R751" s="882"/>
      <c r="S751" s="882"/>
      <c r="T751" s="882"/>
      <c r="U751" s="882"/>
      <c r="V751" s="882"/>
      <c r="W751" s="882"/>
      <c r="X751" s="882"/>
    </row>
    <row r="752" spans="1:24" ht="15.75" customHeight="1">
      <c r="A752" s="878"/>
      <c r="B752" s="878"/>
      <c r="C752" s="878"/>
      <c r="D752" s="878"/>
      <c r="E752" s="878"/>
      <c r="F752" s="878"/>
      <c r="G752" s="878"/>
      <c r="H752" s="878"/>
      <c r="I752" s="878"/>
      <c r="J752" s="878"/>
      <c r="K752" s="878"/>
      <c r="L752" s="878"/>
      <c r="M752" s="878"/>
      <c r="N752" s="878"/>
      <c r="O752" s="878"/>
      <c r="P752" s="878"/>
      <c r="Q752" s="889"/>
      <c r="R752" s="882"/>
      <c r="S752" s="882"/>
      <c r="T752" s="882"/>
      <c r="U752" s="882"/>
      <c r="V752" s="882"/>
      <c r="W752" s="882"/>
      <c r="X752" s="882"/>
    </row>
    <row r="753" spans="1:24" ht="15.75" customHeight="1">
      <c r="A753" s="878"/>
      <c r="B753" s="878"/>
      <c r="C753" s="878"/>
      <c r="D753" s="878"/>
      <c r="E753" s="878"/>
      <c r="F753" s="878"/>
      <c r="G753" s="878"/>
      <c r="H753" s="878"/>
      <c r="I753" s="878"/>
      <c r="J753" s="878"/>
      <c r="K753" s="878"/>
      <c r="L753" s="878"/>
      <c r="M753" s="878"/>
      <c r="N753" s="878"/>
      <c r="O753" s="878"/>
      <c r="P753" s="878"/>
      <c r="Q753" s="889"/>
      <c r="R753" s="882"/>
      <c r="S753" s="882"/>
      <c r="T753" s="882"/>
      <c r="U753" s="882"/>
      <c r="V753" s="882"/>
      <c r="W753" s="882"/>
      <c r="X753" s="882"/>
    </row>
    <row r="754" spans="1:24" ht="15.75" customHeight="1">
      <c r="A754" s="878"/>
      <c r="B754" s="878"/>
      <c r="C754" s="878"/>
      <c r="D754" s="878"/>
      <c r="E754" s="878"/>
      <c r="F754" s="878"/>
      <c r="G754" s="878"/>
      <c r="H754" s="878"/>
      <c r="I754" s="878"/>
      <c r="J754" s="878"/>
      <c r="K754" s="878"/>
      <c r="L754" s="878"/>
      <c r="M754" s="878"/>
      <c r="N754" s="878"/>
      <c r="O754" s="878"/>
      <c r="P754" s="878"/>
      <c r="Q754" s="889"/>
      <c r="R754" s="882"/>
      <c r="S754" s="882"/>
      <c r="T754" s="882"/>
      <c r="U754" s="882"/>
      <c r="V754" s="882"/>
      <c r="W754" s="882"/>
      <c r="X754" s="882"/>
    </row>
    <row r="755" spans="1:24" ht="15.75" customHeight="1">
      <c r="A755" s="878"/>
      <c r="B755" s="878"/>
      <c r="C755" s="878"/>
      <c r="D755" s="878"/>
      <c r="E755" s="878"/>
      <c r="F755" s="878"/>
      <c r="G755" s="878"/>
      <c r="H755" s="878"/>
      <c r="I755" s="878"/>
      <c r="J755" s="878"/>
      <c r="K755" s="878"/>
      <c r="L755" s="878"/>
      <c r="M755" s="878"/>
      <c r="N755" s="878"/>
      <c r="O755" s="878"/>
      <c r="P755" s="878"/>
      <c r="Q755" s="889"/>
      <c r="R755" s="882"/>
      <c r="S755" s="882"/>
      <c r="T755" s="882"/>
      <c r="U755" s="882"/>
      <c r="V755" s="882"/>
      <c r="W755" s="882"/>
      <c r="X755" s="882"/>
    </row>
    <row r="756" spans="1:24" ht="15.75" customHeight="1">
      <c r="A756" s="878"/>
      <c r="B756" s="878"/>
      <c r="C756" s="878"/>
      <c r="D756" s="878"/>
      <c r="E756" s="878"/>
      <c r="F756" s="878"/>
      <c r="G756" s="878"/>
      <c r="H756" s="878"/>
      <c r="I756" s="878"/>
      <c r="J756" s="878"/>
      <c r="K756" s="878"/>
      <c r="L756" s="878"/>
      <c r="M756" s="878"/>
      <c r="N756" s="878"/>
      <c r="O756" s="878"/>
      <c r="P756" s="878"/>
      <c r="Q756" s="889"/>
      <c r="R756" s="882"/>
      <c r="S756" s="882"/>
      <c r="T756" s="882"/>
      <c r="U756" s="882"/>
      <c r="V756" s="882"/>
      <c r="W756" s="882"/>
      <c r="X756" s="882"/>
    </row>
    <row r="757" spans="1:24" ht="15.75" customHeight="1">
      <c r="A757" s="878"/>
      <c r="B757" s="878"/>
      <c r="C757" s="878"/>
      <c r="D757" s="878"/>
      <c r="E757" s="878"/>
      <c r="F757" s="878"/>
      <c r="G757" s="878"/>
      <c r="H757" s="878"/>
      <c r="I757" s="878"/>
      <c r="J757" s="878"/>
      <c r="K757" s="878"/>
      <c r="L757" s="878"/>
      <c r="M757" s="878"/>
      <c r="N757" s="878"/>
      <c r="O757" s="878"/>
      <c r="P757" s="878"/>
      <c r="Q757" s="889"/>
      <c r="R757" s="882"/>
      <c r="S757" s="882"/>
      <c r="T757" s="882"/>
      <c r="U757" s="882"/>
      <c r="V757" s="882"/>
      <c r="W757" s="882"/>
      <c r="X757" s="882"/>
    </row>
    <row r="758" spans="1:24" ht="15.75" customHeight="1">
      <c r="A758" s="878"/>
      <c r="B758" s="878"/>
      <c r="C758" s="878"/>
      <c r="D758" s="878"/>
      <c r="E758" s="878"/>
      <c r="F758" s="878"/>
      <c r="G758" s="878"/>
      <c r="H758" s="878"/>
      <c r="I758" s="878"/>
      <c r="J758" s="878"/>
      <c r="K758" s="878"/>
      <c r="L758" s="878"/>
      <c r="M758" s="878"/>
      <c r="N758" s="878"/>
      <c r="O758" s="878"/>
      <c r="P758" s="878"/>
      <c r="Q758" s="889"/>
      <c r="R758" s="882"/>
      <c r="S758" s="882"/>
      <c r="T758" s="882"/>
      <c r="U758" s="882"/>
      <c r="V758" s="882"/>
      <c r="W758" s="882"/>
      <c r="X758" s="882"/>
    </row>
    <row r="759" spans="1:24" ht="15.75" customHeight="1">
      <c r="A759" s="878"/>
      <c r="B759" s="878"/>
      <c r="C759" s="878"/>
      <c r="D759" s="878"/>
      <c r="E759" s="878"/>
      <c r="F759" s="878"/>
      <c r="G759" s="878"/>
      <c r="H759" s="878"/>
      <c r="I759" s="878"/>
      <c r="J759" s="878"/>
      <c r="K759" s="878"/>
      <c r="L759" s="878"/>
      <c r="M759" s="878"/>
      <c r="N759" s="878"/>
      <c r="O759" s="878"/>
      <c r="P759" s="878"/>
      <c r="Q759" s="889"/>
      <c r="R759" s="882"/>
      <c r="S759" s="882"/>
      <c r="T759" s="882"/>
      <c r="U759" s="882"/>
      <c r="V759" s="882"/>
      <c r="W759" s="882"/>
      <c r="X759" s="882"/>
    </row>
    <row r="760" spans="1:24" ht="15.75" customHeight="1">
      <c r="A760" s="878"/>
      <c r="B760" s="878"/>
      <c r="C760" s="878"/>
      <c r="D760" s="878"/>
      <c r="E760" s="878"/>
      <c r="F760" s="878"/>
      <c r="G760" s="878"/>
      <c r="H760" s="878"/>
      <c r="I760" s="878"/>
      <c r="J760" s="878"/>
      <c r="K760" s="878"/>
      <c r="L760" s="878"/>
      <c r="M760" s="878"/>
      <c r="N760" s="878"/>
      <c r="O760" s="878"/>
      <c r="P760" s="878"/>
      <c r="Q760" s="889"/>
      <c r="R760" s="882"/>
      <c r="S760" s="882"/>
      <c r="T760" s="882"/>
      <c r="U760" s="882"/>
      <c r="V760" s="882"/>
      <c r="W760" s="882"/>
      <c r="X760" s="882"/>
    </row>
    <row r="761" spans="1:24" ht="15.75" customHeight="1">
      <c r="A761" s="878"/>
      <c r="B761" s="878"/>
      <c r="C761" s="878"/>
      <c r="D761" s="878"/>
      <c r="E761" s="878"/>
      <c r="F761" s="878"/>
      <c r="G761" s="878"/>
      <c r="H761" s="878"/>
      <c r="I761" s="878"/>
      <c r="J761" s="878"/>
      <c r="K761" s="878"/>
      <c r="L761" s="878"/>
      <c r="M761" s="878"/>
      <c r="N761" s="878"/>
      <c r="O761" s="878"/>
      <c r="P761" s="878"/>
      <c r="Q761" s="889"/>
      <c r="R761" s="882"/>
      <c r="S761" s="882"/>
      <c r="T761" s="882"/>
      <c r="U761" s="882"/>
      <c r="V761" s="882"/>
      <c r="W761" s="882"/>
      <c r="X761" s="882"/>
    </row>
    <row r="762" spans="1:24" ht="15.75" customHeight="1">
      <c r="A762" s="878"/>
      <c r="B762" s="878"/>
      <c r="C762" s="878"/>
      <c r="D762" s="878"/>
      <c r="E762" s="878"/>
      <c r="F762" s="878"/>
      <c r="G762" s="878"/>
      <c r="H762" s="878"/>
      <c r="I762" s="878"/>
      <c r="J762" s="878"/>
      <c r="K762" s="878"/>
      <c r="L762" s="878"/>
      <c r="M762" s="878"/>
      <c r="N762" s="878"/>
      <c r="O762" s="878"/>
      <c r="P762" s="878"/>
      <c r="Q762" s="889"/>
      <c r="R762" s="882"/>
      <c r="S762" s="882"/>
      <c r="T762" s="882"/>
      <c r="U762" s="882"/>
      <c r="V762" s="882"/>
      <c r="W762" s="882"/>
      <c r="X762" s="882"/>
    </row>
    <row r="763" spans="1:24" ht="15.75" customHeight="1">
      <c r="A763" s="878"/>
      <c r="B763" s="878"/>
      <c r="C763" s="878"/>
      <c r="D763" s="878"/>
      <c r="E763" s="878"/>
      <c r="F763" s="878"/>
      <c r="G763" s="878"/>
      <c r="H763" s="878"/>
      <c r="I763" s="878"/>
      <c r="J763" s="878"/>
      <c r="K763" s="878"/>
      <c r="L763" s="878"/>
      <c r="M763" s="878"/>
      <c r="N763" s="878"/>
      <c r="O763" s="878"/>
      <c r="P763" s="878"/>
      <c r="Q763" s="889"/>
      <c r="R763" s="882"/>
      <c r="S763" s="882"/>
      <c r="T763" s="882"/>
      <c r="U763" s="882"/>
      <c r="V763" s="882"/>
      <c r="W763" s="882"/>
      <c r="X763" s="882"/>
    </row>
    <row r="764" spans="1:24" ht="15.75" customHeight="1">
      <c r="A764" s="878"/>
      <c r="B764" s="878"/>
      <c r="C764" s="878"/>
      <c r="D764" s="878"/>
      <c r="E764" s="878"/>
      <c r="F764" s="878"/>
      <c r="G764" s="878"/>
      <c r="H764" s="878"/>
      <c r="I764" s="878"/>
      <c r="J764" s="878"/>
      <c r="K764" s="878"/>
      <c r="L764" s="878"/>
      <c r="M764" s="878"/>
      <c r="N764" s="878"/>
      <c r="O764" s="878"/>
      <c r="P764" s="878"/>
      <c r="Q764" s="889"/>
      <c r="R764" s="882"/>
      <c r="S764" s="882"/>
      <c r="T764" s="882"/>
      <c r="U764" s="882"/>
      <c r="V764" s="882"/>
      <c r="W764" s="882"/>
      <c r="X764" s="882"/>
    </row>
    <row r="765" spans="1:24" ht="15.75" customHeight="1">
      <c r="A765" s="878"/>
      <c r="B765" s="878"/>
      <c r="C765" s="878"/>
      <c r="D765" s="878"/>
      <c r="E765" s="878"/>
      <c r="F765" s="878"/>
      <c r="G765" s="878"/>
      <c r="H765" s="878"/>
      <c r="I765" s="878"/>
      <c r="J765" s="878"/>
      <c r="K765" s="878"/>
      <c r="L765" s="878"/>
      <c r="M765" s="878"/>
      <c r="N765" s="878"/>
      <c r="O765" s="878"/>
      <c r="P765" s="878"/>
      <c r="Q765" s="889"/>
      <c r="R765" s="882"/>
      <c r="S765" s="882"/>
      <c r="T765" s="882"/>
      <c r="U765" s="882"/>
      <c r="V765" s="882"/>
      <c r="W765" s="882"/>
      <c r="X765" s="882"/>
    </row>
    <row r="766" spans="1:24" ht="15.75" customHeight="1">
      <c r="A766" s="878"/>
      <c r="B766" s="878"/>
      <c r="C766" s="878"/>
      <c r="D766" s="878"/>
      <c r="E766" s="878"/>
      <c r="F766" s="878"/>
      <c r="G766" s="878"/>
      <c r="H766" s="878"/>
      <c r="I766" s="878"/>
      <c r="J766" s="878"/>
      <c r="K766" s="878"/>
      <c r="L766" s="878"/>
      <c r="M766" s="878"/>
      <c r="N766" s="878"/>
      <c r="O766" s="878"/>
      <c r="P766" s="878"/>
      <c r="Q766" s="889"/>
      <c r="R766" s="882"/>
      <c r="S766" s="882"/>
      <c r="T766" s="882"/>
      <c r="U766" s="882"/>
      <c r="V766" s="882"/>
      <c r="W766" s="882"/>
      <c r="X766" s="882"/>
    </row>
    <row r="767" spans="1:24" ht="15.75" customHeight="1">
      <c r="A767" s="878"/>
      <c r="B767" s="878"/>
      <c r="C767" s="878"/>
      <c r="D767" s="878"/>
      <c r="E767" s="878"/>
      <c r="F767" s="878"/>
      <c r="G767" s="878"/>
      <c r="H767" s="878"/>
      <c r="I767" s="878"/>
      <c r="J767" s="878"/>
      <c r="K767" s="878"/>
      <c r="L767" s="878"/>
      <c r="M767" s="878"/>
      <c r="N767" s="878"/>
      <c r="O767" s="878"/>
      <c r="P767" s="878"/>
      <c r="Q767" s="889"/>
      <c r="R767" s="882"/>
      <c r="S767" s="882"/>
      <c r="T767" s="882"/>
      <c r="U767" s="882"/>
      <c r="V767" s="882"/>
      <c r="W767" s="882"/>
      <c r="X767" s="882"/>
    </row>
    <row r="768" spans="1:24" ht="15.75" customHeight="1">
      <c r="A768" s="878"/>
      <c r="B768" s="878"/>
      <c r="C768" s="878"/>
      <c r="D768" s="878"/>
      <c r="E768" s="878"/>
      <c r="F768" s="878"/>
      <c r="G768" s="878"/>
      <c r="H768" s="878"/>
      <c r="I768" s="878"/>
      <c r="J768" s="878"/>
      <c r="K768" s="878"/>
      <c r="L768" s="878"/>
      <c r="M768" s="878"/>
      <c r="N768" s="878"/>
      <c r="O768" s="878"/>
      <c r="P768" s="878"/>
      <c r="Q768" s="889"/>
      <c r="R768" s="882"/>
      <c r="S768" s="882"/>
      <c r="T768" s="882"/>
      <c r="U768" s="882"/>
      <c r="V768" s="882"/>
      <c r="W768" s="882"/>
      <c r="X768" s="882"/>
    </row>
    <row r="769" spans="1:24" ht="15.75" customHeight="1">
      <c r="A769" s="878"/>
      <c r="B769" s="878"/>
      <c r="C769" s="878"/>
      <c r="D769" s="878"/>
      <c r="E769" s="878"/>
      <c r="F769" s="878"/>
      <c r="G769" s="878"/>
      <c r="H769" s="878"/>
      <c r="I769" s="878"/>
      <c r="J769" s="878"/>
      <c r="K769" s="878"/>
      <c r="L769" s="878"/>
      <c r="M769" s="878"/>
      <c r="N769" s="878"/>
      <c r="O769" s="878"/>
      <c r="P769" s="878"/>
      <c r="Q769" s="889"/>
      <c r="R769" s="882"/>
      <c r="S769" s="882"/>
      <c r="T769" s="882"/>
      <c r="U769" s="882"/>
      <c r="V769" s="882"/>
      <c r="W769" s="882"/>
      <c r="X769" s="882"/>
    </row>
    <row r="770" spans="1:24" ht="15.75" customHeight="1">
      <c r="A770" s="878"/>
      <c r="B770" s="878"/>
      <c r="C770" s="878"/>
      <c r="D770" s="878"/>
      <c r="E770" s="878"/>
      <c r="F770" s="878"/>
      <c r="G770" s="878"/>
      <c r="H770" s="878"/>
      <c r="I770" s="878"/>
      <c r="J770" s="878"/>
      <c r="K770" s="878"/>
      <c r="L770" s="878"/>
      <c r="M770" s="878"/>
      <c r="N770" s="878"/>
      <c r="O770" s="878"/>
      <c r="P770" s="878"/>
      <c r="Q770" s="889"/>
      <c r="R770" s="882"/>
      <c r="S770" s="882"/>
      <c r="T770" s="882"/>
      <c r="U770" s="882"/>
      <c r="V770" s="882"/>
      <c r="W770" s="882"/>
      <c r="X770" s="882"/>
    </row>
    <row r="771" spans="1:24" ht="15.75" customHeight="1">
      <c r="A771" s="878"/>
      <c r="B771" s="878"/>
      <c r="C771" s="878"/>
      <c r="D771" s="878"/>
      <c r="E771" s="878"/>
      <c r="F771" s="878"/>
      <c r="G771" s="878"/>
      <c r="H771" s="878"/>
      <c r="I771" s="878"/>
      <c r="J771" s="878"/>
      <c r="K771" s="878"/>
      <c r="L771" s="878"/>
      <c r="M771" s="878"/>
      <c r="N771" s="878"/>
      <c r="O771" s="878"/>
      <c r="P771" s="878"/>
      <c r="Q771" s="889"/>
      <c r="R771" s="882"/>
      <c r="S771" s="882"/>
      <c r="T771" s="882"/>
      <c r="U771" s="882"/>
      <c r="V771" s="882"/>
      <c r="W771" s="882"/>
      <c r="X771" s="882"/>
    </row>
    <row r="772" spans="1:24" ht="15.75" customHeight="1">
      <c r="A772" s="878"/>
      <c r="B772" s="878"/>
      <c r="C772" s="878"/>
      <c r="D772" s="878"/>
      <c r="E772" s="878"/>
      <c r="F772" s="878"/>
      <c r="G772" s="878"/>
      <c r="H772" s="878"/>
      <c r="I772" s="878"/>
      <c r="J772" s="878"/>
      <c r="K772" s="878"/>
      <c r="L772" s="878"/>
      <c r="M772" s="878"/>
      <c r="N772" s="878"/>
      <c r="O772" s="878"/>
      <c r="P772" s="878"/>
      <c r="Q772" s="889"/>
      <c r="R772" s="882"/>
      <c r="S772" s="882"/>
      <c r="T772" s="882"/>
      <c r="U772" s="882"/>
      <c r="V772" s="882"/>
      <c r="W772" s="882"/>
      <c r="X772" s="882"/>
    </row>
    <row r="773" spans="1:24" ht="15.75" customHeight="1">
      <c r="A773" s="878"/>
      <c r="B773" s="878"/>
      <c r="C773" s="878"/>
      <c r="D773" s="878"/>
      <c r="E773" s="878"/>
      <c r="F773" s="878"/>
      <c r="G773" s="878"/>
      <c r="H773" s="878"/>
      <c r="I773" s="878"/>
      <c r="J773" s="878"/>
      <c r="K773" s="878"/>
      <c r="L773" s="878"/>
      <c r="M773" s="878"/>
      <c r="N773" s="878"/>
      <c r="O773" s="878"/>
      <c r="P773" s="878"/>
      <c r="Q773" s="889"/>
      <c r="R773" s="882"/>
      <c r="S773" s="882"/>
      <c r="T773" s="882"/>
      <c r="U773" s="882"/>
      <c r="V773" s="882"/>
      <c r="W773" s="882"/>
      <c r="X773" s="882"/>
    </row>
    <row r="774" spans="1:24" ht="15.75" customHeight="1">
      <c r="A774" s="878"/>
      <c r="B774" s="878"/>
      <c r="C774" s="878"/>
      <c r="D774" s="878"/>
      <c r="E774" s="878"/>
      <c r="F774" s="878"/>
      <c r="G774" s="878"/>
      <c r="H774" s="878"/>
      <c r="I774" s="878"/>
      <c r="J774" s="878"/>
      <c r="K774" s="878"/>
      <c r="L774" s="878"/>
      <c r="M774" s="878"/>
      <c r="N774" s="878"/>
      <c r="O774" s="878"/>
      <c r="P774" s="878"/>
      <c r="Q774" s="889"/>
      <c r="R774" s="882"/>
      <c r="S774" s="882"/>
      <c r="T774" s="882"/>
      <c r="U774" s="882"/>
      <c r="V774" s="882"/>
      <c r="W774" s="882"/>
      <c r="X774" s="882"/>
    </row>
    <row r="775" spans="1:24" ht="15.75" customHeight="1">
      <c r="A775" s="878"/>
      <c r="B775" s="878"/>
      <c r="C775" s="878"/>
      <c r="D775" s="878"/>
      <c r="E775" s="878"/>
      <c r="F775" s="878"/>
      <c r="G775" s="878"/>
      <c r="H775" s="878"/>
      <c r="I775" s="878"/>
      <c r="J775" s="878"/>
      <c r="K775" s="878"/>
      <c r="L775" s="878"/>
      <c r="M775" s="878"/>
      <c r="N775" s="878"/>
      <c r="O775" s="878"/>
      <c r="P775" s="878"/>
      <c r="Q775" s="889"/>
      <c r="R775" s="882"/>
      <c r="S775" s="882"/>
      <c r="T775" s="882"/>
      <c r="U775" s="882"/>
      <c r="V775" s="882"/>
      <c r="W775" s="882"/>
      <c r="X775" s="882"/>
    </row>
    <row r="776" spans="1:24" ht="15.75" customHeight="1">
      <c r="A776" s="878"/>
      <c r="B776" s="878"/>
      <c r="C776" s="878"/>
      <c r="D776" s="878"/>
      <c r="E776" s="878"/>
      <c r="F776" s="878"/>
      <c r="G776" s="878"/>
      <c r="H776" s="878"/>
      <c r="I776" s="878"/>
      <c r="J776" s="878"/>
      <c r="K776" s="878"/>
      <c r="L776" s="878"/>
      <c r="M776" s="878"/>
      <c r="N776" s="878"/>
      <c r="O776" s="878"/>
      <c r="P776" s="878"/>
      <c r="Q776" s="889"/>
      <c r="R776" s="882"/>
      <c r="S776" s="882"/>
      <c r="T776" s="882"/>
      <c r="U776" s="882"/>
      <c r="V776" s="882"/>
      <c r="W776" s="882"/>
      <c r="X776" s="882"/>
    </row>
    <row r="777" spans="1:24" ht="15.75" customHeight="1">
      <c r="A777" s="878"/>
      <c r="B777" s="878"/>
      <c r="C777" s="878"/>
      <c r="D777" s="878"/>
      <c r="E777" s="878"/>
      <c r="F777" s="878"/>
      <c r="G777" s="878"/>
      <c r="H777" s="878"/>
      <c r="I777" s="878"/>
      <c r="J777" s="878"/>
      <c r="K777" s="878"/>
      <c r="L777" s="878"/>
      <c r="M777" s="878"/>
      <c r="N777" s="878"/>
      <c r="O777" s="878"/>
      <c r="P777" s="878"/>
      <c r="Q777" s="889"/>
      <c r="R777" s="882"/>
      <c r="S777" s="882"/>
      <c r="T777" s="882"/>
      <c r="U777" s="882"/>
      <c r="V777" s="882"/>
      <c r="W777" s="882"/>
      <c r="X777" s="882"/>
    </row>
    <row r="778" spans="1:24" ht="15.75" customHeight="1">
      <c r="A778" s="878"/>
      <c r="B778" s="878"/>
      <c r="C778" s="878"/>
      <c r="D778" s="878"/>
      <c r="E778" s="878"/>
      <c r="F778" s="878"/>
      <c r="G778" s="878"/>
      <c r="H778" s="878"/>
      <c r="I778" s="878"/>
      <c r="J778" s="878"/>
      <c r="K778" s="878"/>
      <c r="L778" s="878"/>
      <c r="M778" s="878"/>
      <c r="N778" s="878"/>
      <c r="O778" s="878"/>
      <c r="P778" s="878"/>
      <c r="Q778" s="889"/>
      <c r="R778" s="882"/>
      <c r="S778" s="882"/>
      <c r="T778" s="882"/>
      <c r="U778" s="882"/>
      <c r="V778" s="882"/>
      <c r="W778" s="882"/>
      <c r="X778" s="882"/>
    </row>
    <row r="779" spans="1:24" ht="15.75" customHeight="1">
      <c r="A779" s="878"/>
      <c r="B779" s="878"/>
      <c r="C779" s="878"/>
      <c r="D779" s="878"/>
      <c r="E779" s="878"/>
      <c r="F779" s="878"/>
      <c r="G779" s="878"/>
      <c r="H779" s="878"/>
      <c r="I779" s="878"/>
      <c r="J779" s="878"/>
      <c r="K779" s="878"/>
      <c r="L779" s="878"/>
      <c r="M779" s="878"/>
      <c r="N779" s="878"/>
      <c r="O779" s="878"/>
      <c r="P779" s="878"/>
      <c r="Q779" s="889"/>
      <c r="R779" s="882"/>
      <c r="S779" s="882"/>
      <c r="T779" s="882"/>
      <c r="U779" s="882"/>
      <c r="V779" s="882"/>
      <c r="W779" s="882"/>
      <c r="X779" s="882"/>
    </row>
    <row r="780" spans="1:24" ht="15.75" customHeight="1">
      <c r="A780" s="878"/>
      <c r="B780" s="878"/>
      <c r="C780" s="878"/>
      <c r="D780" s="878"/>
      <c r="E780" s="878"/>
      <c r="F780" s="878"/>
      <c r="G780" s="878"/>
      <c r="H780" s="878"/>
      <c r="I780" s="878"/>
      <c r="J780" s="878"/>
      <c r="K780" s="878"/>
      <c r="L780" s="878"/>
      <c r="M780" s="878"/>
      <c r="N780" s="878"/>
      <c r="O780" s="878"/>
      <c r="P780" s="878"/>
      <c r="Q780" s="889"/>
      <c r="R780" s="882"/>
      <c r="S780" s="882"/>
      <c r="T780" s="882"/>
      <c r="U780" s="882"/>
      <c r="V780" s="882"/>
      <c r="W780" s="882"/>
      <c r="X780" s="882"/>
    </row>
    <row r="781" spans="1:24" ht="15.75" customHeight="1">
      <c r="A781" s="878"/>
      <c r="B781" s="878"/>
      <c r="C781" s="878"/>
      <c r="D781" s="878"/>
      <c r="E781" s="878"/>
      <c r="F781" s="878"/>
      <c r="G781" s="878"/>
      <c r="H781" s="878"/>
      <c r="I781" s="878"/>
      <c r="J781" s="878"/>
      <c r="K781" s="878"/>
      <c r="L781" s="878"/>
      <c r="M781" s="878"/>
      <c r="N781" s="878"/>
      <c r="O781" s="878"/>
      <c r="P781" s="878"/>
      <c r="Q781" s="889"/>
      <c r="R781" s="882"/>
      <c r="S781" s="882"/>
      <c r="T781" s="882"/>
      <c r="U781" s="882"/>
      <c r="V781" s="882"/>
      <c r="W781" s="882"/>
      <c r="X781" s="882"/>
    </row>
    <row r="782" spans="1:24" ht="15.75" customHeight="1">
      <c r="A782" s="878"/>
      <c r="B782" s="878"/>
      <c r="C782" s="878"/>
      <c r="D782" s="878"/>
      <c r="E782" s="878"/>
      <c r="F782" s="878"/>
      <c r="G782" s="878"/>
      <c r="H782" s="878"/>
      <c r="I782" s="878"/>
      <c r="J782" s="878"/>
      <c r="K782" s="878"/>
      <c r="L782" s="878"/>
      <c r="M782" s="878"/>
      <c r="N782" s="878"/>
      <c r="O782" s="878"/>
      <c r="P782" s="878"/>
      <c r="Q782" s="889"/>
      <c r="R782" s="882"/>
      <c r="S782" s="882"/>
      <c r="T782" s="882"/>
      <c r="U782" s="882"/>
      <c r="V782" s="882"/>
      <c r="W782" s="882"/>
      <c r="X782" s="882"/>
    </row>
    <row r="783" spans="1:24" ht="15.75" customHeight="1">
      <c r="A783" s="878"/>
      <c r="B783" s="878"/>
      <c r="C783" s="878"/>
      <c r="D783" s="878"/>
      <c r="E783" s="878"/>
      <c r="F783" s="878"/>
      <c r="G783" s="878"/>
      <c r="H783" s="878"/>
      <c r="I783" s="878"/>
      <c r="J783" s="878"/>
      <c r="K783" s="878"/>
      <c r="L783" s="878"/>
      <c r="M783" s="878"/>
      <c r="N783" s="878"/>
      <c r="O783" s="878"/>
      <c r="P783" s="878"/>
      <c r="Q783" s="889"/>
      <c r="R783" s="882"/>
      <c r="S783" s="882"/>
      <c r="T783" s="882"/>
      <c r="U783" s="882"/>
      <c r="V783" s="882"/>
      <c r="W783" s="882"/>
      <c r="X783" s="882"/>
    </row>
    <row r="784" spans="1:24" ht="15.75" customHeight="1">
      <c r="A784" s="878"/>
      <c r="B784" s="878"/>
      <c r="C784" s="878"/>
      <c r="D784" s="878"/>
      <c r="E784" s="878"/>
      <c r="F784" s="878"/>
      <c r="G784" s="878"/>
      <c r="H784" s="878"/>
      <c r="I784" s="878"/>
      <c r="J784" s="878"/>
      <c r="K784" s="878"/>
      <c r="L784" s="878"/>
      <c r="M784" s="878"/>
      <c r="N784" s="878"/>
      <c r="O784" s="878"/>
      <c r="P784" s="878"/>
      <c r="Q784" s="889"/>
      <c r="R784" s="882"/>
      <c r="S784" s="882"/>
      <c r="T784" s="882"/>
      <c r="U784" s="882"/>
      <c r="V784" s="882"/>
      <c r="W784" s="882"/>
      <c r="X784" s="882"/>
    </row>
    <row r="785" spans="1:24" ht="15.75" customHeight="1">
      <c r="A785" s="878"/>
      <c r="B785" s="878"/>
      <c r="C785" s="878"/>
      <c r="D785" s="878"/>
      <c r="E785" s="878"/>
      <c r="F785" s="878"/>
      <c r="G785" s="878"/>
      <c r="H785" s="878"/>
      <c r="I785" s="878"/>
      <c r="J785" s="878"/>
      <c r="K785" s="878"/>
      <c r="L785" s="878"/>
      <c r="M785" s="878"/>
      <c r="N785" s="878"/>
      <c r="O785" s="878"/>
      <c r="P785" s="878"/>
      <c r="Q785" s="889"/>
      <c r="R785" s="882"/>
      <c r="S785" s="882"/>
      <c r="T785" s="882"/>
      <c r="U785" s="882"/>
      <c r="V785" s="882"/>
      <c r="W785" s="882"/>
      <c r="X785" s="882"/>
    </row>
    <row r="786" spans="1:24" ht="15.75" customHeight="1">
      <c r="A786" s="878"/>
      <c r="B786" s="878"/>
      <c r="C786" s="878"/>
      <c r="D786" s="878"/>
      <c r="E786" s="878"/>
      <c r="F786" s="878"/>
      <c r="G786" s="878"/>
      <c r="H786" s="878"/>
      <c r="I786" s="878"/>
      <c r="J786" s="878"/>
      <c r="K786" s="878"/>
      <c r="L786" s="878"/>
      <c r="M786" s="878"/>
      <c r="N786" s="878"/>
      <c r="O786" s="878"/>
      <c r="P786" s="878"/>
      <c r="Q786" s="889"/>
      <c r="R786" s="882"/>
      <c r="S786" s="882"/>
      <c r="T786" s="882"/>
      <c r="U786" s="882"/>
      <c r="V786" s="882"/>
      <c r="W786" s="882"/>
      <c r="X786" s="882"/>
    </row>
    <row r="787" spans="1:24" ht="15.75" customHeight="1">
      <c r="A787" s="878"/>
      <c r="B787" s="878"/>
      <c r="C787" s="878"/>
      <c r="D787" s="878"/>
      <c r="E787" s="878"/>
      <c r="F787" s="878"/>
      <c r="G787" s="878"/>
      <c r="H787" s="878"/>
      <c r="I787" s="878"/>
      <c r="J787" s="878"/>
      <c r="K787" s="878"/>
      <c r="L787" s="878"/>
      <c r="M787" s="878"/>
      <c r="N787" s="878"/>
      <c r="O787" s="878"/>
      <c r="P787" s="878"/>
      <c r="Q787" s="889"/>
      <c r="R787" s="882"/>
      <c r="S787" s="882"/>
      <c r="T787" s="882"/>
      <c r="U787" s="882"/>
      <c r="V787" s="882"/>
      <c r="W787" s="882"/>
      <c r="X787" s="882"/>
    </row>
    <row r="788" spans="1:24" ht="15.75" customHeight="1">
      <c r="A788" s="878"/>
      <c r="B788" s="878"/>
      <c r="C788" s="878"/>
      <c r="D788" s="878"/>
      <c r="E788" s="878"/>
      <c r="F788" s="878"/>
      <c r="G788" s="878"/>
      <c r="H788" s="878"/>
      <c r="I788" s="878"/>
      <c r="J788" s="878"/>
      <c r="K788" s="878"/>
      <c r="L788" s="878"/>
      <c r="M788" s="878"/>
      <c r="N788" s="878"/>
      <c r="O788" s="878"/>
      <c r="P788" s="878"/>
      <c r="Q788" s="889"/>
      <c r="R788" s="882"/>
      <c r="S788" s="882"/>
      <c r="T788" s="882"/>
      <c r="U788" s="882"/>
      <c r="V788" s="882"/>
      <c r="W788" s="882"/>
      <c r="X788" s="882"/>
    </row>
    <row r="789" spans="1:24" ht="15.75" customHeight="1">
      <c r="A789" s="878"/>
      <c r="B789" s="878"/>
      <c r="C789" s="878"/>
      <c r="D789" s="878"/>
      <c r="E789" s="878"/>
      <c r="F789" s="878"/>
      <c r="G789" s="878"/>
      <c r="H789" s="878"/>
      <c r="I789" s="878"/>
      <c r="J789" s="878"/>
      <c r="K789" s="878"/>
      <c r="L789" s="878"/>
      <c r="M789" s="878"/>
      <c r="N789" s="878"/>
      <c r="O789" s="878"/>
      <c r="P789" s="878"/>
      <c r="Q789" s="889"/>
      <c r="R789" s="882"/>
      <c r="S789" s="882"/>
      <c r="T789" s="882"/>
      <c r="U789" s="882"/>
      <c r="V789" s="882"/>
      <c r="W789" s="882"/>
      <c r="X789" s="882"/>
    </row>
    <row r="790" spans="1:24" ht="15.75" customHeight="1">
      <c r="A790" s="878"/>
      <c r="B790" s="878"/>
      <c r="C790" s="878"/>
      <c r="D790" s="878"/>
      <c r="E790" s="878"/>
      <c r="F790" s="878"/>
      <c r="G790" s="878"/>
      <c r="H790" s="878"/>
      <c r="I790" s="878"/>
      <c r="J790" s="878"/>
      <c r="K790" s="878"/>
      <c r="L790" s="878"/>
      <c r="M790" s="878"/>
      <c r="N790" s="878"/>
      <c r="O790" s="878"/>
      <c r="P790" s="878"/>
      <c r="Q790" s="889"/>
      <c r="R790" s="882"/>
      <c r="S790" s="882"/>
      <c r="T790" s="882"/>
      <c r="U790" s="882"/>
      <c r="V790" s="882"/>
      <c r="W790" s="882"/>
      <c r="X790" s="882"/>
    </row>
    <row r="791" spans="1:24" ht="15.75" customHeight="1">
      <c r="A791" s="878"/>
      <c r="B791" s="878"/>
      <c r="C791" s="878"/>
      <c r="D791" s="878"/>
      <c r="E791" s="878"/>
      <c r="F791" s="878"/>
      <c r="G791" s="878"/>
      <c r="H791" s="878"/>
      <c r="I791" s="878"/>
      <c r="J791" s="878"/>
      <c r="K791" s="878"/>
      <c r="L791" s="878"/>
      <c r="M791" s="878"/>
      <c r="N791" s="878"/>
      <c r="O791" s="878"/>
      <c r="P791" s="878"/>
      <c r="Q791" s="889"/>
      <c r="R791" s="882"/>
      <c r="S791" s="882"/>
      <c r="T791" s="882"/>
      <c r="U791" s="882"/>
      <c r="V791" s="882"/>
      <c r="W791" s="882"/>
      <c r="X791" s="882"/>
    </row>
    <row r="792" spans="1:24" ht="15.75" customHeight="1">
      <c r="A792" s="878"/>
      <c r="B792" s="878"/>
      <c r="C792" s="878"/>
      <c r="D792" s="878"/>
      <c r="E792" s="878"/>
      <c r="F792" s="878"/>
      <c r="G792" s="878"/>
      <c r="H792" s="878"/>
      <c r="I792" s="878"/>
      <c r="J792" s="878"/>
      <c r="K792" s="878"/>
      <c r="L792" s="878"/>
      <c r="M792" s="878"/>
      <c r="N792" s="878"/>
      <c r="O792" s="878"/>
      <c r="P792" s="878"/>
      <c r="Q792" s="889"/>
      <c r="R792" s="882"/>
      <c r="S792" s="882"/>
      <c r="T792" s="882"/>
      <c r="U792" s="882"/>
      <c r="V792" s="882"/>
      <c r="W792" s="882"/>
      <c r="X792" s="882"/>
    </row>
    <row r="793" spans="1:24" ht="15.75" customHeight="1">
      <c r="A793" s="878"/>
      <c r="B793" s="878"/>
      <c r="C793" s="878"/>
      <c r="D793" s="878"/>
      <c r="E793" s="878"/>
      <c r="F793" s="878"/>
      <c r="G793" s="878"/>
      <c r="H793" s="878"/>
      <c r="I793" s="878"/>
      <c r="J793" s="878"/>
      <c r="K793" s="878"/>
      <c r="L793" s="878"/>
      <c r="M793" s="878"/>
      <c r="N793" s="878"/>
      <c r="O793" s="878"/>
      <c r="P793" s="878"/>
      <c r="Q793" s="889"/>
      <c r="R793" s="882"/>
      <c r="S793" s="882"/>
      <c r="T793" s="882"/>
      <c r="U793" s="882"/>
      <c r="V793" s="882"/>
      <c r="W793" s="882"/>
      <c r="X793" s="882"/>
    </row>
    <row r="794" spans="1:24" ht="15.75" customHeight="1">
      <c r="A794" s="878"/>
      <c r="B794" s="878"/>
      <c r="C794" s="878"/>
      <c r="D794" s="878"/>
      <c r="E794" s="878"/>
      <c r="F794" s="878"/>
      <c r="G794" s="878"/>
      <c r="H794" s="878"/>
      <c r="I794" s="878"/>
      <c r="J794" s="878"/>
      <c r="K794" s="878"/>
      <c r="L794" s="878"/>
      <c r="M794" s="878"/>
      <c r="N794" s="878"/>
      <c r="O794" s="878"/>
      <c r="P794" s="878"/>
      <c r="Q794" s="889"/>
      <c r="R794" s="882"/>
      <c r="S794" s="882"/>
      <c r="T794" s="882"/>
      <c r="U794" s="882"/>
      <c r="V794" s="882"/>
      <c r="W794" s="882"/>
      <c r="X794" s="882"/>
    </row>
    <row r="795" spans="1:24" ht="15.75" customHeight="1">
      <c r="A795" s="878"/>
      <c r="B795" s="878"/>
      <c r="C795" s="878"/>
      <c r="D795" s="878"/>
      <c r="E795" s="878"/>
      <c r="F795" s="878"/>
      <c r="G795" s="878"/>
      <c r="H795" s="878"/>
      <c r="I795" s="878"/>
      <c r="J795" s="878"/>
      <c r="K795" s="878"/>
      <c r="L795" s="878"/>
      <c r="M795" s="878"/>
      <c r="N795" s="878"/>
      <c r="O795" s="878"/>
      <c r="P795" s="878"/>
      <c r="Q795" s="889"/>
      <c r="R795" s="882"/>
      <c r="S795" s="882"/>
      <c r="T795" s="882"/>
      <c r="U795" s="882"/>
      <c r="V795" s="882"/>
      <c r="W795" s="882"/>
      <c r="X795" s="882"/>
    </row>
    <row r="796" spans="1:24" ht="15.75" customHeight="1">
      <c r="A796" s="878"/>
      <c r="B796" s="878"/>
      <c r="C796" s="878"/>
      <c r="D796" s="878"/>
      <c r="E796" s="878"/>
      <c r="F796" s="878"/>
      <c r="G796" s="878"/>
      <c r="H796" s="878"/>
      <c r="I796" s="878"/>
      <c r="J796" s="878"/>
      <c r="K796" s="878"/>
      <c r="L796" s="878"/>
      <c r="M796" s="878"/>
      <c r="N796" s="878"/>
      <c r="O796" s="878"/>
      <c r="P796" s="878"/>
      <c r="Q796" s="889"/>
      <c r="R796" s="882"/>
      <c r="S796" s="882"/>
      <c r="T796" s="882"/>
      <c r="U796" s="882"/>
      <c r="V796" s="882"/>
      <c r="W796" s="882"/>
      <c r="X796" s="882"/>
    </row>
    <row r="797" spans="1:24" ht="15.75" customHeight="1">
      <c r="A797" s="878"/>
      <c r="B797" s="878"/>
      <c r="C797" s="878"/>
      <c r="D797" s="878"/>
      <c r="E797" s="878"/>
      <c r="F797" s="878"/>
      <c r="G797" s="878"/>
      <c r="H797" s="878"/>
      <c r="I797" s="878"/>
      <c r="J797" s="878"/>
      <c r="K797" s="878"/>
      <c r="L797" s="878"/>
      <c r="M797" s="878"/>
      <c r="N797" s="878"/>
      <c r="O797" s="878"/>
      <c r="P797" s="878"/>
      <c r="Q797" s="889"/>
      <c r="R797" s="882"/>
      <c r="S797" s="882"/>
      <c r="T797" s="882"/>
      <c r="U797" s="882"/>
      <c r="V797" s="882"/>
      <c r="W797" s="882"/>
      <c r="X797" s="882"/>
    </row>
    <row r="798" spans="1:24" ht="15.75" customHeight="1">
      <c r="A798" s="878"/>
      <c r="B798" s="878"/>
      <c r="C798" s="878"/>
      <c r="D798" s="878"/>
      <c r="E798" s="878"/>
      <c r="F798" s="878"/>
      <c r="G798" s="878"/>
      <c r="H798" s="878"/>
      <c r="I798" s="878"/>
      <c r="J798" s="878"/>
      <c r="K798" s="878"/>
      <c r="L798" s="878"/>
      <c r="M798" s="878"/>
      <c r="N798" s="878"/>
      <c r="O798" s="878"/>
      <c r="P798" s="878"/>
      <c r="Q798" s="889"/>
      <c r="R798" s="882"/>
      <c r="S798" s="882"/>
      <c r="T798" s="882"/>
      <c r="U798" s="882"/>
      <c r="V798" s="882"/>
      <c r="W798" s="882"/>
      <c r="X798" s="882"/>
    </row>
    <row r="799" spans="1:24" ht="15.75" customHeight="1">
      <c r="A799" s="878"/>
      <c r="B799" s="878"/>
      <c r="C799" s="878"/>
      <c r="D799" s="878"/>
      <c r="E799" s="878"/>
      <c r="F799" s="878"/>
      <c r="G799" s="878"/>
      <c r="H799" s="878"/>
      <c r="I799" s="878"/>
      <c r="J799" s="878"/>
      <c r="K799" s="878"/>
      <c r="L799" s="878"/>
      <c r="M799" s="878"/>
      <c r="N799" s="878"/>
      <c r="O799" s="878"/>
      <c r="P799" s="878"/>
      <c r="Q799" s="889"/>
      <c r="R799" s="882"/>
      <c r="S799" s="882"/>
      <c r="T799" s="882"/>
      <c r="U799" s="882"/>
      <c r="V799" s="882"/>
      <c r="W799" s="882"/>
      <c r="X799" s="882"/>
    </row>
    <row r="800" spans="1:24" ht="15.75" customHeight="1">
      <c r="A800" s="878"/>
      <c r="B800" s="878"/>
      <c r="C800" s="878"/>
      <c r="D800" s="878"/>
      <c r="E800" s="878"/>
      <c r="F800" s="878"/>
      <c r="G800" s="878"/>
      <c r="H800" s="878"/>
      <c r="I800" s="878"/>
      <c r="J800" s="878"/>
      <c r="K800" s="878"/>
      <c r="L800" s="878"/>
      <c r="M800" s="878"/>
      <c r="N800" s="878"/>
      <c r="O800" s="878"/>
      <c r="P800" s="878"/>
      <c r="Q800" s="889"/>
      <c r="R800" s="882"/>
      <c r="S800" s="882"/>
      <c r="T800" s="882"/>
      <c r="U800" s="882"/>
      <c r="V800" s="882"/>
      <c r="W800" s="882"/>
      <c r="X800" s="882"/>
    </row>
    <row r="801" spans="1:24" ht="15.75" customHeight="1">
      <c r="A801" s="878"/>
      <c r="B801" s="878"/>
      <c r="C801" s="878"/>
      <c r="D801" s="878"/>
      <c r="E801" s="878"/>
      <c r="F801" s="878"/>
      <c r="G801" s="878"/>
      <c r="H801" s="878"/>
      <c r="I801" s="878"/>
      <c r="J801" s="878"/>
      <c r="K801" s="878"/>
      <c r="L801" s="878"/>
      <c r="M801" s="878"/>
      <c r="N801" s="878"/>
      <c r="O801" s="878"/>
      <c r="P801" s="878"/>
      <c r="Q801" s="889"/>
      <c r="R801" s="882"/>
      <c r="S801" s="882"/>
      <c r="T801" s="882"/>
      <c r="U801" s="882"/>
      <c r="V801" s="882"/>
      <c r="W801" s="882"/>
      <c r="X801" s="882"/>
    </row>
    <row r="802" spans="1:24" ht="15.75" customHeight="1">
      <c r="A802" s="878"/>
      <c r="B802" s="878"/>
      <c r="C802" s="878"/>
      <c r="D802" s="878"/>
      <c r="E802" s="878"/>
      <c r="F802" s="878"/>
      <c r="G802" s="878"/>
      <c r="H802" s="878"/>
      <c r="I802" s="878"/>
      <c r="J802" s="878"/>
      <c r="K802" s="878"/>
      <c r="L802" s="878"/>
      <c r="M802" s="878"/>
      <c r="N802" s="878"/>
      <c r="O802" s="878"/>
      <c r="P802" s="878"/>
      <c r="Q802" s="889"/>
      <c r="R802" s="882"/>
      <c r="S802" s="882"/>
      <c r="T802" s="882"/>
      <c r="U802" s="882"/>
      <c r="V802" s="882"/>
      <c r="W802" s="882"/>
      <c r="X802" s="882"/>
    </row>
    <row r="803" spans="1:24" ht="15.75" customHeight="1">
      <c r="A803" s="878"/>
      <c r="B803" s="878"/>
      <c r="C803" s="878"/>
      <c r="D803" s="878"/>
      <c r="E803" s="878"/>
      <c r="F803" s="878"/>
      <c r="G803" s="878"/>
      <c r="H803" s="878"/>
      <c r="I803" s="878"/>
      <c r="J803" s="878"/>
      <c r="K803" s="878"/>
      <c r="L803" s="878"/>
      <c r="M803" s="878"/>
      <c r="N803" s="878"/>
      <c r="O803" s="878"/>
      <c r="P803" s="878"/>
      <c r="Q803" s="889"/>
      <c r="R803" s="882"/>
      <c r="S803" s="882"/>
      <c r="T803" s="882"/>
      <c r="U803" s="882"/>
      <c r="V803" s="882"/>
      <c r="W803" s="882"/>
      <c r="X803" s="882"/>
    </row>
    <row r="804" spans="1:24" ht="15.75" customHeight="1">
      <c r="A804" s="878"/>
      <c r="B804" s="878"/>
      <c r="C804" s="878"/>
      <c r="D804" s="878"/>
      <c r="E804" s="878"/>
      <c r="F804" s="878"/>
      <c r="G804" s="878"/>
      <c r="H804" s="878"/>
      <c r="I804" s="878"/>
      <c r="J804" s="878"/>
      <c r="K804" s="878"/>
      <c r="L804" s="878"/>
      <c r="M804" s="878"/>
      <c r="N804" s="878"/>
      <c r="O804" s="878"/>
      <c r="P804" s="878"/>
      <c r="Q804" s="889"/>
      <c r="R804" s="882"/>
      <c r="S804" s="882"/>
      <c r="T804" s="882"/>
      <c r="U804" s="882"/>
      <c r="V804" s="882"/>
      <c r="W804" s="882"/>
      <c r="X804" s="882"/>
    </row>
    <row r="805" spans="1:24" ht="15.75" customHeight="1">
      <c r="A805" s="878"/>
      <c r="B805" s="878"/>
      <c r="C805" s="878"/>
      <c r="D805" s="878"/>
      <c r="E805" s="878"/>
      <c r="F805" s="878"/>
      <c r="G805" s="878"/>
      <c r="H805" s="878"/>
      <c r="I805" s="878"/>
      <c r="J805" s="878"/>
      <c r="K805" s="878"/>
      <c r="L805" s="878"/>
      <c r="M805" s="878"/>
      <c r="N805" s="878"/>
      <c r="O805" s="878"/>
      <c r="P805" s="878"/>
      <c r="Q805" s="889"/>
      <c r="R805" s="882"/>
      <c r="S805" s="882"/>
      <c r="T805" s="882"/>
      <c r="U805" s="882"/>
      <c r="V805" s="882"/>
      <c r="W805" s="882"/>
      <c r="X805" s="882"/>
    </row>
    <row r="806" spans="1:24" ht="15.75" customHeight="1">
      <c r="A806" s="878"/>
      <c r="B806" s="878"/>
      <c r="C806" s="878"/>
      <c r="D806" s="878"/>
      <c r="E806" s="878"/>
      <c r="F806" s="878"/>
      <c r="G806" s="878"/>
      <c r="H806" s="878"/>
      <c r="I806" s="878"/>
      <c r="J806" s="878"/>
      <c r="K806" s="878"/>
      <c r="L806" s="878"/>
      <c r="M806" s="878"/>
      <c r="N806" s="878"/>
      <c r="O806" s="878"/>
      <c r="P806" s="878"/>
      <c r="Q806" s="889"/>
      <c r="R806" s="882"/>
      <c r="S806" s="882"/>
      <c r="T806" s="882"/>
      <c r="U806" s="882"/>
      <c r="V806" s="882"/>
      <c r="W806" s="882"/>
      <c r="X806" s="882"/>
    </row>
    <row r="807" spans="1:24" ht="15.75" customHeight="1">
      <c r="A807" s="878"/>
      <c r="B807" s="878"/>
      <c r="C807" s="878"/>
      <c r="D807" s="878"/>
      <c r="E807" s="878"/>
      <c r="F807" s="878"/>
      <c r="G807" s="878"/>
      <c r="H807" s="878"/>
      <c r="I807" s="878"/>
      <c r="J807" s="878"/>
      <c r="K807" s="878"/>
      <c r="L807" s="878"/>
      <c r="M807" s="878"/>
      <c r="N807" s="878"/>
      <c r="O807" s="878"/>
      <c r="P807" s="878"/>
      <c r="Q807" s="889"/>
      <c r="R807" s="882"/>
      <c r="S807" s="882"/>
      <c r="T807" s="882"/>
      <c r="U807" s="882"/>
      <c r="V807" s="882"/>
      <c r="W807" s="882"/>
      <c r="X807" s="882"/>
    </row>
    <row r="808" spans="1:24" ht="15.75" customHeight="1">
      <c r="A808" s="878"/>
      <c r="B808" s="878"/>
      <c r="C808" s="878"/>
      <c r="D808" s="878"/>
      <c r="E808" s="878"/>
      <c r="F808" s="878"/>
      <c r="G808" s="878"/>
      <c r="H808" s="878"/>
      <c r="I808" s="878"/>
      <c r="J808" s="878"/>
      <c r="K808" s="878"/>
      <c r="L808" s="878"/>
      <c r="M808" s="878"/>
      <c r="N808" s="878"/>
      <c r="O808" s="878"/>
      <c r="P808" s="878"/>
      <c r="Q808" s="889"/>
      <c r="R808" s="882"/>
      <c r="S808" s="882"/>
      <c r="T808" s="882"/>
      <c r="U808" s="882"/>
      <c r="V808" s="882"/>
      <c r="W808" s="882"/>
      <c r="X808" s="882"/>
    </row>
    <row r="809" spans="1:24" ht="15.75" customHeight="1">
      <c r="A809" s="878"/>
      <c r="B809" s="878"/>
      <c r="C809" s="878"/>
      <c r="D809" s="878"/>
      <c r="E809" s="878"/>
      <c r="F809" s="878"/>
      <c r="G809" s="878"/>
      <c r="H809" s="878"/>
      <c r="I809" s="878"/>
      <c r="J809" s="878"/>
      <c r="K809" s="878"/>
      <c r="L809" s="878"/>
      <c r="M809" s="878"/>
      <c r="N809" s="878"/>
      <c r="O809" s="878"/>
      <c r="P809" s="878"/>
      <c r="Q809" s="889"/>
      <c r="R809" s="882"/>
      <c r="S809" s="882"/>
      <c r="T809" s="882"/>
      <c r="U809" s="882"/>
      <c r="V809" s="882"/>
      <c r="W809" s="882"/>
      <c r="X809" s="882"/>
    </row>
    <row r="810" spans="1:24" ht="15.75" customHeight="1">
      <c r="A810" s="878"/>
      <c r="B810" s="878"/>
      <c r="C810" s="878"/>
      <c r="D810" s="878"/>
      <c r="E810" s="878"/>
      <c r="F810" s="878"/>
      <c r="G810" s="878"/>
      <c r="H810" s="878"/>
      <c r="I810" s="878"/>
      <c r="J810" s="878"/>
      <c r="K810" s="878"/>
      <c r="L810" s="878"/>
      <c r="M810" s="878"/>
      <c r="N810" s="878"/>
      <c r="O810" s="878"/>
      <c r="P810" s="878"/>
      <c r="Q810" s="889"/>
      <c r="R810" s="882"/>
      <c r="S810" s="882"/>
      <c r="T810" s="882"/>
      <c r="U810" s="882"/>
      <c r="V810" s="882"/>
      <c r="W810" s="882"/>
      <c r="X810" s="882"/>
    </row>
    <row r="811" spans="1:24" ht="15.75" customHeight="1">
      <c r="A811" s="878"/>
      <c r="B811" s="878"/>
      <c r="C811" s="878"/>
      <c r="D811" s="878"/>
      <c r="E811" s="878"/>
      <c r="F811" s="878"/>
      <c r="G811" s="878"/>
      <c r="H811" s="878"/>
      <c r="I811" s="878"/>
      <c r="J811" s="878"/>
      <c r="K811" s="878"/>
      <c r="L811" s="878"/>
      <c r="M811" s="878"/>
      <c r="N811" s="878"/>
      <c r="O811" s="878"/>
      <c r="P811" s="878"/>
      <c r="Q811" s="889"/>
      <c r="R811" s="882"/>
      <c r="S811" s="882"/>
      <c r="T811" s="882"/>
      <c r="U811" s="882"/>
      <c r="V811" s="882"/>
      <c r="W811" s="882"/>
      <c r="X811" s="882"/>
    </row>
    <row r="812" spans="1:24" ht="15.75" customHeight="1">
      <c r="A812" s="878"/>
      <c r="B812" s="878"/>
      <c r="C812" s="878"/>
      <c r="D812" s="878"/>
      <c r="E812" s="878"/>
      <c r="F812" s="878"/>
      <c r="G812" s="878"/>
      <c r="H812" s="878"/>
      <c r="I812" s="878"/>
      <c r="J812" s="878"/>
      <c r="K812" s="878"/>
      <c r="L812" s="878"/>
      <c r="M812" s="878"/>
      <c r="N812" s="878"/>
      <c r="O812" s="878"/>
      <c r="P812" s="878"/>
      <c r="Q812" s="889"/>
      <c r="R812" s="882"/>
      <c r="S812" s="882"/>
      <c r="T812" s="882"/>
      <c r="U812" s="882"/>
      <c r="V812" s="882"/>
      <c r="W812" s="882"/>
      <c r="X812" s="882"/>
    </row>
    <row r="813" spans="1:24" ht="15.75" customHeight="1">
      <c r="A813" s="878"/>
      <c r="B813" s="878"/>
      <c r="C813" s="878"/>
      <c r="D813" s="878"/>
      <c r="E813" s="878"/>
      <c r="F813" s="878"/>
      <c r="G813" s="878"/>
      <c r="H813" s="878"/>
      <c r="I813" s="878"/>
      <c r="J813" s="878"/>
      <c r="K813" s="878"/>
      <c r="L813" s="878"/>
      <c r="M813" s="878"/>
      <c r="N813" s="878"/>
      <c r="O813" s="878"/>
      <c r="P813" s="878"/>
      <c r="Q813" s="889"/>
      <c r="R813" s="882"/>
      <c r="S813" s="882"/>
      <c r="T813" s="882"/>
      <c r="U813" s="882"/>
      <c r="V813" s="882"/>
      <c r="W813" s="882"/>
      <c r="X813" s="882"/>
    </row>
    <row r="814" spans="1:24" ht="15.75" customHeight="1">
      <c r="A814" s="878"/>
      <c r="B814" s="878"/>
      <c r="C814" s="878"/>
      <c r="D814" s="878"/>
      <c r="E814" s="878"/>
      <c r="F814" s="878"/>
      <c r="G814" s="878"/>
      <c r="H814" s="878"/>
      <c r="I814" s="878"/>
      <c r="J814" s="878"/>
      <c r="K814" s="878"/>
      <c r="L814" s="878"/>
      <c r="M814" s="878"/>
      <c r="N814" s="878"/>
      <c r="O814" s="878"/>
      <c r="P814" s="878"/>
      <c r="Q814" s="889"/>
      <c r="R814" s="882"/>
      <c r="S814" s="882"/>
      <c r="T814" s="882"/>
      <c r="U814" s="882"/>
      <c r="V814" s="882"/>
      <c r="W814" s="882"/>
      <c r="X814" s="882"/>
    </row>
    <row r="815" spans="1:24" ht="15.75" customHeight="1">
      <c r="A815" s="878"/>
      <c r="B815" s="878"/>
      <c r="C815" s="878"/>
      <c r="D815" s="878"/>
      <c r="E815" s="878"/>
      <c r="F815" s="878"/>
      <c r="G815" s="878"/>
      <c r="H815" s="878"/>
      <c r="I815" s="878"/>
      <c r="J815" s="878"/>
      <c r="K815" s="878"/>
      <c r="L815" s="878"/>
      <c r="M815" s="878"/>
      <c r="N815" s="878"/>
      <c r="O815" s="878"/>
      <c r="P815" s="878"/>
      <c r="Q815" s="889"/>
      <c r="R815" s="882"/>
      <c r="S815" s="882"/>
      <c r="T815" s="882"/>
      <c r="U815" s="882"/>
      <c r="V815" s="882"/>
      <c r="W815" s="882"/>
      <c r="X815" s="882"/>
    </row>
    <row r="816" spans="1:24" ht="15.75" customHeight="1">
      <c r="A816" s="878"/>
      <c r="B816" s="878"/>
      <c r="C816" s="878"/>
      <c r="D816" s="878"/>
      <c r="E816" s="878"/>
      <c r="F816" s="878"/>
      <c r="G816" s="878"/>
      <c r="H816" s="878"/>
      <c r="I816" s="878"/>
      <c r="J816" s="878"/>
      <c r="K816" s="878"/>
      <c r="L816" s="878"/>
      <c r="M816" s="878"/>
      <c r="N816" s="878"/>
      <c r="O816" s="878"/>
      <c r="P816" s="878"/>
      <c r="Q816" s="889"/>
      <c r="R816" s="882"/>
      <c r="S816" s="882"/>
      <c r="T816" s="882"/>
      <c r="U816" s="882"/>
      <c r="V816" s="882"/>
      <c r="W816" s="882"/>
      <c r="X816" s="882"/>
    </row>
    <row r="817" spans="1:24" ht="15.75" customHeight="1">
      <c r="A817" s="878"/>
      <c r="B817" s="878"/>
      <c r="C817" s="878"/>
      <c r="D817" s="878"/>
      <c r="E817" s="878"/>
      <c r="F817" s="878"/>
      <c r="G817" s="878"/>
      <c r="H817" s="878"/>
      <c r="I817" s="878"/>
      <c r="J817" s="878"/>
      <c r="K817" s="878"/>
      <c r="L817" s="878"/>
      <c r="M817" s="878"/>
      <c r="N817" s="878"/>
      <c r="O817" s="878"/>
      <c r="P817" s="878"/>
      <c r="Q817" s="889"/>
      <c r="R817" s="882"/>
      <c r="S817" s="882"/>
      <c r="T817" s="882"/>
      <c r="U817" s="882"/>
      <c r="V817" s="882"/>
      <c r="W817" s="882"/>
      <c r="X817" s="882"/>
    </row>
    <row r="818" spans="1:24" ht="15.75" customHeight="1">
      <c r="A818" s="878"/>
      <c r="B818" s="878"/>
      <c r="C818" s="878"/>
      <c r="D818" s="878"/>
      <c r="E818" s="878"/>
      <c r="F818" s="878"/>
      <c r="G818" s="878"/>
      <c r="H818" s="878"/>
      <c r="I818" s="878"/>
      <c r="J818" s="878"/>
      <c r="K818" s="878"/>
      <c r="L818" s="878"/>
      <c r="M818" s="878"/>
      <c r="N818" s="878"/>
      <c r="O818" s="878"/>
      <c r="P818" s="878"/>
      <c r="Q818" s="889"/>
      <c r="R818" s="882"/>
      <c r="S818" s="882"/>
      <c r="T818" s="882"/>
      <c r="U818" s="882"/>
      <c r="V818" s="882"/>
      <c r="W818" s="882"/>
      <c r="X818" s="882"/>
    </row>
    <row r="819" spans="1:24" ht="15.75" customHeight="1">
      <c r="A819" s="878"/>
      <c r="B819" s="878"/>
      <c r="C819" s="878"/>
      <c r="D819" s="878"/>
      <c r="E819" s="878"/>
      <c r="F819" s="878"/>
      <c r="G819" s="878"/>
      <c r="H819" s="878"/>
      <c r="I819" s="878"/>
      <c r="J819" s="878"/>
      <c r="K819" s="878"/>
      <c r="L819" s="878"/>
      <c r="M819" s="878"/>
      <c r="N819" s="878"/>
      <c r="O819" s="878"/>
      <c r="P819" s="878"/>
      <c r="Q819" s="889"/>
      <c r="R819" s="882"/>
      <c r="S819" s="882"/>
      <c r="T819" s="882"/>
      <c r="U819" s="882"/>
      <c r="V819" s="882"/>
      <c r="W819" s="882"/>
      <c r="X819" s="882"/>
    </row>
    <row r="820" spans="1:24" ht="15.75" customHeight="1">
      <c r="A820" s="878"/>
      <c r="B820" s="878"/>
      <c r="C820" s="878"/>
      <c r="D820" s="878"/>
      <c r="E820" s="878"/>
      <c r="F820" s="878"/>
      <c r="G820" s="878"/>
      <c r="H820" s="878"/>
      <c r="I820" s="878"/>
      <c r="J820" s="878"/>
      <c r="K820" s="878"/>
      <c r="L820" s="878"/>
      <c r="M820" s="878"/>
      <c r="N820" s="878"/>
      <c r="O820" s="878"/>
      <c r="P820" s="878"/>
      <c r="Q820" s="889"/>
      <c r="R820" s="882"/>
      <c r="S820" s="882"/>
      <c r="T820" s="882"/>
      <c r="U820" s="882"/>
      <c r="V820" s="882"/>
      <c r="W820" s="882"/>
      <c r="X820" s="882"/>
    </row>
    <row r="821" spans="1:24" ht="15.75" customHeight="1">
      <c r="A821" s="878"/>
      <c r="B821" s="878"/>
      <c r="C821" s="878"/>
      <c r="D821" s="878"/>
      <c r="E821" s="878"/>
      <c r="F821" s="878"/>
      <c r="G821" s="878"/>
      <c r="H821" s="878"/>
      <c r="I821" s="878"/>
      <c r="J821" s="878"/>
      <c r="K821" s="878"/>
      <c r="L821" s="878"/>
      <c r="M821" s="878"/>
      <c r="N821" s="878"/>
      <c r="O821" s="878"/>
      <c r="P821" s="878"/>
      <c r="Q821" s="889"/>
      <c r="R821" s="882"/>
      <c r="S821" s="882"/>
      <c r="T821" s="882"/>
      <c r="U821" s="882"/>
      <c r="V821" s="882"/>
      <c r="W821" s="882"/>
      <c r="X821" s="882"/>
    </row>
    <row r="822" spans="1:24" ht="15.75" customHeight="1">
      <c r="A822" s="878"/>
      <c r="B822" s="878"/>
      <c r="C822" s="878"/>
      <c r="D822" s="878"/>
      <c r="E822" s="878"/>
      <c r="F822" s="878"/>
      <c r="G822" s="878"/>
      <c r="H822" s="878"/>
      <c r="I822" s="878"/>
      <c r="J822" s="878"/>
      <c r="K822" s="878"/>
      <c r="L822" s="878"/>
      <c r="M822" s="878"/>
      <c r="N822" s="878"/>
      <c r="O822" s="878"/>
      <c r="P822" s="878"/>
      <c r="Q822" s="889"/>
      <c r="R822" s="882"/>
      <c r="S822" s="882"/>
      <c r="T822" s="882"/>
      <c r="U822" s="882"/>
      <c r="V822" s="882"/>
      <c r="W822" s="882"/>
      <c r="X822" s="882"/>
    </row>
    <row r="823" spans="1:24" ht="15.75" customHeight="1">
      <c r="A823" s="878"/>
      <c r="B823" s="878"/>
      <c r="C823" s="878"/>
      <c r="D823" s="878"/>
      <c r="E823" s="878"/>
      <c r="F823" s="878"/>
      <c r="G823" s="878"/>
      <c r="H823" s="878"/>
      <c r="I823" s="878"/>
      <c r="J823" s="878"/>
      <c r="K823" s="878"/>
      <c r="L823" s="878"/>
      <c r="M823" s="878"/>
      <c r="N823" s="878"/>
      <c r="O823" s="878"/>
      <c r="P823" s="878"/>
      <c r="Q823" s="889"/>
      <c r="R823" s="882"/>
      <c r="S823" s="882"/>
      <c r="T823" s="882"/>
      <c r="U823" s="882"/>
      <c r="V823" s="882"/>
      <c r="W823" s="882"/>
      <c r="X823" s="882"/>
    </row>
    <row r="824" spans="1:24" ht="15.75" customHeight="1">
      <c r="A824" s="878"/>
      <c r="B824" s="878"/>
      <c r="C824" s="878"/>
      <c r="D824" s="878"/>
      <c r="E824" s="878"/>
      <c r="F824" s="878"/>
      <c r="G824" s="878"/>
      <c r="H824" s="878"/>
      <c r="I824" s="878"/>
      <c r="J824" s="878"/>
      <c r="K824" s="878"/>
      <c r="L824" s="878"/>
      <c r="M824" s="878"/>
      <c r="N824" s="878"/>
      <c r="O824" s="878"/>
      <c r="P824" s="878"/>
      <c r="Q824" s="889"/>
      <c r="R824" s="882"/>
      <c r="S824" s="882"/>
      <c r="T824" s="882"/>
      <c r="U824" s="882"/>
      <c r="V824" s="882"/>
      <c r="W824" s="882"/>
      <c r="X824" s="882"/>
    </row>
    <row r="825" spans="1:24" ht="15.75" customHeight="1">
      <c r="A825" s="878"/>
      <c r="B825" s="878"/>
      <c r="C825" s="878"/>
      <c r="D825" s="878"/>
      <c r="E825" s="878"/>
      <c r="F825" s="878"/>
      <c r="G825" s="878"/>
      <c r="H825" s="878"/>
      <c r="I825" s="878"/>
      <c r="J825" s="878"/>
      <c r="K825" s="878"/>
      <c r="L825" s="878"/>
      <c r="M825" s="878"/>
      <c r="N825" s="878"/>
      <c r="O825" s="878"/>
      <c r="P825" s="878"/>
      <c r="Q825" s="889"/>
      <c r="R825" s="882"/>
      <c r="S825" s="882"/>
      <c r="T825" s="882"/>
      <c r="U825" s="882"/>
      <c r="V825" s="882"/>
      <c r="W825" s="882"/>
      <c r="X825" s="882"/>
    </row>
    <row r="826" spans="1:24" ht="15.75" customHeight="1">
      <c r="A826" s="878"/>
      <c r="B826" s="878"/>
      <c r="C826" s="878"/>
      <c r="D826" s="878"/>
      <c r="E826" s="878"/>
      <c r="F826" s="878"/>
      <c r="G826" s="878"/>
      <c r="H826" s="878"/>
      <c r="I826" s="878"/>
      <c r="J826" s="878"/>
      <c r="K826" s="878"/>
      <c r="L826" s="878"/>
      <c r="M826" s="878"/>
      <c r="N826" s="878"/>
      <c r="O826" s="878"/>
      <c r="P826" s="878"/>
      <c r="Q826" s="889"/>
      <c r="R826" s="882"/>
      <c r="S826" s="882"/>
      <c r="T826" s="882"/>
      <c r="U826" s="882"/>
      <c r="V826" s="882"/>
      <c r="W826" s="882"/>
      <c r="X826" s="882"/>
    </row>
    <row r="827" spans="1:24" ht="15.75" customHeight="1">
      <c r="A827" s="878"/>
      <c r="B827" s="878"/>
      <c r="C827" s="878"/>
      <c r="D827" s="878"/>
      <c r="E827" s="878"/>
      <c r="F827" s="878"/>
      <c r="G827" s="878"/>
      <c r="H827" s="878"/>
      <c r="I827" s="878"/>
      <c r="J827" s="878"/>
      <c r="K827" s="878"/>
      <c r="L827" s="878"/>
      <c r="M827" s="878"/>
      <c r="N827" s="878"/>
      <c r="O827" s="878"/>
      <c r="P827" s="878"/>
      <c r="Q827" s="889"/>
      <c r="R827" s="882"/>
      <c r="S827" s="882"/>
      <c r="T827" s="882"/>
      <c r="U827" s="882"/>
      <c r="V827" s="882"/>
      <c r="W827" s="882"/>
      <c r="X827" s="882"/>
    </row>
    <row r="828" spans="1:24" ht="15.75" customHeight="1">
      <c r="A828" s="878"/>
      <c r="B828" s="878"/>
      <c r="C828" s="878"/>
      <c r="D828" s="878"/>
      <c r="E828" s="878"/>
      <c r="F828" s="878"/>
      <c r="G828" s="878"/>
      <c r="H828" s="878"/>
      <c r="I828" s="878"/>
      <c r="J828" s="878"/>
      <c r="K828" s="878"/>
      <c r="L828" s="878"/>
      <c r="M828" s="878"/>
      <c r="N828" s="878"/>
      <c r="O828" s="878"/>
      <c r="P828" s="878"/>
      <c r="Q828" s="889"/>
      <c r="R828" s="882"/>
      <c r="S828" s="882"/>
      <c r="T828" s="882"/>
      <c r="U828" s="882"/>
      <c r="V828" s="882"/>
      <c r="W828" s="882"/>
      <c r="X828" s="882"/>
    </row>
    <row r="829" spans="1:24" ht="15.75" customHeight="1">
      <c r="A829" s="878"/>
      <c r="B829" s="878"/>
      <c r="C829" s="878"/>
      <c r="D829" s="878"/>
      <c r="E829" s="878"/>
      <c r="F829" s="878"/>
      <c r="G829" s="878"/>
      <c r="H829" s="878"/>
      <c r="I829" s="878"/>
      <c r="J829" s="878"/>
      <c r="K829" s="878"/>
      <c r="L829" s="878"/>
      <c r="M829" s="878"/>
      <c r="N829" s="878"/>
      <c r="O829" s="878"/>
      <c r="P829" s="878"/>
      <c r="Q829" s="889"/>
      <c r="R829" s="882"/>
      <c r="S829" s="882"/>
      <c r="T829" s="882"/>
      <c r="U829" s="882"/>
      <c r="V829" s="882"/>
      <c r="W829" s="882"/>
      <c r="X829" s="882"/>
    </row>
    <row r="830" spans="1:24" ht="15.75" customHeight="1">
      <c r="A830" s="878"/>
      <c r="B830" s="878"/>
      <c r="C830" s="878"/>
      <c r="D830" s="878"/>
      <c r="E830" s="878"/>
      <c r="F830" s="878"/>
      <c r="G830" s="878"/>
      <c r="H830" s="878"/>
      <c r="I830" s="878"/>
      <c r="J830" s="878"/>
      <c r="K830" s="878"/>
      <c r="L830" s="878"/>
      <c r="M830" s="878"/>
      <c r="N830" s="878"/>
      <c r="O830" s="878"/>
      <c r="P830" s="878"/>
      <c r="Q830" s="889"/>
      <c r="R830" s="882"/>
      <c r="S830" s="882"/>
      <c r="T830" s="882"/>
      <c r="U830" s="882"/>
      <c r="V830" s="882"/>
      <c r="W830" s="882"/>
      <c r="X830" s="882"/>
    </row>
    <row r="831" spans="1:24" ht="15.75" customHeight="1">
      <c r="A831" s="878"/>
      <c r="B831" s="878"/>
      <c r="C831" s="878"/>
      <c r="D831" s="878"/>
      <c r="E831" s="878"/>
      <c r="F831" s="878"/>
      <c r="G831" s="878"/>
      <c r="H831" s="878"/>
      <c r="I831" s="878"/>
      <c r="J831" s="878"/>
      <c r="K831" s="878"/>
      <c r="L831" s="878"/>
      <c r="M831" s="878"/>
      <c r="N831" s="878"/>
      <c r="O831" s="878"/>
      <c r="P831" s="878"/>
      <c r="Q831" s="889"/>
      <c r="R831" s="882"/>
      <c r="S831" s="882"/>
      <c r="T831" s="882"/>
      <c r="U831" s="882"/>
      <c r="V831" s="882"/>
      <c r="W831" s="882"/>
      <c r="X831" s="882"/>
    </row>
    <row r="832" spans="1:24" ht="15.75" customHeight="1">
      <c r="A832" s="878"/>
      <c r="B832" s="878"/>
      <c r="C832" s="878"/>
      <c r="D832" s="878"/>
      <c r="E832" s="878"/>
      <c r="F832" s="878"/>
      <c r="G832" s="878"/>
      <c r="H832" s="878"/>
      <c r="I832" s="878"/>
      <c r="J832" s="878"/>
      <c r="K832" s="878"/>
      <c r="L832" s="878"/>
      <c r="M832" s="878"/>
      <c r="N832" s="878"/>
      <c r="O832" s="878"/>
      <c r="P832" s="878"/>
      <c r="Q832" s="889"/>
      <c r="R832" s="882"/>
      <c r="S832" s="882"/>
      <c r="T832" s="882"/>
      <c r="U832" s="882"/>
      <c r="V832" s="882"/>
      <c r="W832" s="882"/>
      <c r="X832" s="882"/>
    </row>
    <row r="833" spans="1:24" ht="15.75" customHeight="1">
      <c r="A833" s="878"/>
      <c r="B833" s="878"/>
      <c r="C833" s="878"/>
      <c r="D833" s="878"/>
      <c r="E833" s="878"/>
      <c r="F833" s="878"/>
      <c r="G833" s="878"/>
      <c r="H833" s="878"/>
      <c r="I833" s="878"/>
      <c r="J833" s="878"/>
      <c r="K833" s="878"/>
      <c r="L833" s="878"/>
      <c r="M833" s="878"/>
      <c r="N833" s="878"/>
      <c r="O833" s="878"/>
      <c r="P833" s="878"/>
      <c r="Q833" s="889"/>
      <c r="R833" s="882"/>
      <c r="S833" s="882"/>
      <c r="T833" s="882"/>
      <c r="U833" s="882"/>
      <c r="V833" s="882"/>
      <c r="W833" s="882"/>
      <c r="X833" s="882"/>
    </row>
    <row r="834" spans="1:24" ht="15.75" customHeight="1">
      <c r="A834" s="878"/>
      <c r="B834" s="878"/>
      <c r="C834" s="878"/>
      <c r="D834" s="878"/>
      <c r="E834" s="878"/>
      <c r="F834" s="878"/>
      <c r="G834" s="878"/>
      <c r="H834" s="878"/>
      <c r="I834" s="878"/>
      <c r="J834" s="878"/>
      <c r="K834" s="878"/>
      <c r="L834" s="878"/>
      <c r="M834" s="878"/>
      <c r="N834" s="878"/>
      <c r="O834" s="878"/>
      <c r="P834" s="878"/>
      <c r="Q834" s="889"/>
      <c r="R834" s="882"/>
      <c r="S834" s="882"/>
      <c r="T834" s="882"/>
      <c r="U834" s="882"/>
      <c r="V834" s="882"/>
      <c r="W834" s="882"/>
      <c r="X834" s="882"/>
    </row>
    <row r="835" spans="1:24" ht="15.75" customHeight="1">
      <c r="A835" s="878"/>
      <c r="B835" s="878"/>
      <c r="C835" s="878"/>
      <c r="D835" s="878"/>
      <c r="E835" s="878"/>
      <c r="F835" s="878"/>
      <c r="G835" s="878"/>
      <c r="H835" s="878"/>
      <c r="I835" s="878"/>
      <c r="J835" s="878"/>
      <c r="K835" s="878"/>
      <c r="L835" s="878"/>
      <c r="M835" s="878"/>
      <c r="N835" s="878"/>
      <c r="O835" s="878"/>
      <c r="P835" s="878"/>
      <c r="Q835" s="889"/>
      <c r="R835" s="882"/>
      <c r="S835" s="882"/>
      <c r="T835" s="882"/>
      <c r="U835" s="882"/>
      <c r="V835" s="882"/>
      <c r="W835" s="882"/>
      <c r="X835" s="882"/>
    </row>
    <row r="836" spans="1:24" ht="15.75" customHeight="1">
      <c r="A836" s="878"/>
      <c r="B836" s="878"/>
      <c r="C836" s="878"/>
      <c r="D836" s="878"/>
      <c r="E836" s="878"/>
      <c r="F836" s="878"/>
      <c r="G836" s="878"/>
      <c r="H836" s="878"/>
      <c r="I836" s="878"/>
      <c r="J836" s="878"/>
      <c r="K836" s="878"/>
      <c r="L836" s="878"/>
      <c r="M836" s="878"/>
      <c r="N836" s="878"/>
      <c r="O836" s="878"/>
      <c r="P836" s="878"/>
      <c r="Q836" s="889"/>
      <c r="R836" s="882"/>
      <c r="S836" s="882"/>
      <c r="T836" s="882"/>
      <c r="U836" s="882"/>
      <c r="V836" s="882"/>
      <c r="W836" s="882"/>
      <c r="X836" s="882"/>
    </row>
    <row r="837" spans="1:24" ht="15.75" customHeight="1">
      <c r="A837" s="878"/>
      <c r="B837" s="878"/>
      <c r="C837" s="878"/>
      <c r="D837" s="878"/>
      <c r="E837" s="878"/>
      <c r="F837" s="878"/>
      <c r="G837" s="878"/>
      <c r="H837" s="878"/>
      <c r="I837" s="878"/>
      <c r="J837" s="878"/>
      <c r="K837" s="878"/>
      <c r="L837" s="878"/>
      <c r="M837" s="878"/>
      <c r="N837" s="878"/>
      <c r="O837" s="878"/>
      <c r="P837" s="878"/>
      <c r="Q837" s="889"/>
      <c r="R837" s="882"/>
      <c r="S837" s="882"/>
      <c r="T837" s="882"/>
      <c r="U837" s="882"/>
      <c r="V837" s="882"/>
      <c r="W837" s="882"/>
      <c r="X837" s="882"/>
    </row>
    <row r="838" spans="1:24" ht="15.75" customHeight="1">
      <c r="A838" s="878"/>
      <c r="B838" s="878"/>
      <c r="C838" s="878"/>
      <c r="D838" s="878"/>
      <c r="E838" s="878"/>
      <c r="F838" s="878"/>
      <c r="G838" s="878"/>
      <c r="H838" s="878"/>
      <c r="I838" s="878"/>
      <c r="J838" s="878"/>
      <c r="K838" s="878"/>
      <c r="L838" s="878"/>
      <c r="M838" s="878"/>
      <c r="N838" s="878"/>
      <c r="O838" s="878"/>
      <c r="P838" s="878"/>
      <c r="Q838" s="889"/>
      <c r="R838" s="882"/>
      <c r="S838" s="882"/>
      <c r="T838" s="882"/>
      <c r="U838" s="882"/>
      <c r="V838" s="882"/>
      <c r="W838" s="882"/>
      <c r="X838" s="882"/>
    </row>
    <row r="839" spans="1:24" ht="15.75" customHeight="1">
      <c r="A839" s="878"/>
      <c r="B839" s="878"/>
      <c r="C839" s="878"/>
      <c r="D839" s="878"/>
      <c r="E839" s="878"/>
      <c r="F839" s="878"/>
      <c r="G839" s="878"/>
      <c r="H839" s="878"/>
      <c r="I839" s="878"/>
      <c r="J839" s="878"/>
      <c r="K839" s="878"/>
      <c r="L839" s="878"/>
      <c r="M839" s="878"/>
      <c r="N839" s="878"/>
      <c r="O839" s="878"/>
      <c r="P839" s="878"/>
      <c r="Q839" s="889"/>
      <c r="R839" s="882"/>
      <c r="S839" s="882"/>
      <c r="T839" s="882"/>
      <c r="U839" s="882"/>
      <c r="V839" s="882"/>
      <c r="W839" s="882"/>
      <c r="X839" s="882"/>
    </row>
    <row r="840" spans="1:24" ht="15.75" customHeight="1">
      <c r="A840" s="878"/>
      <c r="B840" s="878"/>
      <c r="C840" s="878"/>
      <c r="D840" s="878"/>
      <c r="E840" s="878"/>
      <c r="F840" s="878"/>
      <c r="G840" s="878"/>
      <c r="H840" s="878"/>
      <c r="I840" s="878"/>
      <c r="J840" s="878"/>
      <c r="K840" s="878"/>
      <c r="L840" s="878"/>
      <c r="M840" s="878"/>
      <c r="N840" s="878"/>
      <c r="O840" s="878"/>
      <c r="P840" s="878"/>
      <c r="Q840" s="889"/>
      <c r="R840" s="882"/>
      <c r="S840" s="882"/>
      <c r="T840" s="882"/>
      <c r="U840" s="882"/>
      <c r="V840" s="882"/>
      <c r="W840" s="882"/>
      <c r="X840" s="882"/>
    </row>
    <row r="841" spans="1:24" ht="15.75" customHeight="1">
      <c r="A841" s="878"/>
      <c r="B841" s="878"/>
      <c r="C841" s="878"/>
      <c r="D841" s="878"/>
      <c r="E841" s="878"/>
      <c r="F841" s="878"/>
      <c r="G841" s="878"/>
      <c r="H841" s="878"/>
      <c r="I841" s="878"/>
      <c r="J841" s="878"/>
      <c r="K841" s="878"/>
      <c r="L841" s="878"/>
      <c r="M841" s="878"/>
      <c r="N841" s="878"/>
      <c r="O841" s="878"/>
      <c r="P841" s="878"/>
      <c r="Q841" s="889"/>
      <c r="R841" s="882"/>
      <c r="S841" s="882"/>
      <c r="T841" s="882"/>
      <c r="U841" s="882"/>
      <c r="V841" s="882"/>
      <c r="W841" s="882"/>
      <c r="X841" s="882"/>
    </row>
    <row r="842" spans="1:24" ht="15.75" customHeight="1">
      <c r="A842" s="878"/>
      <c r="B842" s="878"/>
      <c r="C842" s="878"/>
      <c r="D842" s="878"/>
      <c r="E842" s="878"/>
      <c r="F842" s="878"/>
      <c r="G842" s="878"/>
      <c r="H842" s="878"/>
      <c r="I842" s="878"/>
      <c r="J842" s="878"/>
      <c r="K842" s="878"/>
      <c r="L842" s="878"/>
      <c r="M842" s="878"/>
      <c r="N842" s="878"/>
      <c r="O842" s="878"/>
      <c r="P842" s="878"/>
      <c r="Q842" s="889"/>
      <c r="R842" s="882"/>
      <c r="S842" s="882"/>
      <c r="T842" s="882"/>
      <c r="U842" s="882"/>
      <c r="V842" s="882"/>
      <c r="W842" s="882"/>
      <c r="X842" s="882"/>
    </row>
    <row r="843" spans="1:24" ht="15.75" customHeight="1">
      <c r="A843" s="878"/>
      <c r="B843" s="878"/>
      <c r="C843" s="878"/>
      <c r="D843" s="878"/>
      <c r="E843" s="878"/>
      <c r="F843" s="878"/>
      <c r="G843" s="878"/>
      <c r="H843" s="878"/>
      <c r="I843" s="878"/>
      <c r="J843" s="878"/>
      <c r="K843" s="878"/>
      <c r="L843" s="878"/>
      <c r="M843" s="878"/>
      <c r="N843" s="878"/>
      <c r="O843" s="878"/>
      <c r="P843" s="878"/>
      <c r="Q843" s="889"/>
      <c r="R843" s="882"/>
      <c r="S843" s="882"/>
      <c r="T843" s="882"/>
      <c r="U843" s="882"/>
      <c r="V843" s="882"/>
      <c r="W843" s="882"/>
      <c r="X843" s="882"/>
    </row>
    <row r="844" spans="1:24" ht="15.75" customHeight="1">
      <c r="A844" s="878"/>
      <c r="B844" s="878"/>
      <c r="C844" s="878"/>
      <c r="D844" s="878"/>
      <c r="E844" s="878"/>
      <c r="F844" s="878"/>
      <c r="G844" s="878"/>
      <c r="H844" s="878"/>
      <c r="I844" s="878"/>
      <c r="J844" s="878"/>
      <c r="K844" s="878"/>
      <c r="L844" s="878"/>
      <c r="M844" s="878"/>
      <c r="N844" s="878"/>
      <c r="O844" s="878"/>
      <c r="P844" s="878"/>
      <c r="Q844" s="889"/>
      <c r="R844" s="882"/>
      <c r="S844" s="882"/>
      <c r="T844" s="882"/>
      <c r="U844" s="882"/>
      <c r="V844" s="882"/>
      <c r="W844" s="882"/>
      <c r="X844" s="882"/>
    </row>
    <row r="845" spans="1:24" ht="15.75" customHeight="1">
      <c r="A845" s="878"/>
      <c r="B845" s="878"/>
      <c r="C845" s="878"/>
      <c r="D845" s="878"/>
      <c r="E845" s="878"/>
      <c r="F845" s="878"/>
      <c r="G845" s="878"/>
      <c r="H845" s="878"/>
      <c r="I845" s="878"/>
      <c r="J845" s="878"/>
      <c r="K845" s="878"/>
      <c r="L845" s="878"/>
      <c r="M845" s="878"/>
      <c r="N845" s="878"/>
      <c r="O845" s="878"/>
      <c r="P845" s="878"/>
      <c r="Q845" s="889"/>
      <c r="R845" s="882"/>
      <c r="S845" s="882"/>
      <c r="T845" s="882"/>
      <c r="U845" s="882"/>
      <c r="V845" s="882"/>
      <c r="W845" s="882"/>
      <c r="X845" s="882"/>
    </row>
    <row r="846" spans="1:24" ht="15.75" customHeight="1">
      <c r="A846" s="878"/>
      <c r="B846" s="878"/>
      <c r="C846" s="878"/>
      <c r="D846" s="878"/>
      <c r="E846" s="878"/>
      <c r="F846" s="878"/>
      <c r="G846" s="878"/>
      <c r="H846" s="878"/>
      <c r="I846" s="878"/>
      <c r="J846" s="878"/>
      <c r="K846" s="878"/>
      <c r="L846" s="878"/>
      <c r="M846" s="878"/>
      <c r="N846" s="878"/>
      <c r="O846" s="878"/>
      <c r="P846" s="878"/>
      <c r="Q846" s="889"/>
      <c r="R846" s="882"/>
      <c r="S846" s="882"/>
      <c r="T846" s="882"/>
      <c r="U846" s="882"/>
      <c r="V846" s="882"/>
      <c r="W846" s="882"/>
      <c r="X846" s="882"/>
    </row>
    <row r="847" spans="1:24" ht="15.75" customHeight="1">
      <c r="A847" s="878"/>
      <c r="B847" s="878"/>
      <c r="C847" s="878"/>
      <c r="D847" s="878"/>
      <c r="E847" s="878"/>
      <c r="F847" s="878"/>
      <c r="G847" s="878"/>
      <c r="H847" s="878"/>
      <c r="I847" s="878"/>
      <c r="J847" s="878"/>
      <c r="K847" s="878"/>
      <c r="L847" s="878"/>
      <c r="M847" s="878"/>
      <c r="N847" s="878"/>
      <c r="O847" s="878"/>
      <c r="P847" s="878"/>
      <c r="Q847" s="889"/>
      <c r="R847" s="882"/>
      <c r="S847" s="882"/>
      <c r="T847" s="882"/>
      <c r="U847" s="882"/>
      <c r="V847" s="882"/>
      <c r="W847" s="882"/>
      <c r="X847" s="882"/>
    </row>
    <row r="848" spans="1:24" ht="15.75" customHeight="1">
      <c r="A848" s="878"/>
      <c r="B848" s="878"/>
      <c r="C848" s="878"/>
      <c r="D848" s="878"/>
      <c r="E848" s="878"/>
      <c r="F848" s="878"/>
      <c r="G848" s="878"/>
      <c r="H848" s="878"/>
      <c r="I848" s="878"/>
      <c r="J848" s="878"/>
      <c r="K848" s="878"/>
      <c r="L848" s="878"/>
      <c r="M848" s="878"/>
      <c r="N848" s="878"/>
      <c r="O848" s="878"/>
      <c r="P848" s="878"/>
      <c r="Q848" s="889"/>
      <c r="R848" s="882"/>
      <c r="S848" s="882"/>
      <c r="T848" s="882"/>
      <c r="U848" s="882"/>
      <c r="V848" s="882"/>
      <c r="W848" s="882"/>
      <c r="X848" s="882"/>
    </row>
    <row r="849" spans="1:24" ht="15.75" customHeight="1">
      <c r="A849" s="878"/>
      <c r="B849" s="878"/>
      <c r="C849" s="878"/>
      <c r="D849" s="878"/>
      <c r="E849" s="878"/>
      <c r="F849" s="878"/>
      <c r="G849" s="878"/>
      <c r="H849" s="878"/>
      <c r="I849" s="878"/>
      <c r="J849" s="878"/>
      <c r="K849" s="878"/>
      <c r="L849" s="878"/>
      <c r="M849" s="878"/>
      <c r="N849" s="878"/>
      <c r="O849" s="878"/>
      <c r="P849" s="878"/>
      <c r="Q849" s="889"/>
      <c r="R849" s="882"/>
      <c r="S849" s="882"/>
      <c r="T849" s="882"/>
      <c r="U849" s="882"/>
      <c r="V849" s="882"/>
      <c r="W849" s="882"/>
      <c r="X849" s="882"/>
    </row>
    <row r="850" spans="1:24" ht="15.75" customHeight="1">
      <c r="A850" s="878"/>
      <c r="B850" s="878"/>
      <c r="C850" s="878"/>
      <c r="D850" s="878"/>
      <c r="E850" s="878"/>
      <c r="F850" s="878"/>
      <c r="G850" s="878"/>
      <c r="H850" s="878"/>
      <c r="I850" s="878"/>
      <c r="J850" s="878"/>
      <c r="K850" s="878"/>
      <c r="L850" s="878"/>
      <c r="M850" s="878"/>
      <c r="N850" s="878"/>
      <c r="O850" s="878"/>
      <c r="P850" s="878"/>
      <c r="Q850" s="889"/>
      <c r="R850" s="882"/>
      <c r="S850" s="882"/>
      <c r="T850" s="882"/>
      <c r="U850" s="882"/>
      <c r="V850" s="882"/>
      <c r="W850" s="882"/>
      <c r="X850" s="882"/>
    </row>
    <row r="851" spans="1:24" ht="15.75" customHeight="1">
      <c r="A851" s="878"/>
      <c r="B851" s="878"/>
      <c r="C851" s="878"/>
      <c r="D851" s="878"/>
      <c r="E851" s="878"/>
      <c r="F851" s="878"/>
      <c r="G851" s="878"/>
      <c r="H851" s="878"/>
      <c r="I851" s="878"/>
      <c r="J851" s="878"/>
      <c r="K851" s="878"/>
      <c r="L851" s="878"/>
      <c r="M851" s="878"/>
      <c r="N851" s="878"/>
      <c r="O851" s="878"/>
      <c r="P851" s="878"/>
      <c r="Q851" s="889"/>
      <c r="R851" s="882"/>
      <c r="S851" s="882"/>
      <c r="T851" s="882"/>
      <c r="U851" s="882"/>
      <c r="V851" s="882"/>
      <c r="W851" s="882"/>
      <c r="X851" s="882"/>
    </row>
    <row r="852" spans="1:24" ht="15.75" customHeight="1">
      <c r="A852" s="878"/>
      <c r="B852" s="878"/>
      <c r="C852" s="878"/>
      <c r="D852" s="878"/>
      <c r="E852" s="878"/>
      <c r="F852" s="878"/>
      <c r="G852" s="878"/>
      <c r="H852" s="878"/>
      <c r="I852" s="878"/>
      <c r="J852" s="878"/>
      <c r="K852" s="878"/>
      <c r="L852" s="878"/>
      <c r="M852" s="878"/>
      <c r="N852" s="878"/>
      <c r="O852" s="878"/>
      <c r="P852" s="878"/>
      <c r="Q852" s="889"/>
      <c r="R852" s="882"/>
      <c r="S852" s="882"/>
      <c r="T852" s="882"/>
      <c r="U852" s="882"/>
      <c r="V852" s="882"/>
      <c r="W852" s="882"/>
      <c r="X852" s="882"/>
    </row>
    <row r="853" spans="1:24" ht="15.75" customHeight="1">
      <c r="A853" s="878"/>
      <c r="B853" s="878"/>
      <c r="C853" s="878"/>
      <c r="D853" s="878"/>
      <c r="E853" s="878"/>
      <c r="F853" s="878"/>
      <c r="G853" s="878"/>
      <c r="H853" s="878"/>
      <c r="I853" s="878"/>
      <c r="J853" s="878"/>
      <c r="K853" s="878"/>
      <c r="L853" s="878"/>
      <c r="M853" s="878"/>
      <c r="N853" s="878"/>
      <c r="O853" s="878"/>
      <c r="P853" s="878"/>
      <c r="Q853" s="889"/>
      <c r="R853" s="882"/>
      <c r="S853" s="882"/>
      <c r="T853" s="882"/>
      <c r="U853" s="882"/>
      <c r="V853" s="882"/>
      <c r="W853" s="882"/>
      <c r="X853" s="882"/>
    </row>
    <row r="854" spans="1:24" ht="15.75" customHeight="1">
      <c r="A854" s="878"/>
      <c r="B854" s="878"/>
      <c r="C854" s="878"/>
      <c r="D854" s="878"/>
      <c r="E854" s="878"/>
      <c r="F854" s="878"/>
      <c r="G854" s="878"/>
      <c r="H854" s="878"/>
      <c r="I854" s="878"/>
      <c r="J854" s="878"/>
      <c r="K854" s="878"/>
      <c r="L854" s="878"/>
      <c r="M854" s="878"/>
      <c r="N854" s="878"/>
      <c r="O854" s="878"/>
      <c r="P854" s="878"/>
      <c r="Q854" s="889"/>
      <c r="R854" s="882"/>
      <c r="S854" s="882"/>
      <c r="T854" s="882"/>
      <c r="U854" s="882"/>
      <c r="V854" s="882"/>
      <c r="W854" s="882"/>
      <c r="X854" s="882"/>
    </row>
    <row r="855" spans="1:24" ht="15.75" customHeight="1">
      <c r="A855" s="878"/>
      <c r="B855" s="878"/>
      <c r="C855" s="878"/>
      <c r="D855" s="878"/>
      <c r="E855" s="878"/>
      <c r="F855" s="878"/>
      <c r="G855" s="878"/>
      <c r="H855" s="878"/>
      <c r="I855" s="878"/>
      <c r="J855" s="878"/>
      <c r="K855" s="878"/>
      <c r="L855" s="878"/>
      <c r="M855" s="878"/>
      <c r="N855" s="878"/>
      <c r="O855" s="878"/>
      <c r="P855" s="878"/>
      <c r="Q855" s="889"/>
      <c r="R855" s="882"/>
      <c r="S855" s="882"/>
      <c r="T855" s="882"/>
      <c r="U855" s="882"/>
      <c r="V855" s="882"/>
      <c r="W855" s="882"/>
      <c r="X855" s="882"/>
    </row>
    <row r="856" spans="1:24" ht="15.75" customHeight="1">
      <c r="A856" s="878"/>
      <c r="B856" s="878"/>
      <c r="C856" s="878"/>
      <c r="D856" s="878"/>
      <c r="E856" s="878"/>
      <c r="F856" s="878"/>
      <c r="G856" s="878"/>
      <c r="H856" s="878"/>
      <c r="I856" s="878"/>
      <c r="J856" s="878"/>
      <c r="K856" s="878"/>
      <c r="L856" s="878"/>
      <c r="M856" s="878"/>
      <c r="N856" s="878"/>
      <c r="O856" s="878"/>
      <c r="P856" s="878"/>
      <c r="Q856" s="889"/>
      <c r="R856" s="882"/>
      <c r="S856" s="882"/>
      <c r="T856" s="882"/>
      <c r="U856" s="882"/>
      <c r="V856" s="882"/>
      <c r="W856" s="882"/>
      <c r="X856" s="882"/>
    </row>
    <row r="857" spans="1:24" ht="15.75" customHeight="1">
      <c r="A857" s="878"/>
      <c r="B857" s="878"/>
      <c r="C857" s="878"/>
      <c r="D857" s="878"/>
      <c r="E857" s="878"/>
      <c r="F857" s="878"/>
      <c r="G857" s="878"/>
      <c r="H857" s="878"/>
      <c r="I857" s="878"/>
      <c r="J857" s="878"/>
      <c r="K857" s="878"/>
      <c r="L857" s="878"/>
      <c r="M857" s="878"/>
      <c r="N857" s="878"/>
      <c r="O857" s="878"/>
      <c r="P857" s="878"/>
      <c r="Q857" s="889"/>
      <c r="R857" s="882"/>
      <c r="S857" s="882"/>
      <c r="T857" s="882"/>
      <c r="U857" s="882"/>
      <c r="V857" s="882"/>
      <c r="W857" s="882"/>
      <c r="X857" s="882"/>
    </row>
    <row r="858" spans="1:24" ht="15.75" customHeight="1">
      <c r="A858" s="878"/>
      <c r="B858" s="878"/>
      <c r="C858" s="878"/>
      <c r="D858" s="878"/>
      <c r="E858" s="878"/>
      <c r="F858" s="878"/>
      <c r="G858" s="878"/>
      <c r="H858" s="878"/>
      <c r="I858" s="878"/>
      <c r="J858" s="878"/>
      <c r="K858" s="878"/>
      <c r="L858" s="878"/>
      <c r="M858" s="878"/>
      <c r="N858" s="878"/>
      <c r="O858" s="878"/>
      <c r="P858" s="878"/>
      <c r="Q858" s="889"/>
      <c r="R858" s="882"/>
      <c r="S858" s="882"/>
      <c r="T858" s="882"/>
      <c r="U858" s="882"/>
      <c r="V858" s="882"/>
      <c r="W858" s="882"/>
      <c r="X858" s="882"/>
    </row>
    <row r="859" spans="1:24" ht="15.75" customHeight="1">
      <c r="A859" s="878"/>
      <c r="B859" s="878"/>
      <c r="C859" s="878"/>
      <c r="D859" s="878"/>
      <c r="E859" s="878"/>
      <c r="F859" s="878"/>
      <c r="G859" s="878"/>
      <c r="H859" s="878"/>
      <c r="I859" s="878"/>
      <c r="J859" s="878"/>
      <c r="K859" s="878"/>
      <c r="L859" s="878"/>
      <c r="M859" s="878"/>
      <c r="N859" s="878"/>
      <c r="O859" s="878"/>
      <c r="P859" s="878"/>
      <c r="Q859" s="889"/>
      <c r="R859" s="882"/>
      <c r="S859" s="882"/>
      <c r="T859" s="882"/>
      <c r="U859" s="882"/>
      <c r="V859" s="882"/>
      <c r="W859" s="882"/>
      <c r="X859" s="882"/>
    </row>
    <row r="860" spans="1:24" ht="15.75" customHeight="1">
      <c r="A860" s="878"/>
      <c r="B860" s="878"/>
      <c r="C860" s="878"/>
      <c r="D860" s="878"/>
      <c r="E860" s="878"/>
      <c r="F860" s="878"/>
      <c r="G860" s="878"/>
      <c r="H860" s="878"/>
      <c r="I860" s="878"/>
      <c r="J860" s="878"/>
      <c r="K860" s="878"/>
      <c r="L860" s="878"/>
      <c r="M860" s="878"/>
      <c r="N860" s="878"/>
      <c r="O860" s="878"/>
      <c r="P860" s="878"/>
      <c r="Q860" s="889"/>
      <c r="R860" s="882"/>
      <c r="S860" s="882"/>
      <c r="T860" s="882"/>
      <c r="U860" s="882"/>
      <c r="V860" s="882"/>
      <c r="W860" s="882"/>
      <c r="X860" s="882"/>
    </row>
    <row r="861" spans="1:24" ht="15.75" customHeight="1">
      <c r="A861" s="878"/>
      <c r="B861" s="878"/>
      <c r="C861" s="878"/>
      <c r="D861" s="878"/>
      <c r="E861" s="878"/>
      <c r="F861" s="878"/>
      <c r="G861" s="878"/>
      <c r="H861" s="878"/>
      <c r="I861" s="878"/>
      <c r="J861" s="878"/>
      <c r="K861" s="878"/>
      <c r="L861" s="878"/>
      <c r="M861" s="878"/>
      <c r="N861" s="878"/>
      <c r="O861" s="878"/>
      <c r="P861" s="878"/>
      <c r="Q861" s="889"/>
      <c r="R861" s="882"/>
      <c r="S861" s="882"/>
      <c r="T861" s="882"/>
      <c r="U861" s="882"/>
      <c r="V861" s="882"/>
      <c r="W861" s="882"/>
      <c r="X861" s="882"/>
    </row>
    <row r="862" spans="1:24" ht="15.75" customHeight="1">
      <c r="A862" s="878"/>
      <c r="B862" s="878"/>
      <c r="C862" s="878"/>
      <c r="D862" s="878"/>
      <c r="E862" s="878"/>
      <c r="F862" s="878"/>
      <c r="G862" s="878"/>
      <c r="H862" s="878"/>
      <c r="I862" s="878"/>
      <c r="J862" s="878"/>
      <c r="K862" s="878"/>
      <c r="L862" s="878"/>
      <c r="M862" s="878"/>
      <c r="N862" s="878"/>
      <c r="O862" s="878"/>
      <c r="P862" s="878"/>
      <c r="Q862" s="889"/>
      <c r="R862" s="882"/>
      <c r="S862" s="882"/>
      <c r="T862" s="882"/>
      <c r="U862" s="882"/>
      <c r="V862" s="882"/>
      <c r="W862" s="882"/>
      <c r="X862" s="882"/>
    </row>
    <row r="863" spans="1:24" ht="15.75" customHeight="1">
      <c r="A863" s="878"/>
      <c r="B863" s="878"/>
      <c r="C863" s="878"/>
      <c r="D863" s="878"/>
      <c r="E863" s="878"/>
      <c r="F863" s="878"/>
      <c r="G863" s="878"/>
      <c r="H863" s="878"/>
      <c r="I863" s="878"/>
      <c r="J863" s="878"/>
      <c r="K863" s="878"/>
      <c r="L863" s="878"/>
      <c r="M863" s="878"/>
      <c r="N863" s="878"/>
      <c r="O863" s="878"/>
      <c r="P863" s="878"/>
      <c r="Q863" s="889"/>
      <c r="R863" s="882"/>
      <c r="S863" s="882"/>
      <c r="T863" s="882"/>
      <c r="U863" s="882"/>
      <c r="V863" s="882"/>
      <c r="W863" s="882"/>
      <c r="X863" s="882"/>
    </row>
    <row r="864" spans="1:24" ht="15.75" customHeight="1">
      <c r="A864" s="878"/>
      <c r="B864" s="878"/>
      <c r="C864" s="878"/>
      <c r="D864" s="878"/>
      <c r="E864" s="878"/>
      <c r="F864" s="878"/>
      <c r="G864" s="878"/>
      <c r="H864" s="878"/>
      <c r="I864" s="878"/>
      <c r="J864" s="878"/>
      <c r="K864" s="878"/>
      <c r="L864" s="878"/>
      <c r="M864" s="878"/>
      <c r="N864" s="878"/>
      <c r="O864" s="878"/>
      <c r="P864" s="878"/>
      <c r="Q864" s="889"/>
      <c r="R864" s="882"/>
      <c r="S864" s="882"/>
      <c r="T864" s="882"/>
      <c r="U864" s="882"/>
      <c r="V864" s="882"/>
      <c r="W864" s="882"/>
      <c r="X864" s="882"/>
    </row>
    <row r="865" spans="1:24" ht="15.75" customHeight="1">
      <c r="A865" s="878"/>
      <c r="B865" s="878"/>
      <c r="C865" s="878"/>
      <c r="D865" s="878"/>
      <c r="E865" s="878"/>
      <c r="F865" s="878"/>
      <c r="G865" s="878"/>
      <c r="H865" s="878"/>
      <c r="I865" s="878"/>
      <c r="J865" s="878"/>
      <c r="K865" s="878"/>
      <c r="L865" s="878"/>
      <c r="M865" s="878"/>
      <c r="N865" s="878"/>
      <c r="O865" s="878"/>
      <c r="P865" s="878"/>
      <c r="Q865" s="889"/>
      <c r="R865" s="882"/>
      <c r="S865" s="882"/>
      <c r="T865" s="882"/>
      <c r="U865" s="882"/>
      <c r="V865" s="882"/>
      <c r="W865" s="882"/>
      <c r="X865" s="882"/>
    </row>
    <row r="866" spans="1:24" ht="15.75" customHeight="1">
      <c r="A866" s="878"/>
      <c r="B866" s="878"/>
      <c r="C866" s="878"/>
      <c r="D866" s="878"/>
      <c r="E866" s="878"/>
      <c r="F866" s="878"/>
      <c r="G866" s="878"/>
      <c r="H866" s="878"/>
      <c r="I866" s="878"/>
      <c r="J866" s="878"/>
      <c r="K866" s="878"/>
      <c r="L866" s="878"/>
      <c r="M866" s="878"/>
      <c r="N866" s="878"/>
      <c r="O866" s="878"/>
      <c r="P866" s="878"/>
      <c r="Q866" s="889"/>
      <c r="R866" s="882"/>
      <c r="S866" s="882"/>
      <c r="T866" s="882"/>
      <c r="U866" s="882"/>
      <c r="V866" s="882"/>
      <c r="W866" s="882"/>
      <c r="X866" s="882"/>
    </row>
    <row r="867" spans="1:24" ht="15.75" customHeight="1">
      <c r="A867" s="878"/>
      <c r="B867" s="878"/>
      <c r="C867" s="878"/>
      <c r="D867" s="878"/>
      <c r="E867" s="878"/>
      <c r="F867" s="878"/>
      <c r="G867" s="878"/>
      <c r="H867" s="878"/>
      <c r="I867" s="878"/>
      <c r="J867" s="878"/>
      <c r="K867" s="878"/>
      <c r="L867" s="878"/>
      <c r="M867" s="878"/>
      <c r="N867" s="878"/>
      <c r="O867" s="878"/>
      <c r="P867" s="878"/>
      <c r="Q867" s="889"/>
      <c r="R867" s="882"/>
      <c r="S867" s="882"/>
      <c r="T867" s="882"/>
      <c r="U867" s="882"/>
      <c r="V867" s="882"/>
      <c r="W867" s="882"/>
      <c r="X867" s="882"/>
    </row>
    <row r="868" spans="1:24" ht="15.75" customHeight="1">
      <c r="A868" s="878"/>
      <c r="B868" s="878"/>
      <c r="C868" s="878"/>
      <c r="D868" s="878"/>
      <c r="E868" s="878"/>
      <c r="F868" s="878"/>
      <c r="G868" s="878"/>
      <c r="H868" s="878"/>
      <c r="I868" s="878"/>
      <c r="J868" s="878"/>
      <c r="K868" s="878"/>
      <c r="L868" s="878"/>
      <c r="M868" s="878"/>
      <c r="N868" s="878"/>
      <c r="O868" s="878"/>
      <c r="P868" s="878"/>
      <c r="Q868" s="889"/>
      <c r="R868" s="882"/>
      <c r="S868" s="882"/>
      <c r="T868" s="882"/>
      <c r="U868" s="882"/>
      <c r="V868" s="882"/>
      <c r="W868" s="882"/>
      <c r="X868" s="882"/>
    </row>
    <row r="869" spans="1:24" ht="15.75" customHeight="1">
      <c r="A869" s="878"/>
      <c r="B869" s="878"/>
      <c r="C869" s="878"/>
      <c r="D869" s="878"/>
      <c r="E869" s="878"/>
      <c r="F869" s="878"/>
      <c r="G869" s="878"/>
      <c r="H869" s="878"/>
      <c r="I869" s="878"/>
      <c r="J869" s="878"/>
      <c r="K869" s="878"/>
      <c r="L869" s="878"/>
      <c r="M869" s="878"/>
      <c r="N869" s="878"/>
      <c r="O869" s="878"/>
      <c r="P869" s="878"/>
      <c r="Q869" s="889"/>
      <c r="R869" s="882"/>
      <c r="S869" s="882"/>
      <c r="T869" s="882"/>
      <c r="U869" s="882"/>
      <c r="V869" s="882"/>
      <c r="W869" s="882"/>
      <c r="X869" s="882"/>
    </row>
    <row r="870" spans="1:24" ht="15.75" customHeight="1">
      <c r="A870" s="878"/>
      <c r="B870" s="878"/>
      <c r="C870" s="878"/>
      <c r="D870" s="878"/>
      <c r="E870" s="878"/>
      <c r="F870" s="878"/>
      <c r="G870" s="878"/>
      <c r="H870" s="878"/>
      <c r="I870" s="878"/>
      <c r="J870" s="878"/>
      <c r="K870" s="878"/>
      <c r="L870" s="878"/>
      <c r="M870" s="878"/>
      <c r="N870" s="878"/>
      <c r="O870" s="878"/>
      <c r="P870" s="878"/>
      <c r="Q870" s="889"/>
      <c r="R870" s="882"/>
      <c r="S870" s="882"/>
      <c r="T870" s="882"/>
      <c r="U870" s="882"/>
      <c r="V870" s="882"/>
      <c r="W870" s="882"/>
      <c r="X870" s="882"/>
    </row>
    <row r="871" spans="1:24" ht="15.75" customHeight="1">
      <c r="A871" s="878"/>
      <c r="B871" s="878"/>
      <c r="C871" s="878"/>
      <c r="D871" s="878"/>
      <c r="E871" s="878"/>
      <c r="F871" s="878"/>
      <c r="G871" s="878"/>
      <c r="H871" s="878"/>
      <c r="I871" s="878"/>
      <c r="J871" s="878"/>
      <c r="K871" s="878"/>
      <c r="L871" s="878"/>
      <c r="M871" s="878"/>
      <c r="N871" s="878"/>
      <c r="O871" s="878"/>
      <c r="P871" s="878"/>
      <c r="Q871" s="889"/>
      <c r="R871" s="882"/>
      <c r="S871" s="882"/>
      <c r="T871" s="882"/>
      <c r="U871" s="882"/>
      <c r="V871" s="882"/>
      <c r="W871" s="882"/>
      <c r="X871" s="882"/>
    </row>
    <row r="872" spans="1:24" ht="15.75" customHeight="1">
      <c r="A872" s="878"/>
      <c r="B872" s="878"/>
      <c r="C872" s="878"/>
      <c r="D872" s="878"/>
      <c r="E872" s="878"/>
      <c r="F872" s="878"/>
      <c r="G872" s="878"/>
      <c r="H872" s="878"/>
      <c r="I872" s="878"/>
      <c r="J872" s="878"/>
      <c r="K872" s="878"/>
      <c r="L872" s="878"/>
      <c r="M872" s="878"/>
      <c r="N872" s="878"/>
      <c r="O872" s="878"/>
      <c r="P872" s="878"/>
      <c r="Q872" s="889"/>
      <c r="R872" s="882"/>
      <c r="S872" s="882"/>
      <c r="T872" s="882"/>
      <c r="U872" s="882"/>
      <c r="V872" s="882"/>
      <c r="W872" s="882"/>
      <c r="X872" s="882"/>
    </row>
    <row r="873" spans="1:24" ht="15.75" customHeight="1">
      <c r="A873" s="878"/>
      <c r="B873" s="878"/>
      <c r="C873" s="878"/>
      <c r="D873" s="878"/>
      <c r="E873" s="878"/>
      <c r="F873" s="878"/>
      <c r="G873" s="878"/>
      <c r="H873" s="878"/>
      <c r="I873" s="878"/>
      <c r="J873" s="878"/>
      <c r="K873" s="878"/>
      <c r="L873" s="878"/>
      <c r="M873" s="878"/>
      <c r="N873" s="878"/>
      <c r="O873" s="878"/>
      <c r="P873" s="878"/>
      <c r="Q873" s="889"/>
      <c r="R873" s="882"/>
      <c r="S873" s="882"/>
      <c r="T873" s="882"/>
      <c r="U873" s="882"/>
      <c r="V873" s="882"/>
      <c r="W873" s="882"/>
      <c r="X873" s="882"/>
    </row>
    <row r="874" spans="1:24" ht="15.75" customHeight="1">
      <c r="A874" s="878"/>
      <c r="B874" s="878"/>
      <c r="C874" s="878"/>
      <c r="D874" s="878"/>
      <c r="E874" s="878"/>
      <c r="F874" s="878"/>
      <c r="G874" s="878"/>
      <c r="H874" s="878"/>
      <c r="I874" s="878"/>
      <c r="J874" s="878"/>
      <c r="K874" s="878"/>
      <c r="L874" s="878"/>
      <c r="M874" s="878"/>
      <c r="N874" s="878"/>
      <c r="O874" s="878"/>
      <c r="P874" s="878"/>
      <c r="Q874" s="889"/>
      <c r="R874" s="882"/>
      <c r="S874" s="882"/>
      <c r="T874" s="882"/>
      <c r="U874" s="882"/>
      <c r="V874" s="882"/>
      <c r="W874" s="882"/>
      <c r="X874" s="882"/>
    </row>
    <row r="875" spans="1:24" ht="15.75" customHeight="1">
      <c r="A875" s="878"/>
      <c r="B875" s="878"/>
      <c r="C875" s="878"/>
      <c r="D875" s="878"/>
      <c r="E875" s="878"/>
      <c r="F875" s="878"/>
      <c r="G875" s="878"/>
      <c r="H875" s="878"/>
      <c r="I875" s="878"/>
      <c r="J875" s="878"/>
      <c r="K875" s="878"/>
      <c r="L875" s="878"/>
      <c r="M875" s="878"/>
      <c r="N875" s="878"/>
      <c r="O875" s="878"/>
      <c r="P875" s="878"/>
      <c r="Q875" s="889"/>
      <c r="R875" s="882"/>
      <c r="S875" s="882"/>
      <c r="T875" s="882"/>
      <c r="U875" s="882"/>
      <c r="V875" s="882"/>
      <c r="W875" s="882"/>
      <c r="X875" s="882"/>
    </row>
    <row r="876" spans="1:24" ht="15.75" customHeight="1">
      <c r="A876" s="878"/>
      <c r="B876" s="878"/>
      <c r="C876" s="878"/>
      <c r="D876" s="878"/>
      <c r="E876" s="878"/>
      <c r="F876" s="878"/>
      <c r="G876" s="878"/>
      <c r="H876" s="878"/>
      <c r="I876" s="878"/>
      <c r="J876" s="878"/>
      <c r="K876" s="878"/>
      <c r="L876" s="878"/>
      <c r="M876" s="878"/>
      <c r="N876" s="878"/>
      <c r="O876" s="878"/>
      <c r="P876" s="878"/>
      <c r="Q876" s="889"/>
      <c r="R876" s="882"/>
      <c r="S876" s="882"/>
      <c r="T876" s="882"/>
      <c r="U876" s="882"/>
      <c r="V876" s="882"/>
      <c r="W876" s="882"/>
      <c r="X876" s="882"/>
    </row>
    <row r="877" spans="1:24" ht="15.75" customHeight="1">
      <c r="A877" s="878"/>
      <c r="B877" s="878"/>
      <c r="C877" s="878"/>
      <c r="D877" s="878"/>
      <c r="E877" s="878"/>
      <c r="F877" s="878"/>
      <c r="G877" s="878"/>
      <c r="H877" s="878"/>
      <c r="I877" s="878"/>
      <c r="J877" s="878"/>
      <c r="K877" s="878"/>
      <c r="L877" s="878"/>
      <c r="M877" s="878"/>
      <c r="N877" s="878"/>
      <c r="O877" s="878"/>
      <c r="P877" s="878"/>
      <c r="Q877" s="889"/>
      <c r="R877" s="882"/>
      <c r="S877" s="882"/>
      <c r="T877" s="882"/>
      <c r="U877" s="882"/>
      <c r="V877" s="882"/>
      <c r="W877" s="882"/>
      <c r="X877" s="882"/>
    </row>
    <row r="878" spans="1:24" ht="15.75" customHeight="1">
      <c r="A878" s="878"/>
      <c r="B878" s="878"/>
      <c r="C878" s="878"/>
      <c r="D878" s="878"/>
      <c r="E878" s="878"/>
      <c r="F878" s="878"/>
      <c r="G878" s="878"/>
      <c r="H878" s="878"/>
      <c r="I878" s="878"/>
      <c r="J878" s="878"/>
      <c r="K878" s="878"/>
      <c r="L878" s="878"/>
      <c r="M878" s="878"/>
      <c r="N878" s="878"/>
      <c r="O878" s="878"/>
      <c r="P878" s="878"/>
      <c r="Q878" s="889"/>
      <c r="R878" s="882"/>
      <c r="S878" s="882"/>
      <c r="T878" s="882"/>
      <c r="U878" s="882"/>
      <c r="V878" s="882"/>
      <c r="W878" s="882"/>
      <c r="X878" s="882"/>
    </row>
    <row r="879" spans="1:24" ht="15.75" customHeight="1">
      <c r="A879" s="878"/>
      <c r="B879" s="878"/>
      <c r="C879" s="878"/>
      <c r="D879" s="878"/>
      <c r="E879" s="878"/>
      <c r="F879" s="878"/>
      <c r="G879" s="878"/>
      <c r="H879" s="878"/>
      <c r="I879" s="878"/>
      <c r="J879" s="878"/>
      <c r="K879" s="878"/>
      <c r="L879" s="878"/>
      <c r="M879" s="878"/>
      <c r="N879" s="878"/>
      <c r="O879" s="878"/>
      <c r="P879" s="878"/>
      <c r="Q879" s="889"/>
      <c r="R879" s="882"/>
      <c r="S879" s="882"/>
      <c r="T879" s="882"/>
      <c r="U879" s="882"/>
      <c r="V879" s="882"/>
      <c r="W879" s="882"/>
      <c r="X879" s="882"/>
    </row>
    <row r="880" spans="1:24" ht="15.75" customHeight="1">
      <c r="A880" s="878"/>
      <c r="B880" s="878"/>
      <c r="C880" s="878"/>
      <c r="D880" s="878"/>
      <c r="E880" s="878"/>
      <c r="F880" s="878"/>
      <c r="G880" s="878"/>
      <c r="H880" s="878"/>
      <c r="I880" s="878"/>
      <c r="J880" s="878"/>
      <c r="K880" s="878"/>
      <c r="L880" s="878"/>
      <c r="M880" s="878"/>
      <c r="N880" s="878"/>
      <c r="O880" s="878"/>
      <c r="P880" s="878"/>
      <c r="Q880" s="889"/>
      <c r="R880" s="882"/>
      <c r="S880" s="882"/>
      <c r="T880" s="882"/>
      <c r="U880" s="882"/>
      <c r="V880" s="882"/>
      <c r="W880" s="882"/>
      <c r="X880" s="882"/>
    </row>
    <row r="881" spans="1:24" ht="15.75" customHeight="1">
      <c r="A881" s="878"/>
      <c r="B881" s="878"/>
      <c r="C881" s="878"/>
      <c r="D881" s="878"/>
      <c r="E881" s="878"/>
      <c r="F881" s="878"/>
      <c r="G881" s="878"/>
      <c r="H881" s="878"/>
      <c r="I881" s="878"/>
      <c r="J881" s="878"/>
      <c r="K881" s="878"/>
      <c r="L881" s="878"/>
      <c r="M881" s="878"/>
      <c r="N881" s="878"/>
      <c r="O881" s="878"/>
      <c r="P881" s="878"/>
      <c r="Q881" s="889"/>
      <c r="R881" s="882"/>
      <c r="S881" s="882"/>
      <c r="T881" s="882"/>
      <c r="U881" s="882"/>
      <c r="V881" s="882"/>
      <c r="W881" s="882"/>
      <c r="X881" s="882"/>
    </row>
    <row r="882" spans="1:24" ht="15.75" customHeight="1">
      <c r="A882" s="878"/>
      <c r="B882" s="878"/>
      <c r="C882" s="878"/>
      <c r="D882" s="878"/>
      <c r="E882" s="878"/>
      <c r="F882" s="878"/>
      <c r="G882" s="878"/>
      <c r="H882" s="878"/>
      <c r="I882" s="878"/>
      <c r="J882" s="878"/>
      <c r="K882" s="878"/>
      <c r="L882" s="878"/>
      <c r="M882" s="878"/>
      <c r="N882" s="878"/>
      <c r="O882" s="878"/>
      <c r="P882" s="878"/>
      <c r="Q882" s="889"/>
      <c r="R882" s="882"/>
      <c r="S882" s="882"/>
      <c r="T882" s="882"/>
      <c r="U882" s="882"/>
      <c r="V882" s="882"/>
      <c r="W882" s="882"/>
      <c r="X882" s="882"/>
    </row>
    <row r="883" spans="1:24" ht="15.75" customHeight="1">
      <c r="A883" s="878"/>
      <c r="B883" s="878"/>
      <c r="C883" s="878"/>
      <c r="D883" s="878"/>
      <c r="E883" s="878"/>
      <c r="F883" s="878"/>
      <c r="G883" s="878"/>
      <c r="H883" s="878"/>
      <c r="I883" s="878"/>
      <c r="J883" s="878"/>
      <c r="K883" s="878"/>
      <c r="L883" s="878"/>
      <c r="M883" s="878"/>
      <c r="N883" s="878"/>
      <c r="O883" s="878"/>
      <c r="P883" s="878"/>
      <c r="Q883" s="889"/>
      <c r="R883" s="882"/>
      <c r="S883" s="882"/>
      <c r="T883" s="882"/>
      <c r="U883" s="882"/>
      <c r="V883" s="882"/>
      <c r="W883" s="882"/>
      <c r="X883" s="882"/>
    </row>
    <row r="884" spans="1:24" ht="15.75" customHeight="1">
      <c r="A884" s="878"/>
      <c r="B884" s="878"/>
      <c r="C884" s="878"/>
      <c r="D884" s="878"/>
      <c r="E884" s="878"/>
      <c r="F884" s="878"/>
      <c r="G884" s="878"/>
      <c r="H884" s="878"/>
      <c r="I884" s="878"/>
      <c r="J884" s="878"/>
      <c r="K884" s="878"/>
      <c r="L884" s="878"/>
      <c r="M884" s="878"/>
      <c r="N884" s="878"/>
      <c r="O884" s="878"/>
      <c r="P884" s="878"/>
      <c r="Q884" s="889"/>
      <c r="R884" s="882"/>
      <c r="S884" s="882"/>
      <c r="T884" s="882"/>
      <c r="U884" s="882"/>
      <c r="V884" s="882"/>
      <c r="W884" s="882"/>
      <c r="X884" s="882"/>
    </row>
    <row r="885" spans="1:24" ht="15.75" customHeight="1">
      <c r="A885" s="878"/>
      <c r="B885" s="878"/>
      <c r="C885" s="878"/>
      <c r="D885" s="878"/>
      <c r="E885" s="878"/>
      <c r="F885" s="878"/>
      <c r="G885" s="878"/>
      <c r="H885" s="878"/>
      <c r="I885" s="878"/>
      <c r="J885" s="878"/>
      <c r="K885" s="878"/>
      <c r="L885" s="878"/>
      <c r="M885" s="878"/>
      <c r="N885" s="878"/>
      <c r="O885" s="878"/>
      <c r="P885" s="878"/>
      <c r="Q885" s="889"/>
      <c r="R885" s="882"/>
      <c r="S885" s="882"/>
      <c r="T885" s="882"/>
      <c r="U885" s="882"/>
      <c r="V885" s="882"/>
      <c r="W885" s="882"/>
      <c r="X885" s="882"/>
    </row>
    <row r="886" spans="1:24" ht="15.75" customHeight="1">
      <c r="A886" s="878"/>
      <c r="B886" s="878"/>
      <c r="C886" s="878"/>
      <c r="D886" s="878"/>
      <c r="E886" s="878"/>
      <c r="F886" s="878"/>
      <c r="G886" s="878"/>
      <c r="H886" s="878"/>
      <c r="I886" s="878"/>
      <c r="J886" s="878"/>
      <c r="K886" s="878"/>
      <c r="L886" s="878"/>
      <c r="M886" s="878"/>
      <c r="N886" s="878"/>
      <c r="O886" s="878"/>
      <c r="P886" s="878"/>
      <c r="Q886" s="889"/>
      <c r="R886" s="882"/>
      <c r="S886" s="882"/>
      <c r="T886" s="882"/>
      <c r="U886" s="882"/>
      <c r="V886" s="882"/>
      <c r="W886" s="882"/>
      <c r="X886" s="882"/>
    </row>
    <row r="887" spans="1:24" ht="15.75" customHeight="1">
      <c r="A887" s="878"/>
      <c r="B887" s="878"/>
      <c r="C887" s="878"/>
      <c r="D887" s="878"/>
      <c r="E887" s="878"/>
      <c r="F887" s="878"/>
      <c r="G887" s="878"/>
      <c r="H887" s="878"/>
      <c r="I887" s="878"/>
      <c r="J887" s="878"/>
      <c r="K887" s="878"/>
      <c r="L887" s="878"/>
      <c r="M887" s="878"/>
      <c r="N887" s="878"/>
      <c r="O887" s="878"/>
      <c r="P887" s="878"/>
      <c r="Q887" s="889"/>
      <c r="R887" s="882"/>
      <c r="S887" s="882"/>
      <c r="T887" s="882"/>
      <c r="U887" s="882"/>
      <c r="V887" s="882"/>
      <c r="W887" s="882"/>
      <c r="X887" s="882"/>
    </row>
    <row r="888" spans="1:24" ht="15.75" customHeight="1">
      <c r="A888" s="878"/>
      <c r="B888" s="878"/>
      <c r="C888" s="878"/>
      <c r="D888" s="878"/>
      <c r="E888" s="878"/>
      <c r="F888" s="878"/>
      <c r="G888" s="878"/>
      <c r="H888" s="878"/>
      <c r="I888" s="878"/>
      <c r="J888" s="878"/>
      <c r="K888" s="878"/>
      <c r="L888" s="878"/>
      <c r="M888" s="878"/>
      <c r="N888" s="878"/>
      <c r="O888" s="878"/>
      <c r="P888" s="878"/>
      <c r="Q888" s="889"/>
      <c r="R888" s="882"/>
      <c r="S888" s="882"/>
      <c r="T888" s="882"/>
      <c r="U888" s="882"/>
      <c r="V888" s="882"/>
      <c r="W888" s="882"/>
      <c r="X888" s="882"/>
    </row>
    <row r="889" spans="1:24" ht="15.75" customHeight="1">
      <c r="A889" s="878"/>
      <c r="B889" s="878"/>
      <c r="C889" s="878"/>
      <c r="D889" s="878"/>
      <c r="E889" s="878"/>
      <c r="F889" s="878"/>
      <c r="G889" s="878"/>
      <c r="H889" s="878"/>
      <c r="I889" s="878"/>
      <c r="J889" s="878"/>
      <c r="K889" s="878"/>
      <c r="L889" s="878"/>
      <c r="M889" s="878"/>
      <c r="N889" s="878"/>
      <c r="O889" s="878"/>
      <c r="P889" s="878"/>
      <c r="Q889" s="889"/>
      <c r="R889" s="882"/>
      <c r="S889" s="882"/>
      <c r="T889" s="882"/>
      <c r="U889" s="882"/>
      <c r="V889" s="882"/>
      <c r="W889" s="882"/>
      <c r="X889" s="882"/>
    </row>
    <row r="890" spans="1:24" ht="15.75" customHeight="1">
      <c r="A890" s="878"/>
      <c r="B890" s="878"/>
      <c r="C890" s="878"/>
      <c r="D890" s="878"/>
      <c r="E890" s="878"/>
      <c r="F890" s="878"/>
      <c r="G890" s="878"/>
      <c r="H890" s="878"/>
      <c r="I890" s="878"/>
      <c r="J890" s="878"/>
      <c r="K890" s="878"/>
      <c r="L890" s="878"/>
      <c r="M890" s="878"/>
      <c r="N890" s="878"/>
      <c r="O890" s="878"/>
      <c r="P890" s="878"/>
      <c r="Q890" s="889"/>
      <c r="R890" s="882"/>
      <c r="S890" s="882"/>
      <c r="T890" s="882"/>
      <c r="U890" s="882"/>
      <c r="V890" s="882"/>
      <c r="W890" s="882"/>
      <c r="X890" s="882"/>
    </row>
    <row r="891" spans="1:24" ht="15.75" customHeight="1">
      <c r="A891" s="878"/>
      <c r="B891" s="878"/>
      <c r="C891" s="878"/>
      <c r="D891" s="878"/>
      <c r="E891" s="878"/>
      <c r="F891" s="878"/>
      <c r="G891" s="878"/>
      <c r="H891" s="878"/>
      <c r="I891" s="878"/>
      <c r="J891" s="878"/>
      <c r="K891" s="878"/>
      <c r="L891" s="878"/>
      <c r="M891" s="878"/>
      <c r="N891" s="878"/>
      <c r="O891" s="878"/>
      <c r="P891" s="878"/>
      <c r="Q891" s="889"/>
      <c r="R891" s="882"/>
      <c r="S891" s="882"/>
      <c r="T891" s="882"/>
      <c r="U891" s="882"/>
      <c r="V891" s="882"/>
      <c r="W891" s="882"/>
      <c r="X891" s="882"/>
    </row>
    <row r="892" spans="1:24" ht="15.75" customHeight="1">
      <c r="A892" s="878"/>
      <c r="B892" s="878"/>
      <c r="C892" s="878"/>
      <c r="D892" s="878"/>
      <c r="E892" s="878"/>
      <c r="F892" s="878"/>
      <c r="G892" s="878"/>
      <c r="H892" s="878"/>
      <c r="I892" s="878"/>
      <c r="J892" s="878"/>
      <c r="K892" s="878"/>
      <c r="L892" s="878"/>
      <c r="M892" s="878"/>
      <c r="N892" s="878"/>
      <c r="O892" s="878"/>
      <c r="P892" s="878"/>
      <c r="Q892" s="889"/>
      <c r="R892" s="882"/>
      <c r="S892" s="882"/>
      <c r="T892" s="882"/>
      <c r="U892" s="882"/>
      <c r="V892" s="882"/>
      <c r="W892" s="882"/>
      <c r="X892" s="882"/>
    </row>
    <row r="893" spans="1:24" ht="15.75" customHeight="1">
      <c r="A893" s="878"/>
      <c r="B893" s="878"/>
      <c r="C893" s="878"/>
      <c r="D893" s="878"/>
      <c r="E893" s="878"/>
      <c r="F893" s="878"/>
      <c r="G893" s="878"/>
      <c r="H893" s="878"/>
      <c r="I893" s="878"/>
      <c r="J893" s="878"/>
      <c r="K893" s="878"/>
      <c r="L893" s="878"/>
      <c r="M893" s="878"/>
      <c r="N893" s="878"/>
      <c r="O893" s="878"/>
      <c r="P893" s="878"/>
      <c r="Q893" s="889"/>
      <c r="R893" s="882"/>
      <c r="S893" s="882"/>
      <c r="T893" s="882"/>
      <c r="U893" s="882"/>
      <c r="V893" s="882"/>
      <c r="W893" s="882"/>
      <c r="X893" s="882"/>
    </row>
    <row r="894" spans="1:24" ht="15.75" customHeight="1">
      <c r="A894" s="878"/>
      <c r="B894" s="878"/>
      <c r="C894" s="878"/>
      <c r="D894" s="878"/>
      <c r="E894" s="878"/>
      <c r="F894" s="878"/>
      <c r="G894" s="878"/>
      <c r="H894" s="878"/>
      <c r="I894" s="878"/>
      <c r="J894" s="878"/>
      <c r="K894" s="878"/>
      <c r="L894" s="878"/>
      <c r="M894" s="878"/>
      <c r="N894" s="878"/>
      <c r="O894" s="878"/>
      <c r="P894" s="878"/>
      <c r="Q894" s="889"/>
      <c r="R894" s="882"/>
      <c r="S894" s="882"/>
      <c r="T894" s="882"/>
      <c r="U894" s="882"/>
      <c r="V894" s="882"/>
      <c r="W894" s="882"/>
      <c r="X894" s="882"/>
    </row>
    <row r="895" spans="1:24" ht="15.75" customHeight="1">
      <c r="A895" s="878"/>
      <c r="B895" s="878"/>
      <c r="C895" s="878"/>
      <c r="D895" s="878"/>
      <c r="E895" s="878"/>
      <c r="F895" s="878"/>
      <c r="G895" s="878"/>
      <c r="H895" s="878"/>
      <c r="I895" s="878"/>
      <c r="J895" s="878"/>
      <c r="K895" s="878"/>
      <c r="L895" s="878"/>
      <c r="M895" s="878"/>
      <c r="N895" s="878"/>
      <c r="O895" s="878"/>
      <c r="P895" s="878"/>
      <c r="Q895" s="889"/>
      <c r="R895" s="882"/>
      <c r="S895" s="882"/>
      <c r="T895" s="882"/>
      <c r="U895" s="882"/>
      <c r="V895" s="882"/>
      <c r="W895" s="882"/>
      <c r="X895" s="882"/>
    </row>
    <row r="896" spans="1:24" ht="15.75" customHeight="1">
      <c r="A896" s="878"/>
      <c r="B896" s="878"/>
      <c r="C896" s="878"/>
      <c r="D896" s="878"/>
      <c r="E896" s="878"/>
      <c r="F896" s="878"/>
      <c r="G896" s="878"/>
      <c r="H896" s="878"/>
      <c r="I896" s="878"/>
      <c r="J896" s="878"/>
      <c r="K896" s="878"/>
      <c r="L896" s="878"/>
      <c r="M896" s="878"/>
      <c r="N896" s="878"/>
      <c r="O896" s="878"/>
      <c r="P896" s="878"/>
      <c r="Q896" s="889"/>
      <c r="R896" s="882"/>
      <c r="S896" s="882"/>
      <c r="T896" s="882"/>
      <c r="U896" s="882"/>
      <c r="V896" s="882"/>
      <c r="W896" s="882"/>
      <c r="X896" s="882"/>
    </row>
    <row r="897" spans="1:24" ht="15.75" customHeight="1">
      <c r="A897" s="878"/>
      <c r="B897" s="878"/>
      <c r="C897" s="878"/>
      <c r="D897" s="878"/>
      <c r="E897" s="878"/>
      <c r="F897" s="878"/>
      <c r="G897" s="878"/>
      <c r="H897" s="878"/>
      <c r="I897" s="878"/>
      <c r="J897" s="878"/>
      <c r="K897" s="878"/>
      <c r="L897" s="878"/>
      <c r="M897" s="878"/>
      <c r="N897" s="878"/>
      <c r="O897" s="878"/>
      <c r="P897" s="878"/>
      <c r="Q897" s="889"/>
      <c r="R897" s="882"/>
      <c r="S897" s="882"/>
      <c r="T897" s="882"/>
      <c r="U897" s="882"/>
      <c r="V897" s="882"/>
      <c r="W897" s="882"/>
      <c r="X897" s="882"/>
    </row>
    <row r="898" spans="1:24" ht="15.75" customHeight="1">
      <c r="A898" s="878"/>
      <c r="B898" s="878"/>
      <c r="C898" s="878"/>
      <c r="D898" s="878"/>
      <c r="E898" s="878"/>
      <c r="F898" s="878"/>
      <c r="G898" s="878"/>
      <c r="H898" s="878"/>
      <c r="I898" s="878"/>
      <c r="J898" s="878"/>
      <c r="K898" s="878"/>
      <c r="L898" s="878"/>
      <c r="M898" s="878"/>
      <c r="N898" s="878"/>
      <c r="O898" s="878"/>
      <c r="P898" s="878"/>
      <c r="Q898" s="889"/>
      <c r="R898" s="882"/>
      <c r="S898" s="882"/>
      <c r="T898" s="882"/>
      <c r="U898" s="882"/>
      <c r="V898" s="882"/>
      <c r="W898" s="882"/>
      <c r="X898" s="882"/>
    </row>
    <row r="899" spans="1:24" ht="15.75" customHeight="1">
      <c r="A899" s="878"/>
      <c r="B899" s="878"/>
      <c r="C899" s="878"/>
      <c r="D899" s="878"/>
      <c r="E899" s="878"/>
      <c r="F899" s="878"/>
      <c r="G899" s="878"/>
      <c r="H899" s="878"/>
      <c r="I899" s="878"/>
      <c r="J899" s="878"/>
      <c r="K899" s="878"/>
      <c r="L899" s="878"/>
      <c r="M899" s="878"/>
      <c r="N899" s="878"/>
      <c r="O899" s="878"/>
      <c r="P899" s="878"/>
      <c r="Q899" s="889"/>
      <c r="R899" s="882"/>
      <c r="S899" s="882"/>
      <c r="T899" s="882"/>
      <c r="U899" s="882"/>
      <c r="V899" s="882"/>
      <c r="W899" s="882"/>
      <c r="X899" s="882"/>
    </row>
    <row r="900" spans="1:24" ht="15.75" customHeight="1">
      <c r="A900" s="878"/>
      <c r="B900" s="878"/>
      <c r="C900" s="878"/>
      <c r="D900" s="878"/>
      <c r="E900" s="878"/>
      <c r="F900" s="878"/>
      <c r="G900" s="878"/>
      <c r="H900" s="878"/>
      <c r="I900" s="878"/>
      <c r="J900" s="878"/>
      <c r="K900" s="878"/>
      <c r="L900" s="878"/>
      <c r="M900" s="878"/>
      <c r="N900" s="878"/>
      <c r="O900" s="878"/>
      <c r="P900" s="878"/>
      <c r="Q900" s="889"/>
      <c r="R900" s="882"/>
      <c r="S900" s="882"/>
      <c r="T900" s="882"/>
      <c r="U900" s="882"/>
      <c r="V900" s="882"/>
      <c r="W900" s="882"/>
      <c r="X900" s="882"/>
    </row>
    <row r="901" spans="1:24" ht="15.75" customHeight="1">
      <c r="A901" s="878"/>
      <c r="B901" s="878"/>
      <c r="C901" s="878"/>
      <c r="D901" s="878"/>
      <c r="E901" s="878"/>
      <c r="F901" s="878"/>
      <c r="G901" s="878"/>
      <c r="H901" s="878"/>
      <c r="I901" s="878"/>
      <c r="J901" s="878"/>
      <c r="K901" s="878"/>
      <c r="L901" s="878"/>
      <c r="M901" s="878"/>
      <c r="N901" s="878"/>
      <c r="O901" s="878"/>
      <c r="P901" s="878"/>
      <c r="Q901" s="889"/>
      <c r="R901" s="882"/>
      <c r="S901" s="882"/>
      <c r="T901" s="882"/>
      <c r="U901" s="882"/>
      <c r="V901" s="882"/>
      <c r="W901" s="882"/>
      <c r="X901" s="882"/>
    </row>
    <row r="902" spans="1:24" ht="15.75" customHeight="1">
      <c r="A902" s="878"/>
      <c r="B902" s="878"/>
      <c r="C902" s="878"/>
      <c r="D902" s="878"/>
      <c r="E902" s="878"/>
      <c r="F902" s="878"/>
      <c r="G902" s="878"/>
      <c r="H902" s="878"/>
      <c r="I902" s="878"/>
      <c r="J902" s="878"/>
      <c r="K902" s="878"/>
      <c r="L902" s="878"/>
      <c r="M902" s="878"/>
      <c r="N902" s="878"/>
      <c r="O902" s="878"/>
      <c r="P902" s="878"/>
      <c r="Q902" s="889"/>
      <c r="R902" s="882"/>
      <c r="S902" s="882"/>
      <c r="T902" s="882"/>
      <c r="U902" s="882"/>
      <c r="V902" s="882"/>
      <c r="W902" s="882"/>
      <c r="X902" s="882"/>
    </row>
    <row r="903" spans="1:24" ht="15.75" customHeight="1">
      <c r="A903" s="878"/>
      <c r="B903" s="878"/>
      <c r="C903" s="878"/>
      <c r="D903" s="878"/>
      <c r="E903" s="878"/>
      <c r="F903" s="878"/>
      <c r="G903" s="878"/>
      <c r="H903" s="878"/>
      <c r="I903" s="878"/>
      <c r="J903" s="878"/>
      <c r="K903" s="878"/>
      <c r="L903" s="878"/>
      <c r="M903" s="878"/>
      <c r="N903" s="878"/>
      <c r="O903" s="878"/>
      <c r="P903" s="878"/>
      <c r="Q903" s="889"/>
      <c r="R903" s="882"/>
      <c r="S903" s="882"/>
      <c r="T903" s="882"/>
      <c r="U903" s="882"/>
      <c r="V903" s="882"/>
      <c r="W903" s="882"/>
      <c r="X903" s="882"/>
    </row>
    <row r="904" spans="1:24" ht="15.75" customHeight="1">
      <c r="A904" s="878"/>
      <c r="B904" s="878"/>
      <c r="C904" s="878"/>
      <c r="D904" s="878"/>
      <c r="E904" s="878"/>
      <c r="F904" s="878"/>
      <c r="G904" s="878"/>
      <c r="H904" s="878"/>
      <c r="I904" s="878"/>
      <c r="J904" s="878"/>
      <c r="K904" s="878"/>
      <c r="L904" s="878"/>
      <c r="M904" s="878"/>
      <c r="N904" s="878"/>
      <c r="O904" s="878"/>
      <c r="P904" s="878"/>
      <c r="Q904" s="889"/>
      <c r="R904" s="882"/>
      <c r="S904" s="882"/>
      <c r="T904" s="882"/>
      <c r="U904" s="882"/>
      <c r="V904" s="882"/>
      <c r="W904" s="882"/>
      <c r="X904" s="882"/>
    </row>
    <row r="905" spans="1:24" ht="15.75" customHeight="1">
      <c r="A905" s="878"/>
      <c r="B905" s="878"/>
      <c r="C905" s="878"/>
      <c r="D905" s="878"/>
      <c r="E905" s="878"/>
      <c r="F905" s="878"/>
      <c r="G905" s="878"/>
      <c r="H905" s="878"/>
      <c r="I905" s="878"/>
      <c r="J905" s="878"/>
      <c r="K905" s="878"/>
      <c r="L905" s="878"/>
      <c r="M905" s="878"/>
      <c r="N905" s="878"/>
      <c r="O905" s="878"/>
      <c r="P905" s="878"/>
      <c r="Q905" s="889"/>
      <c r="R905" s="882"/>
      <c r="S905" s="882"/>
      <c r="T905" s="882"/>
      <c r="U905" s="882"/>
      <c r="V905" s="882"/>
      <c r="W905" s="882"/>
      <c r="X905" s="882"/>
    </row>
    <row r="906" spans="1:24" ht="15.75" customHeight="1">
      <c r="A906" s="878"/>
      <c r="B906" s="878"/>
      <c r="C906" s="878"/>
      <c r="D906" s="878"/>
      <c r="E906" s="878"/>
      <c r="F906" s="878"/>
      <c r="G906" s="878"/>
      <c r="H906" s="878"/>
      <c r="I906" s="878"/>
      <c r="J906" s="878"/>
      <c r="K906" s="878"/>
      <c r="L906" s="878"/>
      <c r="M906" s="878"/>
      <c r="N906" s="878"/>
      <c r="O906" s="878"/>
      <c r="P906" s="878"/>
      <c r="Q906" s="889"/>
      <c r="R906" s="882"/>
      <c r="S906" s="882"/>
      <c r="T906" s="882"/>
      <c r="U906" s="882"/>
      <c r="V906" s="882"/>
      <c r="W906" s="882"/>
      <c r="X906" s="882"/>
    </row>
    <row r="907" spans="1:24" ht="15.75" customHeight="1">
      <c r="A907" s="878"/>
      <c r="B907" s="878"/>
      <c r="C907" s="878"/>
      <c r="D907" s="878"/>
      <c r="E907" s="878"/>
      <c r="F907" s="878"/>
      <c r="G907" s="878"/>
      <c r="H907" s="878"/>
      <c r="I907" s="878"/>
      <c r="J907" s="878"/>
      <c r="K907" s="878"/>
      <c r="L907" s="878"/>
      <c r="M907" s="878"/>
      <c r="N907" s="878"/>
      <c r="O907" s="878"/>
      <c r="P907" s="878"/>
      <c r="Q907" s="889"/>
      <c r="R907" s="882"/>
      <c r="S907" s="882"/>
      <c r="T907" s="882"/>
      <c r="U907" s="882"/>
      <c r="V907" s="882"/>
      <c r="W907" s="882"/>
      <c r="X907" s="882"/>
    </row>
    <row r="908" spans="1:24" ht="15.75" customHeight="1">
      <c r="A908" s="878"/>
      <c r="B908" s="878"/>
      <c r="C908" s="878"/>
      <c r="D908" s="878"/>
      <c r="E908" s="878"/>
      <c r="F908" s="878"/>
      <c r="G908" s="878"/>
      <c r="H908" s="878"/>
      <c r="I908" s="878"/>
      <c r="J908" s="878"/>
      <c r="K908" s="878"/>
      <c r="L908" s="878"/>
      <c r="M908" s="878"/>
      <c r="N908" s="878"/>
      <c r="O908" s="878"/>
      <c r="P908" s="878"/>
      <c r="Q908" s="889"/>
      <c r="R908" s="882"/>
      <c r="S908" s="882"/>
      <c r="T908" s="882"/>
      <c r="U908" s="882"/>
      <c r="V908" s="882"/>
      <c r="W908" s="882"/>
      <c r="X908" s="882"/>
    </row>
    <row r="909" spans="1:24" ht="15.75" customHeight="1">
      <c r="A909" s="878"/>
      <c r="B909" s="878"/>
      <c r="C909" s="878"/>
      <c r="D909" s="878"/>
      <c r="E909" s="878"/>
      <c r="F909" s="878"/>
      <c r="G909" s="878"/>
      <c r="H909" s="878"/>
      <c r="I909" s="878"/>
      <c r="J909" s="878"/>
      <c r="K909" s="878"/>
      <c r="L909" s="878"/>
      <c r="M909" s="878"/>
      <c r="N909" s="878"/>
      <c r="O909" s="878"/>
      <c r="P909" s="878"/>
      <c r="Q909" s="889"/>
      <c r="R909" s="882"/>
      <c r="S909" s="882"/>
      <c r="T909" s="882"/>
      <c r="U909" s="882"/>
      <c r="V909" s="882"/>
      <c r="W909" s="882"/>
      <c r="X909" s="882"/>
    </row>
    <row r="910" spans="1:24" ht="15.75" customHeight="1">
      <c r="A910" s="878"/>
      <c r="B910" s="878"/>
      <c r="C910" s="878"/>
      <c r="D910" s="878"/>
      <c r="E910" s="878"/>
      <c r="F910" s="878"/>
      <c r="G910" s="878"/>
      <c r="H910" s="878"/>
      <c r="I910" s="878"/>
      <c r="J910" s="878"/>
      <c r="K910" s="878"/>
      <c r="L910" s="878"/>
      <c r="M910" s="878"/>
      <c r="N910" s="878"/>
      <c r="O910" s="878"/>
      <c r="P910" s="878"/>
      <c r="Q910" s="889"/>
      <c r="R910" s="882"/>
      <c r="S910" s="882"/>
      <c r="T910" s="882"/>
      <c r="U910" s="882"/>
      <c r="V910" s="882"/>
      <c r="W910" s="882"/>
      <c r="X910" s="882"/>
    </row>
    <row r="911" spans="1:24" ht="15.75" customHeight="1">
      <c r="A911" s="878"/>
      <c r="B911" s="878"/>
      <c r="C911" s="878"/>
      <c r="D911" s="878"/>
      <c r="E911" s="878"/>
      <c r="F911" s="878"/>
      <c r="G911" s="878"/>
      <c r="H911" s="878"/>
      <c r="I911" s="878"/>
      <c r="J911" s="878"/>
      <c r="K911" s="878"/>
      <c r="L911" s="878"/>
      <c r="M911" s="878"/>
      <c r="N911" s="878"/>
      <c r="O911" s="878"/>
      <c r="P911" s="878"/>
      <c r="Q911" s="889"/>
      <c r="R911" s="882"/>
      <c r="S911" s="882"/>
      <c r="T911" s="882"/>
      <c r="U911" s="882"/>
      <c r="V911" s="882"/>
      <c r="W911" s="882"/>
      <c r="X911" s="882"/>
    </row>
    <row r="912" spans="1:24" ht="15.75" customHeight="1">
      <c r="A912" s="878"/>
      <c r="B912" s="878"/>
      <c r="C912" s="878"/>
      <c r="D912" s="878"/>
      <c r="E912" s="878"/>
      <c r="F912" s="878"/>
      <c r="G912" s="878"/>
      <c r="H912" s="878"/>
      <c r="I912" s="878"/>
      <c r="J912" s="878"/>
      <c r="K912" s="878"/>
      <c r="L912" s="878"/>
      <c r="M912" s="878"/>
      <c r="N912" s="878"/>
      <c r="O912" s="878"/>
      <c r="P912" s="878"/>
      <c r="Q912" s="889"/>
      <c r="R912" s="882"/>
      <c r="S912" s="882"/>
      <c r="T912" s="882"/>
      <c r="U912" s="882"/>
      <c r="V912" s="882"/>
      <c r="W912" s="882"/>
      <c r="X912" s="882"/>
    </row>
    <row r="913" spans="1:24" ht="15.75" customHeight="1">
      <c r="A913" s="878"/>
      <c r="B913" s="878"/>
      <c r="C913" s="878"/>
      <c r="D913" s="878"/>
      <c r="E913" s="878"/>
      <c r="F913" s="878"/>
      <c r="G913" s="878"/>
      <c r="H913" s="878"/>
      <c r="I913" s="878"/>
      <c r="J913" s="878"/>
      <c r="K913" s="878"/>
      <c r="L913" s="878"/>
      <c r="M913" s="878"/>
      <c r="N913" s="878"/>
      <c r="O913" s="878"/>
      <c r="P913" s="878"/>
      <c r="Q913" s="889"/>
      <c r="R913" s="882"/>
      <c r="S913" s="882"/>
      <c r="T913" s="882"/>
      <c r="U913" s="882"/>
      <c r="V913" s="882"/>
      <c r="W913" s="882"/>
      <c r="X913" s="882"/>
    </row>
    <row r="914" spans="1:24" ht="15.75" customHeight="1">
      <c r="A914" s="878"/>
      <c r="B914" s="878"/>
      <c r="C914" s="878"/>
      <c r="D914" s="878"/>
      <c r="E914" s="878"/>
      <c r="F914" s="878"/>
      <c r="G914" s="878"/>
      <c r="H914" s="878"/>
      <c r="I914" s="878"/>
      <c r="J914" s="878"/>
      <c r="K914" s="878"/>
      <c r="L914" s="878"/>
      <c r="M914" s="878"/>
      <c r="N914" s="878"/>
      <c r="O914" s="878"/>
      <c r="P914" s="878"/>
      <c r="Q914" s="889"/>
      <c r="R914" s="882"/>
      <c r="S914" s="882"/>
      <c r="T914" s="882"/>
      <c r="U914" s="882"/>
      <c r="V914" s="882"/>
      <c r="W914" s="882"/>
      <c r="X914" s="882"/>
    </row>
    <row r="915" spans="1:24" ht="15.75" customHeight="1">
      <c r="A915" s="878"/>
      <c r="B915" s="878"/>
      <c r="C915" s="878"/>
      <c r="D915" s="878"/>
      <c r="E915" s="878"/>
      <c r="F915" s="878"/>
      <c r="G915" s="878"/>
      <c r="H915" s="878"/>
      <c r="I915" s="878"/>
      <c r="J915" s="878"/>
      <c r="K915" s="878"/>
      <c r="L915" s="878"/>
      <c r="M915" s="878"/>
      <c r="N915" s="878"/>
      <c r="O915" s="878"/>
      <c r="P915" s="878"/>
      <c r="Q915" s="889"/>
      <c r="R915" s="882"/>
      <c r="S915" s="882"/>
      <c r="T915" s="882"/>
      <c r="U915" s="882"/>
      <c r="V915" s="882"/>
      <c r="W915" s="882"/>
      <c r="X915" s="882"/>
    </row>
    <row r="916" spans="1:24" ht="15.75" customHeight="1">
      <c r="A916" s="878"/>
      <c r="B916" s="878"/>
      <c r="C916" s="878"/>
      <c r="D916" s="878"/>
      <c r="E916" s="878"/>
      <c r="F916" s="878"/>
      <c r="G916" s="878"/>
      <c r="H916" s="878"/>
      <c r="I916" s="878"/>
      <c r="J916" s="878"/>
      <c r="K916" s="878"/>
      <c r="L916" s="878"/>
      <c r="M916" s="878"/>
      <c r="N916" s="878"/>
      <c r="O916" s="878"/>
      <c r="P916" s="878"/>
      <c r="Q916" s="889"/>
      <c r="R916" s="882"/>
      <c r="S916" s="882"/>
      <c r="T916" s="882"/>
      <c r="U916" s="882"/>
      <c r="V916" s="882"/>
      <c r="W916" s="882"/>
      <c r="X916" s="882"/>
    </row>
    <row r="917" spans="1:24" ht="15.75" customHeight="1">
      <c r="A917" s="878"/>
      <c r="B917" s="878"/>
      <c r="C917" s="878"/>
      <c r="D917" s="878"/>
      <c r="E917" s="878"/>
      <c r="F917" s="878"/>
      <c r="G917" s="878"/>
      <c r="H917" s="878"/>
      <c r="I917" s="878"/>
      <c r="J917" s="878"/>
      <c r="K917" s="878"/>
      <c r="L917" s="878"/>
      <c r="M917" s="878"/>
      <c r="N917" s="878"/>
      <c r="O917" s="878"/>
      <c r="P917" s="878"/>
      <c r="Q917" s="889"/>
      <c r="R917" s="882"/>
      <c r="S917" s="882"/>
      <c r="T917" s="882"/>
      <c r="U917" s="882"/>
      <c r="V917" s="882"/>
      <c r="W917" s="882"/>
      <c r="X917" s="882"/>
    </row>
    <row r="918" spans="1:24" ht="15.75" customHeight="1">
      <c r="A918" s="878"/>
      <c r="B918" s="878"/>
      <c r="C918" s="878"/>
      <c r="D918" s="878"/>
      <c r="E918" s="878"/>
      <c r="F918" s="878"/>
      <c r="G918" s="878"/>
      <c r="H918" s="878"/>
      <c r="I918" s="878"/>
      <c r="J918" s="878"/>
      <c r="K918" s="878"/>
      <c r="L918" s="878"/>
      <c r="M918" s="878"/>
      <c r="N918" s="878"/>
      <c r="O918" s="878"/>
      <c r="P918" s="878"/>
      <c r="Q918" s="889"/>
      <c r="R918" s="882"/>
      <c r="S918" s="882"/>
      <c r="T918" s="882"/>
      <c r="U918" s="882"/>
      <c r="V918" s="882"/>
      <c r="W918" s="882"/>
      <c r="X918" s="882"/>
    </row>
    <row r="919" spans="1:24" ht="15.75" customHeight="1">
      <c r="A919" s="878"/>
      <c r="B919" s="878"/>
      <c r="C919" s="878"/>
      <c r="D919" s="878"/>
      <c r="E919" s="878"/>
      <c r="F919" s="878"/>
      <c r="G919" s="878"/>
      <c r="H919" s="878"/>
      <c r="I919" s="878"/>
      <c r="J919" s="878"/>
      <c r="K919" s="878"/>
      <c r="L919" s="878"/>
      <c r="M919" s="878"/>
      <c r="N919" s="878"/>
      <c r="O919" s="878"/>
      <c r="P919" s="878"/>
      <c r="Q919" s="889"/>
      <c r="R919" s="882"/>
      <c r="S919" s="882"/>
      <c r="T919" s="882"/>
      <c r="U919" s="882"/>
      <c r="V919" s="882"/>
      <c r="W919" s="882"/>
      <c r="X919" s="882"/>
    </row>
    <row r="920" spans="1:24" ht="15.75" customHeight="1">
      <c r="A920" s="878"/>
      <c r="B920" s="878"/>
      <c r="C920" s="878"/>
      <c r="D920" s="878"/>
      <c r="E920" s="878"/>
      <c r="F920" s="878"/>
      <c r="G920" s="878"/>
      <c r="H920" s="878"/>
      <c r="I920" s="878"/>
      <c r="J920" s="878"/>
      <c r="K920" s="878"/>
      <c r="L920" s="878"/>
      <c r="M920" s="878"/>
      <c r="N920" s="878"/>
      <c r="O920" s="878"/>
      <c r="P920" s="878"/>
      <c r="Q920" s="889"/>
      <c r="R920" s="882"/>
      <c r="S920" s="882"/>
      <c r="T920" s="882"/>
      <c r="U920" s="882"/>
      <c r="V920" s="882"/>
      <c r="W920" s="882"/>
      <c r="X920" s="882"/>
    </row>
    <row r="921" spans="1:24" ht="15.75" customHeight="1">
      <c r="A921" s="878"/>
      <c r="B921" s="878"/>
      <c r="C921" s="878"/>
      <c r="D921" s="878"/>
      <c r="E921" s="878"/>
      <c r="F921" s="878"/>
      <c r="G921" s="878"/>
      <c r="H921" s="878"/>
      <c r="I921" s="878"/>
      <c r="J921" s="878"/>
      <c r="K921" s="878"/>
      <c r="L921" s="878"/>
      <c r="M921" s="878"/>
      <c r="N921" s="878"/>
      <c r="O921" s="878"/>
      <c r="P921" s="878"/>
      <c r="Q921" s="889"/>
      <c r="R921" s="882"/>
      <c r="S921" s="882"/>
      <c r="T921" s="882"/>
      <c r="U921" s="882"/>
      <c r="V921" s="882"/>
      <c r="W921" s="882"/>
      <c r="X921" s="882"/>
    </row>
    <row r="922" spans="1:24" ht="15.75" customHeight="1">
      <c r="A922" s="878"/>
      <c r="B922" s="878"/>
      <c r="C922" s="878"/>
      <c r="D922" s="878"/>
      <c r="E922" s="878"/>
      <c r="F922" s="878"/>
      <c r="G922" s="878"/>
      <c r="H922" s="878"/>
      <c r="I922" s="878"/>
      <c r="J922" s="878"/>
      <c r="K922" s="878"/>
      <c r="L922" s="878"/>
      <c r="M922" s="878"/>
      <c r="N922" s="878"/>
      <c r="O922" s="878"/>
      <c r="P922" s="878"/>
      <c r="Q922" s="889"/>
      <c r="R922" s="882"/>
      <c r="S922" s="882"/>
      <c r="T922" s="882"/>
      <c r="U922" s="882"/>
      <c r="V922" s="882"/>
      <c r="W922" s="882"/>
      <c r="X922" s="882"/>
    </row>
    <row r="923" spans="1:24" ht="15.75" customHeight="1">
      <c r="A923" s="878"/>
      <c r="B923" s="878"/>
      <c r="C923" s="878"/>
      <c r="D923" s="878"/>
      <c r="E923" s="878"/>
      <c r="F923" s="878"/>
      <c r="G923" s="878"/>
      <c r="H923" s="878"/>
      <c r="I923" s="878"/>
      <c r="J923" s="878"/>
      <c r="K923" s="878"/>
      <c r="L923" s="878"/>
      <c r="M923" s="878"/>
      <c r="N923" s="878"/>
      <c r="O923" s="878"/>
      <c r="P923" s="878"/>
      <c r="Q923" s="889"/>
      <c r="R923" s="882"/>
      <c r="S923" s="882"/>
      <c r="T923" s="882"/>
      <c r="U923" s="882"/>
      <c r="V923" s="882"/>
      <c r="W923" s="882"/>
      <c r="X923" s="882"/>
    </row>
    <row r="924" spans="1:24" ht="15.75" customHeight="1">
      <c r="A924" s="878"/>
      <c r="B924" s="878"/>
      <c r="C924" s="878"/>
      <c r="D924" s="878"/>
      <c r="E924" s="878"/>
      <c r="F924" s="878"/>
      <c r="G924" s="878"/>
      <c r="H924" s="878"/>
      <c r="I924" s="878"/>
      <c r="J924" s="878"/>
      <c r="K924" s="878"/>
      <c r="L924" s="878"/>
      <c r="M924" s="878"/>
      <c r="N924" s="878"/>
      <c r="O924" s="878"/>
      <c r="P924" s="878"/>
      <c r="Q924" s="889"/>
      <c r="R924" s="882"/>
      <c r="S924" s="882"/>
      <c r="T924" s="882"/>
      <c r="U924" s="882"/>
      <c r="V924" s="882"/>
      <c r="W924" s="882"/>
      <c r="X924" s="882"/>
    </row>
    <row r="925" spans="1:24" ht="15.75" customHeight="1">
      <c r="A925" s="878"/>
      <c r="B925" s="878"/>
      <c r="C925" s="878"/>
      <c r="D925" s="878"/>
      <c r="E925" s="878"/>
      <c r="F925" s="878"/>
      <c r="G925" s="878"/>
      <c r="H925" s="878"/>
      <c r="I925" s="878"/>
      <c r="J925" s="878"/>
      <c r="K925" s="878"/>
      <c r="L925" s="878"/>
      <c r="M925" s="878"/>
      <c r="N925" s="878"/>
      <c r="O925" s="878"/>
      <c r="P925" s="878"/>
      <c r="Q925" s="889"/>
      <c r="R925" s="882"/>
      <c r="S925" s="882"/>
      <c r="T925" s="882"/>
      <c r="U925" s="882"/>
      <c r="V925" s="882"/>
      <c r="W925" s="882"/>
      <c r="X925" s="882"/>
    </row>
    <row r="926" spans="1:24" ht="15.75" customHeight="1">
      <c r="A926" s="878"/>
      <c r="B926" s="878"/>
      <c r="C926" s="878"/>
      <c r="D926" s="878"/>
      <c r="E926" s="878"/>
      <c r="F926" s="878"/>
      <c r="G926" s="878"/>
      <c r="H926" s="878"/>
      <c r="I926" s="878"/>
      <c r="J926" s="878"/>
      <c r="K926" s="878"/>
      <c r="L926" s="878"/>
      <c r="M926" s="878"/>
      <c r="N926" s="878"/>
      <c r="O926" s="878"/>
      <c r="P926" s="878"/>
      <c r="Q926" s="889"/>
      <c r="R926" s="882"/>
      <c r="S926" s="882"/>
      <c r="T926" s="882"/>
      <c r="U926" s="882"/>
      <c r="V926" s="882"/>
      <c r="W926" s="882"/>
      <c r="X926" s="882"/>
    </row>
    <row r="927" spans="1:24" ht="15.75" customHeight="1">
      <c r="A927" s="878"/>
      <c r="B927" s="878"/>
      <c r="C927" s="878"/>
      <c r="D927" s="878"/>
      <c r="E927" s="878"/>
      <c r="F927" s="878"/>
      <c r="G927" s="878"/>
      <c r="H927" s="878"/>
      <c r="I927" s="878"/>
      <c r="J927" s="878"/>
      <c r="K927" s="878"/>
      <c r="L927" s="878"/>
      <c r="M927" s="878"/>
      <c r="N927" s="878"/>
      <c r="O927" s="878"/>
      <c r="P927" s="878"/>
      <c r="Q927" s="889"/>
      <c r="R927" s="882"/>
      <c r="S927" s="882"/>
      <c r="T927" s="882"/>
      <c r="U927" s="882"/>
      <c r="V927" s="882"/>
      <c r="W927" s="882"/>
      <c r="X927" s="882"/>
    </row>
    <row r="928" spans="1:24" ht="15.75" customHeight="1">
      <c r="A928" s="878"/>
      <c r="B928" s="878"/>
      <c r="C928" s="878"/>
      <c r="D928" s="878"/>
      <c r="E928" s="878"/>
      <c r="F928" s="878"/>
      <c r="G928" s="878"/>
      <c r="H928" s="878"/>
      <c r="I928" s="878"/>
      <c r="J928" s="878"/>
      <c r="K928" s="878"/>
      <c r="L928" s="878"/>
      <c r="M928" s="878"/>
      <c r="N928" s="878"/>
      <c r="O928" s="878"/>
      <c r="P928" s="878"/>
      <c r="Q928" s="889"/>
      <c r="R928" s="882"/>
      <c r="S928" s="882"/>
      <c r="T928" s="882"/>
      <c r="U928" s="882"/>
      <c r="V928" s="882"/>
      <c r="W928" s="882"/>
      <c r="X928" s="882"/>
    </row>
    <row r="929" spans="1:24" ht="15.75" customHeight="1">
      <c r="A929" s="878"/>
      <c r="B929" s="878"/>
      <c r="C929" s="878"/>
      <c r="D929" s="878"/>
      <c r="E929" s="878"/>
      <c r="F929" s="878"/>
      <c r="G929" s="878"/>
      <c r="H929" s="878"/>
      <c r="I929" s="878"/>
      <c r="J929" s="878"/>
      <c r="K929" s="878"/>
      <c r="L929" s="878"/>
      <c r="M929" s="878"/>
      <c r="N929" s="878"/>
      <c r="O929" s="878"/>
      <c r="P929" s="878"/>
      <c r="Q929" s="889"/>
      <c r="R929" s="882"/>
      <c r="S929" s="882"/>
      <c r="T929" s="882"/>
      <c r="U929" s="882"/>
      <c r="V929" s="882"/>
      <c r="W929" s="882"/>
      <c r="X929" s="882"/>
    </row>
    <row r="930" spans="1:24" ht="15.75" customHeight="1">
      <c r="A930" s="878"/>
      <c r="B930" s="878"/>
      <c r="C930" s="878"/>
      <c r="D930" s="878"/>
      <c r="E930" s="878"/>
      <c r="F930" s="878"/>
      <c r="G930" s="878"/>
      <c r="H930" s="878"/>
      <c r="I930" s="878"/>
      <c r="J930" s="878"/>
      <c r="K930" s="878"/>
      <c r="L930" s="878"/>
      <c r="M930" s="878"/>
      <c r="N930" s="878"/>
      <c r="O930" s="878"/>
      <c r="P930" s="878"/>
      <c r="Q930" s="889"/>
      <c r="R930" s="882"/>
      <c r="S930" s="882"/>
      <c r="T930" s="882"/>
      <c r="U930" s="882"/>
      <c r="V930" s="882"/>
      <c r="W930" s="882"/>
      <c r="X930" s="882"/>
    </row>
    <row r="931" spans="1:24" ht="15.75" customHeight="1">
      <c r="A931" s="878"/>
      <c r="B931" s="878"/>
      <c r="C931" s="878"/>
      <c r="D931" s="878"/>
      <c r="E931" s="878"/>
      <c r="F931" s="878"/>
      <c r="G931" s="878"/>
      <c r="H931" s="878"/>
      <c r="I931" s="878"/>
      <c r="J931" s="878"/>
      <c r="K931" s="878"/>
      <c r="L931" s="878"/>
      <c r="M931" s="878"/>
      <c r="N931" s="878"/>
      <c r="O931" s="878"/>
      <c r="P931" s="878"/>
      <c r="Q931" s="889"/>
      <c r="R931" s="882"/>
      <c r="S931" s="882"/>
      <c r="T931" s="882"/>
      <c r="U931" s="882"/>
      <c r="V931" s="882"/>
      <c r="W931" s="882"/>
      <c r="X931" s="882"/>
    </row>
    <row r="932" spans="1:24" ht="15.75" customHeight="1">
      <c r="A932" s="878"/>
      <c r="B932" s="878"/>
      <c r="C932" s="878"/>
      <c r="D932" s="878"/>
      <c r="E932" s="878"/>
      <c r="F932" s="878"/>
      <c r="G932" s="878"/>
      <c r="H932" s="878"/>
      <c r="I932" s="878"/>
      <c r="J932" s="878"/>
      <c r="K932" s="878"/>
      <c r="L932" s="878"/>
      <c r="M932" s="878"/>
      <c r="N932" s="878"/>
      <c r="O932" s="878"/>
      <c r="P932" s="878"/>
      <c r="Q932" s="889"/>
      <c r="R932" s="882"/>
      <c r="S932" s="882"/>
      <c r="T932" s="882"/>
      <c r="U932" s="882"/>
      <c r="V932" s="882"/>
      <c r="W932" s="882"/>
      <c r="X932" s="882"/>
    </row>
    <row r="933" spans="1:24" ht="15.75" customHeight="1">
      <c r="A933" s="878"/>
      <c r="B933" s="878"/>
      <c r="C933" s="878"/>
      <c r="D933" s="878"/>
      <c r="E933" s="878"/>
      <c r="F933" s="878"/>
      <c r="G933" s="878"/>
      <c r="H933" s="878"/>
      <c r="I933" s="878"/>
      <c r="J933" s="878"/>
      <c r="K933" s="878"/>
      <c r="L933" s="878"/>
      <c r="M933" s="878"/>
      <c r="N933" s="878"/>
      <c r="O933" s="878"/>
      <c r="P933" s="878"/>
      <c r="Q933" s="889"/>
      <c r="R933" s="882"/>
      <c r="S933" s="882"/>
      <c r="T933" s="882"/>
      <c r="U933" s="882"/>
      <c r="V933" s="882"/>
      <c r="W933" s="882"/>
      <c r="X933" s="882"/>
    </row>
    <row r="934" spans="1:24" ht="15.75" customHeight="1">
      <c r="A934" s="878"/>
      <c r="B934" s="878"/>
      <c r="C934" s="878"/>
      <c r="D934" s="878"/>
      <c r="E934" s="878"/>
      <c r="F934" s="878"/>
      <c r="G934" s="878"/>
      <c r="H934" s="878"/>
      <c r="I934" s="878"/>
      <c r="J934" s="878"/>
      <c r="K934" s="878"/>
      <c r="L934" s="878"/>
      <c r="M934" s="878"/>
      <c r="N934" s="878"/>
      <c r="O934" s="878"/>
      <c r="P934" s="878"/>
      <c r="Q934" s="889"/>
      <c r="R934" s="882"/>
      <c r="S934" s="882"/>
      <c r="T934" s="882"/>
      <c r="U934" s="882"/>
      <c r="V934" s="882"/>
      <c r="W934" s="882"/>
      <c r="X934" s="882"/>
    </row>
    <row r="935" spans="1:24" ht="15.75" customHeight="1">
      <c r="A935" s="878"/>
      <c r="B935" s="878"/>
      <c r="C935" s="878"/>
      <c r="D935" s="878"/>
      <c r="E935" s="878"/>
      <c r="F935" s="878"/>
      <c r="G935" s="878"/>
      <c r="H935" s="878"/>
      <c r="I935" s="878"/>
      <c r="J935" s="878"/>
      <c r="K935" s="878"/>
      <c r="L935" s="878"/>
      <c r="M935" s="878"/>
      <c r="N935" s="878"/>
      <c r="O935" s="878"/>
      <c r="P935" s="878"/>
      <c r="Q935" s="889"/>
      <c r="R935" s="882"/>
      <c r="S935" s="882"/>
      <c r="T935" s="882"/>
      <c r="U935" s="882"/>
      <c r="V935" s="882"/>
      <c r="W935" s="882"/>
      <c r="X935" s="882"/>
    </row>
    <row r="936" spans="1:24" ht="15.75" customHeight="1">
      <c r="A936" s="878"/>
      <c r="B936" s="878"/>
      <c r="C936" s="878"/>
      <c r="D936" s="878"/>
      <c r="E936" s="878"/>
      <c r="F936" s="878"/>
      <c r="G936" s="878"/>
      <c r="H936" s="878"/>
      <c r="I936" s="878"/>
      <c r="J936" s="878"/>
      <c r="K936" s="878"/>
      <c r="L936" s="878"/>
      <c r="M936" s="878"/>
      <c r="N936" s="878"/>
      <c r="O936" s="878"/>
      <c r="P936" s="878"/>
      <c r="Q936" s="889"/>
      <c r="R936" s="882"/>
      <c r="S936" s="882"/>
      <c r="T936" s="882"/>
      <c r="U936" s="882"/>
      <c r="V936" s="882"/>
      <c r="W936" s="882"/>
      <c r="X936" s="882"/>
    </row>
    <row r="937" spans="1:24" ht="15.75" customHeight="1">
      <c r="A937" s="878"/>
      <c r="B937" s="878"/>
      <c r="C937" s="878"/>
      <c r="D937" s="878"/>
      <c r="E937" s="878"/>
      <c r="F937" s="878"/>
      <c r="G937" s="878"/>
      <c r="H937" s="878"/>
      <c r="I937" s="878"/>
      <c r="J937" s="878"/>
      <c r="K937" s="878"/>
      <c r="L937" s="878"/>
      <c r="M937" s="878"/>
      <c r="N937" s="878"/>
      <c r="O937" s="878"/>
      <c r="P937" s="878"/>
      <c r="Q937" s="889"/>
      <c r="R937" s="882"/>
      <c r="S937" s="882"/>
      <c r="T937" s="882"/>
      <c r="U937" s="882"/>
      <c r="V937" s="882"/>
      <c r="W937" s="882"/>
      <c r="X937" s="882"/>
    </row>
    <row r="938" spans="1:24" ht="15.75" customHeight="1">
      <c r="A938" s="878"/>
      <c r="B938" s="878"/>
      <c r="C938" s="878"/>
      <c r="D938" s="878"/>
      <c r="E938" s="878"/>
      <c r="F938" s="878"/>
      <c r="G938" s="878"/>
      <c r="H938" s="878"/>
      <c r="I938" s="878"/>
      <c r="J938" s="878"/>
      <c r="K938" s="878"/>
      <c r="L938" s="878"/>
      <c r="M938" s="878"/>
      <c r="N938" s="878"/>
      <c r="O938" s="878"/>
      <c r="P938" s="878"/>
      <c r="Q938" s="889"/>
      <c r="R938" s="882"/>
      <c r="S938" s="882"/>
      <c r="T938" s="882"/>
      <c r="U938" s="882"/>
      <c r="V938" s="882"/>
      <c r="W938" s="882"/>
      <c r="X938" s="882"/>
    </row>
    <row r="939" spans="1:24" ht="15.75" customHeight="1">
      <c r="A939" s="878"/>
      <c r="B939" s="878"/>
      <c r="C939" s="878"/>
      <c r="D939" s="878"/>
      <c r="E939" s="878"/>
      <c r="F939" s="878"/>
      <c r="G939" s="878"/>
      <c r="H939" s="878"/>
      <c r="I939" s="878"/>
      <c r="J939" s="878"/>
      <c r="K939" s="878"/>
      <c r="L939" s="878"/>
      <c r="M939" s="878"/>
      <c r="N939" s="878"/>
      <c r="O939" s="878"/>
      <c r="P939" s="878"/>
      <c r="Q939" s="889"/>
      <c r="R939" s="882"/>
      <c r="S939" s="882"/>
      <c r="T939" s="882"/>
      <c r="U939" s="882"/>
      <c r="V939" s="882"/>
      <c r="W939" s="882"/>
      <c r="X939" s="882"/>
    </row>
    <row r="940" spans="1:24" ht="15.75" customHeight="1">
      <c r="A940" s="878"/>
      <c r="B940" s="878"/>
      <c r="C940" s="878"/>
      <c r="D940" s="878"/>
      <c r="E940" s="878"/>
      <c r="F940" s="878"/>
      <c r="G940" s="878"/>
      <c r="H940" s="878"/>
      <c r="I940" s="878"/>
      <c r="J940" s="878"/>
      <c r="K940" s="878"/>
      <c r="L940" s="878"/>
      <c r="M940" s="878"/>
      <c r="N940" s="878"/>
      <c r="O940" s="878"/>
      <c r="P940" s="878"/>
      <c r="Q940" s="889"/>
      <c r="R940" s="882"/>
      <c r="S940" s="882"/>
      <c r="T940" s="882"/>
      <c r="U940" s="882"/>
      <c r="V940" s="882"/>
      <c r="W940" s="882"/>
      <c r="X940" s="882"/>
    </row>
    <row r="941" spans="1:24" ht="15.75" customHeight="1">
      <c r="A941" s="878"/>
      <c r="B941" s="878"/>
      <c r="C941" s="878"/>
      <c r="D941" s="878"/>
      <c r="E941" s="878"/>
      <c r="F941" s="878"/>
      <c r="G941" s="878"/>
      <c r="H941" s="878"/>
      <c r="I941" s="878"/>
      <c r="J941" s="878"/>
      <c r="K941" s="878"/>
      <c r="L941" s="878"/>
      <c r="M941" s="878"/>
      <c r="N941" s="878"/>
      <c r="O941" s="878"/>
      <c r="P941" s="878"/>
      <c r="Q941" s="889"/>
      <c r="R941" s="882"/>
      <c r="S941" s="882"/>
      <c r="T941" s="882"/>
      <c r="U941" s="882"/>
      <c r="V941" s="882"/>
      <c r="W941" s="882"/>
      <c r="X941" s="882"/>
    </row>
    <row r="942" spans="1:24" ht="15.75" customHeight="1">
      <c r="A942" s="878"/>
      <c r="B942" s="878"/>
      <c r="C942" s="878"/>
      <c r="D942" s="878"/>
      <c r="E942" s="878"/>
      <c r="F942" s="878"/>
      <c r="G942" s="878"/>
      <c r="H942" s="878"/>
      <c r="I942" s="878"/>
      <c r="J942" s="878"/>
      <c r="K942" s="878"/>
      <c r="L942" s="878"/>
      <c r="M942" s="878"/>
      <c r="N942" s="878"/>
      <c r="O942" s="878"/>
      <c r="P942" s="878"/>
      <c r="Q942" s="889"/>
      <c r="R942" s="882"/>
      <c r="S942" s="882"/>
      <c r="T942" s="882"/>
      <c r="U942" s="882"/>
      <c r="V942" s="882"/>
      <c r="W942" s="882"/>
      <c r="X942" s="882"/>
    </row>
    <row r="943" spans="1:24" ht="15.75" customHeight="1">
      <c r="A943" s="878"/>
      <c r="B943" s="878"/>
      <c r="C943" s="878"/>
      <c r="D943" s="878"/>
      <c r="E943" s="878"/>
      <c r="F943" s="878"/>
      <c r="G943" s="878"/>
      <c r="H943" s="878"/>
      <c r="I943" s="878"/>
      <c r="J943" s="878"/>
      <c r="K943" s="878"/>
      <c r="L943" s="878"/>
      <c r="M943" s="878"/>
      <c r="N943" s="878"/>
      <c r="O943" s="878"/>
      <c r="P943" s="878"/>
      <c r="Q943" s="889"/>
      <c r="R943" s="882"/>
      <c r="S943" s="882"/>
      <c r="T943" s="882"/>
      <c r="U943" s="882"/>
      <c r="V943" s="882"/>
      <c r="W943" s="882"/>
      <c r="X943" s="882"/>
    </row>
    <row r="944" spans="1:24" ht="15.75" customHeight="1">
      <c r="A944" s="878"/>
      <c r="B944" s="878"/>
      <c r="C944" s="878"/>
      <c r="D944" s="878"/>
      <c r="E944" s="878"/>
      <c r="F944" s="878"/>
      <c r="G944" s="878"/>
      <c r="H944" s="878"/>
      <c r="I944" s="878"/>
      <c r="J944" s="878"/>
      <c r="K944" s="878"/>
      <c r="L944" s="878"/>
      <c r="M944" s="878"/>
      <c r="N944" s="878"/>
      <c r="O944" s="878"/>
      <c r="P944" s="878"/>
      <c r="Q944" s="889"/>
      <c r="R944" s="882"/>
      <c r="S944" s="882"/>
      <c r="T944" s="882"/>
      <c r="U944" s="882"/>
      <c r="V944" s="882"/>
      <c r="W944" s="882"/>
      <c r="X944" s="882"/>
    </row>
    <row r="945" spans="1:24" ht="15.75" customHeight="1">
      <c r="A945" s="878"/>
      <c r="B945" s="878"/>
      <c r="C945" s="878"/>
      <c r="D945" s="878"/>
      <c r="E945" s="878"/>
      <c r="F945" s="878"/>
      <c r="G945" s="878"/>
      <c r="H945" s="878"/>
      <c r="I945" s="878"/>
      <c r="J945" s="878"/>
      <c r="K945" s="878"/>
      <c r="L945" s="878"/>
      <c r="M945" s="878"/>
      <c r="N945" s="878"/>
      <c r="O945" s="878"/>
      <c r="P945" s="878"/>
      <c r="Q945" s="889"/>
      <c r="R945" s="882"/>
      <c r="S945" s="882"/>
      <c r="T945" s="882"/>
      <c r="U945" s="882"/>
      <c r="V945" s="882"/>
      <c r="W945" s="882"/>
      <c r="X945" s="882"/>
    </row>
    <row r="946" spans="1:24" ht="15.75" customHeight="1">
      <c r="A946" s="878"/>
      <c r="B946" s="878"/>
      <c r="C946" s="878"/>
      <c r="D946" s="878"/>
      <c r="E946" s="878"/>
      <c r="F946" s="878"/>
      <c r="G946" s="878"/>
      <c r="H946" s="878"/>
      <c r="I946" s="878"/>
      <c r="J946" s="878"/>
      <c r="K946" s="878"/>
      <c r="L946" s="878"/>
      <c r="M946" s="878"/>
      <c r="N946" s="878"/>
      <c r="O946" s="878"/>
      <c r="P946" s="878"/>
      <c r="Q946" s="889"/>
      <c r="R946" s="882"/>
      <c r="S946" s="882"/>
      <c r="T946" s="882"/>
      <c r="U946" s="882"/>
      <c r="V946" s="882"/>
      <c r="W946" s="882"/>
      <c r="X946" s="882"/>
    </row>
    <row r="947" spans="1:24" ht="15.75" customHeight="1">
      <c r="A947" s="878"/>
      <c r="B947" s="878"/>
      <c r="C947" s="878"/>
      <c r="D947" s="878"/>
      <c r="E947" s="878"/>
      <c r="F947" s="878"/>
      <c r="G947" s="878"/>
      <c r="H947" s="878"/>
      <c r="I947" s="878"/>
      <c r="J947" s="878"/>
      <c r="K947" s="878"/>
      <c r="L947" s="878"/>
      <c r="M947" s="878"/>
      <c r="N947" s="878"/>
      <c r="O947" s="878"/>
      <c r="P947" s="878"/>
      <c r="Q947" s="889"/>
      <c r="R947" s="882"/>
      <c r="S947" s="882"/>
      <c r="T947" s="882"/>
      <c r="U947" s="882"/>
      <c r="V947" s="882"/>
      <c r="W947" s="882"/>
      <c r="X947" s="882"/>
    </row>
    <row r="948" spans="1:24" ht="15.75" customHeight="1">
      <c r="A948" s="878"/>
      <c r="B948" s="878"/>
      <c r="C948" s="878"/>
      <c r="D948" s="878"/>
      <c r="E948" s="878"/>
      <c r="F948" s="878"/>
      <c r="G948" s="878"/>
      <c r="H948" s="878"/>
      <c r="I948" s="878"/>
      <c r="J948" s="878"/>
      <c r="K948" s="878"/>
      <c r="L948" s="878"/>
      <c r="M948" s="878"/>
      <c r="N948" s="878"/>
      <c r="O948" s="878"/>
      <c r="P948" s="878"/>
      <c r="Q948" s="889"/>
      <c r="R948" s="882"/>
      <c r="S948" s="882"/>
      <c r="T948" s="882"/>
      <c r="U948" s="882"/>
      <c r="V948" s="882"/>
      <c r="W948" s="882"/>
      <c r="X948" s="882"/>
    </row>
    <row r="949" spans="1:24" ht="15.75" customHeight="1">
      <c r="A949" s="878"/>
      <c r="B949" s="878"/>
      <c r="C949" s="878"/>
      <c r="D949" s="878"/>
      <c r="E949" s="878"/>
      <c r="F949" s="878"/>
      <c r="G949" s="878"/>
      <c r="H949" s="878"/>
      <c r="I949" s="878"/>
      <c r="J949" s="878"/>
      <c r="K949" s="878"/>
      <c r="L949" s="878"/>
      <c r="M949" s="878"/>
      <c r="N949" s="878"/>
      <c r="O949" s="878"/>
      <c r="P949" s="878"/>
      <c r="Q949" s="889"/>
      <c r="R949" s="882"/>
      <c r="S949" s="882"/>
      <c r="T949" s="882"/>
      <c r="U949" s="882"/>
      <c r="V949" s="882"/>
      <c r="W949" s="882"/>
      <c r="X949" s="882"/>
    </row>
    <row r="950" spans="1:24" ht="15.75" customHeight="1">
      <c r="A950" s="878"/>
      <c r="B950" s="878"/>
      <c r="C950" s="878"/>
      <c r="D950" s="878"/>
      <c r="E950" s="878"/>
      <c r="F950" s="878"/>
      <c r="G950" s="878"/>
      <c r="H950" s="878"/>
      <c r="I950" s="878"/>
      <c r="J950" s="878"/>
      <c r="K950" s="878"/>
      <c r="L950" s="878"/>
      <c r="M950" s="878"/>
      <c r="N950" s="878"/>
      <c r="O950" s="878"/>
      <c r="P950" s="878"/>
      <c r="Q950" s="889"/>
      <c r="R950" s="882"/>
      <c r="S950" s="882"/>
      <c r="T950" s="882"/>
      <c r="U950" s="882"/>
      <c r="V950" s="882"/>
      <c r="W950" s="882"/>
      <c r="X950" s="882"/>
    </row>
    <row r="951" spans="1:24" ht="15.75" customHeight="1">
      <c r="A951" s="878"/>
      <c r="B951" s="878"/>
      <c r="C951" s="878"/>
      <c r="D951" s="878"/>
      <c r="E951" s="878"/>
      <c r="F951" s="878"/>
      <c r="G951" s="878"/>
      <c r="H951" s="878"/>
      <c r="I951" s="878"/>
      <c r="J951" s="878"/>
      <c r="K951" s="878"/>
      <c r="L951" s="878"/>
      <c r="M951" s="878"/>
      <c r="N951" s="878"/>
      <c r="O951" s="878"/>
      <c r="P951" s="878"/>
      <c r="Q951" s="889"/>
      <c r="R951" s="882"/>
      <c r="S951" s="882"/>
      <c r="T951" s="882"/>
      <c r="U951" s="882"/>
      <c r="V951" s="882"/>
      <c r="W951" s="882"/>
      <c r="X951" s="882"/>
    </row>
    <row r="952" spans="1:24" ht="15.75" customHeight="1">
      <c r="A952" s="878"/>
      <c r="B952" s="878"/>
      <c r="C952" s="878"/>
      <c r="D952" s="878"/>
      <c r="E952" s="878"/>
      <c r="F952" s="878"/>
      <c r="G952" s="878"/>
      <c r="H952" s="878"/>
      <c r="I952" s="878"/>
      <c r="J952" s="878"/>
      <c r="K952" s="878"/>
      <c r="L952" s="878"/>
      <c r="M952" s="878"/>
      <c r="N952" s="878"/>
      <c r="O952" s="878"/>
      <c r="P952" s="878"/>
      <c r="Q952" s="889"/>
      <c r="R952" s="882"/>
      <c r="S952" s="882"/>
      <c r="T952" s="882"/>
      <c r="U952" s="882"/>
      <c r="V952" s="882"/>
      <c r="W952" s="882"/>
      <c r="X952" s="882"/>
    </row>
    <row r="953" spans="1:24" ht="15.75" customHeight="1">
      <c r="A953" s="878"/>
      <c r="B953" s="878"/>
      <c r="C953" s="878"/>
      <c r="D953" s="878"/>
      <c r="E953" s="878"/>
      <c r="F953" s="878"/>
      <c r="G953" s="878"/>
      <c r="H953" s="878"/>
      <c r="I953" s="878"/>
      <c r="J953" s="878"/>
      <c r="K953" s="878"/>
      <c r="L953" s="878"/>
      <c r="M953" s="878"/>
      <c r="N953" s="878"/>
      <c r="O953" s="878"/>
      <c r="P953" s="878"/>
      <c r="Q953" s="889"/>
      <c r="R953" s="882"/>
      <c r="S953" s="882"/>
      <c r="T953" s="882"/>
      <c r="U953" s="882"/>
      <c r="V953" s="882"/>
      <c r="W953" s="882"/>
      <c r="X953" s="882"/>
    </row>
    <row r="954" spans="1:24" ht="15.75" customHeight="1">
      <c r="A954" s="878"/>
      <c r="B954" s="878"/>
      <c r="C954" s="878"/>
      <c r="D954" s="878"/>
      <c r="E954" s="878"/>
      <c r="F954" s="878"/>
      <c r="G954" s="878"/>
      <c r="H954" s="878"/>
      <c r="I954" s="878"/>
      <c r="J954" s="878"/>
      <c r="K954" s="878"/>
      <c r="L954" s="878"/>
      <c r="M954" s="878"/>
      <c r="N954" s="878"/>
      <c r="O954" s="878"/>
      <c r="P954" s="878"/>
      <c r="Q954" s="889"/>
      <c r="R954" s="882"/>
      <c r="S954" s="882"/>
      <c r="T954" s="882"/>
      <c r="U954" s="882"/>
      <c r="V954" s="882"/>
      <c r="W954" s="882"/>
      <c r="X954" s="882"/>
    </row>
    <row r="955" spans="1:24" ht="15.75" customHeight="1">
      <c r="A955" s="878"/>
      <c r="B955" s="878"/>
      <c r="C955" s="878"/>
      <c r="D955" s="878"/>
      <c r="E955" s="878"/>
      <c r="F955" s="878"/>
      <c r="G955" s="878"/>
      <c r="H955" s="878"/>
      <c r="I955" s="878"/>
      <c r="J955" s="878"/>
      <c r="K955" s="878"/>
      <c r="L955" s="878"/>
      <c r="M955" s="878"/>
      <c r="N955" s="878"/>
      <c r="O955" s="878"/>
      <c r="P955" s="878"/>
      <c r="Q955" s="889"/>
      <c r="R955" s="882"/>
      <c r="S955" s="882"/>
      <c r="T955" s="882"/>
      <c r="U955" s="882"/>
      <c r="V955" s="882"/>
      <c r="W955" s="882"/>
      <c r="X955" s="882"/>
    </row>
    <row r="956" spans="1:24" ht="15.75" customHeight="1">
      <c r="A956" s="878"/>
      <c r="B956" s="878"/>
      <c r="C956" s="878"/>
      <c r="D956" s="878"/>
      <c r="E956" s="878"/>
      <c r="F956" s="878"/>
      <c r="G956" s="878"/>
      <c r="H956" s="878"/>
      <c r="I956" s="878"/>
      <c r="J956" s="878"/>
      <c r="K956" s="878"/>
      <c r="L956" s="878"/>
      <c r="M956" s="878"/>
      <c r="N956" s="878"/>
      <c r="O956" s="878"/>
      <c r="P956" s="878"/>
      <c r="Q956" s="889"/>
      <c r="R956" s="882"/>
      <c r="S956" s="882"/>
      <c r="T956" s="882"/>
      <c r="U956" s="882"/>
      <c r="V956" s="882"/>
      <c r="W956" s="882"/>
      <c r="X956" s="882"/>
    </row>
    <row r="957" spans="1:24" ht="15.75" customHeight="1">
      <c r="A957" s="878"/>
      <c r="B957" s="878"/>
      <c r="C957" s="878"/>
      <c r="D957" s="878"/>
      <c r="E957" s="878"/>
      <c r="F957" s="878"/>
      <c r="G957" s="878"/>
      <c r="H957" s="878"/>
      <c r="I957" s="878"/>
      <c r="J957" s="878"/>
      <c r="K957" s="878"/>
      <c r="L957" s="878"/>
      <c r="M957" s="878"/>
      <c r="N957" s="878"/>
      <c r="O957" s="878"/>
      <c r="P957" s="878"/>
      <c r="Q957" s="889"/>
      <c r="R957" s="882"/>
      <c r="S957" s="882"/>
      <c r="T957" s="882"/>
      <c r="U957" s="882"/>
      <c r="V957" s="882"/>
      <c r="W957" s="882"/>
      <c r="X957" s="882"/>
    </row>
    <row r="958" spans="1:24" ht="15.75" customHeight="1">
      <c r="A958" s="878"/>
      <c r="B958" s="878"/>
      <c r="C958" s="878"/>
      <c r="D958" s="878"/>
      <c r="E958" s="878"/>
      <c r="F958" s="878"/>
      <c r="G958" s="878"/>
      <c r="H958" s="878"/>
      <c r="I958" s="878"/>
      <c r="J958" s="878"/>
      <c r="K958" s="878"/>
      <c r="L958" s="878"/>
      <c r="M958" s="878"/>
      <c r="N958" s="878"/>
      <c r="O958" s="878"/>
      <c r="P958" s="878"/>
      <c r="Q958" s="889"/>
      <c r="R958" s="882"/>
      <c r="S958" s="882"/>
      <c r="T958" s="882"/>
      <c r="U958" s="882"/>
      <c r="V958" s="882"/>
      <c r="W958" s="882"/>
      <c r="X958" s="882"/>
    </row>
    <row r="959" spans="1:24" ht="15.75" customHeight="1">
      <c r="A959" s="878"/>
      <c r="B959" s="878"/>
      <c r="C959" s="878"/>
      <c r="D959" s="878"/>
      <c r="E959" s="878"/>
      <c r="F959" s="878"/>
      <c r="G959" s="878"/>
      <c r="H959" s="878"/>
      <c r="I959" s="878"/>
      <c r="J959" s="878"/>
      <c r="K959" s="878"/>
      <c r="L959" s="878"/>
      <c r="M959" s="878"/>
      <c r="N959" s="878"/>
      <c r="O959" s="878"/>
      <c r="P959" s="878"/>
      <c r="Q959" s="889"/>
      <c r="R959" s="882"/>
      <c r="S959" s="882"/>
      <c r="T959" s="882"/>
      <c r="U959" s="882"/>
      <c r="V959" s="882"/>
      <c r="W959" s="882"/>
      <c r="X959" s="882"/>
    </row>
    <row r="960" spans="1:24" ht="15.75" customHeight="1">
      <c r="A960" s="878"/>
      <c r="B960" s="878"/>
      <c r="C960" s="878"/>
      <c r="D960" s="878"/>
      <c r="E960" s="878"/>
      <c r="F960" s="878"/>
      <c r="G960" s="878"/>
      <c r="H960" s="878"/>
      <c r="I960" s="878"/>
      <c r="J960" s="878"/>
      <c r="K960" s="878"/>
      <c r="L960" s="878"/>
      <c r="M960" s="878"/>
      <c r="N960" s="878"/>
      <c r="O960" s="878"/>
      <c r="P960" s="878"/>
      <c r="Q960" s="889"/>
      <c r="R960" s="882"/>
      <c r="S960" s="882"/>
      <c r="T960" s="882"/>
      <c r="U960" s="882"/>
      <c r="V960" s="882"/>
      <c r="W960" s="882"/>
      <c r="X960" s="882"/>
    </row>
    <row r="961" spans="1:24" ht="15.75" customHeight="1">
      <c r="A961" s="878"/>
      <c r="B961" s="878"/>
      <c r="C961" s="878"/>
      <c r="D961" s="878"/>
      <c r="E961" s="878"/>
      <c r="F961" s="878"/>
      <c r="G961" s="878"/>
      <c r="H961" s="878"/>
      <c r="I961" s="878"/>
      <c r="J961" s="878"/>
      <c r="K961" s="878"/>
      <c r="L961" s="878"/>
      <c r="M961" s="878"/>
      <c r="N961" s="878"/>
      <c r="O961" s="878"/>
      <c r="P961" s="878"/>
      <c r="Q961" s="889"/>
      <c r="R961" s="882"/>
      <c r="S961" s="882"/>
      <c r="T961" s="882"/>
      <c r="U961" s="882"/>
      <c r="V961" s="882"/>
      <c r="W961" s="882"/>
      <c r="X961" s="882"/>
    </row>
    <row r="962" spans="1:24" ht="15.75" customHeight="1">
      <c r="A962" s="878"/>
      <c r="B962" s="878"/>
      <c r="C962" s="878"/>
      <c r="D962" s="878"/>
      <c r="E962" s="878"/>
      <c r="F962" s="878"/>
      <c r="G962" s="878"/>
      <c r="H962" s="878"/>
      <c r="I962" s="878"/>
      <c r="J962" s="878"/>
      <c r="K962" s="878"/>
      <c r="L962" s="878"/>
      <c r="M962" s="878"/>
      <c r="N962" s="878"/>
      <c r="O962" s="878"/>
      <c r="P962" s="878"/>
      <c r="Q962" s="889"/>
      <c r="R962" s="882"/>
      <c r="S962" s="882"/>
      <c r="T962" s="882"/>
      <c r="U962" s="882"/>
      <c r="V962" s="882"/>
      <c r="W962" s="882"/>
      <c r="X962" s="882"/>
    </row>
    <row r="963" spans="1:24" ht="15.75" customHeight="1">
      <c r="A963" s="878"/>
      <c r="B963" s="878"/>
      <c r="C963" s="878"/>
      <c r="D963" s="878"/>
      <c r="E963" s="878"/>
      <c r="F963" s="878"/>
      <c r="G963" s="878"/>
      <c r="H963" s="878"/>
      <c r="I963" s="878"/>
      <c r="J963" s="878"/>
      <c r="K963" s="878"/>
      <c r="L963" s="878"/>
      <c r="M963" s="878"/>
      <c r="N963" s="878"/>
      <c r="O963" s="878"/>
      <c r="P963" s="878"/>
      <c r="Q963" s="889"/>
      <c r="R963" s="882"/>
      <c r="S963" s="882"/>
      <c r="T963" s="882"/>
      <c r="U963" s="882"/>
      <c r="V963" s="882"/>
      <c r="W963" s="882"/>
      <c r="X963" s="882"/>
    </row>
    <row r="964" spans="1:24" ht="15.75" customHeight="1">
      <c r="A964" s="878"/>
      <c r="B964" s="878"/>
      <c r="C964" s="878"/>
      <c r="D964" s="878"/>
      <c r="E964" s="878"/>
      <c r="F964" s="878"/>
      <c r="G964" s="878"/>
      <c r="H964" s="878"/>
      <c r="I964" s="878"/>
      <c r="J964" s="878"/>
      <c r="K964" s="878"/>
      <c r="L964" s="878"/>
      <c r="M964" s="878"/>
      <c r="N964" s="878"/>
      <c r="O964" s="878"/>
      <c r="P964" s="878"/>
      <c r="Q964" s="889"/>
      <c r="R964" s="882"/>
      <c r="S964" s="882"/>
      <c r="T964" s="882"/>
      <c r="U964" s="882"/>
      <c r="V964" s="882"/>
      <c r="W964" s="882"/>
      <c r="X964" s="882"/>
    </row>
    <row r="965" spans="1:24" ht="15.75" customHeight="1">
      <c r="A965" s="878"/>
      <c r="B965" s="878"/>
      <c r="C965" s="878"/>
      <c r="D965" s="878"/>
      <c r="E965" s="878"/>
      <c r="F965" s="878"/>
      <c r="G965" s="878"/>
      <c r="H965" s="878"/>
      <c r="I965" s="878"/>
      <c r="J965" s="878"/>
      <c r="K965" s="878"/>
      <c r="L965" s="878"/>
      <c r="M965" s="878"/>
      <c r="N965" s="878"/>
      <c r="O965" s="878"/>
      <c r="P965" s="878"/>
      <c r="Q965" s="889"/>
      <c r="R965" s="882"/>
      <c r="S965" s="882"/>
      <c r="T965" s="882"/>
      <c r="U965" s="882"/>
      <c r="V965" s="882"/>
      <c r="W965" s="882"/>
      <c r="X965" s="882"/>
    </row>
    <row r="966" spans="1:24" ht="15.75" customHeight="1">
      <c r="A966" s="878"/>
      <c r="B966" s="878"/>
      <c r="C966" s="878"/>
      <c r="D966" s="878"/>
      <c r="E966" s="878"/>
      <c r="F966" s="878"/>
      <c r="G966" s="878"/>
      <c r="H966" s="878"/>
      <c r="I966" s="878"/>
      <c r="J966" s="878"/>
      <c r="K966" s="878"/>
      <c r="L966" s="878"/>
      <c r="M966" s="878"/>
      <c r="N966" s="878"/>
      <c r="O966" s="878"/>
      <c r="P966" s="878"/>
      <c r="Q966" s="889"/>
      <c r="R966" s="882"/>
      <c r="S966" s="882"/>
      <c r="T966" s="882"/>
      <c r="U966" s="882"/>
      <c r="V966" s="882"/>
      <c r="W966" s="882"/>
      <c r="X966" s="882"/>
    </row>
    <row r="967" spans="1:24" ht="15.75" customHeight="1">
      <c r="A967" s="878"/>
      <c r="B967" s="878"/>
      <c r="C967" s="878"/>
      <c r="D967" s="878"/>
      <c r="E967" s="878"/>
      <c r="F967" s="878"/>
      <c r="G967" s="878"/>
      <c r="H967" s="878"/>
      <c r="I967" s="878"/>
      <c r="J967" s="878"/>
      <c r="K967" s="878"/>
      <c r="L967" s="878"/>
      <c r="M967" s="878"/>
      <c r="N967" s="878"/>
      <c r="O967" s="878"/>
      <c r="P967" s="878"/>
      <c r="Q967" s="889"/>
      <c r="R967" s="882"/>
      <c r="S967" s="882"/>
      <c r="T967" s="882"/>
      <c r="U967" s="882"/>
      <c r="V967" s="882"/>
      <c r="W967" s="882"/>
      <c r="X967" s="882"/>
    </row>
    <row r="968" spans="1:24" ht="15.75" customHeight="1">
      <c r="A968" s="878"/>
      <c r="B968" s="878"/>
      <c r="C968" s="878"/>
      <c r="D968" s="878"/>
      <c r="E968" s="878"/>
      <c r="F968" s="878"/>
      <c r="G968" s="878"/>
      <c r="H968" s="878"/>
      <c r="I968" s="878"/>
      <c r="J968" s="878"/>
      <c r="K968" s="878"/>
      <c r="L968" s="878"/>
      <c r="M968" s="878"/>
      <c r="N968" s="878"/>
      <c r="O968" s="878"/>
      <c r="P968" s="878"/>
      <c r="Q968" s="889"/>
      <c r="R968" s="882"/>
      <c r="S968" s="882"/>
      <c r="T968" s="882"/>
      <c r="U968" s="882"/>
      <c r="V968" s="882"/>
      <c r="W968" s="882"/>
      <c r="X968" s="882"/>
    </row>
    <row r="969" spans="1:24" ht="15.75" customHeight="1">
      <c r="A969" s="878"/>
      <c r="B969" s="878"/>
      <c r="C969" s="878"/>
      <c r="D969" s="878"/>
      <c r="E969" s="878"/>
      <c r="F969" s="878"/>
      <c r="G969" s="878"/>
      <c r="H969" s="878"/>
      <c r="I969" s="878"/>
      <c r="J969" s="878"/>
      <c r="K969" s="878"/>
      <c r="L969" s="878"/>
      <c r="M969" s="878"/>
      <c r="N969" s="878"/>
      <c r="O969" s="878"/>
      <c r="P969" s="878"/>
      <c r="Q969" s="889"/>
      <c r="R969" s="882"/>
      <c r="S969" s="882"/>
      <c r="T969" s="882"/>
      <c r="U969" s="882"/>
      <c r="V969" s="882"/>
      <c r="W969" s="882"/>
      <c r="X969" s="882"/>
    </row>
    <row r="970" spans="1:24" ht="15.75" customHeight="1">
      <c r="A970" s="878"/>
      <c r="B970" s="878"/>
      <c r="C970" s="878"/>
      <c r="D970" s="878"/>
      <c r="E970" s="878"/>
      <c r="F970" s="878"/>
      <c r="G970" s="878"/>
      <c r="H970" s="878"/>
      <c r="I970" s="878"/>
      <c r="J970" s="878"/>
      <c r="K970" s="878"/>
      <c r="L970" s="878"/>
      <c r="M970" s="878"/>
      <c r="N970" s="878"/>
      <c r="O970" s="878"/>
      <c r="P970" s="878"/>
      <c r="Q970" s="889"/>
      <c r="R970" s="882"/>
      <c r="S970" s="882"/>
      <c r="T970" s="882"/>
      <c r="U970" s="882"/>
      <c r="V970" s="882"/>
      <c r="W970" s="882"/>
      <c r="X970" s="882"/>
    </row>
    <row r="971" spans="1:24" ht="15.75" customHeight="1">
      <c r="A971" s="878"/>
      <c r="B971" s="878"/>
      <c r="C971" s="878"/>
      <c r="D971" s="878"/>
      <c r="E971" s="878"/>
      <c r="F971" s="878"/>
      <c r="G971" s="878"/>
      <c r="H971" s="878"/>
      <c r="I971" s="878"/>
      <c r="J971" s="878"/>
      <c r="K971" s="878"/>
      <c r="L971" s="878"/>
      <c r="M971" s="878"/>
      <c r="N971" s="878"/>
      <c r="O971" s="878"/>
      <c r="P971" s="878"/>
      <c r="Q971" s="889"/>
      <c r="R971" s="882"/>
      <c r="S971" s="882"/>
      <c r="T971" s="882"/>
      <c r="U971" s="882"/>
      <c r="V971" s="882"/>
      <c r="W971" s="882"/>
      <c r="X971" s="882"/>
    </row>
    <row r="972" spans="1:24" ht="15.75" customHeight="1">
      <c r="A972" s="878"/>
      <c r="B972" s="878"/>
      <c r="C972" s="878"/>
      <c r="D972" s="878"/>
      <c r="E972" s="878"/>
      <c r="F972" s="878"/>
      <c r="G972" s="878"/>
      <c r="H972" s="878"/>
      <c r="I972" s="878"/>
      <c r="J972" s="878"/>
      <c r="K972" s="878"/>
      <c r="L972" s="878"/>
      <c r="M972" s="878"/>
      <c r="N972" s="878"/>
      <c r="O972" s="878"/>
      <c r="P972" s="878"/>
      <c r="Q972" s="889"/>
      <c r="R972" s="882"/>
      <c r="S972" s="882"/>
      <c r="T972" s="882"/>
      <c r="U972" s="882"/>
      <c r="V972" s="882"/>
      <c r="W972" s="882"/>
      <c r="X972" s="882"/>
    </row>
    <row r="973" spans="1:24" ht="15.75" customHeight="1">
      <c r="A973" s="878"/>
      <c r="B973" s="878"/>
      <c r="C973" s="878"/>
      <c r="D973" s="878"/>
      <c r="E973" s="878"/>
      <c r="F973" s="878"/>
      <c r="G973" s="878"/>
      <c r="H973" s="878"/>
      <c r="I973" s="878"/>
      <c r="J973" s="878"/>
      <c r="K973" s="878"/>
      <c r="L973" s="878"/>
      <c r="M973" s="878"/>
      <c r="N973" s="878"/>
      <c r="O973" s="878"/>
      <c r="P973" s="878"/>
      <c r="Q973" s="889"/>
      <c r="R973" s="882"/>
      <c r="S973" s="882"/>
      <c r="T973" s="882"/>
      <c r="U973" s="882"/>
      <c r="V973" s="882"/>
      <c r="W973" s="882"/>
      <c r="X973" s="882"/>
    </row>
    <row r="974" spans="1:24" ht="15.75" customHeight="1">
      <c r="A974" s="878"/>
      <c r="B974" s="878"/>
      <c r="C974" s="878"/>
      <c r="D974" s="878"/>
      <c r="E974" s="878"/>
      <c r="F974" s="878"/>
      <c r="G974" s="878"/>
      <c r="H974" s="878"/>
      <c r="I974" s="878"/>
      <c r="J974" s="878"/>
      <c r="K974" s="878"/>
      <c r="L974" s="878"/>
      <c r="M974" s="878"/>
      <c r="N974" s="878"/>
      <c r="O974" s="878"/>
      <c r="P974" s="878"/>
      <c r="Q974" s="889"/>
      <c r="R974" s="882"/>
      <c r="S974" s="882"/>
      <c r="T974" s="882"/>
      <c r="U974" s="882"/>
      <c r="V974" s="882"/>
      <c r="W974" s="882"/>
      <c r="X974" s="882"/>
    </row>
    <row r="975" spans="1:24" ht="15.75" customHeight="1">
      <c r="A975" s="878"/>
      <c r="B975" s="878"/>
      <c r="C975" s="878"/>
      <c r="D975" s="878"/>
      <c r="E975" s="878"/>
      <c r="F975" s="878"/>
      <c r="G975" s="878"/>
      <c r="H975" s="878"/>
      <c r="I975" s="878"/>
      <c r="J975" s="878"/>
      <c r="K975" s="878"/>
      <c r="L975" s="878"/>
      <c r="M975" s="878"/>
      <c r="N975" s="878"/>
      <c r="O975" s="878"/>
      <c r="P975" s="878"/>
      <c r="Q975" s="889"/>
      <c r="R975" s="882"/>
      <c r="S975" s="882"/>
      <c r="T975" s="882"/>
      <c r="U975" s="882"/>
      <c r="V975" s="882"/>
      <c r="W975" s="882"/>
      <c r="X975" s="882"/>
    </row>
    <row r="976" spans="1:24" ht="15.75" customHeight="1">
      <c r="A976" s="878"/>
      <c r="B976" s="878"/>
      <c r="C976" s="878"/>
      <c r="D976" s="878"/>
      <c r="E976" s="878"/>
      <c r="F976" s="878"/>
      <c r="G976" s="878"/>
      <c r="H976" s="878"/>
      <c r="I976" s="878"/>
      <c r="J976" s="878"/>
      <c r="K976" s="878"/>
      <c r="L976" s="878"/>
      <c r="M976" s="878"/>
      <c r="N976" s="878"/>
      <c r="O976" s="878"/>
      <c r="P976" s="878"/>
      <c r="Q976" s="889"/>
      <c r="R976" s="882"/>
      <c r="S976" s="882"/>
      <c r="T976" s="882"/>
      <c r="U976" s="882"/>
      <c r="V976" s="882"/>
      <c r="W976" s="882"/>
      <c r="X976" s="882"/>
    </row>
    <row r="977" spans="1:24" ht="15.75" customHeight="1">
      <c r="A977" s="878"/>
      <c r="B977" s="878"/>
      <c r="C977" s="878"/>
      <c r="D977" s="878"/>
      <c r="E977" s="878"/>
      <c r="F977" s="878"/>
      <c r="G977" s="878"/>
      <c r="H977" s="878"/>
      <c r="I977" s="878"/>
      <c r="J977" s="878"/>
      <c r="K977" s="878"/>
      <c r="L977" s="878"/>
      <c r="M977" s="878"/>
      <c r="N977" s="878"/>
      <c r="O977" s="878"/>
      <c r="P977" s="878"/>
      <c r="Q977" s="889"/>
      <c r="R977" s="882"/>
      <c r="S977" s="882"/>
      <c r="T977" s="882"/>
      <c r="U977" s="882"/>
      <c r="V977" s="882"/>
      <c r="W977" s="882"/>
      <c r="X977" s="882"/>
    </row>
    <row r="978" spans="1:24" ht="15.75" customHeight="1">
      <c r="A978" s="878"/>
      <c r="B978" s="878"/>
      <c r="C978" s="878"/>
      <c r="D978" s="878"/>
      <c r="E978" s="878"/>
      <c r="F978" s="878"/>
      <c r="G978" s="878"/>
      <c r="H978" s="878"/>
      <c r="I978" s="878"/>
      <c r="J978" s="878"/>
      <c r="K978" s="878"/>
      <c r="L978" s="878"/>
      <c r="M978" s="878"/>
      <c r="N978" s="878"/>
      <c r="O978" s="878"/>
      <c r="P978" s="878"/>
      <c r="Q978" s="889"/>
      <c r="R978" s="882"/>
      <c r="S978" s="882"/>
      <c r="T978" s="882"/>
      <c r="U978" s="882"/>
      <c r="V978" s="882"/>
      <c r="W978" s="882"/>
      <c r="X978" s="882"/>
    </row>
    <row r="979" spans="1:24" ht="15.75" customHeight="1">
      <c r="A979" s="878"/>
      <c r="B979" s="878"/>
      <c r="C979" s="878"/>
      <c r="D979" s="878"/>
      <c r="E979" s="878"/>
      <c r="F979" s="878"/>
      <c r="G979" s="878"/>
      <c r="H979" s="878"/>
      <c r="I979" s="878"/>
      <c r="J979" s="878"/>
      <c r="K979" s="878"/>
      <c r="L979" s="878"/>
      <c r="M979" s="878"/>
      <c r="N979" s="878"/>
      <c r="O979" s="878"/>
      <c r="P979" s="878"/>
      <c r="Q979" s="889"/>
      <c r="R979" s="882"/>
      <c r="S979" s="882"/>
      <c r="T979" s="882"/>
      <c r="U979" s="882"/>
      <c r="V979" s="882"/>
      <c r="W979" s="882"/>
      <c r="X979" s="882"/>
    </row>
    <row r="980" spans="1:24" ht="15.75" customHeight="1">
      <c r="A980" s="878"/>
      <c r="B980" s="878"/>
      <c r="C980" s="878"/>
      <c r="D980" s="878"/>
      <c r="E980" s="878"/>
      <c r="F980" s="878"/>
      <c r="G980" s="878"/>
      <c r="H980" s="878"/>
      <c r="I980" s="878"/>
      <c r="J980" s="878"/>
      <c r="K980" s="878"/>
      <c r="L980" s="878"/>
      <c r="M980" s="878"/>
      <c r="N980" s="878"/>
      <c r="O980" s="878"/>
      <c r="P980" s="878"/>
      <c r="Q980" s="889"/>
      <c r="R980" s="882"/>
      <c r="S980" s="882"/>
      <c r="T980" s="882"/>
      <c r="U980" s="882"/>
      <c r="V980" s="882"/>
      <c r="W980" s="882"/>
      <c r="X980" s="882"/>
    </row>
    <row r="981" spans="1:24" ht="15.75" customHeight="1">
      <c r="A981" s="878"/>
      <c r="B981" s="878"/>
      <c r="C981" s="878"/>
      <c r="D981" s="878"/>
      <c r="E981" s="878"/>
      <c r="F981" s="878"/>
      <c r="G981" s="878"/>
      <c r="H981" s="878"/>
      <c r="I981" s="878"/>
      <c r="J981" s="878"/>
      <c r="K981" s="878"/>
      <c r="L981" s="878"/>
      <c r="M981" s="878"/>
      <c r="N981" s="878"/>
      <c r="O981" s="878"/>
      <c r="P981" s="878"/>
      <c r="Q981" s="889"/>
      <c r="R981" s="882"/>
      <c r="S981" s="882"/>
      <c r="T981" s="882"/>
      <c r="U981" s="882"/>
      <c r="V981" s="882"/>
      <c r="W981" s="882"/>
      <c r="X981" s="882"/>
    </row>
    <row r="982" spans="1:24" ht="15.75" customHeight="1">
      <c r="A982" s="878"/>
      <c r="B982" s="878"/>
      <c r="C982" s="878"/>
      <c r="D982" s="878"/>
      <c r="E982" s="878"/>
      <c r="F982" s="878"/>
      <c r="G982" s="878"/>
      <c r="H982" s="878"/>
      <c r="I982" s="878"/>
      <c r="J982" s="878"/>
      <c r="K982" s="878"/>
      <c r="L982" s="878"/>
      <c r="M982" s="878"/>
      <c r="N982" s="878"/>
      <c r="O982" s="878"/>
      <c r="P982" s="878"/>
      <c r="Q982" s="889"/>
      <c r="R982" s="882"/>
      <c r="S982" s="882"/>
      <c r="T982" s="882"/>
      <c r="U982" s="882"/>
      <c r="V982" s="882"/>
      <c r="W982" s="882"/>
      <c r="X982" s="882"/>
    </row>
    <row r="983" spans="1:24" ht="15.75" customHeight="1">
      <c r="A983" s="878"/>
      <c r="B983" s="878"/>
      <c r="C983" s="878"/>
      <c r="D983" s="878"/>
      <c r="E983" s="878"/>
      <c r="F983" s="878"/>
      <c r="G983" s="878"/>
      <c r="H983" s="878"/>
      <c r="I983" s="878"/>
      <c r="J983" s="878"/>
      <c r="K983" s="878"/>
      <c r="L983" s="878"/>
      <c r="M983" s="878"/>
      <c r="N983" s="878"/>
      <c r="O983" s="878"/>
      <c r="P983" s="878"/>
      <c r="Q983" s="889"/>
      <c r="R983" s="882"/>
      <c r="S983" s="882"/>
      <c r="T983" s="882"/>
      <c r="U983" s="882"/>
      <c r="V983" s="882"/>
      <c r="W983" s="882"/>
      <c r="X983" s="882"/>
    </row>
    <row r="984" spans="1:24" ht="15.75" customHeight="1">
      <c r="A984" s="878"/>
      <c r="B984" s="878"/>
      <c r="C984" s="878"/>
      <c r="D984" s="878"/>
      <c r="E984" s="878"/>
      <c r="F984" s="878"/>
      <c r="G984" s="878"/>
      <c r="H984" s="878"/>
      <c r="I984" s="878"/>
      <c r="J984" s="878"/>
      <c r="K984" s="878"/>
      <c r="L984" s="878"/>
      <c r="M984" s="878"/>
      <c r="N984" s="878"/>
      <c r="O984" s="878"/>
      <c r="P984" s="878"/>
      <c r="Q984" s="889"/>
      <c r="R984" s="882"/>
      <c r="S984" s="882"/>
      <c r="T984" s="882"/>
      <c r="U984" s="882"/>
      <c r="V984" s="882"/>
      <c r="W984" s="882"/>
      <c r="X984" s="882"/>
    </row>
    <row r="985" spans="1:24" ht="15.75" customHeight="1">
      <c r="A985" s="878"/>
      <c r="B985" s="878"/>
      <c r="C985" s="878"/>
      <c r="D985" s="878"/>
      <c r="E985" s="878"/>
      <c r="F985" s="878"/>
      <c r="G985" s="878"/>
      <c r="H985" s="878"/>
      <c r="I985" s="878"/>
      <c r="J985" s="878"/>
      <c r="K985" s="878"/>
      <c r="L985" s="878"/>
      <c r="M985" s="878"/>
      <c r="N985" s="878"/>
      <c r="O985" s="878"/>
      <c r="P985" s="878"/>
      <c r="Q985" s="889"/>
      <c r="R985" s="882"/>
      <c r="S985" s="882"/>
      <c r="T985" s="882"/>
      <c r="U985" s="882"/>
      <c r="V985" s="882"/>
      <c r="W985" s="882"/>
      <c r="X985" s="882"/>
    </row>
    <row r="986" spans="1:24" ht="15.75" customHeight="1">
      <c r="A986" s="878"/>
      <c r="B986" s="878"/>
      <c r="C986" s="878"/>
      <c r="D986" s="878"/>
      <c r="E986" s="878"/>
      <c r="F986" s="878"/>
      <c r="G986" s="878"/>
      <c r="H986" s="878"/>
      <c r="I986" s="878"/>
      <c r="J986" s="878"/>
      <c r="K986" s="878"/>
      <c r="L986" s="878"/>
      <c r="M986" s="878"/>
      <c r="N986" s="878"/>
      <c r="O986" s="878"/>
      <c r="P986" s="878"/>
      <c r="Q986" s="889"/>
      <c r="R986" s="882"/>
      <c r="S986" s="882"/>
      <c r="T986" s="882"/>
      <c r="U986" s="882"/>
      <c r="V986" s="882"/>
      <c r="W986" s="882"/>
      <c r="X986" s="882"/>
    </row>
    <row r="987" spans="1:24" ht="15.75" customHeight="1">
      <c r="A987" s="878"/>
      <c r="B987" s="878"/>
      <c r="C987" s="878"/>
      <c r="D987" s="878"/>
      <c r="E987" s="878"/>
      <c r="F987" s="878"/>
      <c r="G987" s="878"/>
      <c r="H987" s="878"/>
      <c r="I987" s="878"/>
      <c r="J987" s="878"/>
      <c r="K987" s="878"/>
      <c r="L987" s="878"/>
      <c r="M987" s="878"/>
      <c r="N987" s="878"/>
      <c r="O987" s="878"/>
      <c r="P987" s="878"/>
      <c r="Q987" s="889"/>
      <c r="R987" s="882"/>
      <c r="S987" s="882"/>
      <c r="T987" s="882"/>
      <c r="U987" s="882"/>
      <c r="V987" s="882"/>
      <c r="W987" s="882"/>
      <c r="X987" s="882"/>
    </row>
    <row r="988" spans="1:24" ht="15.75" customHeight="1">
      <c r="A988" s="878"/>
      <c r="B988" s="878"/>
      <c r="C988" s="878"/>
      <c r="D988" s="878"/>
      <c r="E988" s="878"/>
      <c r="F988" s="878"/>
      <c r="G988" s="878"/>
      <c r="H988" s="878"/>
      <c r="I988" s="878"/>
      <c r="J988" s="878"/>
      <c r="K988" s="878"/>
      <c r="L988" s="878"/>
      <c r="M988" s="878"/>
      <c r="N988" s="878"/>
      <c r="O988" s="878"/>
      <c r="P988" s="878"/>
      <c r="Q988" s="889"/>
      <c r="R988" s="882"/>
      <c r="S988" s="882"/>
      <c r="T988" s="882"/>
      <c r="U988" s="882"/>
      <c r="V988" s="882"/>
      <c r="W988" s="882"/>
      <c r="X988" s="882"/>
    </row>
    <row r="989" spans="1:24" ht="15.75" customHeight="1">
      <c r="A989" s="878"/>
      <c r="B989" s="878"/>
      <c r="C989" s="878"/>
      <c r="D989" s="878"/>
      <c r="E989" s="878"/>
      <c r="F989" s="878"/>
      <c r="G989" s="878"/>
      <c r="H989" s="878"/>
      <c r="I989" s="878"/>
      <c r="J989" s="878"/>
      <c r="K989" s="878"/>
      <c r="L989" s="878"/>
      <c r="M989" s="878"/>
      <c r="N989" s="878"/>
      <c r="O989" s="878"/>
      <c r="P989" s="878"/>
      <c r="Q989" s="889"/>
      <c r="R989" s="882"/>
      <c r="S989" s="882"/>
      <c r="T989" s="882"/>
      <c r="U989" s="882"/>
      <c r="V989" s="882"/>
      <c r="W989" s="882"/>
      <c r="X989" s="882"/>
    </row>
    <row r="990" spans="1:24" ht="15.75" customHeight="1">
      <c r="A990" s="878"/>
      <c r="B990" s="878"/>
      <c r="C990" s="878"/>
      <c r="D990" s="878"/>
      <c r="E990" s="878"/>
      <c r="F990" s="878"/>
      <c r="G990" s="878"/>
      <c r="H990" s="878"/>
      <c r="I990" s="878"/>
      <c r="J990" s="878"/>
      <c r="K990" s="878"/>
      <c r="L990" s="878"/>
      <c r="M990" s="878"/>
      <c r="N990" s="878"/>
      <c r="O990" s="878"/>
      <c r="P990" s="878"/>
      <c r="Q990" s="889"/>
      <c r="R990" s="882"/>
      <c r="S990" s="882"/>
      <c r="T990" s="882"/>
      <c r="U990" s="882"/>
      <c r="V990" s="882"/>
      <c r="W990" s="882"/>
      <c r="X990" s="882"/>
    </row>
    <row r="991" spans="1:24" ht="15.75" customHeight="1">
      <c r="A991" s="878"/>
      <c r="B991" s="878"/>
      <c r="C991" s="878"/>
      <c r="D991" s="878"/>
      <c r="E991" s="878"/>
      <c r="F991" s="878"/>
      <c r="G991" s="878"/>
      <c r="H991" s="878"/>
      <c r="I991" s="878"/>
      <c r="J991" s="878"/>
      <c r="K991" s="878"/>
      <c r="L991" s="878"/>
      <c r="M991" s="878"/>
      <c r="N991" s="878"/>
      <c r="O991" s="878"/>
      <c r="P991" s="878"/>
      <c r="Q991" s="889"/>
      <c r="R991" s="882"/>
      <c r="S991" s="882"/>
      <c r="T991" s="882"/>
      <c r="U991" s="882"/>
      <c r="V991" s="882"/>
      <c r="W991" s="882"/>
      <c r="X991" s="882"/>
    </row>
    <row r="992" spans="1:24" ht="15.75" customHeight="1">
      <c r="A992" s="878"/>
      <c r="B992" s="878"/>
      <c r="C992" s="878"/>
      <c r="D992" s="878"/>
      <c r="E992" s="878"/>
      <c r="F992" s="878"/>
      <c r="G992" s="878"/>
      <c r="H992" s="878"/>
      <c r="I992" s="878"/>
      <c r="J992" s="878"/>
      <c r="K992" s="878"/>
      <c r="L992" s="878"/>
      <c r="M992" s="878"/>
      <c r="N992" s="878"/>
      <c r="O992" s="878"/>
      <c r="P992" s="878"/>
      <c r="Q992" s="889"/>
      <c r="R992" s="882"/>
      <c r="S992" s="882"/>
      <c r="T992" s="882"/>
      <c r="U992" s="882"/>
      <c r="V992" s="882"/>
      <c r="W992" s="882"/>
      <c r="X992" s="882"/>
    </row>
    <row r="993" spans="1:24" ht="15.75" customHeight="1">
      <c r="A993" s="878"/>
      <c r="B993" s="878"/>
      <c r="C993" s="878"/>
      <c r="D993" s="878"/>
      <c r="E993" s="878"/>
      <c r="F993" s="878"/>
      <c r="G993" s="878"/>
      <c r="H993" s="878"/>
      <c r="I993" s="878"/>
      <c r="J993" s="878"/>
      <c r="K993" s="878"/>
      <c r="L993" s="878"/>
      <c r="M993" s="878"/>
      <c r="N993" s="878"/>
      <c r="O993" s="878"/>
      <c r="P993" s="878"/>
      <c r="Q993" s="889"/>
      <c r="R993" s="882"/>
      <c r="S993" s="882"/>
      <c r="T993" s="882"/>
      <c r="U993" s="882"/>
      <c r="V993" s="882"/>
      <c r="W993" s="882"/>
      <c r="X993" s="882"/>
    </row>
  </sheetData>
  <dataValidations count="1">
    <dataValidation type="list" allowBlank="1" showErrorMessage="1" sqref="C1" xr:uid="{00000000-0002-0000-0C00-000000000000}">
      <formula1>"Not Submitted,Submitted,Missing"</formula1>
    </dataValidation>
  </dataValidations>
  <hyperlinks>
    <hyperlink ref="P148" r:id="rId1" xr:uid="{00000000-0004-0000-0C00-000000000000}"/>
    <hyperlink ref="P149" r:id="rId2" xr:uid="{00000000-0004-0000-0C00-000001000000}"/>
    <hyperlink ref="P150" r:id="rId3" xr:uid="{00000000-0004-0000-0C00-000002000000}"/>
    <hyperlink ref="P151" r:id="rId4" xr:uid="{00000000-0004-0000-0C00-000003000000}"/>
    <hyperlink ref="P152" r:id="rId5" xr:uid="{00000000-0004-0000-0C00-000004000000}"/>
    <hyperlink ref="P153" r:id="rId6" xr:uid="{00000000-0004-0000-0C00-000005000000}"/>
    <hyperlink ref="P154" r:id="rId7" xr:uid="{00000000-0004-0000-0C00-000006000000}"/>
    <hyperlink ref="P155" r:id="rId8" xr:uid="{00000000-0004-0000-0C00-000007000000}"/>
    <hyperlink ref="P156" r:id="rId9" xr:uid="{00000000-0004-0000-0C00-000008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Provider Data and Payer Status</vt:lpstr>
      <vt:lpstr>Provider Outreach</vt:lpstr>
      <vt:lpstr>GENERAL MISSING DOCS</vt:lpstr>
      <vt:lpstr>Copy of Submission Progress 1</vt:lpstr>
      <vt:lpstr>Copy of Status Summary</vt:lpstr>
      <vt:lpstr>CHAMPS TEMPLATE</vt:lpstr>
      <vt:lpstr>Copy of Submission Progress</vt:lpstr>
      <vt:lpstr>Filter Data Set</vt:lpstr>
      <vt:lpstr>DataSet</vt:lpstr>
      <vt:lpstr>Copy of Provider Inventory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th_ruffa</dc:creator>
  <cp:lastModifiedBy>Bryan Tañagras</cp:lastModifiedBy>
  <dcterms:created xsi:type="dcterms:W3CDTF">2023-02-13T16:50:15Z</dcterms:created>
  <dcterms:modified xsi:type="dcterms:W3CDTF">2023-06-10T05:43:31Z</dcterms:modified>
</cp:coreProperties>
</file>